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Mikky\Desktop\"/>
    </mc:Choice>
  </mc:AlternateContent>
  <xr:revisionPtr revIDLastSave="0" documentId="8_{D66BA460-E526-4229-BA13-D19CEF69D0B5}" xr6:coauthVersionLast="47" xr6:coauthVersionMax="47" xr10:uidLastSave="{00000000-0000-0000-0000-000000000000}"/>
  <bookViews>
    <workbookView xWindow="19110" yWindow="0" windowWidth="19380" windowHeight="20970" firstSheet="7" activeTab="8" xr2:uid="{26D4546B-D2A1-4444-8EAF-A6228F96F0C1}"/>
  </bookViews>
  <sheets>
    <sheet name="Data" sheetId="1" r:id="rId1"/>
    <sheet name="India Staff" sheetId="2" r:id="rId2"/>
    <sheet name="ALL STAFF" sheetId="4" r:id="rId3"/>
    <sheet name="Rating Pivot" sheetId="14" r:id="rId4"/>
    <sheet name="Quick Analysis" sheetId="5" r:id="rId5"/>
    <sheet name="Info Finder" sheetId="6" r:id="rId6"/>
    <sheet name="Info Finder 2.0" sheetId="7" r:id="rId7"/>
    <sheet name="Male VS Female" sheetId="10" r:id="rId8"/>
    <sheet name="Salary Spread" sheetId="11" r:id="rId9"/>
    <sheet name="Rating VS Salary" sheetId="13" r:id="rId10"/>
    <sheet name="Employee Trend" sheetId="16" r:id="rId11"/>
  </sheets>
  <definedNames>
    <definedName name="_xlnm._FilterDatabase" localSheetId="0" hidden="1">Data!$C$5:$I$105</definedName>
    <definedName name="_xlnm._FilterDatabase" localSheetId="1" hidden="1">'India Staff'!$B$2:$H$114</definedName>
    <definedName name="_xlchart.v1.0" hidden="1">'ALL STAFF'!$F$2:$F$184</definedName>
    <definedName name="_xlcn.WorksheetConnection_blankdatafile.xlsxstaff_table" hidden="1">staff_table[]</definedName>
    <definedName name="ExternalData_1" localSheetId="2" hidden="1">'ALL STAFF'!$A$1:$H$184</definedName>
    <definedName name="Slicer_Country">#N/A</definedName>
    <definedName name="Staff">staff_table[]</definedName>
  </definedNames>
  <calcPr calcId="191029"/>
  <pivotCaches>
    <pivotCache cacheId="0" r:id="rId12"/>
    <pivotCache cacheId="1" r:id="rId13"/>
    <pivotCache cacheId="2"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_table" name="staff_table" connection="WorksheetConnection_blank-data-file.xlsx!staff_table"/>
        </x15:modelTables>
        <x15:extLst>
          <ext xmlns:x16="http://schemas.microsoft.com/office/spreadsheetml/2014/11/main" uri="{9835A34E-60A6-4A7C-AAB8-D5F71C897F49}">
            <x16:modelTimeGroupings>
              <x16:modelTimeGrouping tableName="staff_table"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4" l="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B5" i="6" a="1"/>
  <c r="B5" i="6" s="1"/>
  <c r="C8" i="5"/>
  <c r="C6" i="5"/>
  <c r="I99" i="4"/>
  <c r="J99" i="4" s="1"/>
  <c r="I149" i="4"/>
  <c r="J149" i="4" s="1"/>
  <c r="I10" i="4"/>
  <c r="J10" i="4" s="1"/>
  <c r="I145" i="4"/>
  <c r="J145" i="4" s="1"/>
  <c r="I25" i="4"/>
  <c r="J25" i="4" s="1"/>
  <c r="I159" i="4"/>
  <c r="J159" i="4" s="1"/>
  <c r="I123" i="4"/>
  <c r="J123" i="4" s="1"/>
  <c r="I143" i="4"/>
  <c r="J143" i="4" s="1"/>
  <c r="I2" i="4"/>
  <c r="J2" i="4" s="1"/>
  <c r="I27" i="4"/>
  <c r="J27" i="4" s="1"/>
  <c r="I117" i="4"/>
  <c r="J117" i="4" s="1"/>
  <c r="I107" i="4"/>
  <c r="J107" i="4" s="1"/>
  <c r="I33" i="4"/>
  <c r="J33" i="4" s="1"/>
  <c r="I167" i="4"/>
  <c r="J167" i="4" s="1"/>
  <c r="I49" i="4"/>
  <c r="J49" i="4" s="1"/>
  <c r="I177" i="4"/>
  <c r="J177" i="4" s="1"/>
  <c r="I137" i="4"/>
  <c r="J137" i="4" s="1"/>
  <c r="I171" i="4"/>
  <c r="J171" i="4" s="1"/>
  <c r="I87" i="4"/>
  <c r="J87" i="4" s="1"/>
  <c r="I133" i="4"/>
  <c r="J133" i="4" s="1"/>
  <c r="I113" i="4"/>
  <c r="J113" i="4" s="1"/>
  <c r="I135" i="4"/>
  <c r="J135" i="4" s="1"/>
  <c r="I155" i="4"/>
  <c r="J155" i="4" s="1"/>
  <c r="I121" i="4"/>
  <c r="J121" i="4" s="1"/>
  <c r="I93" i="4"/>
  <c r="J93" i="4" s="1"/>
  <c r="I67" i="4"/>
  <c r="J67" i="4" s="1"/>
  <c r="I181" i="4"/>
  <c r="J181" i="4" s="1"/>
  <c r="I85" i="4"/>
  <c r="J85" i="4" s="1"/>
  <c r="I127" i="4"/>
  <c r="J127" i="4" s="1"/>
  <c r="I89" i="4"/>
  <c r="J89" i="4" s="1"/>
  <c r="I8" i="4"/>
  <c r="J8" i="4" s="1"/>
  <c r="I79" i="4"/>
  <c r="J79" i="4" s="1"/>
  <c r="I29" i="4"/>
  <c r="J29" i="4" s="1"/>
  <c r="I153" i="4"/>
  <c r="J153" i="4" s="1"/>
  <c r="I47" i="4"/>
  <c r="J47" i="4" s="1"/>
  <c r="I53" i="4"/>
  <c r="J53" i="4" s="1"/>
  <c r="I43" i="4"/>
  <c r="J43" i="4" s="1"/>
  <c r="I157" i="4"/>
  <c r="J157" i="4" s="1"/>
  <c r="I151" i="4"/>
  <c r="J151" i="4" s="1"/>
  <c r="I81" i="4"/>
  <c r="J81" i="4" s="1"/>
  <c r="I69" i="4"/>
  <c r="J69" i="4" s="1"/>
  <c r="I73" i="4"/>
  <c r="J73" i="4" s="1"/>
  <c r="I57" i="4"/>
  <c r="J57" i="4" s="1"/>
  <c r="I22" i="4"/>
  <c r="J22" i="4" s="1"/>
  <c r="I77" i="4"/>
  <c r="J77" i="4" s="1"/>
  <c r="I109" i="4"/>
  <c r="J109" i="4" s="1"/>
  <c r="I75" i="4"/>
  <c r="J75" i="4" s="1"/>
  <c r="I131" i="4"/>
  <c r="J131" i="4" s="1"/>
  <c r="I4" i="4"/>
  <c r="J4" i="4" s="1"/>
  <c r="I161" i="4"/>
  <c r="J161" i="4" s="1"/>
  <c r="I165" i="4"/>
  <c r="J165" i="4" s="1"/>
  <c r="I12" i="4"/>
  <c r="J12" i="4" s="1"/>
  <c r="I103" i="4"/>
  <c r="J103" i="4" s="1"/>
  <c r="I97" i="4"/>
  <c r="J97" i="4" s="1"/>
  <c r="I31" i="4"/>
  <c r="J31" i="4" s="1"/>
  <c r="I18" i="4"/>
  <c r="J18" i="4" s="1"/>
  <c r="I105" i="4"/>
  <c r="J105" i="4" s="1"/>
  <c r="I6" i="4"/>
  <c r="J6" i="4" s="1"/>
  <c r="I83" i="4"/>
  <c r="J83" i="4" s="1"/>
  <c r="I14" i="4"/>
  <c r="J14" i="4" s="1"/>
  <c r="I61" i="4"/>
  <c r="J61" i="4" s="1"/>
  <c r="I37" i="4"/>
  <c r="J37" i="4" s="1"/>
  <c r="I141" i="4"/>
  <c r="J141" i="4" s="1"/>
  <c r="I63" i="4"/>
  <c r="J63" i="4" s="1"/>
  <c r="I139" i="4"/>
  <c r="J139" i="4" s="1"/>
  <c r="I55" i="4"/>
  <c r="J55" i="4" s="1"/>
  <c r="I115" i="4"/>
  <c r="J115" i="4" s="1"/>
  <c r="I163" i="4"/>
  <c r="J163" i="4" s="1"/>
  <c r="I125" i="4"/>
  <c r="J125" i="4" s="1"/>
  <c r="I41" i="4"/>
  <c r="J41" i="4" s="1"/>
  <c r="I65" i="4"/>
  <c r="J65" i="4" s="1"/>
  <c r="I45" i="4"/>
  <c r="J45" i="4" s="1"/>
  <c r="I16" i="4"/>
  <c r="J16" i="4" s="1"/>
  <c r="I183" i="4"/>
  <c r="J183" i="4" s="1"/>
  <c r="I35" i="4"/>
  <c r="J35" i="4" s="1"/>
  <c r="I175" i="4"/>
  <c r="J175" i="4" s="1"/>
  <c r="I59" i="4"/>
  <c r="J59" i="4" s="1"/>
  <c r="I179" i="4"/>
  <c r="J179" i="4" s="1"/>
  <c r="I39" i="4"/>
  <c r="J39" i="4" s="1"/>
  <c r="I51" i="4"/>
  <c r="J51" i="4" s="1"/>
  <c r="I71" i="4"/>
  <c r="J71" i="4" s="1"/>
  <c r="I169" i="4"/>
  <c r="J169" i="4" s="1"/>
  <c r="I129" i="4"/>
  <c r="J129" i="4" s="1"/>
  <c r="I119" i="4"/>
  <c r="J119" i="4" s="1"/>
  <c r="I173" i="4"/>
  <c r="J173" i="4" s="1"/>
  <c r="I91" i="4"/>
  <c r="J91" i="4" s="1"/>
  <c r="I95" i="4"/>
  <c r="J95" i="4" s="1"/>
  <c r="I111" i="4"/>
  <c r="J111" i="4" s="1"/>
  <c r="I101" i="4"/>
  <c r="J101" i="4" s="1"/>
  <c r="I146" i="4"/>
  <c r="J146" i="4" s="1"/>
  <c r="I23" i="4"/>
  <c r="J23" i="4" s="1"/>
  <c r="I168" i="4"/>
  <c r="J168" i="4" s="1"/>
  <c r="I44" i="4"/>
  <c r="J44" i="4" s="1"/>
  <c r="I166" i="4"/>
  <c r="J166" i="4" s="1"/>
  <c r="I11" i="4"/>
  <c r="J11" i="4" s="1"/>
  <c r="I140" i="4"/>
  <c r="J140" i="4" s="1"/>
  <c r="I56" i="4"/>
  <c r="J56" i="4" s="1"/>
  <c r="I62" i="4"/>
  <c r="J62" i="4" s="1"/>
  <c r="I96" i="4"/>
  <c r="J96" i="4" s="1"/>
  <c r="I30" i="4"/>
  <c r="J30" i="4" s="1"/>
  <c r="I40" i="4"/>
  <c r="J40" i="4" s="1"/>
  <c r="I52" i="4"/>
  <c r="J52" i="4" s="1"/>
  <c r="I162" i="4"/>
  <c r="J162" i="4" s="1"/>
  <c r="I178" i="4"/>
  <c r="J178" i="4" s="1"/>
  <c r="I24" i="4"/>
  <c r="J24" i="4" s="1"/>
  <c r="I154" i="4"/>
  <c r="J154" i="4" s="1"/>
  <c r="I5" i="4"/>
  <c r="J5" i="4" s="1"/>
  <c r="I104" i="4"/>
  <c r="J104" i="4" s="1"/>
  <c r="I78" i="4"/>
  <c r="J78" i="4" s="1"/>
  <c r="I84" i="4"/>
  <c r="J84" i="4" s="1"/>
  <c r="I142" i="4"/>
  <c r="J142" i="4" s="1"/>
  <c r="I66" i="4"/>
  <c r="J66" i="4" s="1"/>
  <c r="I180" i="4"/>
  <c r="J180" i="4" s="1"/>
  <c r="I94" i="4"/>
  <c r="J94" i="4" s="1"/>
  <c r="I176" i="4"/>
  <c r="J176" i="4" s="1"/>
  <c r="I46" i="4"/>
  <c r="J46" i="4" s="1"/>
  <c r="I136" i="4"/>
  <c r="J136" i="4" s="1"/>
  <c r="I15" i="4"/>
  <c r="J15" i="4" s="1"/>
  <c r="I174" i="4"/>
  <c r="J174" i="4" s="1"/>
  <c r="I26" i="4"/>
  <c r="J26" i="4" s="1"/>
  <c r="I164" i="4"/>
  <c r="J164" i="4" s="1"/>
  <c r="I116" i="4"/>
  <c r="J116" i="4" s="1"/>
  <c r="I48" i="4"/>
  <c r="J48" i="4" s="1"/>
  <c r="I76" i="4"/>
  <c r="J76" i="4" s="1"/>
  <c r="I152" i="4"/>
  <c r="J152" i="4" s="1"/>
  <c r="I28" i="4"/>
  <c r="J28" i="4" s="1"/>
  <c r="I3" i="4"/>
  <c r="J3" i="4" s="1"/>
  <c r="I21" i="4"/>
  <c r="J21" i="4" s="1"/>
  <c r="I13" i="4"/>
  <c r="J13" i="4" s="1"/>
  <c r="I156" i="4"/>
  <c r="J156" i="4" s="1"/>
  <c r="I88" i="4"/>
  <c r="J88" i="4" s="1"/>
  <c r="I150" i="4"/>
  <c r="J150" i="4" s="1"/>
  <c r="I72" i="4"/>
  <c r="J72" i="4" s="1"/>
  <c r="I184" i="4"/>
  <c r="J184" i="4" s="1"/>
  <c r="I92" i="4"/>
  <c r="J92" i="4" s="1"/>
  <c r="I134" i="4"/>
  <c r="J134" i="4" s="1"/>
  <c r="I38" i="4"/>
  <c r="J38" i="4" s="1"/>
  <c r="I138" i="4"/>
  <c r="J138" i="4" s="1"/>
  <c r="I60" i="4"/>
  <c r="J60" i="4" s="1"/>
  <c r="I102" i="4"/>
  <c r="J102" i="4" s="1"/>
  <c r="I86" i="4"/>
  <c r="J86" i="4" s="1"/>
  <c r="I64" i="4"/>
  <c r="J64" i="4" s="1"/>
  <c r="I126" i="4"/>
  <c r="J126" i="4" s="1"/>
  <c r="I9" i="4"/>
  <c r="J9" i="4" s="1"/>
  <c r="I120" i="4"/>
  <c r="J120" i="4" s="1"/>
  <c r="I122" i="4"/>
  <c r="J122" i="4" s="1"/>
  <c r="I58" i="4"/>
  <c r="J58" i="4" s="1"/>
  <c r="I158" i="4"/>
  <c r="J158" i="4" s="1"/>
  <c r="I74" i="4"/>
  <c r="J74" i="4" s="1"/>
  <c r="I68" i="4"/>
  <c r="J68" i="4" s="1"/>
  <c r="I110" i="4"/>
  <c r="J110" i="4" s="1"/>
  <c r="I147" i="4"/>
  <c r="J147" i="4" s="1"/>
  <c r="I170" i="4"/>
  <c r="J170" i="4" s="1"/>
  <c r="I32" i="4"/>
  <c r="J32" i="4" s="1"/>
  <c r="I50" i="4"/>
  <c r="J50" i="4" s="1"/>
  <c r="I172" i="4"/>
  <c r="J172" i="4" s="1"/>
  <c r="I98" i="4"/>
  <c r="J98" i="4" s="1"/>
  <c r="I19" i="4"/>
  <c r="J19" i="4" s="1"/>
  <c r="I70" i="4"/>
  <c r="J70" i="4" s="1"/>
  <c r="I148" i="4"/>
  <c r="J148" i="4" s="1"/>
  <c r="I108" i="4"/>
  <c r="J108" i="4" s="1"/>
  <c r="I114" i="4"/>
  <c r="J114" i="4" s="1"/>
  <c r="I106" i="4"/>
  <c r="J106" i="4" s="1"/>
  <c r="I128" i="4"/>
  <c r="J128" i="4" s="1"/>
  <c r="I36" i="4"/>
  <c r="J36" i="4" s="1"/>
  <c r="I7" i="4"/>
  <c r="J7" i="4" s="1"/>
  <c r="I82" i="4"/>
  <c r="J82" i="4" s="1"/>
  <c r="I17" i="4"/>
  <c r="J17" i="4" s="1"/>
  <c r="I42" i="4"/>
  <c r="J42" i="4" s="1"/>
  <c r="I112" i="4"/>
  <c r="J112" i="4" s="1"/>
  <c r="I182" i="4"/>
  <c r="J182" i="4" s="1"/>
  <c r="I124" i="4"/>
  <c r="J124" i="4" s="1"/>
  <c r="I34" i="4"/>
  <c r="J34" i="4" s="1"/>
  <c r="I118" i="4"/>
  <c r="J118" i="4" s="1"/>
  <c r="I90" i="4"/>
  <c r="J90" i="4" s="1"/>
  <c r="I144" i="4"/>
  <c r="J144" i="4" s="1"/>
  <c r="I80" i="4"/>
  <c r="J80" i="4" s="1"/>
  <c r="I132" i="4"/>
  <c r="J132" i="4" s="1"/>
  <c r="I100" i="4"/>
  <c r="J100" i="4" s="1"/>
  <c r="I130" i="4"/>
  <c r="J130" i="4" s="1"/>
  <c r="I160" i="4"/>
  <c r="J160" i="4" s="1"/>
  <c r="I54" i="4"/>
  <c r="J54" i="4" s="1"/>
  <c r="I20" i="4"/>
  <c r="J20" i="4" s="1"/>
  <c r="C4" i="5"/>
  <c r="C3" i="5"/>
  <c r="C2" i="5"/>
  <c r="H106" i="1"/>
  <c r="I106" i="1"/>
  <c r="B7" i="7" l="1" a="1"/>
  <c r="B7" i="7" s="1"/>
  <c r="C9" i="5"/>
  <c r="C7" i="5"/>
  <c r="C5"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DB7D43-2AAD-4004-9EA0-0936DA9E1011}" keepAlive="1" name="Query - Indian_staff" description="Connection to the 'Indian_staff' query in the workbook." type="5" refreshedVersion="0" background="1">
    <dbPr connection="Provider=Microsoft.Mashup.OleDb.1;Data Source=$Workbook$;Location=Indian_staff;Extended Properties=&quot;&quot;" command="SELECT * FROM [Indian_staff]"/>
  </connection>
  <connection id="2" xr16:uid="{B1B8180E-260F-4885-88AA-B9502D901BD9}" keepAlive="1" name="Query - New_Zealand_Staff" description="Connection to the 'New_Zealand_Staff' query in the workbook." type="5" refreshedVersion="0" background="1">
    <dbPr connection="Provider=Microsoft.Mashup.OleDb.1;Data Source=$Workbook$;Location=New_Zealand_Staff;Extended Properties=&quot;&quot;" command="SELECT * FROM [New_Zealand_Staff]"/>
  </connection>
  <connection id="3" xr16:uid="{DCBFDC45-56FF-44DE-B8F4-EFAA64FB679A}"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61DD1BB0-D3ED-4D1E-A6CE-A2816DC0B81D}" keepAlive="1" name="Query - staff (2)" description="Connection to the 'staff (2)' query in the workbook." type="5" refreshedVersion="8" background="1" saveData="1">
    <dbPr connection="Provider=Microsoft.Mashup.OleDb.1;Data Source=$Workbook$;Location=&quot;staff (2)&quot;;Extended Properties=&quot;&quot;" command="SELECT * FROM [staff (2)]"/>
  </connection>
  <connection id="5" xr16:uid="{C32123BC-970B-4C88-88FA-EB339C0BFA4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7B4520BB-05A6-48D0-8923-212E717EA918}" name="WorksheetConnection_blank-data-file.xlsx!staff_table" type="102" refreshedVersion="8" minRefreshableVersion="5">
    <extLst>
      <ext xmlns:x15="http://schemas.microsoft.com/office/spreadsheetml/2010/11/main" uri="{DE250136-89BD-433C-8126-D09CA5730AF9}">
        <x15:connection id="staff_table" autoDelete="1">
          <x15:rangePr sourceName="_xlcn.WorksheetConnection_blankdatafile.xlsxstaff_table"/>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<sst xmlns="http://schemas.openxmlformats.org/spreadsheetml/2006/main" count="1853" uniqueCount="246">
  <si>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</si>
  <si>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</si>
  <si>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</si>
  <si>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</si>
  <si>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</si>
  <si>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</si>
  <si>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</si>
  <si>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</si>
  <si>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</si>
  <si>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</si>
  <si>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</si>
  <si>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</si>
  <si>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</si>
  <si>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</si>
  <si>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</si>
  <si>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</si>
  <si>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</si>
  <si>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</si>
  <si>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</si>
  <si>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</si>
  <si>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</si>
  <si>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</si>
  <si>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</si>
  <si>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</si>
  <si>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</si>
  <si>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</si>
  <si>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</si>
  <si>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</si>
  <si>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</si>
  <si>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</si>
  <si>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</si>
  <si>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</si>
  <si>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</si>
  <si>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</si>
  <si>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</si>
  <si>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</si>
  <si>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</si>
  <si>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</si>
  <si>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</si>
  <si>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</si>
  <si>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</si>
  <si>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</si>
  <si>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</si>
  <si>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</si>
  <si>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</si>
  <si>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</si>
  <si>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</si>
  <si>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</si>
  <si>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</si>
  <si>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</si>
  <si>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</si>
  <si>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</si>
  <si>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</si>
  <si>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</si>
  <si>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</si>
  <si>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</si>
  <si>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</si>
  <si>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</si>
  <si>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</si>
  <si>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</si>
  <si>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</si>
  <si>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</si>
  <si>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</si>
  <si>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</si>
  <si>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</si>
  <si>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</si>
  <si>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</si>
  <si>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</si>
  <si>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</si>
  <si>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</si>
  <si>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</si>
  <si>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</si>
  <si>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</si>
  <si>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</si>
  <si>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</si>
  <si>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</si>
  <si>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</si>
  <si>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</si>
  <si>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</si>
  <si>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</si>
  <si>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</si>
  <si>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</si>
  <si>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</si>
  <si>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</si>
  <si>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</si>
  <si>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</si>
  <si>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</si>
  <si>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</si>
  <si>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</si>
  <si>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</si>
  <si>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</si>
  <si>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</si>
  <si>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</si>
  <si>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</si>
  <si>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</si>
  <si>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</si>
  <si>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</si>
  <si>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</si>
  <si>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</si>
  <si>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</si>
  <si>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</si>
  <si>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</si>
  <si>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</si>
  <si>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</si>
  <si>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</si>
  <si>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</si>
  <si>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</si>
  <si>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</si>
  <si>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</si>
  <si>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</si>
  <si>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</si>
  <si>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</si>
  <si>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</si>
  <si>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</si>
  <si>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</si>
  <si>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</si>
  <si>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</si>
  <si>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</si>
  <si>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</si>
  <si>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</si>
  <si>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</si>
  <si>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</si>
  <si>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</si>
  <si>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</si>
  <si>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</si>
  <si>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</si>
  <si>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</si>
  <si>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</si>
  <si>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</si>
  <si>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</si>
  <si>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</si>
  <si>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</si>
  <si>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</si>
  <si>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</si>
  <si>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</si>
  <si>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</si>
  <si>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</si>
  <si>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</si>
  <si>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</si>
  <si>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</si>
  <si>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</si>
  <si>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</si>
  <si>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</si>
  <si>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</si>
  <si>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</si>
  <si>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</si>
  <si>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</si>
  <si>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</si>
  <si>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</si>
  <si>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</si>
  <si>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</si>
  <si>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</si>
  <si>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</si>
  <si>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</si>
  <si>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</si>
  <si>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</si>
  <si>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</si>
  <si>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</si>
  <si>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</si>
  <si>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</si>
  <si>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</si>
  <si>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</si>
  <si>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</si>
  <si>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</si>
  <si>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</si>
  <si>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</si>
  <si>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</si>
  <si>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</si>
  <si>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</si>
  <si>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</si>
  <si>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</si>
  <si>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</si>
  <si>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</si>
  <si>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</si>
  <si>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</si>
  <si>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</si>
  <si>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</si>
  <si>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</si>
  <si>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</si>
  <si>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</si>
  <si>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</si>
  <si>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</si>
  <si>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</si>
  <si>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</si>
  <si>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</si>
  <si>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</si>
  <si>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</si>
  <si>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</si>
  <si>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</si>
  <si>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</si>
  <si>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</si>
  <si>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</si>
  <si>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</si>
  <si>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</si>
  <si>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</si>
  <si>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</si>
  <si>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</si>
  <si>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</si>
  <si>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</si>
  <si>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</si>
  <si>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</si>
  <si>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</si>
  <si>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</si>
  <si>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</si>
  <si>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</si>
  <si>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NZ</t>
  </si>
  <si>
    <t>Other</t>
  </si>
  <si>
    <t>IND</t>
  </si>
  <si>
    <t>Count of Employees</t>
  </si>
  <si>
    <t>Average Salary</t>
  </si>
  <si>
    <t>Average Age</t>
  </si>
  <si>
    <t>Average Tenure</t>
  </si>
  <si>
    <t>Tenure</t>
  </si>
  <si>
    <t>Female Count</t>
  </si>
  <si>
    <t>Female Ratio</t>
  </si>
  <si>
    <t>Ratio of $90k earners</t>
  </si>
  <si>
    <t>$90K earners count</t>
  </si>
  <si>
    <t>LOOKUP=</t>
  </si>
  <si>
    <t>LOOK UP NAME=</t>
  </si>
  <si>
    <t>Department=</t>
  </si>
  <si>
    <t>Column Labels</t>
  </si>
  <si>
    <t>Count of Name</t>
  </si>
  <si>
    <t>Values</t>
  </si>
  <si>
    <t>Average of Age</t>
  </si>
  <si>
    <t>Average of Tenure</t>
  </si>
  <si>
    <t>Average of Salary</t>
  </si>
  <si>
    <t>Bonus</t>
  </si>
  <si>
    <t>Row Labels</t>
  </si>
  <si>
    <t>Grand Total</t>
  </si>
  <si>
    <t>Rating As Number</t>
  </si>
  <si>
    <t>2020</t>
  </si>
  <si>
    <t>May</t>
  </si>
  <si>
    <t>Jun</t>
  </si>
  <si>
    <t>Jul</t>
  </si>
  <si>
    <t>Aug</t>
  </si>
  <si>
    <t>Sep</t>
  </si>
  <si>
    <t>Oct</t>
  </si>
  <si>
    <t>Nov</t>
  </si>
  <si>
    <t>Dec</t>
  </si>
  <si>
    <t>2021</t>
  </si>
  <si>
    <t>2022</t>
  </si>
  <si>
    <t>2023</t>
  </si>
  <si>
    <t>Jan</t>
  </si>
  <si>
    <t>Feb</t>
  </si>
  <si>
    <t>Mar</t>
  </si>
  <si>
    <t>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</si>
</sst>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quot;#,##0.00"/>
    <numFmt numFmtId="165" formatCode="0.0"/>
    <numFmt numFmtId="166" formatCode="&quot;$&quot;#,##0"/>
  </numFmts>
  <fonts count="3" x14ac:knownFonts="1">
    <font>
      <sz val="11"/>
      <color theme="1"/>
      <name val="Calibri"/>
      <family val="2"/>
      <scheme val="minor"/>
    </font>
    <font>
      <sz val="28"/>
      <color theme="1"/>
      <name val="Segoe UI Light"/>
      <family val="2"/>
    </font>
    <font>
      <sz val="11"/>
      <color theme="2"/>
      <name val="Calibri"/>
      <family val="2"/>
      <scheme val="minor"/>
    </font>
  </fonts>
  <fills count="8">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8" fontId="0" fillId="0" borderId="0" xfId="0" applyNumberFormat="1"/>
    <xf numFmtId="14" fontId="0" fillId="0" borderId="0" xfId="0" applyNumberFormat="1"/>
    <xf numFmtId="2" fontId="0" fillId="0" borderId="0" xfId="0" applyNumberFormat="1"/>
    <xf numFmtId="3" fontId="0" fillId="0" borderId="0" xfId="0" applyNumberFormat="1"/>
    <xf numFmtId="9" fontId="0" fillId="0" borderId="0" xfId="0" applyNumberFormat="1"/>
    <xf numFmtId="0" fontId="0" fillId="4" borderId="0" xfId="0" applyFill="1"/>
    <xf numFmtId="0" fontId="0" fillId="5" borderId="0" xfId="0" applyFill="1"/>
    <xf numFmtId="0" fontId="0" fillId="6" borderId="0" xfId="0" applyFill="1"/>
    <xf numFmtId="0" fontId="2" fillId="7" borderId="0" xfId="0" applyFont="1" applyFill="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0" fillId="0" borderId="0" xfId="0" applyAlignment="1">
      <alignment horizontal="left" indent="1"/>
    </xf>
    <xf numFmtId="166" fontId="0" fillId="0" borderId="0" xfId="0" applyNumberFormat="1"/>
  </cellXfs>
  <cellStyles count="1">
    <cellStyle name="Normal" xfId="0" builtinId="0"/>
  </cellStyles>
  <dxfs count="14">
    <dxf>
      <font>
        <color rgb="FF9C0006"/>
      </font>
      <fill>
        <patternFill>
          <bgColor rgb="FFFFC7CE"/>
        </patternFill>
      </fill>
    </dxf>
    <dxf>
      <numFmt numFmtId="165" formatCode="0.0"/>
    </dxf>
    <dxf>
      <numFmt numFmtId="164" formatCode="&quot;$&quot;#,##0.00"/>
    </dxf>
    <dxf>
      <numFmt numFmtId="164" formatCode="&quot;$&quot;#,##0.00"/>
    </dxf>
    <dxf>
      <numFmt numFmtId="0" formatCode="General"/>
    </dxf>
    <dxf>
      <numFmt numFmtId="164" formatCode="&quot;$&quot;#,##0.00"/>
    </dxf>
    <dxf>
      <numFmt numFmtId="2" formatCode="0.00"/>
    </dxf>
    <dxf>
      <numFmt numFmtId="19" formatCode="m/d/yyyy"/>
    </dxf>
    <dxf>
      <numFmt numFmtId="0" formatCode="General"/>
    </dxf>
    <dxf>
      <numFmt numFmtId="0" formatCode="General"/>
    </dxf>
    <dxf>
      <numFmt numFmtId="0" formatCode="General"/>
    </dxf>
    <dxf>
      <numFmt numFmtId="20" formatCode="d\-mmm\-yy"/>
    </dxf>
    <dxf>
      <numFmt numFmtId="12" formatCode="&quot;$&quot;#,##0.00_);[Red]\(&quot;$&quot;#,##0.00\)"/>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VS Rating</a:t>
            </a:r>
          </a:p>
        </c:rich>
      </c:tx>
      <c:layout>
        <c:manualLayout>
          <c:xMode val="edge"/>
          <c:yMode val="edge"/>
          <c:x val="0.3490207786526684"/>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STAFF'!$F$2:$F$185</c:f>
              <c:numCache>
                <c:formatCode>General</c:formatCode>
                <c:ptCount val="184"/>
                <c:pt idx="0">
                  <c:v>119110</c:v>
                </c:pt>
                <c:pt idx="1">
                  <c:v>119110</c:v>
                </c:pt>
                <c:pt idx="2">
                  <c:v>118840</c:v>
                </c:pt>
                <c:pt idx="3">
                  <c:v>118840</c:v>
                </c:pt>
                <c:pt idx="4">
                  <c:v>118100</c:v>
                </c:pt>
                <c:pt idx="5">
                  <c:v>118100</c:v>
                </c:pt>
                <c:pt idx="6">
                  <c:v>115920</c:v>
                </c:pt>
                <c:pt idx="7">
                  <c:v>115920</c:v>
                </c:pt>
                <c:pt idx="8">
                  <c:v>115440</c:v>
                </c:pt>
                <c:pt idx="9">
                  <c:v>115440</c:v>
                </c:pt>
                <c:pt idx="10">
                  <c:v>114890</c:v>
                </c:pt>
                <c:pt idx="11">
                  <c:v>114890</c:v>
                </c:pt>
                <c:pt idx="12">
                  <c:v>114870</c:v>
                </c:pt>
                <c:pt idx="13">
                  <c:v>114870</c:v>
                </c:pt>
                <c:pt idx="14">
                  <c:v>114180</c:v>
                </c:pt>
                <c:pt idx="15">
                  <c:v>114180</c:v>
                </c:pt>
                <c:pt idx="16">
                  <c:v>113280</c:v>
                </c:pt>
                <c:pt idx="17">
                  <c:v>113280</c:v>
                </c:pt>
                <c:pt idx="18">
                  <c:v>112780</c:v>
                </c:pt>
                <c:pt idx="19">
                  <c:v>112780</c:v>
                </c:pt>
                <c:pt idx="20">
                  <c:v>112650</c:v>
                </c:pt>
                <c:pt idx="21">
                  <c:v>112650</c:v>
                </c:pt>
                <c:pt idx="22">
                  <c:v>112650</c:v>
                </c:pt>
                <c:pt idx="23">
                  <c:v>112570</c:v>
                </c:pt>
                <c:pt idx="24">
                  <c:v>112570</c:v>
                </c:pt>
                <c:pt idx="25">
                  <c:v>112110</c:v>
                </c:pt>
                <c:pt idx="26">
                  <c:v>112110</c:v>
                </c:pt>
                <c:pt idx="27">
                  <c:v>109190</c:v>
                </c:pt>
                <c:pt idx="28">
                  <c:v>109190</c:v>
                </c:pt>
                <c:pt idx="29">
                  <c:v>109160</c:v>
                </c:pt>
                <c:pt idx="30">
                  <c:v>109160</c:v>
                </c:pt>
                <c:pt idx="31">
                  <c:v>107700</c:v>
                </c:pt>
                <c:pt idx="32">
                  <c:v>107700</c:v>
                </c:pt>
                <c:pt idx="33">
                  <c:v>106460</c:v>
                </c:pt>
                <c:pt idx="34">
                  <c:v>106460</c:v>
                </c:pt>
                <c:pt idx="35">
                  <c:v>104770</c:v>
                </c:pt>
                <c:pt idx="36">
                  <c:v>104770</c:v>
                </c:pt>
                <c:pt idx="37">
                  <c:v>104410</c:v>
                </c:pt>
                <c:pt idx="38">
                  <c:v>104410</c:v>
                </c:pt>
                <c:pt idx="39">
                  <c:v>104120</c:v>
                </c:pt>
                <c:pt idx="40">
                  <c:v>104120</c:v>
                </c:pt>
                <c:pt idx="41">
                  <c:v>103550</c:v>
                </c:pt>
                <c:pt idx="42">
                  <c:v>103550</c:v>
                </c:pt>
                <c:pt idx="43">
                  <c:v>100420</c:v>
                </c:pt>
                <c:pt idx="44">
                  <c:v>100420</c:v>
                </c:pt>
                <c:pt idx="45">
                  <c:v>99970</c:v>
                </c:pt>
                <c:pt idx="46">
                  <c:v>99970</c:v>
                </c:pt>
                <c:pt idx="47">
                  <c:v>99750</c:v>
                </c:pt>
                <c:pt idx="48">
                  <c:v>99750</c:v>
                </c:pt>
                <c:pt idx="49">
                  <c:v>96800</c:v>
                </c:pt>
                <c:pt idx="50">
                  <c:v>96800</c:v>
                </c:pt>
                <c:pt idx="51">
                  <c:v>96140</c:v>
                </c:pt>
                <c:pt idx="52">
                  <c:v>96140</c:v>
                </c:pt>
                <c:pt idx="53">
                  <c:v>92700</c:v>
                </c:pt>
                <c:pt idx="54">
                  <c:v>92700</c:v>
                </c:pt>
                <c:pt idx="55">
                  <c:v>92450</c:v>
                </c:pt>
                <c:pt idx="56">
                  <c:v>92450</c:v>
                </c:pt>
                <c:pt idx="57">
                  <c:v>91650</c:v>
                </c:pt>
                <c:pt idx="58">
                  <c:v>91650</c:v>
                </c:pt>
                <c:pt idx="59">
                  <c:v>91310</c:v>
                </c:pt>
                <c:pt idx="60">
                  <c:v>91310</c:v>
                </c:pt>
                <c:pt idx="61">
                  <c:v>90700</c:v>
                </c:pt>
                <c:pt idx="62">
                  <c:v>90700</c:v>
                </c:pt>
                <c:pt idx="63">
                  <c:v>88050</c:v>
                </c:pt>
                <c:pt idx="64">
                  <c:v>88050</c:v>
                </c:pt>
                <c:pt idx="65">
                  <c:v>87620</c:v>
                </c:pt>
                <c:pt idx="66">
                  <c:v>87620</c:v>
                </c:pt>
                <c:pt idx="67">
                  <c:v>86570</c:v>
                </c:pt>
                <c:pt idx="68">
                  <c:v>86570</c:v>
                </c:pt>
                <c:pt idx="69">
                  <c:v>85000</c:v>
                </c:pt>
                <c:pt idx="70">
                  <c:v>85000</c:v>
                </c:pt>
                <c:pt idx="71">
                  <c:v>83750</c:v>
                </c:pt>
                <c:pt idx="72">
                  <c:v>83750</c:v>
                </c:pt>
                <c:pt idx="73">
                  <c:v>80700</c:v>
                </c:pt>
                <c:pt idx="74">
                  <c:v>80700</c:v>
                </c:pt>
                <c:pt idx="75">
                  <c:v>79570</c:v>
                </c:pt>
                <c:pt idx="76">
                  <c:v>79570</c:v>
                </c:pt>
                <c:pt idx="77">
                  <c:v>78540</c:v>
                </c:pt>
                <c:pt idx="78">
                  <c:v>78540</c:v>
                </c:pt>
                <c:pt idx="79">
                  <c:v>78390</c:v>
                </c:pt>
                <c:pt idx="80">
                  <c:v>78390</c:v>
                </c:pt>
                <c:pt idx="81">
                  <c:v>76900</c:v>
                </c:pt>
                <c:pt idx="82">
                  <c:v>76900</c:v>
                </c:pt>
                <c:pt idx="83">
                  <c:v>75970</c:v>
                </c:pt>
                <c:pt idx="84">
                  <c:v>75970</c:v>
                </c:pt>
                <c:pt idx="85">
                  <c:v>75880</c:v>
                </c:pt>
                <c:pt idx="86">
                  <c:v>75880</c:v>
                </c:pt>
                <c:pt idx="87">
                  <c:v>75480</c:v>
                </c:pt>
                <c:pt idx="88">
                  <c:v>75480</c:v>
                </c:pt>
                <c:pt idx="89">
                  <c:v>75280</c:v>
                </c:pt>
                <c:pt idx="90">
                  <c:v>75280</c:v>
                </c:pt>
                <c:pt idx="91">
                  <c:v>75000</c:v>
                </c:pt>
                <c:pt idx="92">
                  <c:v>75000</c:v>
                </c:pt>
                <c:pt idx="93">
                  <c:v>74550</c:v>
                </c:pt>
                <c:pt idx="94">
                  <c:v>74550</c:v>
                </c:pt>
                <c:pt idx="95">
                  <c:v>71380</c:v>
                </c:pt>
                <c:pt idx="96">
                  <c:v>71380</c:v>
                </c:pt>
                <c:pt idx="97">
                  <c:v>70610</c:v>
                </c:pt>
                <c:pt idx="98">
                  <c:v>70610</c:v>
                </c:pt>
                <c:pt idx="99">
                  <c:v>70270</c:v>
                </c:pt>
                <c:pt idx="100">
                  <c:v>70270</c:v>
                </c:pt>
                <c:pt idx="101">
                  <c:v>69710</c:v>
                </c:pt>
                <c:pt idx="102">
                  <c:v>69710</c:v>
                </c:pt>
                <c:pt idx="103">
                  <c:v>69120</c:v>
                </c:pt>
                <c:pt idx="104">
                  <c:v>69120</c:v>
                </c:pt>
                <c:pt idx="105">
                  <c:v>69070</c:v>
                </c:pt>
                <c:pt idx="106">
                  <c:v>69070</c:v>
                </c:pt>
                <c:pt idx="107">
                  <c:v>68900</c:v>
                </c:pt>
                <c:pt idx="108">
                  <c:v>68900</c:v>
                </c:pt>
                <c:pt idx="109">
                  <c:v>67950</c:v>
                </c:pt>
                <c:pt idx="110">
                  <c:v>67950</c:v>
                </c:pt>
                <c:pt idx="111">
                  <c:v>67910</c:v>
                </c:pt>
                <c:pt idx="112">
                  <c:v>67910</c:v>
                </c:pt>
                <c:pt idx="113">
                  <c:v>65920</c:v>
                </c:pt>
                <c:pt idx="114">
                  <c:v>65920</c:v>
                </c:pt>
                <c:pt idx="115">
                  <c:v>65700</c:v>
                </c:pt>
                <c:pt idx="116">
                  <c:v>65700</c:v>
                </c:pt>
                <c:pt idx="117">
                  <c:v>65360</c:v>
                </c:pt>
                <c:pt idx="118">
                  <c:v>65360</c:v>
                </c:pt>
                <c:pt idx="119">
                  <c:v>64000</c:v>
                </c:pt>
                <c:pt idx="120">
                  <c:v>64000</c:v>
                </c:pt>
                <c:pt idx="121">
                  <c:v>62780</c:v>
                </c:pt>
                <c:pt idx="122">
                  <c:v>62780</c:v>
                </c:pt>
                <c:pt idx="123">
                  <c:v>60570</c:v>
                </c:pt>
                <c:pt idx="124">
                  <c:v>60570</c:v>
                </c:pt>
                <c:pt idx="125">
                  <c:v>60130</c:v>
                </c:pt>
                <c:pt idx="126">
                  <c:v>60130</c:v>
                </c:pt>
                <c:pt idx="127">
                  <c:v>59430</c:v>
                </c:pt>
                <c:pt idx="128">
                  <c:v>59430</c:v>
                </c:pt>
                <c:pt idx="129">
                  <c:v>58960</c:v>
                </c:pt>
                <c:pt idx="130">
                  <c:v>58960</c:v>
                </c:pt>
                <c:pt idx="131">
                  <c:v>58940</c:v>
                </c:pt>
                <c:pt idx="132">
                  <c:v>58940</c:v>
                </c:pt>
                <c:pt idx="133">
                  <c:v>58100</c:v>
                </c:pt>
                <c:pt idx="134">
                  <c:v>58100</c:v>
                </c:pt>
                <c:pt idx="135">
                  <c:v>57090</c:v>
                </c:pt>
                <c:pt idx="136">
                  <c:v>57090</c:v>
                </c:pt>
                <c:pt idx="137">
                  <c:v>56870</c:v>
                </c:pt>
                <c:pt idx="138">
                  <c:v>56870</c:v>
                </c:pt>
                <c:pt idx="139">
                  <c:v>54970</c:v>
                </c:pt>
                <c:pt idx="140">
                  <c:v>54970</c:v>
                </c:pt>
                <c:pt idx="141">
                  <c:v>53870</c:v>
                </c:pt>
                <c:pt idx="142">
                  <c:v>53870</c:v>
                </c:pt>
                <c:pt idx="143">
                  <c:v>53540</c:v>
                </c:pt>
                <c:pt idx="144">
                  <c:v>53540</c:v>
                </c:pt>
                <c:pt idx="145">
                  <c:v>53540</c:v>
                </c:pt>
                <c:pt idx="146">
                  <c:v>53540</c:v>
                </c:pt>
                <c:pt idx="147">
                  <c:v>53240</c:v>
                </c:pt>
                <c:pt idx="148">
                  <c:v>53240</c:v>
                </c:pt>
                <c:pt idx="149">
                  <c:v>52610</c:v>
                </c:pt>
                <c:pt idx="150">
                  <c:v>52610</c:v>
                </c:pt>
                <c:pt idx="151">
                  <c:v>49630</c:v>
                </c:pt>
                <c:pt idx="152">
                  <c:v>49630</c:v>
                </c:pt>
                <c:pt idx="153">
                  <c:v>48980</c:v>
                </c:pt>
                <c:pt idx="154">
                  <c:v>48980</c:v>
                </c:pt>
                <c:pt idx="155">
                  <c:v>48950</c:v>
                </c:pt>
                <c:pt idx="156">
                  <c:v>48950</c:v>
                </c:pt>
                <c:pt idx="157">
                  <c:v>48530</c:v>
                </c:pt>
                <c:pt idx="158">
                  <c:v>48530</c:v>
                </c:pt>
                <c:pt idx="159">
                  <c:v>48170</c:v>
                </c:pt>
                <c:pt idx="160">
                  <c:v>48170</c:v>
                </c:pt>
                <c:pt idx="161">
                  <c:v>47360</c:v>
                </c:pt>
                <c:pt idx="162">
                  <c:v>47360</c:v>
                </c:pt>
                <c:pt idx="163">
                  <c:v>45510</c:v>
                </c:pt>
                <c:pt idx="164">
                  <c:v>45510</c:v>
                </c:pt>
                <c:pt idx="165">
                  <c:v>43840</c:v>
                </c:pt>
                <c:pt idx="166">
                  <c:v>43840</c:v>
                </c:pt>
                <c:pt idx="167">
                  <c:v>43510</c:v>
                </c:pt>
                <c:pt idx="168">
                  <c:v>43510</c:v>
                </c:pt>
                <c:pt idx="169">
                  <c:v>41980</c:v>
                </c:pt>
                <c:pt idx="170">
                  <c:v>41980</c:v>
                </c:pt>
                <c:pt idx="171">
                  <c:v>41570</c:v>
                </c:pt>
                <c:pt idx="172">
                  <c:v>41570</c:v>
                </c:pt>
                <c:pt idx="173">
                  <c:v>40400</c:v>
                </c:pt>
                <c:pt idx="174">
                  <c:v>40400</c:v>
                </c:pt>
                <c:pt idx="175">
                  <c:v>37920</c:v>
                </c:pt>
                <c:pt idx="176">
                  <c:v>37920</c:v>
                </c:pt>
                <c:pt idx="177">
                  <c:v>36040</c:v>
                </c:pt>
                <c:pt idx="178">
                  <c:v>36040</c:v>
                </c:pt>
                <c:pt idx="179">
                  <c:v>34980</c:v>
                </c:pt>
                <c:pt idx="180">
                  <c:v>34980</c:v>
                </c:pt>
                <c:pt idx="181">
                  <c:v>33920</c:v>
                </c:pt>
                <c:pt idx="182">
                  <c:v>33920</c:v>
                </c:pt>
              </c:numCache>
            </c:numRef>
          </c:xVal>
          <c:yVal>
            <c:numRef>
              <c:f>'ALL STAFF'!$K$2:$K$185</c:f>
              <c:numCache>
                <c:formatCode>General</c:formatCode>
                <c:ptCount val="184"/>
                <c:pt idx="0">
                  <c:v>3</c:v>
                </c:pt>
                <c:pt idx="1">
                  <c:v>3</c:v>
                </c:pt>
                <c:pt idx="2">
                  <c:v>3</c:v>
                </c:pt>
                <c:pt idx="3">
                  <c:v>3</c:v>
                </c:pt>
                <c:pt idx="4">
                  <c:v>3</c:v>
                </c:pt>
                <c:pt idx="5">
                  <c:v>3</c:v>
                </c:pt>
                <c:pt idx="6">
                  <c:v>3</c:v>
                </c:pt>
                <c:pt idx="7">
                  <c:v>3</c:v>
                </c:pt>
                <c:pt idx="8">
                  <c:v>2</c:v>
                </c:pt>
                <c:pt idx="9">
                  <c:v>2</c:v>
                </c:pt>
                <c:pt idx="10">
                  <c:v>3</c:v>
                </c:pt>
                <c:pt idx="11">
                  <c:v>3</c:v>
                </c:pt>
                <c:pt idx="12">
                  <c:v>3</c:v>
                </c:pt>
                <c:pt idx="13">
                  <c:v>3</c:v>
                </c:pt>
                <c:pt idx="14">
                  <c:v>3</c:v>
                </c:pt>
                <c:pt idx="15">
                  <c:v>3</c:v>
                </c:pt>
                <c:pt idx="16">
                  <c:v>1</c:v>
                </c:pt>
                <c:pt idx="17">
                  <c:v>1</c:v>
                </c:pt>
                <c:pt idx="18">
                  <c:v>4</c:v>
                </c:pt>
                <c:pt idx="19">
                  <c:v>4</c:v>
                </c:pt>
                <c:pt idx="20">
                  <c:v>3</c:v>
                </c:pt>
                <c:pt idx="21">
                  <c:v>3</c:v>
                </c:pt>
                <c:pt idx="22">
                  <c:v>3</c:v>
                </c:pt>
                <c:pt idx="23">
                  <c:v>3</c:v>
                </c:pt>
                <c:pt idx="24">
                  <c:v>3</c:v>
                </c:pt>
                <c:pt idx="25">
                  <c:v>2</c:v>
                </c:pt>
                <c:pt idx="26">
                  <c:v>2</c:v>
                </c:pt>
                <c:pt idx="27">
                  <c:v>4</c:v>
                </c:pt>
                <c:pt idx="28">
                  <c:v>4</c:v>
                </c:pt>
                <c:pt idx="29">
                  <c:v>5</c:v>
                </c:pt>
                <c:pt idx="30">
                  <c:v>5</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4</c:v>
                </c:pt>
                <c:pt idx="58">
                  <c:v>4</c:v>
                </c:pt>
                <c:pt idx="59">
                  <c:v>3</c:v>
                </c:pt>
                <c:pt idx="60">
                  <c:v>3</c:v>
                </c:pt>
                <c:pt idx="61">
                  <c:v>4</c:v>
                </c:pt>
                <c:pt idx="62">
                  <c:v>4</c:v>
                </c:pt>
                <c:pt idx="63">
                  <c:v>2</c:v>
                </c:pt>
                <c:pt idx="64">
                  <c:v>2</c:v>
                </c:pt>
                <c:pt idx="65">
                  <c:v>3</c:v>
                </c:pt>
                <c:pt idx="66">
                  <c:v>3</c:v>
                </c:pt>
                <c:pt idx="67">
                  <c:v>3</c:v>
                </c:pt>
                <c:pt idx="68">
                  <c:v>3</c:v>
                </c:pt>
                <c:pt idx="69">
                  <c:v>3</c:v>
                </c:pt>
                <c:pt idx="70">
                  <c:v>3</c:v>
                </c:pt>
                <c:pt idx="71">
                  <c:v>3</c:v>
                </c:pt>
                <c:pt idx="72">
                  <c:v>3</c:v>
                </c:pt>
                <c:pt idx="73">
                  <c:v>4</c:v>
                </c:pt>
                <c:pt idx="74">
                  <c:v>4</c:v>
                </c:pt>
                <c:pt idx="75">
                  <c:v>3</c:v>
                </c:pt>
                <c:pt idx="76">
                  <c:v>3</c:v>
                </c:pt>
                <c:pt idx="77">
                  <c:v>3</c:v>
                </c:pt>
                <c:pt idx="78">
                  <c:v>3</c:v>
                </c:pt>
                <c:pt idx="79">
                  <c:v>3</c:v>
                </c:pt>
                <c:pt idx="80">
                  <c:v>3</c:v>
                </c:pt>
                <c:pt idx="81">
                  <c:v>4</c:v>
                </c:pt>
                <c:pt idx="82">
                  <c:v>4</c:v>
                </c:pt>
                <c:pt idx="83">
                  <c:v>3</c:v>
                </c:pt>
                <c:pt idx="84">
                  <c:v>3</c:v>
                </c:pt>
                <c:pt idx="85">
                  <c:v>3</c:v>
                </c:pt>
                <c:pt idx="86">
                  <c:v>3</c:v>
                </c:pt>
                <c:pt idx="87">
                  <c:v>1</c:v>
                </c:pt>
                <c:pt idx="88">
                  <c:v>1</c:v>
                </c:pt>
                <c:pt idx="89">
                  <c:v>3</c:v>
                </c:pt>
                <c:pt idx="90">
                  <c:v>3</c:v>
                </c:pt>
                <c:pt idx="91">
                  <c:v>5</c:v>
                </c:pt>
                <c:pt idx="92">
                  <c:v>5</c:v>
                </c:pt>
                <c:pt idx="93">
                  <c:v>3</c:v>
                </c:pt>
                <c:pt idx="94">
                  <c:v>3</c:v>
                </c:pt>
                <c:pt idx="95">
                  <c:v>3</c:v>
                </c:pt>
                <c:pt idx="96">
                  <c:v>3</c:v>
                </c:pt>
                <c:pt idx="97">
                  <c:v>3</c:v>
                </c:pt>
                <c:pt idx="98">
                  <c:v>3</c:v>
                </c:pt>
                <c:pt idx="99">
                  <c:v>2</c:v>
                </c:pt>
                <c:pt idx="100">
                  <c:v>2</c:v>
                </c:pt>
                <c:pt idx="101">
                  <c:v>3</c:v>
                </c:pt>
                <c:pt idx="102">
                  <c:v>3</c:v>
                </c:pt>
                <c:pt idx="103">
                  <c:v>3</c:v>
                </c:pt>
                <c:pt idx="104">
                  <c:v>3</c:v>
                </c:pt>
                <c:pt idx="105">
                  <c:v>3</c:v>
                </c:pt>
                <c:pt idx="106">
                  <c:v>3</c:v>
                </c:pt>
                <c:pt idx="107">
                  <c:v>2</c:v>
                </c:pt>
                <c:pt idx="108">
                  <c:v>2</c:v>
                </c:pt>
                <c:pt idx="109">
                  <c:v>3</c:v>
                </c:pt>
                <c:pt idx="110">
                  <c:v>3</c:v>
                </c:pt>
                <c:pt idx="111">
                  <c:v>2</c:v>
                </c:pt>
                <c:pt idx="112">
                  <c:v>2</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4</c:v>
                </c:pt>
                <c:pt idx="139">
                  <c:v>3</c:v>
                </c:pt>
                <c:pt idx="140">
                  <c:v>3</c:v>
                </c:pt>
                <c:pt idx="141">
                  <c:v>3</c:v>
                </c:pt>
                <c:pt idx="142">
                  <c:v>3</c:v>
                </c:pt>
                <c:pt idx="143">
                  <c:v>3</c:v>
                </c:pt>
                <c:pt idx="144">
                  <c:v>3</c:v>
                </c:pt>
                <c:pt idx="145">
                  <c:v>3</c:v>
                </c:pt>
                <c:pt idx="146">
                  <c:v>3</c:v>
                </c:pt>
                <c:pt idx="147">
                  <c:v>3</c:v>
                </c:pt>
                <c:pt idx="148">
                  <c:v>3</c:v>
                </c:pt>
                <c:pt idx="149">
                  <c:v>2</c:v>
                </c:pt>
                <c:pt idx="150">
                  <c:v>2</c:v>
                </c:pt>
                <c:pt idx="151">
                  <c:v>2</c:v>
                </c:pt>
                <c:pt idx="152">
                  <c:v>2</c:v>
                </c:pt>
                <c:pt idx="153">
                  <c:v>3</c:v>
                </c:pt>
                <c:pt idx="154">
                  <c:v>3</c:v>
                </c:pt>
                <c:pt idx="155">
                  <c:v>3</c:v>
                </c:pt>
                <c:pt idx="156">
                  <c:v>3</c:v>
                </c:pt>
                <c:pt idx="157">
                  <c:v>4</c:v>
                </c:pt>
                <c:pt idx="158">
                  <c:v>4</c:v>
                </c:pt>
                <c:pt idx="159">
                  <c:v>4</c:v>
                </c:pt>
                <c:pt idx="160">
                  <c:v>4</c:v>
                </c:pt>
                <c:pt idx="161">
                  <c:v>3</c:v>
                </c:pt>
                <c:pt idx="162">
                  <c:v>3</c:v>
                </c:pt>
                <c:pt idx="163">
                  <c:v>3</c:v>
                </c:pt>
                <c:pt idx="164">
                  <c:v>3</c:v>
                </c:pt>
                <c:pt idx="165">
                  <c:v>4</c:v>
                </c:pt>
                <c:pt idx="166">
                  <c:v>4</c:v>
                </c:pt>
                <c:pt idx="167">
                  <c:v>1</c:v>
                </c:pt>
                <c:pt idx="168">
                  <c:v>1</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06E5-4BCD-B9F0-B5E67A8143D9}"/>
            </c:ext>
          </c:extLst>
        </c:ser>
        <c:dLbls>
          <c:showLegendKey val="0"/>
          <c:showVal val="0"/>
          <c:showCatName val="0"/>
          <c:showSerName val="0"/>
          <c:showPercent val="0"/>
          <c:showBubbleSize val="0"/>
        </c:dLbls>
        <c:axId val="1400714624"/>
        <c:axId val="1400713184"/>
      </c:scatterChart>
      <c:valAx>
        <c:axId val="1400714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713184"/>
        <c:crosses val="autoZero"/>
        <c:crossBetween val="midCat"/>
      </c:valAx>
      <c:valAx>
        <c:axId val="1400713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7146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[processed_employees_data.xlsx]Employee Trend!PivotTable4</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Trend'!$C$3</c:f>
              <c:strCache>
                <c:ptCount val="1"/>
                <c:pt idx="0">
                  <c:v>Total</c:v>
                </c:pt>
              </c:strCache>
            </c:strRef>
          </c:tx>
          <c:spPr>
            <a:ln w="28575" cap="rnd">
              <a:solidFill>
                <a:schemeClr val="accent1"/>
              </a:solidFill>
              <a:round/>
            </a:ln>
            <a:effectLst/>
          </c:spPr>
          <c:marker>
            <c:symbol val="none"/>
          </c:marker>
          <c:cat>
            <c:multiLvlStrRef>
              <c:f>'Employee Trend'!$B$4:$B$40</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Trend'!$C$4:$C$40</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DB8D-4485-A266-E4386201A49B}"/>
            </c:ext>
          </c:extLst>
        </c:ser>
        <c:dLbls>
          <c:showLegendKey val="0"/>
          <c:showVal val="0"/>
          <c:showCatName val="0"/>
          <c:showSerName val="0"/>
          <c:showPercent val="0"/>
          <c:showBubbleSize val="0"/>
        </c:dLbls>
        <c:smooth val="0"/>
        <c:axId val="1389038448"/>
        <c:axId val="1391823712"/>
      </c:lineChart>
      <c:catAx>
        <c:axId val="138903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1823712"/>
        <c:crosses val="autoZero"/>
        <c:auto val="1"/>
        <c:lblAlgn val="ctr"/>
        <c:lblOffset val="100"/>
        <c:noMultiLvlLbl val="0"/>
      </c:catAx>
      <c:valAx>
        <c:axId val="139182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03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1B926075-0341-448F-932E-B97C55EA4ECD}">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https://youtu.be/H6k28jhclwI" TargetMode="External"/><Relationship Id="rId2" Type="http://schemas.openxmlformats.org/officeDocument/2006/relationships/image" Target="../media/image1.png"/><Relationship Id="rId1" Type="http://schemas.openxmlformats.org/officeDocument/2006/relationships/hyperlink" Target="https://chandoo.org/wp/" TargetMode="External"/><Relationship Id="rId6" Type="http://schemas.openxmlformats.org/officeDocument/2006/relationships/image" Target="../media/image3.png"/><Relationship Id="rId5" Type="http://schemas.openxmlformats.org/officeDocument/2006/relationships/hyperlink" Target="https://chandoo.org/wp/excel-school-program/" TargetMode="Externa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149958</xdr:rowOff>
    </xdr:from>
    <xdr:to>
      <xdr:col>16</xdr:col>
      <xdr:colOff>47625</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F92F0C86-81F4-8FF2-79D4-1A937B0920E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149958"/>
          <a:ext cx="2486025" cy="707292"/>
        </a:xfrm>
        <a:prstGeom prst="rect">
          <a:avLst/>
        </a:prstGeom>
      </xdr:spPr>
    </xdr:pic>
    <xdr:clientData/>
  </xdr:twoCellAnchor>
  <xdr:twoCellAnchor editAs="oneCell">
    <xdr:from>
      <xdr:col>12</xdr:col>
      <xdr:colOff>0</xdr:colOff>
      <xdr:row>4</xdr:row>
      <xdr:rowOff>0</xdr:rowOff>
    </xdr:from>
    <xdr:to>
      <xdr:col>16</xdr:col>
      <xdr:colOff>6350</xdr:colOff>
      <xdr:row>11</xdr:row>
      <xdr:rowOff>41055</xdr:rowOff>
    </xdr:to>
    <xdr:pic>
      <xdr:nvPicPr>
        <xdr:cNvPr id="2" name="Picture 1">
          <a:hlinkClick xmlns:r="http://schemas.openxmlformats.org/officeDocument/2006/relationships" r:id="rId3"/>
          <a:extLst>
            <a:ext uri="{FF2B5EF4-FFF2-40B4-BE49-F238E27FC236}">
              <a16:creationId xmlns:a16="http://schemas.microsoft.com/office/drawing/2014/main" id="{57E6FE93-84F3-45D7-B277-295969E51D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524625" y="1238250"/>
          <a:ext cx="2444750" cy="1374555"/>
        </a:xfrm>
        <a:prstGeom prst="rect">
          <a:avLst/>
        </a:prstGeom>
        <a:ln>
          <a:solidFill>
            <a:schemeClr val="tx1"/>
          </a:solidFill>
        </a:ln>
      </xdr:spPr>
    </xdr:pic>
    <xdr:clientData/>
  </xdr:twoCellAnchor>
  <xdr:twoCellAnchor>
    <xdr:from>
      <xdr:col>12</xdr:col>
      <xdr:colOff>548508</xdr:colOff>
      <xdr:row>10</xdr:row>
      <xdr:rowOff>124811</xdr:rowOff>
    </xdr:from>
    <xdr:to>
      <xdr:col>15</xdr:col>
      <xdr:colOff>67167</xdr:colOff>
      <xdr:row>12</xdr:row>
      <xdr:rowOff>19707</xdr:rowOff>
    </xdr:to>
    <xdr:sp macro="" textlink="">
      <xdr:nvSpPr>
        <xdr:cNvPr id="3" name="Rectangle: Rounded Corners 2">
          <a:hlinkClick xmlns:r="http://schemas.openxmlformats.org/officeDocument/2006/relationships" r:id="rId3"/>
          <a:extLst>
            <a:ext uri="{FF2B5EF4-FFF2-40B4-BE49-F238E27FC236}">
              <a16:creationId xmlns:a16="http://schemas.microsoft.com/office/drawing/2014/main" id="{FB0C10A5-873E-49A5-819F-85042883FE66}"/>
            </a:ext>
          </a:extLst>
        </xdr:cNvPr>
        <xdr:cNvSpPr/>
      </xdr:nvSpPr>
      <xdr:spPr>
        <a:xfrm>
          <a:off x="7073133" y="2506061"/>
          <a:ext cx="1347459" cy="275896"/>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latin typeface="Roboto" panose="02000000000000000000" pitchFamily="2" charset="0"/>
              <a:ea typeface="Roboto" panose="02000000000000000000" pitchFamily="2" charset="0"/>
            </a:rPr>
            <a:t>Watch the video</a:t>
          </a:r>
        </a:p>
      </xdr:txBody>
    </xdr:sp>
    <xdr:clientData/>
  </xdr:twoCellAnchor>
  <xdr:twoCellAnchor editAs="oneCell">
    <xdr:from>
      <xdr:col>12</xdr:col>
      <xdr:colOff>0</xdr:colOff>
      <xdr:row>13</xdr:row>
      <xdr:rowOff>0</xdr:rowOff>
    </xdr:from>
    <xdr:to>
      <xdr:col>16</xdr:col>
      <xdr:colOff>19488</xdr:colOff>
      <xdr:row>25</xdr:row>
      <xdr:rowOff>170793</xdr:rowOff>
    </xdr:to>
    <xdr:pic>
      <xdr:nvPicPr>
        <xdr:cNvPr id="5" name="Picture 4">
          <a:hlinkClick xmlns:r="http://schemas.openxmlformats.org/officeDocument/2006/relationships" r:id="rId5"/>
          <a:extLst>
            <a:ext uri="{FF2B5EF4-FFF2-40B4-BE49-F238E27FC236}">
              <a16:creationId xmlns:a16="http://schemas.microsoft.com/office/drawing/2014/main" id="{B36909BE-7360-4913-9D8E-2CCF602982C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24625" y="2952750"/>
          <a:ext cx="2457888" cy="2456793"/>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7</xdr:row>
      <xdr:rowOff>0</xdr:rowOff>
    </xdr:from>
    <xdr:to>
      <xdr:col>6</xdr:col>
      <xdr:colOff>762000</xdr:colOff>
      <xdr:row>20</xdr:row>
      <xdr:rowOff>89535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A4F32238-22C8-2ADF-1C53-7D6BF2458D1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632960" y="1280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165100</xdr:colOff>
      <xdr:row>12</xdr:row>
      <xdr:rowOff>177800</xdr:rowOff>
    </xdr:from>
    <xdr:to>
      <xdr:col>11</xdr:col>
      <xdr:colOff>577850</xdr:colOff>
      <xdr:row>36</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B6A8696-B2BF-4556-88A5-4875E952A8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4700" y="2387600"/>
              <a:ext cx="6508750" cy="4318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196850</xdr:colOff>
      <xdr:row>6</xdr:row>
      <xdr:rowOff>95250</xdr:rowOff>
    </xdr:from>
    <xdr:to>
      <xdr:col>22</xdr:col>
      <xdr:colOff>298450</xdr:colOff>
      <xdr:row>21</xdr:row>
      <xdr:rowOff>76200</xdr:rowOff>
    </xdr:to>
    <xdr:graphicFrame macro="">
      <xdr:nvGraphicFramePr>
        <xdr:cNvPr id="2" name="Chart 1">
          <a:extLst>
            <a:ext uri="{FF2B5EF4-FFF2-40B4-BE49-F238E27FC236}">
              <a16:creationId xmlns:a16="http://schemas.microsoft.com/office/drawing/2014/main" id="{37C56FF9-27F0-4F9E-96A4-BAECB00AFF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139700</xdr:colOff>
      <xdr:row>1</xdr:row>
      <xdr:rowOff>133350</xdr:rowOff>
    </xdr:from>
    <xdr:to>
      <xdr:col>16</xdr:col>
      <xdr:colOff>127000</xdr:colOff>
      <xdr:row>16</xdr:row>
      <xdr:rowOff>120650</xdr:rowOff>
    </xdr:to>
    <xdr:graphicFrame macro="">
      <xdr:nvGraphicFramePr>
        <xdr:cNvPr id="2" name="Chart 1">
          <a:extLst>
            <a:ext uri="{FF2B5EF4-FFF2-40B4-BE49-F238E27FC236}">
              <a16:creationId xmlns:a16="http://schemas.microsoft.com/office/drawing/2014/main" id="{6F609DF6-494E-EDF3-18E3-B8C1486C1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chael Mikky" refreshedDate="45114.022803587963" backgroundQuery="1" createdVersion="8" refreshedVersion="8" minRefreshableVersion="3" recordCount="0" supportSubquery="1" supportAdvancedDrill="1" xr:uid="{2F27D11E-4791-4C3B-8BB6-963ECDC9BEBD}">
  <cacheSource type="external" connectionId="5"/>
  <cacheFields count="3">
    <cacheField name="[staff_table].[Rating].[Rating]" caption="Rating" numFmtId="0" hierarchy="6" level="1">
      <sharedItems count="5">
        <s v="Above average"/>
        <s v="Average"/>
        <s v="Exceptional"/>
        <s v="Poor"/>
        <s v="Very poor"/>
      </sharedItems>
    </cacheField>
    <cacheField name="[Measures].[Count of Name]" caption="Count of Name" numFmtId="0" hierarchy="16" level="32767"/>
    <cacheField name="[Measures].[Average of Salary]" caption="Average of Salary" numFmtId="0" hierarchy="21" level="32767"/>
  </cacheFields>
  <cacheHierarchies count="22">
    <cacheHierarchy uniqueName="[staff_table].[Name]" caption="Name" attribute="1" defaultMemberUniqueName="[staff_table].[Name].[All]" allUniqueName="[staff_table].[Name].[All]" dimensionUniqueName="[staff_table]" displayFolder="" count="0" memberValueDatatype="130" unbalanced="0"/>
    <cacheHierarchy uniqueName="[staff_table].[Gender]" caption="Gender" attribute="1" defaultMemberUniqueName="[staff_table].[Gender].[All]" allUniqueName="[staff_table].[Gender].[All]" dimensionUniqueName="[staff_table]" displayFolder="" count="0" memberValueDatatype="130" unbalanced="0"/>
    <cacheHierarchy uniqueName="[staff_table].[Department]" caption="Department" attribute="1" defaultMemberUniqueName="[staff_table].[Department].[All]" allUniqueName="[staff_table].[Department].[All]" dimensionUniqueName="[staff_table]" displayFolder="" count="0" memberValueDatatype="130" unbalanced="0"/>
    <cacheHierarchy uniqueName="[staff_table].[Age]" caption="Age" attribute="1" defaultMemberUniqueName="[staff_table].[Age].[All]" allUniqueName="[staff_table].[Age].[All]" dimensionUniqueName="[staff_table]" displayFolder="" count="0" memberValueDatatype="20" unbalanced="0"/>
    <cacheHierarchy uniqueName="[staff_table].[Date Joined]" caption="Date Joined" attribute="1" time="1" defaultMemberUniqueName="[staff_table].[Date Joined].[All]" allUniqueName="[staff_table].[Date Joined].[All]" dimensionUniqueName="[staff_table]" displayFolder="" count="0" memberValueDatatype="7" unbalanced="0"/>
    <cacheHierarchy uniqueName="[staff_table].[Salary]" caption="Salary" attribute="1" defaultMemberUniqueName="[staff_table].[Salary].[All]" allUniqueName="[staff_table].[Salary].[All]" dimensionUniqueName="[staff_table]" displayFolder="" count="0" memberValueDatatype="20" unbalanced="0"/>
    <cacheHierarchy uniqueName="[staff_table].[Rating]" caption="Rating" attribute="1" defaultMemberUniqueName="[staff_table].[Rating].[All]" allUniqueName="[staff_table].[Rating].[All]" dimensionUniqueName="[staff_table]" displayFolder="" count="2" memberValueDatatype="130" unbalanced="0">
      <fieldsUsage count="2">
        <fieldUsage x="-1"/>
        <fieldUsage x="0"/>
      </fieldsUsage>
    </cacheHierarchy>
    <cacheHierarchy uniqueName="[staff_table].[Country]" caption="Country" attribute="1" defaultMemberUniqueName="[staff_table].[Country].[All]" allUniqueName="[staff_table].[Country].[All]" dimensionUniqueName="[staff_table]" displayFolder="" count="0" memberValueDatatype="130" unbalanced="0"/>
    <cacheHierarchy uniqueName="[staff_table].[Tenure]" caption="Tenure" attribute="1" defaultMemberUniqueName="[staff_table].[Tenure].[All]" allUniqueName="[staff_table].[Tenure].[All]" dimensionUniqueName="[staff_table]" displayFolder="" count="0" memberValueDatatype="5" unbalanced="0"/>
    <cacheHierarchy uniqueName="[staff_table].[Date Joined (Year)]" caption="Date Joined (Year)" attribute="1" defaultMemberUniqueName="[staff_table].[Date Joined (Year)].[All]" allUniqueName="[staff_table].[Date Joined (Year)].[All]" dimensionUniqueName="[staff_table]" displayFolder="" count="0" memberValueDatatype="130" unbalanced="0"/>
    <cacheHierarchy uniqueName="[staff_table].[Date Joined (Quarter)]" caption="Date Joined (Quarter)" attribute="1" defaultMemberUniqueName="[staff_table].[Date Joined (Quarter)].[All]" allUniqueName="[staff_table].[Date Joined (Quarter)].[All]" dimensionUniqueName="[staff_table]" displayFolder="" count="0" memberValueDatatype="130" unbalanced="0"/>
    <cacheHierarchy uniqueName="[staff_table].[Date Joined (Month)]" caption="Date Joined (Month)" attribute="1" defaultMemberUniqueName="[staff_table].[Date Joined (Month)].[All]" allUniqueName="[staff_table].[Date Joined (Month)].[All]" dimensionUniqueName="[staff_table]" displayFolder="" count="0" memberValueDatatype="130" unbalanced="0"/>
    <cacheHierarchy uniqueName="[staff_table].[Date Joined (Month Index)]" caption="Date Joined (Month Index)" attribute="1" defaultMemberUniqueName="[staff_table].[Date Joined (Month Index)].[All]" allUniqueName="[staff_table].[Date Joined (Month Index)].[All]" dimensionUniqueName="[staff_table]" displayFolder="" count="0" memberValueDatatype="20" unbalanced="0" hidden="1"/>
    <cacheHierarchy uniqueName="[Measures].[__XL_Count staff_table]" caption="__XL_Count staff_table" measure="1" displayFolder="" measureGroup="staff_table" count="0" hidden="1"/>
    <cacheHierarchy uniqueName="[Measures].[__No measures defined]" caption="__No measures defined" measure="1" displayFolder="" count="0" hidden="1"/>
    <cacheHierarchy uniqueName="[Measures].[Sum of Age]" caption="Sum of Age" measure="1" displayFolder="" measureGroup="staff_table"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_table"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Age]" caption="Average of Age" measure="1" displayFolder="" measureGroup="staff_table"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_table"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table" count="0" hidden="1">
      <extLst>
        <ext xmlns:x15="http://schemas.microsoft.com/office/spreadsheetml/2010/11/main" uri="{B97F6D7D-B522-45F9-BDA1-12C45D357490}">
          <x15:cacheHierarchy aggregatedColumn="8"/>
        </ext>
      </extLst>
    </cacheHierarchy>
    <cacheHierarchy uniqueName="[Measures].[Sum of Salary]" caption="Sum of Salary" measure="1" displayFolder="" measureGroup="staff_table"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_table" count="0" oneField="1" hidden="1">
      <fieldsUsage count="1">
        <fieldUsage x="2"/>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_table" uniqueName="[staff_table]" caption="staff_table"/>
  </dimensions>
  <measureGroups count="1">
    <measureGroup name="staff_table" caption="staff_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chael Mikky" refreshedDate="45114.022804976848" backgroundQuery="1" createdVersion="8" refreshedVersion="8" minRefreshableVersion="3" recordCount="0" supportSubquery="1" supportAdvancedDrill="1" xr:uid="{1631D0F7-9FFC-42E9-B28E-860FC5E34A77}">
  <cacheSource type="external" connectionId="5"/>
  <cacheFields count="6">
    <cacheField name="[staff_table].[Gender].[Gender]" caption="Gender" numFmtId="0" hierarchy="1" level="1">
      <sharedItems count="2">
        <s v="Female"/>
        <s v="Male"/>
      </sharedItems>
    </cacheField>
    <cacheField name="[Measures].[Count of Name]" caption="Count of Name" numFmtId="0" hierarchy="16" level="32767"/>
    <cacheField name="[Measures].[Average of Age]" caption="Average of Age" numFmtId="0" hierarchy="17" level="32767"/>
    <cacheField name="[Measures].[Average of Salary]" caption="Average of Salary" numFmtId="0" hierarchy="21" level="32767"/>
    <cacheField name="[Measures].[Average of Tenure]" caption="Average of Tenure" numFmtId="0" hierarchy="19" level="32767"/>
    <cacheField name="[staff_table].[Country].[Country]" caption="Country" numFmtId="0" hierarchy="7" level="1">
      <sharedItems containsSemiMixedTypes="0" containsNonDate="0" containsString="0"/>
    </cacheField>
  </cacheFields>
  <cacheHierarchies count="22">
    <cacheHierarchy uniqueName="[staff_table].[Name]" caption="Name" attribute="1" defaultMemberUniqueName="[staff_table].[Name].[All]" allUniqueName="[staff_table].[Name].[All]" dimensionUniqueName="[staff_table]" displayFolder="" count="0" memberValueDatatype="130" unbalanced="0"/>
    <cacheHierarchy uniqueName="[staff_table].[Gender]" caption="Gender" attribute="1" defaultMemberUniqueName="[staff_table].[Gender].[All]" allUniqueName="[staff_table].[Gender].[All]" dimensionUniqueName="[staff_table]" displayFolder="" count="2" memberValueDatatype="130" unbalanced="0">
      <fieldsUsage count="2">
        <fieldUsage x="-1"/>
        <fieldUsage x="0"/>
      </fieldsUsage>
    </cacheHierarchy>
    <cacheHierarchy uniqueName="[staff_table].[Department]" caption="Department" attribute="1" defaultMemberUniqueName="[staff_table].[Department].[All]" allUniqueName="[staff_table].[Department].[All]" dimensionUniqueName="[staff_table]" displayFolder="" count="0" memberValueDatatype="130" unbalanced="0"/>
    <cacheHierarchy uniqueName="[staff_table].[Age]" caption="Age" attribute="1" defaultMemberUniqueName="[staff_table].[Age].[All]" allUniqueName="[staff_table].[Age].[All]" dimensionUniqueName="[staff_table]" displayFolder="" count="0" memberValueDatatype="20" unbalanced="0"/>
    <cacheHierarchy uniqueName="[staff_table].[Date Joined]" caption="Date Joined" attribute="1" time="1" defaultMemberUniqueName="[staff_table].[Date Joined].[All]" allUniqueName="[staff_table].[Date Joined].[All]" dimensionUniqueName="[staff_table]" displayFolder="" count="0" memberValueDatatype="7" unbalanced="0"/>
    <cacheHierarchy uniqueName="[staff_table].[Salary]" caption="Salary" attribute="1" defaultMemberUniqueName="[staff_table].[Salary].[All]" allUniqueName="[staff_table].[Salary].[All]" dimensionUniqueName="[staff_table]" displayFolder="" count="0" memberValueDatatype="20" unbalanced="0"/>
    <cacheHierarchy uniqueName="[staff_table].[Rating]" caption="Rating" attribute="1" defaultMemberUniqueName="[staff_table].[Rating].[All]" allUniqueName="[staff_table].[Rating].[All]" dimensionUniqueName="[staff_table]" displayFolder="" count="0" memberValueDatatype="130" unbalanced="0"/>
    <cacheHierarchy uniqueName="[staff_table].[Country]" caption="Country" attribute="1" defaultMemberUniqueName="[staff_table].[Country].[All]" allUniqueName="[staff_table].[Country].[All]" dimensionUniqueName="[staff_table]" displayFolder="" count="2" memberValueDatatype="130" unbalanced="0">
      <fieldsUsage count="2">
        <fieldUsage x="-1"/>
        <fieldUsage x="5"/>
      </fieldsUsage>
    </cacheHierarchy>
    <cacheHierarchy uniqueName="[staff_table].[Tenure]" caption="Tenure" attribute="1" defaultMemberUniqueName="[staff_table].[Tenure].[All]" allUniqueName="[staff_table].[Tenure].[All]" dimensionUniqueName="[staff_table]" displayFolder="" count="0" memberValueDatatype="5" unbalanced="0"/>
    <cacheHierarchy uniqueName="[staff_table].[Date Joined (Year)]" caption="Date Joined (Year)" attribute="1" defaultMemberUniqueName="[staff_table].[Date Joined (Year)].[All]" allUniqueName="[staff_table].[Date Joined (Year)].[All]" dimensionUniqueName="[staff_table]" displayFolder="" count="0" memberValueDatatype="130" unbalanced="0"/>
    <cacheHierarchy uniqueName="[staff_table].[Date Joined (Quarter)]" caption="Date Joined (Quarter)" attribute="1" defaultMemberUniqueName="[staff_table].[Date Joined (Quarter)].[All]" allUniqueName="[staff_table].[Date Joined (Quarter)].[All]" dimensionUniqueName="[staff_table]" displayFolder="" count="0" memberValueDatatype="130" unbalanced="0"/>
    <cacheHierarchy uniqueName="[staff_table].[Date Joined (Month)]" caption="Date Joined (Month)" attribute="1" defaultMemberUniqueName="[staff_table].[Date Joined (Month)].[All]" allUniqueName="[staff_table].[Date Joined (Month)].[All]" dimensionUniqueName="[staff_table]" displayFolder="" count="0" memberValueDatatype="130" unbalanced="0"/>
    <cacheHierarchy uniqueName="[staff_table].[Date Joined (Month Index)]" caption="Date Joined (Month Index)" attribute="1" defaultMemberUniqueName="[staff_table].[Date Joined (Month Index)].[All]" allUniqueName="[staff_table].[Date Joined (Month Index)].[All]" dimensionUniqueName="[staff_table]" displayFolder="" count="0" memberValueDatatype="20" unbalanced="0" hidden="1"/>
    <cacheHierarchy uniqueName="[Measures].[__XL_Count staff_table]" caption="__XL_Count staff_table" measure="1" displayFolder="" measureGroup="staff_table" count="0" hidden="1"/>
    <cacheHierarchy uniqueName="[Measures].[__No measures defined]" caption="__No measures defined" measure="1" displayFolder="" count="0" hidden="1"/>
    <cacheHierarchy uniqueName="[Measures].[Sum of Age]" caption="Sum of Age" measure="1" displayFolder="" measureGroup="staff_table"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_table" count="0" oneField="1" hidden="1">
      <fieldsUsage count="1">
        <fieldUsage x="1"/>
      </fieldsUsage>
      <extLst>
        <ext xmlns:x15="http://schemas.microsoft.com/office/spreadsheetml/2010/11/main" uri="{B97F6D7D-B522-45F9-BDA1-12C45D357490}">
          <x15:cacheHierarchy aggregatedColumn="0"/>
        </ext>
      </extLst>
    </cacheHierarchy>
    <cacheHierarchy uniqueName="[Measures].[Average of Age]" caption="Average of Age" measure="1" displayFolder="" measureGroup="staff_tabl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Tenure]" caption="Sum of Tenure" measure="1" displayFolder="" measureGroup="staff_table"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table" count="0" oneField="1" hidden="1">
      <fieldsUsage count="1">
        <fieldUsage x="4"/>
      </fieldsUsage>
      <extLst>
        <ext xmlns:x15="http://schemas.microsoft.com/office/spreadsheetml/2010/11/main" uri="{B97F6D7D-B522-45F9-BDA1-12C45D357490}">
          <x15:cacheHierarchy aggregatedColumn="8"/>
        </ext>
      </extLst>
    </cacheHierarchy>
    <cacheHierarchy uniqueName="[Measures].[Sum of Salary]" caption="Sum of Salary" measure="1" displayFolder="" measureGroup="staff_table"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_table"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_table" uniqueName="[staff_table]" caption="staff_table"/>
  </dimensions>
  <measureGroups count="1">
    <measureGroup name="staff_table" caption="staff_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chael Mikky" refreshedDate="45114.344547800923" backgroundQuery="1" createdVersion="8" refreshedVersion="8" minRefreshableVersion="3" recordCount="0" supportSubquery="1" supportAdvancedDrill="1" xr:uid="{85C18B0E-D115-4018-A72F-E05F629ADA69}">
  <cacheSource type="external" connectionId="5"/>
  <cacheFields count="3">
    <cacheField name="[staff_table].[Date Joined (Month)].[Date Joined (Month)]" caption="Date Joined (Month)" numFmtId="0" hierarchy="11" level="1">
      <sharedItems count="12">
        <s v="May"/>
        <s v="Jun"/>
        <s v="Jul"/>
        <s v="Aug"/>
        <s v="Sep"/>
        <s v="Oct"/>
        <s v="Nov"/>
        <s v="Dec"/>
        <s v="Jan"/>
        <s v="Feb"/>
        <s v="Mar"/>
        <s v="Apr"/>
      </sharedItems>
    </cacheField>
    <cacheField name="[staff_table].[Date Joined (Year)].[Date Joined (Year)]" caption="Date Joined (Year)" numFmtId="0" hierarchy="9" level="1">
      <sharedItems count="4">
        <s v="2020"/>
        <s v="2021"/>
        <s v="2022"/>
        <s v="2023"/>
      </sharedItems>
    </cacheField>
    <cacheField name="[Measures].[Count of Name]" caption="Count of Name" numFmtId="0" hierarchy="16" level="32767"/>
  </cacheFields>
  <cacheHierarchies count="22">
    <cacheHierarchy uniqueName="[staff_table].[Name]" caption="Name" attribute="1" defaultMemberUniqueName="[staff_table].[Name].[All]" allUniqueName="[staff_table].[Name].[All]" dimensionUniqueName="[staff_table]" displayFolder="" count="0" memberValueDatatype="130" unbalanced="0"/>
    <cacheHierarchy uniqueName="[staff_table].[Gender]" caption="Gender" attribute="1" defaultMemberUniqueName="[staff_table].[Gender].[All]" allUniqueName="[staff_table].[Gender].[All]" dimensionUniqueName="[staff_table]" displayFolder="" count="0" memberValueDatatype="130" unbalanced="0"/>
    <cacheHierarchy uniqueName="[staff_table].[Department]" caption="Department" attribute="1" defaultMemberUniqueName="[staff_table].[Department].[All]" allUniqueName="[staff_table].[Department].[All]" dimensionUniqueName="[staff_table]" displayFolder="" count="0" memberValueDatatype="130" unbalanced="0"/>
    <cacheHierarchy uniqueName="[staff_table].[Age]" caption="Age" attribute="1" defaultMemberUniqueName="[staff_table].[Age].[All]" allUniqueName="[staff_table].[Age].[All]" dimensionUniqueName="[staff_table]" displayFolder="" count="0" memberValueDatatype="20" unbalanced="0"/>
    <cacheHierarchy uniqueName="[staff_table].[Date Joined]" caption="Date Joined" attribute="1" time="1" defaultMemberUniqueName="[staff_table].[Date Joined].[All]" allUniqueName="[staff_table].[Date Joined].[All]" dimensionUniqueName="[staff_table]" displayFolder="" count="2" memberValueDatatype="7" unbalanced="0"/>
    <cacheHierarchy uniqueName="[staff_table].[Salary]" caption="Salary" attribute="1" defaultMemberUniqueName="[staff_table].[Salary].[All]" allUniqueName="[staff_table].[Salary].[All]" dimensionUniqueName="[staff_table]" displayFolder="" count="0" memberValueDatatype="20" unbalanced="0"/>
    <cacheHierarchy uniqueName="[staff_table].[Rating]" caption="Rating" attribute="1" defaultMemberUniqueName="[staff_table].[Rating].[All]" allUniqueName="[staff_table].[Rating].[All]" dimensionUniqueName="[staff_table]" displayFolder="" count="0" memberValueDatatype="130" unbalanced="0"/>
    <cacheHierarchy uniqueName="[staff_table].[Country]" caption="Country" attribute="1" defaultMemberUniqueName="[staff_table].[Country].[All]" allUniqueName="[staff_table].[Country].[All]" dimensionUniqueName="[staff_table]" displayFolder="" count="0" memberValueDatatype="130" unbalanced="0"/>
    <cacheHierarchy uniqueName="[staff_table].[Tenure]" caption="Tenure" attribute="1" defaultMemberUniqueName="[staff_table].[Tenure].[All]" allUniqueName="[staff_table].[Tenure].[All]" dimensionUniqueName="[staff_table]" displayFolder="" count="0" memberValueDatatype="5" unbalanced="0"/>
    <cacheHierarchy uniqueName="[staff_table].[Date Joined (Year)]" caption="Date Joined (Year)" attribute="1" defaultMemberUniqueName="[staff_table].[Date Joined (Year)].[All]" allUniqueName="[staff_table].[Date Joined (Year)].[All]" dimensionUniqueName="[staff_table]" displayFolder="" count="2" memberValueDatatype="130" unbalanced="0">
      <fieldsUsage count="2">
        <fieldUsage x="-1"/>
        <fieldUsage x="1"/>
      </fieldsUsage>
    </cacheHierarchy>
    <cacheHierarchy uniqueName="[staff_table].[Date Joined (Quarter)]" caption="Date Joined (Quarter)" attribute="1" defaultMemberUniqueName="[staff_table].[Date Joined (Quarter)].[All]" allUniqueName="[staff_table].[Date Joined (Quarter)].[All]" dimensionUniqueName="[staff_table]" displayFolder="" count="2" memberValueDatatype="130" unbalanced="0"/>
    <cacheHierarchy uniqueName="[staff_table].[Date Joined (Month)]" caption="Date Joined (Month)" attribute="1" defaultMemberUniqueName="[staff_table].[Date Joined (Month)].[All]" allUniqueName="[staff_table].[Date Joined (Month)].[All]" dimensionUniqueName="[staff_table]" displayFolder="" count="2" memberValueDatatype="130" unbalanced="0">
      <fieldsUsage count="2">
        <fieldUsage x="-1"/>
        <fieldUsage x="0"/>
      </fieldsUsage>
    </cacheHierarchy>
    <cacheHierarchy uniqueName="[staff_table].[Date Joined (Month Index)]" caption="Date Joined (Month Index)" attribute="1" defaultMemberUniqueName="[staff_table].[Date Joined (Month Index)].[All]" allUniqueName="[staff_table].[Date Joined (Month Index)].[All]" dimensionUniqueName="[staff_table]" displayFolder="" count="0" memberValueDatatype="20" unbalanced="0" hidden="1"/>
    <cacheHierarchy uniqueName="[Measures].[__XL_Count staff_table]" caption="__XL_Count staff_table" measure="1" displayFolder="" measureGroup="staff_table" count="0" hidden="1"/>
    <cacheHierarchy uniqueName="[Measures].[__No measures defined]" caption="__No measures defined" measure="1" displayFolder="" count="0" hidden="1"/>
    <cacheHierarchy uniqueName="[Measures].[Sum of Age]" caption="Sum of Age" measure="1" displayFolder="" measureGroup="staff_table"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_table" count="0" oneField="1" hidden="1">
      <fieldsUsage count="1">
        <fieldUsage x="2"/>
      </fieldsUsage>
      <extLst>
        <ext xmlns:x15="http://schemas.microsoft.com/office/spreadsheetml/2010/11/main" uri="{B97F6D7D-B522-45F9-BDA1-12C45D357490}">
          <x15:cacheHierarchy aggregatedColumn="0"/>
        </ext>
      </extLst>
    </cacheHierarchy>
    <cacheHierarchy uniqueName="[Measures].[Average of Age]" caption="Average of Age" measure="1" displayFolder="" measureGroup="staff_table"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_table"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table" count="0" hidden="1">
      <extLst>
        <ext xmlns:x15="http://schemas.microsoft.com/office/spreadsheetml/2010/11/main" uri="{B97F6D7D-B522-45F9-BDA1-12C45D357490}">
          <x15:cacheHierarchy aggregatedColumn="8"/>
        </ext>
      </extLst>
    </cacheHierarchy>
    <cacheHierarchy uniqueName="[Measures].[Sum of Salary]" caption="Sum of Salary" measure="1" displayFolder="" measureGroup="staff_table"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_table" count="0" hidden="1">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staff_table" uniqueName="[staff_table]" caption="staff_table"/>
  </dimensions>
  <measureGroups count="1">
    <measureGroup name="staff_table" caption="staff_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chael Mikky" refreshedDate="45114.022804166663" backgroundQuery="1" createdVersion="3" refreshedVersion="8" minRefreshableVersion="3" recordCount="0" supportSubquery="1" supportAdvancedDrill="1" xr:uid="{84E74BED-8D6A-4AEC-85F3-8FDC1D48AB15}">
  <cacheSource type="external" connectionId="5">
    <extLst>
      <ext xmlns:x14="http://schemas.microsoft.com/office/spreadsheetml/2009/9/main" uri="{F057638F-6D5F-4e77-A914-E7F072B9BCA8}">
        <x14:sourceConnection name="ThisWorkbookDataModel"/>
      </ext>
    </extLst>
  </cacheSource>
  <cacheFields count="0"/>
  <cacheHierarchies count="22">
    <cacheHierarchy uniqueName="[staff_table].[Name]" caption="Name" attribute="1" defaultMemberUniqueName="[staff_table].[Name].[All]" allUniqueName="[staff_table].[Name].[All]" dimensionUniqueName="[staff_table]" displayFolder="" count="0" memberValueDatatype="130" unbalanced="0"/>
    <cacheHierarchy uniqueName="[staff_table].[Gender]" caption="Gender" attribute="1" defaultMemberUniqueName="[staff_table].[Gender].[All]" allUniqueName="[staff_table].[Gender].[All]" dimensionUniqueName="[staff_table]" displayFolder="" count="0" memberValueDatatype="130" unbalanced="0"/>
    <cacheHierarchy uniqueName="[staff_table].[Department]" caption="Department" attribute="1" defaultMemberUniqueName="[staff_table].[Department].[All]" allUniqueName="[staff_table].[Department].[All]" dimensionUniqueName="[staff_table]" displayFolder="" count="0" memberValueDatatype="130" unbalanced="0"/>
    <cacheHierarchy uniqueName="[staff_table].[Age]" caption="Age" attribute="1" defaultMemberUniqueName="[staff_table].[Age].[All]" allUniqueName="[staff_table].[Age].[All]" dimensionUniqueName="[staff_table]" displayFolder="" count="0" memberValueDatatype="20" unbalanced="0"/>
    <cacheHierarchy uniqueName="[staff_table].[Date Joined]" caption="Date Joined" attribute="1" time="1" defaultMemberUniqueName="[staff_table].[Date Joined].[All]" allUniqueName="[staff_table].[Date Joined].[All]" dimensionUniqueName="[staff_table]" displayFolder="" count="0" memberValueDatatype="7" unbalanced="0"/>
    <cacheHierarchy uniqueName="[staff_table].[Salary]" caption="Salary" attribute="1" defaultMemberUniqueName="[staff_table].[Salary].[All]" allUniqueName="[staff_table].[Salary].[All]" dimensionUniqueName="[staff_table]" displayFolder="" count="0" memberValueDatatype="20" unbalanced="0"/>
    <cacheHierarchy uniqueName="[staff_table].[Rating]" caption="Rating" attribute="1" defaultMemberUniqueName="[staff_table].[Rating].[All]" allUniqueName="[staff_table].[Rating].[All]" dimensionUniqueName="[staff_table]" displayFolder="" count="0" memberValueDatatype="130" unbalanced="0"/>
    <cacheHierarchy uniqueName="[staff_table].[Country]" caption="Country" attribute="1" defaultMemberUniqueName="[staff_table].[Country].[All]" allUniqueName="[staff_table].[Country].[All]" dimensionUniqueName="[staff_table]" displayFolder="" count="2" memberValueDatatype="130" unbalanced="0"/>
    <cacheHierarchy uniqueName="[staff_table].[Tenure]" caption="Tenure" attribute="1" defaultMemberUniqueName="[staff_table].[Tenure].[All]" allUniqueName="[staff_table].[Tenure].[All]" dimensionUniqueName="[staff_table]" displayFolder="" count="0" memberValueDatatype="5" unbalanced="0"/>
    <cacheHierarchy uniqueName="[staff_table].[Date Joined (Year)]" caption="Date Joined (Year)" attribute="1" defaultMemberUniqueName="[staff_table].[Date Joined (Year)].[All]" allUniqueName="[staff_table].[Date Joined (Year)].[All]" dimensionUniqueName="[staff_table]" displayFolder="" count="0" memberValueDatatype="130" unbalanced="0"/>
    <cacheHierarchy uniqueName="[staff_table].[Date Joined (Quarter)]" caption="Date Joined (Quarter)" attribute="1" defaultMemberUniqueName="[staff_table].[Date Joined (Quarter)].[All]" allUniqueName="[staff_table].[Date Joined (Quarter)].[All]" dimensionUniqueName="[staff_table]" displayFolder="" count="0" memberValueDatatype="130" unbalanced="0"/>
    <cacheHierarchy uniqueName="[staff_table].[Date Joined (Month)]" caption="Date Joined (Month)" attribute="1" defaultMemberUniqueName="[staff_table].[Date Joined (Month)].[All]" allUniqueName="[staff_table].[Date Joined (Month)].[All]" dimensionUniqueName="[staff_table]" displayFolder="" count="0" memberValueDatatype="130" unbalanced="0"/>
    <cacheHierarchy uniqueName="[staff_table].[Date Joined (Month Index)]" caption="Date Joined (Month Index)" attribute="1" defaultMemberUniqueName="[staff_table].[Date Joined (Month Index)].[All]" allUniqueName="[staff_table].[Date Joined (Month Index)].[All]" dimensionUniqueName="[staff_table]" displayFolder="" count="0" memberValueDatatype="20" unbalanced="0" hidden="1"/>
    <cacheHierarchy uniqueName="[Measures].[__XL_Count staff_table]" caption="__XL_Count staff_table" measure="1" displayFolder="" measureGroup="staff_table" count="0" hidden="1"/>
    <cacheHierarchy uniqueName="[Measures].[__No measures defined]" caption="__No measures defined" measure="1" displayFolder="" count="0" hidden="1"/>
    <cacheHierarchy uniqueName="[Measures].[Sum of Age]" caption="Sum of Age" measure="1" displayFolder="" measureGroup="staff_table" count="0" hidden="1">
      <extLst>
        <ext xmlns:x15="http://schemas.microsoft.com/office/spreadsheetml/2010/11/main" uri="{B97F6D7D-B522-45F9-BDA1-12C45D357490}">
          <x15:cacheHierarchy aggregatedColumn="3"/>
        </ext>
      </extLst>
    </cacheHierarchy>
    <cacheHierarchy uniqueName="[Measures].[Count of Name]" caption="Count of Name" measure="1" displayFolder="" measureGroup="staff_table" count="0" hidden="1">
      <extLst>
        <ext xmlns:x15="http://schemas.microsoft.com/office/spreadsheetml/2010/11/main" uri="{B97F6D7D-B522-45F9-BDA1-12C45D357490}">
          <x15:cacheHierarchy aggregatedColumn="0"/>
        </ext>
      </extLst>
    </cacheHierarchy>
    <cacheHierarchy uniqueName="[Measures].[Average of Age]" caption="Average of Age" measure="1" displayFolder="" measureGroup="staff_table"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_table"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_table" count="0" hidden="1">
      <extLst>
        <ext xmlns:x15="http://schemas.microsoft.com/office/spreadsheetml/2010/11/main" uri="{B97F6D7D-B522-45F9-BDA1-12C45D357490}">
          <x15:cacheHierarchy aggregatedColumn="8"/>
        </ext>
      </extLst>
    </cacheHierarchy>
    <cacheHierarchy uniqueName="[Measures].[Sum of Salary]" caption="Sum of Salary" measure="1" displayFolder="" measureGroup="staff_table"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_table"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73587098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D01C6A-63B7-428D-BB96-BB1554A6CDFB}" name="PivotTable1" cacheId="1"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C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5"/>
    <dataField name="Average of Salary" fld="3" subtotal="average" baseField="0" baseItem="0" numFmtId="164"/>
    <dataField name="Average of Tenure" fld="4" subtotal="average" baseField="0" baseItem="0"/>
  </dataFields>
  <formats count="3">
    <format dxfId="3">
      <pivotArea collapsedLevelsAreSubtotals="1" fieldPosition="0">
        <references count="1">
          <reference field="4294967294" count="1">
            <x v="2"/>
          </reference>
        </references>
      </pivotArea>
    </format>
    <format dxfId="2">
      <pivotArea outline="0" fieldPosition="0">
        <references count="1">
          <reference field="4294967294" count="1">
            <x v="2"/>
          </reference>
        </references>
      </pivotArea>
    </format>
    <format dxfId="1">
      <pivotArea outline="0" fieldPosition="0">
        <references count="1">
          <reference field="4294967294" count="1">
            <x v="1"/>
          </reference>
        </references>
      </pivotArea>
    </format>
  </formats>
  <pivotHierarchies count="22">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_table].[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_table">
        <x15:activeTabTopLevelEntity name="[staff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06B41B-19C8-4253-9091-CD7EC1657E6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1:J17"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6"/>
  </dataField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F707A0-C6D7-461B-A05C-9742BA1AE032}"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3:C40"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9" format="0" series="1">
      <pivotArea type="data" outline="0" fieldPosition="0">
        <references count="1">
          <reference field="4294967294" count="1" selected="0">
            <x v="0"/>
          </reference>
        </references>
      </pivotArea>
    </chartFormat>
  </chartFormats>
  <pivotHierarchies count="22">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_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9671B4A-7647-4FCB-9354-986D23F3550B}"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BBBC926-C5D9-4149-B5E2-C7605C417484}" sourceName="[staff_table].[Country]">
  <pivotTables>
    <pivotTable tabId="10" name="PivotTable1"/>
  </pivotTables>
  <data>
    <olap pivotCacheId="735870984">
      <levels count="2">
        <level uniqueName="[staff_table].[Country].[(All)]" sourceCaption="(All)" count="0"/>
        <level uniqueName="[staff_table].[Country].[Country]" sourceCaption="Country" count="2">
          <ranges>
            <range startItem="0">
              <i n="[staff_table].[Country].&amp;[IND]" c="IND"/>
              <i n="[staff_table].[Country].&amp;[NZ]" c="NZ"/>
            </range>
          </ranges>
        </level>
      </levels>
      <selections count="1">
        <selection n="[staff_table].[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2461A6D-D12B-4C79-9136-3E78CC5366DF}"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7A9F9-3B46-42AD-B11F-530A1DAFAA1E}" name="New_Zealand_Staff" displayName="New_Zealand_Staff" ref="C5:I106" totalsRowCount="1">
  <autoFilter ref="C5:I105" xr:uid="{D077A9F9-3B46-42AD-B11F-530A1DAFAA1E}"/>
  <tableColumns count="7">
    <tableColumn id="1" xr3:uid="{541D2F94-B9F0-4B64-B12D-49E68E12EDA5}" name="Name" totalsRowLabel="Total"/>
    <tableColumn id="2" xr3:uid="{52B39B50-BC22-4ECA-B6A5-174464565185}" name="Gender"/>
    <tableColumn id="3" xr3:uid="{8DBBA892-C499-48CB-B346-AB4328F2716E}" name="Department"/>
    <tableColumn id="4" xr3:uid="{3941A679-F1E9-4300-9F2E-D179F3986A3E}" name="Age"/>
    <tableColumn id="5" xr3:uid="{4D33DC8C-2036-4B5D-911D-6259016C0F62}" name="Date Joined" dataDxfId="13"/>
    <tableColumn id="6" xr3:uid="{83B40B7E-F5DE-4DA1-A0A5-EEE4037C6A25}" name="Salary" totalsRowFunction="average" dataDxfId="12"/>
    <tableColumn id="7" xr3:uid="{E9897F5B-DBCF-4806-B6D7-710FC6E824A6}"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B555B0-2992-40B3-810B-101066CF91CC}" name="Indian_staff" displayName="Indian_staff" ref="B2:H114" totalsRowShown="0">
  <autoFilter ref="B2:H114" xr:uid="{5BB555B0-2992-40B3-810B-101066CF91CC}"/>
  <tableColumns count="7">
    <tableColumn id="1" xr3:uid="{34150DD9-5E96-4DA0-90A4-6ACA72358FAA}" name="Name"/>
    <tableColumn id="2" xr3:uid="{29724ECA-7AEF-4F2B-B339-3D6F9108167F}" name="Gender"/>
    <tableColumn id="3" xr3:uid="{C2D4B6B8-FAFA-42C3-8C14-9D8CD3B7E59E}" name="Age"/>
    <tableColumn id="4" xr3:uid="{527661C5-2311-49AF-B9AF-D144A9B4ABA1}" name="Rating"/>
    <tableColumn id="5" xr3:uid="{C4E74AFE-9B6B-4A6C-9C9D-DB53B18E6D30}" name="Date Joined" dataDxfId="11"/>
    <tableColumn id="6" xr3:uid="{B002348C-F9D8-4E91-B0F5-69690093C786}" name="Department"/>
    <tableColumn id="7" xr3:uid="{F90DFA7C-2B08-427B-8A37-036B7F2F24AF}"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3AD911-1C07-44A6-9F96-ABD63AEC1C95}" name="staff_table" displayName="staff_table" ref="A1:K184" tableType="queryTable" totalsRowShown="0">
  <autoFilter ref="A1:K184" xr:uid="{173AD911-1C07-44A6-9F96-ABD63AEC1C95}"/>
  <sortState xmlns:xlrd2="http://schemas.microsoft.com/office/spreadsheetml/2017/richdata2" ref="A2:J184">
    <sortCondition descending="1" ref="F1:F184"/>
  </sortState>
  <tableColumns count="11">
    <tableColumn id="1" xr3:uid="{920F3864-FB8C-4627-8F6D-E9F6C7E2B782}" uniqueName="1" name="Name" queryTableFieldId="1" dataDxfId="10"/>
    <tableColumn id="2" xr3:uid="{83AFAF02-5D63-4E8C-A50D-9C664FDDE68B}" uniqueName="2" name="Gender" queryTableFieldId="2" dataDxfId="9"/>
    <tableColumn id="3" xr3:uid="{A7EB583B-16C6-46FB-AD36-568358F63709}" uniqueName="3" name="Department" queryTableFieldId="3" dataDxfId="8"/>
    <tableColumn id="4" xr3:uid="{24CDDD6E-E3E4-45B0-9945-C02DC859D852}" uniqueName="4" name="Age" queryTableFieldId="4"/>
    <tableColumn id="5" xr3:uid="{00FE0DB1-920D-46EE-AB04-A5D80BC84377}" uniqueName="5" name="Date Joined" queryTableFieldId="5" dataDxfId="7"/>
    <tableColumn id="6" xr3:uid="{DAF50660-07B4-4886-9F97-30B855108696}" uniqueName="6" name="Salary" queryTableFieldId="6"/>
    <tableColumn id="7" xr3:uid="{FFAE8060-52DB-4400-B76E-23C884AB0768}" uniqueName="7" name="Rating" queryTableFieldId="7"/>
    <tableColumn id="8" xr3:uid="{2600FF3C-6E63-4A7C-A39A-A5A44CDF5E6C}" uniqueName="8" name="Country" queryTableFieldId="8"/>
    <tableColumn id="9" xr3:uid="{02B26244-2983-4ACD-8400-A89A37850ADF}" uniqueName="9" name="Tenure" queryTableFieldId="9" dataDxfId="6">
      <calculatedColumnFormula>(TODAY()-staff_table[[#This Row],[Date Joined]])/365</calculatedColumnFormula>
    </tableColumn>
    <tableColumn id="10" xr3:uid="{DA862DE8-DEF0-4FA7-A842-6677D96A6862}" uniqueName="10" name="Bonus" queryTableFieldId="10" dataDxfId="5">
      <calculatedColumnFormula>ROUNDUP(IF(staff_table[[#This Row],[Tenure]]&gt;2,0.03*staff_table[[#This Row],[Salary]],0.02*staff_table[[#This Row],[Salary]]),0)</calculatedColumnFormula>
    </tableColumn>
    <tableColumn id="11" xr3:uid="{B2E1AB75-9161-45A3-871F-6438887F86BE}" uniqueName="11" name="Rating As Number" queryTableFieldId="11" dataDxfId="4">
      <calculatedColumnFormula>_xlfn.XLOOKUP(staff_table[[#This Row],[Rating]],'Rating Pivot'!$B$4:$B$8,'Rating Pivot'!$C$4:$C$8)</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C1" workbookViewId="0">
      <selection activeCell="C13" sqref="C13"/>
    </sheetView>
  </sheetViews>
  <sheetFormatPr defaultRowHeight="14.5" x14ac:dyDescent="0.35"/>
  <cols>
    <col min="1" max="1" width="1.6328125" customWidth="1"/>
    <col min="2" max="2" width="3.6328125" customWidth="1"/>
    <col min="3" max="3" width="23.453125" customWidth="1"/>
    <col min="4" max="4" width="9" customWidth="1"/>
    <col min="5" max="5" width="13" customWidth="1"/>
    <col min="7" max="7" width="12.6328125" customWidth="1"/>
    <col min="8" max="8" width="11.54296875" bestFit="1" customWidth="1"/>
  </cols>
  <sheetData>
    <row r="1" spans="1:9" s="2" customFormat="1" ht="52.5" customHeight="1" x14ac:dyDescent="0.35">
      <c r="A1" s="1"/>
      <c r="C1" s="3" t="s">
        <v>110</v>
      </c>
    </row>
    <row r="5" spans="1:9" x14ac:dyDescent="0.35">
      <c r="C5" t="s">
        <v>0</v>
      </c>
      <c r="D5" t="s">
        <v>1</v>
      </c>
      <c r="E5" t="s">
        <v>2</v>
      </c>
      <c r="F5" t="s">
        <v>3</v>
      </c>
      <c r="G5" s="4" t="s">
        <v>4</v>
      </c>
      <c r="H5" t="s">
        <v>5</v>
      </c>
      <c r="I5" t="s">
        <v>6</v>
      </c>
    </row>
    <row r="6" spans="1:9" x14ac:dyDescent="0.35">
      <c r="C6" t="s">
        <v>58</v>
      </c>
      <c r="D6" t="s">
        <v>15</v>
      </c>
      <c r="E6" t="s">
        <v>19</v>
      </c>
      <c r="F6">
        <v>22</v>
      </c>
      <c r="G6" s="4">
        <v>44446</v>
      </c>
      <c r="H6" s="5">
        <v>112780</v>
      </c>
      <c r="I6" t="s">
        <v>13</v>
      </c>
    </row>
    <row r="7" spans="1:9" x14ac:dyDescent="0.35">
      <c r="C7" t="s">
        <v>70</v>
      </c>
      <c r="D7" t="s">
        <v>15</v>
      </c>
      <c r="E7" t="s">
        <v>9</v>
      </c>
      <c r="F7">
        <v>46</v>
      </c>
      <c r="G7" s="4">
        <v>44758</v>
      </c>
      <c r="H7" s="5">
        <v>70610</v>
      </c>
      <c r="I7" t="s">
        <v>16</v>
      </c>
    </row>
    <row r="8" spans="1:9" x14ac:dyDescent="0.35">
      <c r="C8" t="s">
        <v>75</v>
      </c>
      <c r="D8" t="s">
        <v>8</v>
      </c>
      <c r="E8" t="s">
        <v>19</v>
      </c>
      <c r="F8">
        <v>28</v>
      </c>
      <c r="G8" s="4">
        <v>44357</v>
      </c>
      <c r="H8" s="5">
        <v>53240</v>
      </c>
      <c r="I8" t="s">
        <v>16</v>
      </c>
    </row>
    <row r="9" spans="1:9" x14ac:dyDescent="0.35">
      <c r="C9" t="s">
        <v>49</v>
      </c>
      <c r="E9" t="s">
        <v>21</v>
      </c>
      <c r="F9">
        <v>37</v>
      </c>
      <c r="G9" s="4">
        <v>44146</v>
      </c>
      <c r="H9" s="5">
        <v>115440</v>
      </c>
      <c r="I9" t="s">
        <v>24</v>
      </c>
    </row>
    <row r="10" spans="1:9" x14ac:dyDescent="0.35">
      <c r="C10" t="s">
        <v>65</v>
      </c>
      <c r="D10" t="s">
        <v>15</v>
      </c>
      <c r="E10" t="s">
        <v>19</v>
      </c>
      <c r="F10">
        <v>32</v>
      </c>
      <c r="G10" s="4">
        <v>44465</v>
      </c>
      <c r="H10" s="5">
        <v>53540</v>
      </c>
      <c r="I10" t="s">
        <v>16</v>
      </c>
    </row>
    <row r="11" spans="1:9" x14ac:dyDescent="0.35">
      <c r="C11" t="s">
        <v>81</v>
      </c>
      <c r="D11" t="s">
        <v>8</v>
      </c>
      <c r="E11" t="s">
        <v>9</v>
      </c>
      <c r="F11">
        <v>30</v>
      </c>
      <c r="G11" s="4">
        <v>44861</v>
      </c>
      <c r="H11" s="5">
        <v>112570</v>
      </c>
      <c r="I11" t="s">
        <v>16</v>
      </c>
    </row>
    <row r="12" spans="1:9" x14ac:dyDescent="0.35">
      <c r="C12" t="s">
        <v>51</v>
      </c>
      <c r="D12" t="s">
        <v>15</v>
      </c>
      <c r="E12" t="s">
        <v>9</v>
      </c>
      <c r="F12">
        <v>33</v>
      </c>
      <c r="G12" s="4">
        <v>44701</v>
      </c>
      <c r="H12" s="5">
        <v>48530</v>
      </c>
      <c r="I12" t="s">
        <v>13</v>
      </c>
    </row>
    <row r="13" spans="1:9" x14ac:dyDescent="0.35">
      <c r="C13" t="s">
        <v>61</v>
      </c>
      <c r="D13" t="s">
        <v>8</v>
      </c>
      <c r="E13" t="s">
        <v>12</v>
      </c>
      <c r="F13">
        <v>24</v>
      </c>
      <c r="G13" s="4">
        <v>44148</v>
      </c>
      <c r="H13" s="5">
        <v>62780</v>
      </c>
      <c r="I13" t="s">
        <v>16</v>
      </c>
    </row>
    <row r="14" spans="1:9" x14ac:dyDescent="0.35">
      <c r="C14" t="s">
        <v>82</v>
      </c>
      <c r="D14" t="s">
        <v>15</v>
      </c>
      <c r="E14" t="s">
        <v>12</v>
      </c>
      <c r="F14">
        <v>33</v>
      </c>
      <c r="G14" s="4">
        <v>44509</v>
      </c>
      <c r="H14" s="5">
        <v>53870</v>
      </c>
      <c r="I14" t="s">
        <v>16</v>
      </c>
    </row>
    <row r="15" spans="1:9" x14ac:dyDescent="0.35">
      <c r="C15" t="s">
        <v>60</v>
      </c>
      <c r="D15" t="s">
        <v>8</v>
      </c>
      <c r="E15" t="s">
        <v>56</v>
      </c>
      <c r="F15">
        <v>27</v>
      </c>
      <c r="G15" s="4">
        <v>44122</v>
      </c>
      <c r="H15" s="5">
        <v>119110</v>
      </c>
      <c r="I15" t="s">
        <v>16</v>
      </c>
    </row>
    <row r="16" spans="1:9" x14ac:dyDescent="0.35">
      <c r="C16" t="s">
        <v>87</v>
      </c>
      <c r="D16" t="s">
        <v>15</v>
      </c>
      <c r="E16" t="s">
        <v>12</v>
      </c>
      <c r="F16">
        <v>29</v>
      </c>
      <c r="G16" s="4">
        <v>44180</v>
      </c>
      <c r="H16" s="5">
        <v>112110</v>
      </c>
      <c r="I16" t="s">
        <v>24</v>
      </c>
    </row>
    <row r="17" spans="3:9" x14ac:dyDescent="0.35">
      <c r="C17" t="s">
        <v>76</v>
      </c>
      <c r="D17" t="s">
        <v>15</v>
      </c>
      <c r="E17" t="s">
        <v>19</v>
      </c>
      <c r="F17">
        <v>25</v>
      </c>
      <c r="G17" s="4">
        <v>44383</v>
      </c>
      <c r="H17" s="5">
        <v>65700</v>
      </c>
      <c r="I17" t="s">
        <v>16</v>
      </c>
    </row>
    <row r="18" spans="3:9" x14ac:dyDescent="0.35">
      <c r="C18" t="s">
        <v>97</v>
      </c>
      <c r="D18" t="s">
        <v>15</v>
      </c>
      <c r="E18" t="s">
        <v>12</v>
      </c>
      <c r="F18">
        <v>37</v>
      </c>
      <c r="G18" s="4">
        <v>44701</v>
      </c>
      <c r="H18" s="5">
        <v>69070</v>
      </c>
      <c r="I18" t="s">
        <v>16</v>
      </c>
    </row>
    <row r="19" spans="3:9" x14ac:dyDescent="0.35">
      <c r="C19" t="s">
        <v>22</v>
      </c>
      <c r="D19" t="s">
        <v>15</v>
      </c>
      <c r="E19" t="s">
        <v>12</v>
      </c>
      <c r="F19">
        <v>20</v>
      </c>
      <c r="G19" s="4">
        <v>44459</v>
      </c>
      <c r="H19" s="5">
        <v>107700</v>
      </c>
      <c r="I19" t="s">
        <v>16</v>
      </c>
    </row>
    <row r="20" spans="3:9" x14ac:dyDescent="0.35">
      <c r="C20" t="s">
        <v>84</v>
      </c>
      <c r="D20" t="s">
        <v>8</v>
      </c>
      <c r="E20" t="s">
        <v>12</v>
      </c>
      <c r="F20">
        <v>32</v>
      </c>
      <c r="G20" s="4">
        <v>44354</v>
      </c>
      <c r="H20" s="5">
        <v>43840</v>
      </c>
      <c r="I20" t="s">
        <v>13</v>
      </c>
    </row>
    <row r="21" spans="3:9" x14ac:dyDescent="0.35">
      <c r="C21" t="s">
        <v>105</v>
      </c>
      <c r="D21" t="s">
        <v>15</v>
      </c>
      <c r="E21" t="s">
        <v>9</v>
      </c>
      <c r="F21">
        <v>40</v>
      </c>
      <c r="G21" s="4">
        <v>44263</v>
      </c>
      <c r="H21" s="5">
        <v>99750</v>
      </c>
      <c r="I21" t="s">
        <v>16</v>
      </c>
    </row>
    <row r="22" spans="3:9" x14ac:dyDescent="0.35">
      <c r="C22" t="s">
        <v>47</v>
      </c>
      <c r="D22" t="s">
        <v>15</v>
      </c>
      <c r="E22" t="s">
        <v>9</v>
      </c>
      <c r="F22">
        <v>21</v>
      </c>
      <c r="G22" s="4">
        <v>44104</v>
      </c>
      <c r="H22" s="5">
        <v>37920</v>
      </c>
      <c r="I22" t="s">
        <v>16</v>
      </c>
    </row>
    <row r="23" spans="3:9" x14ac:dyDescent="0.35">
      <c r="C23" t="s">
        <v>31</v>
      </c>
      <c r="D23" t="s">
        <v>15</v>
      </c>
      <c r="E23" t="s">
        <v>9</v>
      </c>
      <c r="F23">
        <v>21</v>
      </c>
      <c r="G23" s="4">
        <v>44762</v>
      </c>
      <c r="H23" s="5">
        <v>57090</v>
      </c>
      <c r="I23" t="s">
        <v>16</v>
      </c>
    </row>
    <row r="24" spans="3:9" x14ac:dyDescent="0.35">
      <c r="C24" t="s">
        <v>30</v>
      </c>
      <c r="D24" t="s">
        <v>8</v>
      </c>
      <c r="E24" t="s">
        <v>12</v>
      </c>
      <c r="F24">
        <v>31</v>
      </c>
      <c r="G24" s="4">
        <v>44145</v>
      </c>
      <c r="H24" s="5">
        <v>41980</v>
      </c>
      <c r="I24" t="s">
        <v>16</v>
      </c>
    </row>
    <row r="25" spans="3:9" x14ac:dyDescent="0.35">
      <c r="C25" t="s">
        <v>78</v>
      </c>
      <c r="D25" t="s">
        <v>15</v>
      </c>
      <c r="E25" t="s">
        <v>56</v>
      </c>
      <c r="F25">
        <v>21</v>
      </c>
      <c r="G25" s="4">
        <v>44242</v>
      </c>
      <c r="H25" s="5">
        <v>75880</v>
      </c>
      <c r="I25" t="s">
        <v>16</v>
      </c>
    </row>
    <row r="26" spans="3:9" x14ac:dyDescent="0.35">
      <c r="C26" t="s">
        <v>36</v>
      </c>
      <c r="D26" t="s">
        <v>8</v>
      </c>
      <c r="E26" t="s">
        <v>21</v>
      </c>
      <c r="F26">
        <v>34</v>
      </c>
      <c r="G26" s="4">
        <v>44653</v>
      </c>
      <c r="H26" s="5">
        <v>58940</v>
      </c>
      <c r="I26" t="s">
        <v>16</v>
      </c>
    </row>
    <row r="27" spans="3:9" x14ac:dyDescent="0.35">
      <c r="C27" t="s">
        <v>27</v>
      </c>
      <c r="D27" t="s">
        <v>8</v>
      </c>
      <c r="E27" t="s">
        <v>21</v>
      </c>
      <c r="F27">
        <v>30</v>
      </c>
      <c r="G27" s="4">
        <v>44389</v>
      </c>
      <c r="H27" s="5">
        <v>67910</v>
      </c>
      <c r="I27" t="s">
        <v>24</v>
      </c>
    </row>
    <row r="28" spans="3:9" x14ac:dyDescent="0.35">
      <c r="C28" t="s">
        <v>26</v>
      </c>
      <c r="D28" t="s">
        <v>8</v>
      </c>
      <c r="E28" t="s">
        <v>12</v>
      </c>
      <c r="F28">
        <v>31</v>
      </c>
      <c r="G28" s="4">
        <v>44663</v>
      </c>
      <c r="H28" s="5">
        <v>58100</v>
      </c>
      <c r="I28" t="s">
        <v>16</v>
      </c>
    </row>
    <row r="29" spans="3:9" x14ac:dyDescent="0.35">
      <c r="C29" t="s">
        <v>53</v>
      </c>
      <c r="D29" t="s">
        <v>15</v>
      </c>
      <c r="E29" t="s">
        <v>21</v>
      </c>
      <c r="F29">
        <v>27</v>
      </c>
      <c r="G29" s="4">
        <v>44567</v>
      </c>
      <c r="H29" s="5">
        <v>48980</v>
      </c>
      <c r="I29" t="s">
        <v>16</v>
      </c>
    </row>
    <row r="30" spans="3:9" x14ac:dyDescent="0.35">
      <c r="C30" t="s">
        <v>20</v>
      </c>
      <c r="E30" t="s">
        <v>21</v>
      </c>
      <c r="F30">
        <v>30</v>
      </c>
      <c r="G30" s="4">
        <v>44597</v>
      </c>
      <c r="H30" s="5">
        <v>64000</v>
      </c>
      <c r="I30" t="s">
        <v>16</v>
      </c>
    </row>
    <row r="31" spans="3:9" x14ac:dyDescent="0.35">
      <c r="C31" t="s">
        <v>7</v>
      </c>
      <c r="D31" t="s">
        <v>8</v>
      </c>
      <c r="E31" t="s">
        <v>9</v>
      </c>
      <c r="F31">
        <v>42</v>
      </c>
      <c r="G31" s="4">
        <v>44779</v>
      </c>
      <c r="H31" s="5">
        <v>75000</v>
      </c>
      <c r="I31" t="s">
        <v>10</v>
      </c>
    </row>
    <row r="32" spans="3:9" x14ac:dyDescent="0.35">
      <c r="C32" t="s">
        <v>74</v>
      </c>
      <c r="D32" t="s">
        <v>8</v>
      </c>
      <c r="E32" t="s">
        <v>12</v>
      </c>
      <c r="F32">
        <v>40</v>
      </c>
      <c r="G32" s="4">
        <v>44337</v>
      </c>
      <c r="H32" s="5">
        <v>87620</v>
      </c>
      <c r="I32" t="s">
        <v>16</v>
      </c>
    </row>
    <row r="33" spans="3:9" x14ac:dyDescent="0.35">
      <c r="C33" t="s">
        <v>44</v>
      </c>
      <c r="D33" t="s">
        <v>8</v>
      </c>
      <c r="E33" t="s">
        <v>12</v>
      </c>
      <c r="F33">
        <v>29</v>
      </c>
      <c r="G33" s="4">
        <v>44023</v>
      </c>
      <c r="H33" s="5">
        <v>34980</v>
      </c>
      <c r="I33" t="s">
        <v>16</v>
      </c>
    </row>
    <row r="34" spans="3:9" x14ac:dyDescent="0.35">
      <c r="C34" t="s">
        <v>35</v>
      </c>
      <c r="D34" t="s">
        <v>8</v>
      </c>
      <c r="E34" t="s">
        <v>21</v>
      </c>
      <c r="F34">
        <v>28</v>
      </c>
      <c r="G34" s="4">
        <v>44185</v>
      </c>
      <c r="H34" s="5">
        <v>75970</v>
      </c>
      <c r="I34" t="s">
        <v>16</v>
      </c>
    </row>
    <row r="35" spans="3:9" x14ac:dyDescent="0.35">
      <c r="C35" t="s">
        <v>38</v>
      </c>
      <c r="D35" t="s">
        <v>8</v>
      </c>
      <c r="E35" t="s">
        <v>21</v>
      </c>
      <c r="F35">
        <v>34</v>
      </c>
      <c r="G35" s="4">
        <v>44612</v>
      </c>
      <c r="H35" s="5">
        <v>60130</v>
      </c>
      <c r="I35" t="s">
        <v>16</v>
      </c>
    </row>
    <row r="36" spans="3:9" x14ac:dyDescent="0.35">
      <c r="C36" t="s">
        <v>41</v>
      </c>
      <c r="D36" t="s">
        <v>8</v>
      </c>
      <c r="E36" t="s">
        <v>12</v>
      </c>
      <c r="F36">
        <v>33</v>
      </c>
      <c r="G36" s="4">
        <v>44374</v>
      </c>
      <c r="H36" s="5">
        <v>75480</v>
      </c>
      <c r="I36" t="s">
        <v>42</v>
      </c>
    </row>
    <row r="37" spans="3:9" x14ac:dyDescent="0.35">
      <c r="C37" t="s">
        <v>40</v>
      </c>
      <c r="D37" t="s">
        <v>15</v>
      </c>
      <c r="E37" t="s">
        <v>9</v>
      </c>
      <c r="F37">
        <v>33</v>
      </c>
      <c r="G37" s="4">
        <v>44164</v>
      </c>
      <c r="H37" s="5">
        <v>115920</v>
      </c>
      <c r="I37" t="s">
        <v>16</v>
      </c>
    </row>
    <row r="38" spans="3:9" x14ac:dyDescent="0.35">
      <c r="C38" t="s">
        <v>48</v>
      </c>
      <c r="D38" t="s">
        <v>8</v>
      </c>
      <c r="E38" t="s">
        <v>19</v>
      </c>
      <c r="F38">
        <v>36</v>
      </c>
      <c r="G38" s="4">
        <v>44494</v>
      </c>
      <c r="H38" s="5">
        <v>78540</v>
      </c>
      <c r="I38" t="s">
        <v>16</v>
      </c>
    </row>
    <row r="39" spans="3:9" x14ac:dyDescent="0.35">
      <c r="C39" t="s">
        <v>34</v>
      </c>
      <c r="D39" t="s">
        <v>15</v>
      </c>
      <c r="E39" t="s">
        <v>9</v>
      </c>
      <c r="F39">
        <v>25</v>
      </c>
      <c r="G39" s="4">
        <v>44726</v>
      </c>
      <c r="H39" s="5">
        <v>109190</v>
      </c>
      <c r="I39" t="s">
        <v>13</v>
      </c>
    </row>
    <row r="40" spans="3:9" x14ac:dyDescent="0.35">
      <c r="C40" t="s">
        <v>73</v>
      </c>
      <c r="D40" t="s">
        <v>8</v>
      </c>
      <c r="E40" t="s">
        <v>19</v>
      </c>
      <c r="F40">
        <v>34</v>
      </c>
      <c r="G40" s="4">
        <v>44721</v>
      </c>
      <c r="H40" s="5">
        <v>49630</v>
      </c>
      <c r="I40" t="s">
        <v>24</v>
      </c>
    </row>
    <row r="41" spans="3:9" x14ac:dyDescent="0.35">
      <c r="C41" t="s">
        <v>107</v>
      </c>
      <c r="D41" t="s">
        <v>8</v>
      </c>
      <c r="E41" t="s">
        <v>9</v>
      </c>
      <c r="F41">
        <v>28</v>
      </c>
      <c r="G41" s="4">
        <v>44630</v>
      </c>
      <c r="H41" s="5">
        <v>99970</v>
      </c>
      <c r="I41" t="s">
        <v>16</v>
      </c>
    </row>
    <row r="42" spans="3:9" x14ac:dyDescent="0.35">
      <c r="C42" t="s">
        <v>71</v>
      </c>
      <c r="D42" t="s">
        <v>8</v>
      </c>
      <c r="E42" t="s">
        <v>12</v>
      </c>
      <c r="F42">
        <v>33</v>
      </c>
      <c r="G42" s="4">
        <v>44190</v>
      </c>
      <c r="H42" s="5">
        <v>96140</v>
      </c>
      <c r="I42" t="s">
        <v>16</v>
      </c>
    </row>
    <row r="43" spans="3:9" x14ac:dyDescent="0.35">
      <c r="C43" t="s">
        <v>50</v>
      </c>
      <c r="D43" t="s">
        <v>15</v>
      </c>
      <c r="E43" t="s">
        <v>9</v>
      </c>
      <c r="F43">
        <v>31</v>
      </c>
      <c r="G43" s="4">
        <v>44724</v>
      </c>
      <c r="H43" s="5">
        <v>103550</v>
      </c>
      <c r="I43" t="s">
        <v>16</v>
      </c>
    </row>
    <row r="44" spans="3:9" x14ac:dyDescent="0.35">
      <c r="C44" t="s">
        <v>14</v>
      </c>
      <c r="D44" t="s">
        <v>15</v>
      </c>
      <c r="E44" t="s">
        <v>12</v>
      </c>
      <c r="F44">
        <v>31</v>
      </c>
      <c r="G44" s="4">
        <v>44511</v>
      </c>
      <c r="H44" s="5">
        <v>48950</v>
      </c>
      <c r="I44" t="s">
        <v>16</v>
      </c>
    </row>
    <row r="45" spans="3:9" x14ac:dyDescent="0.35">
      <c r="C45" t="s">
        <v>63</v>
      </c>
      <c r="D45" t="s">
        <v>15</v>
      </c>
      <c r="E45" t="s">
        <v>21</v>
      </c>
      <c r="F45">
        <v>24</v>
      </c>
      <c r="G45" s="4">
        <v>44436</v>
      </c>
      <c r="H45" s="5">
        <v>52610</v>
      </c>
      <c r="I45" t="s">
        <v>24</v>
      </c>
    </row>
    <row r="46" spans="3:9" x14ac:dyDescent="0.35">
      <c r="C46" t="s">
        <v>72</v>
      </c>
      <c r="D46" t="s">
        <v>8</v>
      </c>
      <c r="E46" t="s">
        <v>9</v>
      </c>
      <c r="F46">
        <v>36</v>
      </c>
      <c r="G46" s="4">
        <v>44529</v>
      </c>
      <c r="H46" s="5">
        <v>78390</v>
      </c>
      <c r="I46" t="s">
        <v>16</v>
      </c>
    </row>
    <row r="47" spans="3:9" x14ac:dyDescent="0.35">
      <c r="C47" t="s">
        <v>88</v>
      </c>
      <c r="D47" t="s">
        <v>8</v>
      </c>
      <c r="E47" t="s">
        <v>21</v>
      </c>
      <c r="F47">
        <v>33</v>
      </c>
      <c r="G47" s="4">
        <v>44809</v>
      </c>
      <c r="H47" s="5">
        <v>86570</v>
      </c>
      <c r="I47" t="s">
        <v>16</v>
      </c>
    </row>
    <row r="48" spans="3:9" x14ac:dyDescent="0.35">
      <c r="C48" t="s">
        <v>92</v>
      </c>
      <c r="D48" t="s">
        <v>8</v>
      </c>
      <c r="E48" t="s">
        <v>12</v>
      </c>
      <c r="F48">
        <v>27</v>
      </c>
      <c r="G48" s="4">
        <v>44686</v>
      </c>
      <c r="H48" s="5">
        <v>83750</v>
      </c>
      <c r="I48" t="s">
        <v>16</v>
      </c>
    </row>
    <row r="49" spans="3:9" x14ac:dyDescent="0.35">
      <c r="C49" t="s">
        <v>102</v>
      </c>
      <c r="D49" t="s">
        <v>8</v>
      </c>
      <c r="E49" t="s">
        <v>21</v>
      </c>
      <c r="F49">
        <v>34</v>
      </c>
      <c r="G49" s="4">
        <v>44445</v>
      </c>
      <c r="H49" s="5">
        <v>92450</v>
      </c>
      <c r="I49" t="s">
        <v>16</v>
      </c>
    </row>
    <row r="50" spans="3:9" x14ac:dyDescent="0.35">
      <c r="C50" t="s">
        <v>64</v>
      </c>
      <c r="D50" t="s">
        <v>15</v>
      </c>
      <c r="E50" t="s">
        <v>12</v>
      </c>
      <c r="F50">
        <v>20</v>
      </c>
      <c r="G50" s="4">
        <v>44183</v>
      </c>
      <c r="H50" s="5">
        <v>112650</v>
      </c>
      <c r="I50" t="s">
        <v>16</v>
      </c>
    </row>
    <row r="51" spans="3:9" x14ac:dyDescent="0.35">
      <c r="C51" t="s">
        <v>104</v>
      </c>
      <c r="D51" t="s">
        <v>15</v>
      </c>
      <c r="E51" t="s">
        <v>9</v>
      </c>
      <c r="F51">
        <v>20</v>
      </c>
      <c r="G51" s="4">
        <v>44744</v>
      </c>
      <c r="H51" s="5">
        <v>79570</v>
      </c>
      <c r="I51" t="s">
        <v>16</v>
      </c>
    </row>
    <row r="52" spans="3:9" x14ac:dyDescent="0.35">
      <c r="C52" t="s">
        <v>91</v>
      </c>
      <c r="D52" t="s">
        <v>8</v>
      </c>
      <c r="E52" t="s">
        <v>19</v>
      </c>
      <c r="F52">
        <v>20</v>
      </c>
      <c r="G52" s="4">
        <v>44537</v>
      </c>
      <c r="H52" s="5">
        <v>68900</v>
      </c>
      <c r="I52" t="s">
        <v>24</v>
      </c>
    </row>
    <row r="53" spans="3:9" x14ac:dyDescent="0.35">
      <c r="C53" t="s">
        <v>39</v>
      </c>
      <c r="D53" t="s">
        <v>8</v>
      </c>
      <c r="E53" t="s">
        <v>12</v>
      </c>
      <c r="F53">
        <v>25</v>
      </c>
      <c r="G53" s="4">
        <v>44694</v>
      </c>
      <c r="H53" s="5">
        <v>80700</v>
      </c>
      <c r="I53" t="s">
        <v>13</v>
      </c>
    </row>
    <row r="54" spans="3:9" x14ac:dyDescent="0.35">
      <c r="C54" t="s">
        <v>100</v>
      </c>
      <c r="D54" t="s">
        <v>15</v>
      </c>
      <c r="E54" t="s">
        <v>9</v>
      </c>
      <c r="F54">
        <v>19</v>
      </c>
      <c r="G54" s="4">
        <v>44277</v>
      </c>
      <c r="H54" s="5">
        <v>58960</v>
      </c>
      <c r="I54" t="s">
        <v>16</v>
      </c>
    </row>
    <row r="55" spans="3:9" x14ac:dyDescent="0.35">
      <c r="C55" t="s">
        <v>106</v>
      </c>
      <c r="D55" t="s">
        <v>15</v>
      </c>
      <c r="E55" t="s">
        <v>12</v>
      </c>
      <c r="F55">
        <v>36</v>
      </c>
      <c r="G55" s="4">
        <v>44019</v>
      </c>
      <c r="H55" s="5">
        <v>118840</v>
      </c>
      <c r="I55" t="s">
        <v>16</v>
      </c>
    </row>
    <row r="56" spans="3:9" x14ac:dyDescent="0.35">
      <c r="C56" t="s">
        <v>29</v>
      </c>
      <c r="D56" t="s">
        <v>15</v>
      </c>
      <c r="E56" t="s">
        <v>21</v>
      </c>
      <c r="F56">
        <v>28</v>
      </c>
      <c r="G56" s="4">
        <v>44041</v>
      </c>
      <c r="H56" s="5">
        <v>48170</v>
      </c>
      <c r="I56" t="s">
        <v>13</v>
      </c>
    </row>
    <row r="57" spans="3:9" x14ac:dyDescent="0.35">
      <c r="C57" t="s">
        <v>108</v>
      </c>
      <c r="D57" t="s">
        <v>8</v>
      </c>
      <c r="E57" t="s">
        <v>56</v>
      </c>
      <c r="F57">
        <v>32</v>
      </c>
      <c r="G57" s="4">
        <v>44400</v>
      </c>
      <c r="H57" s="5">
        <v>45510</v>
      </c>
      <c r="I57" t="s">
        <v>16</v>
      </c>
    </row>
    <row r="58" spans="3:9" x14ac:dyDescent="0.35">
      <c r="C58" t="s">
        <v>64</v>
      </c>
      <c r="D58" t="s">
        <v>15</v>
      </c>
      <c r="E58" t="s">
        <v>9</v>
      </c>
      <c r="F58">
        <v>34</v>
      </c>
      <c r="G58" s="4">
        <v>44703</v>
      </c>
      <c r="H58" s="5">
        <v>112650</v>
      </c>
      <c r="I58" t="s">
        <v>16</v>
      </c>
    </row>
    <row r="59" spans="3:9" x14ac:dyDescent="0.35">
      <c r="C59" t="s">
        <v>83</v>
      </c>
      <c r="D59" t="s">
        <v>8</v>
      </c>
      <c r="E59" t="s">
        <v>9</v>
      </c>
      <c r="F59">
        <v>36</v>
      </c>
      <c r="G59" s="4">
        <v>44085</v>
      </c>
      <c r="H59" s="5">
        <v>114890</v>
      </c>
      <c r="I59" t="s">
        <v>16</v>
      </c>
    </row>
    <row r="60" spans="3:9" x14ac:dyDescent="0.35">
      <c r="C60" t="s">
        <v>67</v>
      </c>
      <c r="D60" t="s">
        <v>15</v>
      </c>
      <c r="E60" t="s">
        <v>12</v>
      </c>
      <c r="F60">
        <v>30</v>
      </c>
      <c r="G60" s="4">
        <v>44850</v>
      </c>
      <c r="H60" s="5">
        <v>69710</v>
      </c>
      <c r="I60" t="s">
        <v>16</v>
      </c>
    </row>
    <row r="61" spans="3:9" x14ac:dyDescent="0.35">
      <c r="C61" t="s">
        <v>94</v>
      </c>
      <c r="D61" t="s">
        <v>15</v>
      </c>
      <c r="E61" t="s">
        <v>21</v>
      </c>
      <c r="F61">
        <v>36</v>
      </c>
      <c r="G61" s="4">
        <v>44333</v>
      </c>
      <c r="H61" s="5">
        <v>71380</v>
      </c>
      <c r="I61" t="s">
        <v>16</v>
      </c>
    </row>
    <row r="62" spans="3:9" x14ac:dyDescent="0.35">
      <c r="C62" t="s">
        <v>33</v>
      </c>
      <c r="D62" t="s">
        <v>8</v>
      </c>
      <c r="E62" t="s">
        <v>19</v>
      </c>
      <c r="F62">
        <v>38</v>
      </c>
      <c r="G62" s="4">
        <v>44377</v>
      </c>
      <c r="H62" s="5">
        <v>109160</v>
      </c>
      <c r="I62" t="s">
        <v>10</v>
      </c>
    </row>
    <row r="63" spans="3:9" x14ac:dyDescent="0.35">
      <c r="C63" t="s">
        <v>98</v>
      </c>
      <c r="D63" t="s">
        <v>15</v>
      </c>
      <c r="E63" t="s">
        <v>9</v>
      </c>
      <c r="F63">
        <v>27</v>
      </c>
      <c r="G63" s="4">
        <v>44609</v>
      </c>
      <c r="H63" s="5">
        <v>113280</v>
      </c>
      <c r="I63" t="s">
        <v>42</v>
      </c>
    </row>
    <row r="64" spans="3:9" x14ac:dyDescent="0.35">
      <c r="C64" t="s">
        <v>25</v>
      </c>
      <c r="D64" t="s">
        <v>15</v>
      </c>
      <c r="E64" t="s">
        <v>12</v>
      </c>
      <c r="F64">
        <v>30</v>
      </c>
      <c r="G64" s="4">
        <v>44273</v>
      </c>
      <c r="H64" s="5">
        <v>69120</v>
      </c>
      <c r="I64" t="s">
        <v>16</v>
      </c>
    </row>
    <row r="65" spans="3:9" x14ac:dyDescent="0.35">
      <c r="C65" t="s">
        <v>55</v>
      </c>
      <c r="D65" t="s">
        <v>8</v>
      </c>
      <c r="E65" t="s">
        <v>56</v>
      </c>
      <c r="F65">
        <v>37</v>
      </c>
      <c r="G65" s="4">
        <v>44451</v>
      </c>
      <c r="H65" s="5">
        <v>118100</v>
      </c>
      <c r="I65" t="s">
        <v>16</v>
      </c>
    </row>
    <row r="66" spans="3:9" x14ac:dyDescent="0.35">
      <c r="C66" t="s">
        <v>62</v>
      </c>
      <c r="D66" t="s">
        <v>8</v>
      </c>
      <c r="E66" t="s">
        <v>9</v>
      </c>
      <c r="F66">
        <v>22</v>
      </c>
      <c r="G66" s="4">
        <v>44450</v>
      </c>
      <c r="H66" s="5">
        <v>76900</v>
      </c>
      <c r="I66" t="s">
        <v>13</v>
      </c>
    </row>
    <row r="67" spans="3:9" x14ac:dyDescent="0.35">
      <c r="C67" t="s">
        <v>17</v>
      </c>
      <c r="D67" t="s">
        <v>8</v>
      </c>
      <c r="E67" t="s">
        <v>12</v>
      </c>
      <c r="F67">
        <v>43</v>
      </c>
      <c r="G67" s="4">
        <v>45045</v>
      </c>
      <c r="H67" s="5">
        <v>114870</v>
      </c>
      <c r="I67" t="s">
        <v>16</v>
      </c>
    </row>
    <row r="68" spans="3:9" x14ac:dyDescent="0.35">
      <c r="C68" t="s">
        <v>52</v>
      </c>
      <c r="E68" t="s">
        <v>12</v>
      </c>
      <c r="F68">
        <v>32</v>
      </c>
      <c r="G68" s="4">
        <v>44774</v>
      </c>
      <c r="H68" s="5">
        <v>91310</v>
      </c>
      <c r="I68" t="s">
        <v>16</v>
      </c>
    </row>
    <row r="69" spans="3:9" x14ac:dyDescent="0.35">
      <c r="C69" t="s">
        <v>43</v>
      </c>
      <c r="D69" t="s">
        <v>8</v>
      </c>
      <c r="E69" t="s">
        <v>9</v>
      </c>
      <c r="F69">
        <v>28</v>
      </c>
      <c r="G69" s="4">
        <v>44486</v>
      </c>
      <c r="H69" s="5">
        <v>104770</v>
      </c>
      <c r="I69" t="s">
        <v>16</v>
      </c>
    </row>
    <row r="70" spans="3:9" x14ac:dyDescent="0.35">
      <c r="C70" t="s">
        <v>89</v>
      </c>
      <c r="D70" t="s">
        <v>15</v>
      </c>
      <c r="E70" t="s">
        <v>19</v>
      </c>
      <c r="F70">
        <v>27</v>
      </c>
      <c r="G70" s="4">
        <v>44134</v>
      </c>
      <c r="H70" s="5">
        <v>54970</v>
      </c>
      <c r="I70" t="s">
        <v>16</v>
      </c>
    </row>
    <row r="71" spans="3:9" x14ac:dyDescent="0.35">
      <c r="C71" t="s">
        <v>11</v>
      </c>
      <c r="E71" t="s">
        <v>12</v>
      </c>
      <c r="F71">
        <v>26</v>
      </c>
      <c r="G71" s="4">
        <v>44271</v>
      </c>
      <c r="H71" s="5">
        <v>90700</v>
      </c>
      <c r="I71" t="s">
        <v>13</v>
      </c>
    </row>
    <row r="72" spans="3:9" x14ac:dyDescent="0.35">
      <c r="C72" t="s">
        <v>109</v>
      </c>
      <c r="D72" t="s">
        <v>8</v>
      </c>
      <c r="E72" t="s">
        <v>19</v>
      </c>
      <c r="F72">
        <v>38</v>
      </c>
      <c r="G72" s="4">
        <v>44329</v>
      </c>
      <c r="H72" s="5">
        <v>56870</v>
      </c>
      <c r="I72" t="s">
        <v>13</v>
      </c>
    </row>
    <row r="73" spans="3:9" x14ac:dyDescent="0.35">
      <c r="C73" t="s">
        <v>77</v>
      </c>
      <c r="D73" t="s">
        <v>8</v>
      </c>
      <c r="E73" t="s">
        <v>19</v>
      </c>
      <c r="F73">
        <v>25</v>
      </c>
      <c r="G73" s="4">
        <v>44205</v>
      </c>
      <c r="H73" s="5">
        <v>92700</v>
      </c>
      <c r="I73" t="s">
        <v>16</v>
      </c>
    </row>
    <row r="74" spans="3:9" x14ac:dyDescent="0.35">
      <c r="C74" t="s">
        <v>32</v>
      </c>
      <c r="D74" t="s">
        <v>8</v>
      </c>
      <c r="E74" t="s">
        <v>21</v>
      </c>
      <c r="F74">
        <v>21</v>
      </c>
      <c r="G74" s="4">
        <v>44317</v>
      </c>
      <c r="H74" s="5">
        <v>65920</v>
      </c>
      <c r="I74" t="s">
        <v>16</v>
      </c>
    </row>
    <row r="75" spans="3:9" x14ac:dyDescent="0.35">
      <c r="C75" t="s">
        <v>59</v>
      </c>
      <c r="D75" t="s">
        <v>15</v>
      </c>
      <c r="E75" t="s">
        <v>9</v>
      </c>
      <c r="F75">
        <v>26</v>
      </c>
      <c r="G75" s="4">
        <v>44225</v>
      </c>
      <c r="H75" s="5">
        <v>47360</v>
      </c>
      <c r="I75" t="s">
        <v>16</v>
      </c>
    </row>
    <row r="76" spans="3:9" x14ac:dyDescent="0.35">
      <c r="C76" t="s">
        <v>37</v>
      </c>
      <c r="D76" t="s">
        <v>15</v>
      </c>
      <c r="E76" t="s">
        <v>9</v>
      </c>
      <c r="F76">
        <v>30</v>
      </c>
      <c r="G76" s="4">
        <v>44666</v>
      </c>
      <c r="H76" s="5">
        <v>60570</v>
      </c>
      <c r="I76" t="s">
        <v>16</v>
      </c>
    </row>
    <row r="77" spans="3:9" x14ac:dyDescent="0.35">
      <c r="C77" t="s">
        <v>96</v>
      </c>
      <c r="D77" t="s">
        <v>8</v>
      </c>
      <c r="E77" t="s">
        <v>9</v>
      </c>
      <c r="F77">
        <v>28</v>
      </c>
      <c r="G77" s="4">
        <v>44649</v>
      </c>
      <c r="H77" s="5">
        <v>104120</v>
      </c>
      <c r="I77" t="s">
        <v>16</v>
      </c>
    </row>
    <row r="78" spans="3:9" x14ac:dyDescent="0.35">
      <c r="C78" t="s">
        <v>23</v>
      </c>
      <c r="D78" t="s">
        <v>15</v>
      </c>
      <c r="E78" t="s">
        <v>12</v>
      </c>
      <c r="F78">
        <v>37</v>
      </c>
      <c r="G78" s="4">
        <v>44338</v>
      </c>
      <c r="H78" s="5">
        <v>88050</v>
      </c>
      <c r="I78" t="s">
        <v>24</v>
      </c>
    </row>
    <row r="79" spans="3:9" x14ac:dyDescent="0.35">
      <c r="C79" t="s">
        <v>103</v>
      </c>
      <c r="D79" t="s">
        <v>15</v>
      </c>
      <c r="E79" t="s">
        <v>12</v>
      </c>
      <c r="F79">
        <v>24</v>
      </c>
      <c r="G79" s="4">
        <v>44686</v>
      </c>
      <c r="H79" s="5">
        <v>100420</v>
      </c>
      <c r="I79" t="s">
        <v>16</v>
      </c>
    </row>
    <row r="80" spans="3:9" x14ac:dyDescent="0.35">
      <c r="C80" t="s">
        <v>54</v>
      </c>
      <c r="D80" t="s">
        <v>8</v>
      </c>
      <c r="E80" t="s">
        <v>9</v>
      </c>
      <c r="F80">
        <v>30</v>
      </c>
      <c r="G80" s="4">
        <v>44850</v>
      </c>
      <c r="H80" s="5">
        <v>114180</v>
      </c>
      <c r="I80" t="s">
        <v>16</v>
      </c>
    </row>
    <row r="81" spans="3:9" x14ac:dyDescent="0.35">
      <c r="C81" t="s">
        <v>86</v>
      </c>
      <c r="D81" t="s">
        <v>8</v>
      </c>
      <c r="E81" t="s">
        <v>12</v>
      </c>
      <c r="F81">
        <v>21</v>
      </c>
      <c r="G81" s="4">
        <v>44678</v>
      </c>
      <c r="H81" s="5">
        <v>33920</v>
      </c>
      <c r="I81" t="s">
        <v>16</v>
      </c>
    </row>
    <row r="82" spans="3:9" x14ac:dyDescent="0.35">
      <c r="C82" t="s">
        <v>69</v>
      </c>
      <c r="D82" t="s">
        <v>15</v>
      </c>
      <c r="E82" t="s">
        <v>9</v>
      </c>
      <c r="F82">
        <v>23</v>
      </c>
      <c r="G82" s="4">
        <v>44440</v>
      </c>
      <c r="H82" s="5">
        <v>106460</v>
      </c>
      <c r="I82" t="s">
        <v>16</v>
      </c>
    </row>
    <row r="83" spans="3:9" x14ac:dyDescent="0.35">
      <c r="C83" t="s">
        <v>57</v>
      </c>
      <c r="D83" t="s">
        <v>15</v>
      </c>
      <c r="E83" t="s">
        <v>9</v>
      </c>
      <c r="F83">
        <v>35</v>
      </c>
      <c r="G83" s="4">
        <v>44727</v>
      </c>
      <c r="H83" s="5">
        <v>40400</v>
      </c>
      <c r="I83" t="s">
        <v>16</v>
      </c>
    </row>
    <row r="84" spans="3:9" x14ac:dyDescent="0.35">
      <c r="C84" t="s">
        <v>68</v>
      </c>
      <c r="D84" t="s">
        <v>15</v>
      </c>
      <c r="E84" t="s">
        <v>21</v>
      </c>
      <c r="F84">
        <v>27</v>
      </c>
      <c r="G84" s="4">
        <v>44236</v>
      </c>
      <c r="H84" s="5">
        <v>91650</v>
      </c>
      <c r="I84" t="s">
        <v>13</v>
      </c>
    </row>
    <row r="85" spans="3:9" x14ac:dyDescent="0.35">
      <c r="C85" t="s">
        <v>99</v>
      </c>
      <c r="D85" t="s">
        <v>15</v>
      </c>
      <c r="E85" t="s">
        <v>19</v>
      </c>
      <c r="F85">
        <v>43</v>
      </c>
      <c r="G85" s="4">
        <v>44620</v>
      </c>
      <c r="H85" s="5">
        <v>36040</v>
      </c>
      <c r="I85" t="s">
        <v>16</v>
      </c>
    </row>
    <row r="86" spans="3:9" x14ac:dyDescent="0.35">
      <c r="C86" t="s">
        <v>101</v>
      </c>
      <c r="D86" t="s">
        <v>8</v>
      </c>
      <c r="E86" t="s">
        <v>12</v>
      </c>
      <c r="F86">
        <v>40</v>
      </c>
      <c r="G86" s="4">
        <v>44381</v>
      </c>
      <c r="H86" s="5">
        <v>104410</v>
      </c>
      <c r="I86" t="s">
        <v>16</v>
      </c>
    </row>
    <row r="87" spans="3:9" x14ac:dyDescent="0.35">
      <c r="C87" t="s">
        <v>85</v>
      </c>
      <c r="D87" t="s">
        <v>15</v>
      </c>
      <c r="E87" t="s">
        <v>21</v>
      </c>
      <c r="F87">
        <v>30</v>
      </c>
      <c r="G87" s="4">
        <v>44606</v>
      </c>
      <c r="H87" s="5">
        <v>96800</v>
      </c>
      <c r="I87" t="s">
        <v>16</v>
      </c>
    </row>
    <row r="88" spans="3:9" x14ac:dyDescent="0.35">
      <c r="C88" t="s">
        <v>28</v>
      </c>
      <c r="D88" t="s">
        <v>8</v>
      </c>
      <c r="E88" t="s">
        <v>21</v>
      </c>
      <c r="F88">
        <v>34</v>
      </c>
      <c r="G88" s="4">
        <v>44459</v>
      </c>
      <c r="H88" s="5">
        <v>85000</v>
      </c>
      <c r="I88" t="s">
        <v>16</v>
      </c>
    </row>
    <row r="89" spans="3:9" x14ac:dyDescent="0.35">
      <c r="C89" t="s">
        <v>80</v>
      </c>
      <c r="D89" t="s">
        <v>15</v>
      </c>
      <c r="E89" t="s">
        <v>19</v>
      </c>
      <c r="F89">
        <v>28</v>
      </c>
      <c r="G89" s="4">
        <v>44820</v>
      </c>
      <c r="H89" s="5">
        <v>43510</v>
      </c>
      <c r="I89" t="s">
        <v>42</v>
      </c>
    </row>
    <row r="90" spans="3:9" x14ac:dyDescent="0.35">
      <c r="C90" t="s">
        <v>79</v>
      </c>
      <c r="D90" t="s">
        <v>15</v>
      </c>
      <c r="E90" t="s">
        <v>21</v>
      </c>
      <c r="F90">
        <v>33</v>
      </c>
      <c r="G90" s="4">
        <v>44243</v>
      </c>
      <c r="H90" s="5">
        <v>59430</v>
      </c>
      <c r="I90" t="s">
        <v>16</v>
      </c>
    </row>
    <row r="91" spans="3:9" x14ac:dyDescent="0.35">
      <c r="C91" t="s">
        <v>93</v>
      </c>
      <c r="D91" t="s">
        <v>8</v>
      </c>
      <c r="E91" t="s">
        <v>21</v>
      </c>
      <c r="F91">
        <v>33</v>
      </c>
      <c r="G91" s="4">
        <v>44067</v>
      </c>
      <c r="H91" s="5">
        <v>65360</v>
      </c>
      <c r="I91" t="s">
        <v>16</v>
      </c>
    </row>
    <row r="92" spans="3:9" x14ac:dyDescent="0.35">
      <c r="C92" t="s">
        <v>66</v>
      </c>
      <c r="D92" t="s">
        <v>8</v>
      </c>
      <c r="E92" t="s">
        <v>9</v>
      </c>
      <c r="F92">
        <v>32</v>
      </c>
      <c r="G92" s="4">
        <v>44611</v>
      </c>
      <c r="H92" s="5">
        <v>41570</v>
      </c>
      <c r="I92" t="s">
        <v>16</v>
      </c>
    </row>
    <row r="93" spans="3:9" x14ac:dyDescent="0.35">
      <c r="C93" t="s">
        <v>95</v>
      </c>
      <c r="D93" t="s">
        <v>8</v>
      </c>
      <c r="E93" t="s">
        <v>12</v>
      </c>
      <c r="F93">
        <v>33</v>
      </c>
      <c r="G93" s="4">
        <v>44312</v>
      </c>
      <c r="H93" s="5">
        <v>75280</v>
      </c>
      <c r="I93" t="s">
        <v>16</v>
      </c>
    </row>
    <row r="94" spans="3:9" x14ac:dyDescent="0.35">
      <c r="C94" t="s">
        <v>18</v>
      </c>
      <c r="D94" t="s">
        <v>15</v>
      </c>
      <c r="E94" t="s">
        <v>19</v>
      </c>
      <c r="F94">
        <v>33</v>
      </c>
      <c r="G94" s="4">
        <v>44385</v>
      </c>
      <c r="H94" s="5">
        <v>74550</v>
      </c>
      <c r="I94" t="s">
        <v>16</v>
      </c>
    </row>
    <row r="95" spans="3:9" x14ac:dyDescent="0.35">
      <c r="C95" t="s">
        <v>45</v>
      </c>
      <c r="D95" t="s">
        <v>15</v>
      </c>
      <c r="E95" t="s">
        <v>9</v>
      </c>
      <c r="F95">
        <v>30</v>
      </c>
      <c r="G95" s="4">
        <v>44701</v>
      </c>
      <c r="H95" s="5">
        <v>67950</v>
      </c>
      <c r="I95" t="s">
        <v>16</v>
      </c>
    </row>
    <row r="96" spans="3:9" x14ac:dyDescent="0.35">
      <c r="C96" t="s">
        <v>90</v>
      </c>
      <c r="D96" t="s">
        <v>15</v>
      </c>
      <c r="E96" t="s">
        <v>21</v>
      </c>
      <c r="F96">
        <v>42</v>
      </c>
      <c r="G96" s="4">
        <v>44731</v>
      </c>
      <c r="H96" s="5">
        <v>70270</v>
      </c>
      <c r="I96" t="s">
        <v>24</v>
      </c>
    </row>
    <row r="97" spans="3:9" x14ac:dyDescent="0.35">
      <c r="C97" t="s">
        <v>46</v>
      </c>
      <c r="D97" t="s">
        <v>15</v>
      </c>
      <c r="E97" t="s">
        <v>9</v>
      </c>
      <c r="F97">
        <v>26</v>
      </c>
      <c r="G97" s="4">
        <v>44411</v>
      </c>
      <c r="H97" s="5">
        <v>53540</v>
      </c>
      <c r="I97" t="s">
        <v>16</v>
      </c>
    </row>
    <row r="98" spans="3:9" x14ac:dyDescent="0.35">
      <c r="C98" t="s">
        <v>58</v>
      </c>
      <c r="D98" t="s">
        <v>15</v>
      </c>
      <c r="E98" t="s">
        <v>19</v>
      </c>
      <c r="F98">
        <v>22</v>
      </c>
      <c r="G98" s="4">
        <v>44446</v>
      </c>
      <c r="H98" s="5">
        <v>112780</v>
      </c>
      <c r="I98" t="s">
        <v>13</v>
      </c>
    </row>
    <row r="99" spans="3:9" x14ac:dyDescent="0.35">
      <c r="C99" t="s">
        <v>70</v>
      </c>
      <c r="D99" t="s">
        <v>15</v>
      </c>
      <c r="E99" t="s">
        <v>9</v>
      </c>
      <c r="F99">
        <v>46</v>
      </c>
      <c r="G99" s="4">
        <v>44758</v>
      </c>
      <c r="H99" s="5">
        <v>70610</v>
      </c>
      <c r="I99" t="s">
        <v>16</v>
      </c>
    </row>
    <row r="100" spans="3:9" x14ac:dyDescent="0.35">
      <c r="C100" t="s">
        <v>75</v>
      </c>
      <c r="D100" t="s">
        <v>8</v>
      </c>
      <c r="E100" t="s">
        <v>19</v>
      </c>
      <c r="F100">
        <v>28</v>
      </c>
      <c r="G100" s="4">
        <v>44357</v>
      </c>
      <c r="H100" s="5">
        <v>53240</v>
      </c>
      <c r="I100" t="s">
        <v>16</v>
      </c>
    </row>
    <row r="101" spans="3:9" x14ac:dyDescent="0.35">
      <c r="C101" t="s">
        <v>49</v>
      </c>
      <c r="E101" t="s">
        <v>21</v>
      </c>
      <c r="F101">
        <v>37</v>
      </c>
      <c r="G101" s="4">
        <v>44146</v>
      </c>
      <c r="H101" s="5">
        <v>115440</v>
      </c>
      <c r="I101" t="s">
        <v>24</v>
      </c>
    </row>
    <row r="102" spans="3:9" x14ac:dyDescent="0.35">
      <c r="C102" t="s">
        <v>65</v>
      </c>
      <c r="D102" t="s">
        <v>15</v>
      </c>
      <c r="E102" t="s">
        <v>19</v>
      </c>
      <c r="F102">
        <v>32</v>
      </c>
      <c r="G102" s="4">
        <v>44465</v>
      </c>
      <c r="H102" s="5">
        <v>53540</v>
      </c>
      <c r="I102" t="s">
        <v>16</v>
      </c>
    </row>
    <row r="103" spans="3:9" x14ac:dyDescent="0.35">
      <c r="C103" t="s">
        <v>81</v>
      </c>
      <c r="D103" t="s">
        <v>8</v>
      </c>
      <c r="E103" t="s">
        <v>9</v>
      </c>
      <c r="F103">
        <v>30</v>
      </c>
      <c r="G103" s="4">
        <v>44861</v>
      </c>
      <c r="H103" s="5">
        <v>112570</v>
      </c>
      <c r="I103" t="s">
        <v>16</v>
      </c>
    </row>
    <row r="104" spans="3:9" x14ac:dyDescent="0.35">
      <c r="C104" t="s">
        <v>51</v>
      </c>
      <c r="D104" t="s">
        <v>15</v>
      </c>
      <c r="E104" t="s">
        <v>9</v>
      </c>
      <c r="F104">
        <v>33</v>
      </c>
      <c r="G104" s="4">
        <v>44701</v>
      </c>
      <c r="H104" s="5">
        <v>48530</v>
      </c>
      <c r="I104" t="s">
        <v>13</v>
      </c>
    </row>
    <row r="105" spans="3:9" x14ac:dyDescent="0.35">
      <c r="C105" t="s">
        <v>61</v>
      </c>
      <c r="D105" t="s">
        <v>8</v>
      </c>
      <c r="E105" t="s">
        <v>12</v>
      </c>
      <c r="F105">
        <v>24</v>
      </c>
      <c r="G105" s="4">
        <v>44148</v>
      </c>
      <c r="H105" s="5">
        <v>62780</v>
      </c>
      <c r="I105" t="s">
        <v>16</v>
      </c>
    </row>
    <row r="106" spans="3:9" x14ac:dyDescent="0.35">
      <c r="C106" t="s">
        <v>203</v>
      </c>
      <c r="H106" s="5">
        <f>SUBTOTAL(101,New_Zealand_Staff[Salary])</f>
        <v>77472.100000000006</v>
      </c>
      <c r="I106">
        <f>SUBTOTAL(103,New_Zealand_Staff[Rating])</f>
        <v>100</v>
      </c>
    </row>
  </sheetData>
  <conditionalFormatting sqref="C6:C105">
    <cfRule type="duplicateValues" dxfId="0" priority="1"/>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E9" sqref="B3:H114"/>
    </sheetView>
  </sheetViews>
  <sheetFormatPr defaultRowHeight="14.5" x14ac:dyDescent="0.35"/>
  <cols>
    <col min="2" max="2" width="27.1796875" bestFit="1" customWidth="1"/>
    <col min="3" max="3" width="9.36328125" bestFit="1" customWidth="1"/>
    <col min="4" max="4" width="6.453125" bestFit="1" customWidth="1"/>
    <col min="5" max="5" width="13.08984375" bestFit="1" customWidth="1"/>
    <col min="6" max="6" width="13" bestFit="1" customWidth="1"/>
    <col min="7" max="7" width="13.36328125" bestFit="1" customWidth="1"/>
    <col min="8" max="8" width="8.36328125" bestFit="1" customWidth="1"/>
  </cols>
  <sheetData>
    <row r="2" spans="2:8" x14ac:dyDescent="0.35">
      <c r="B2" t="s">
        <v>0</v>
      </c>
      <c r="C2" t="s">
        <v>1</v>
      </c>
      <c r="D2" t="s">
        <v>3</v>
      </c>
      <c r="E2" t="s">
        <v>6</v>
      </c>
      <c r="F2" t="s">
        <v>4</v>
      </c>
      <c r="G2" t="s">
        <v>2</v>
      </c>
      <c r="H2" t="s">
        <v>5</v>
      </c>
    </row>
    <row r="3" spans="2:8" x14ac:dyDescent="0.35">
      <c r="B3" t="s">
        <v>156</v>
      </c>
      <c r="C3" t="s">
        <v>15</v>
      </c>
      <c r="D3">
        <v>20</v>
      </c>
      <c r="E3" t="s">
        <v>16</v>
      </c>
      <c r="F3" s="4">
        <v>44122</v>
      </c>
      <c r="G3" t="s">
        <v>12</v>
      </c>
      <c r="H3">
        <v>112650</v>
      </c>
    </row>
    <row r="4" spans="2:8" x14ac:dyDescent="0.35">
      <c r="B4" t="s">
        <v>176</v>
      </c>
      <c r="C4" t="s">
        <v>8</v>
      </c>
      <c r="D4">
        <v>32</v>
      </c>
      <c r="E4" t="s">
        <v>13</v>
      </c>
      <c r="F4" s="4">
        <v>44293</v>
      </c>
      <c r="G4" t="s">
        <v>12</v>
      </c>
      <c r="H4">
        <v>43840</v>
      </c>
    </row>
    <row r="5" spans="2:8" x14ac:dyDescent="0.35">
      <c r="B5" t="s">
        <v>143</v>
      </c>
      <c r="C5" t="s">
        <v>15</v>
      </c>
      <c r="D5">
        <v>31</v>
      </c>
      <c r="E5" t="s">
        <v>16</v>
      </c>
      <c r="F5" s="4">
        <v>44663</v>
      </c>
      <c r="G5" t="s">
        <v>9</v>
      </c>
      <c r="H5">
        <v>103550</v>
      </c>
    </row>
    <row r="6" spans="2:8" x14ac:dyDescent="0.35">
      <c r="B6" t="s">
        <v>201</v>
      </c>
      <c r="C6" t="s">
        <v>8</v>
      </c>
      <c r="D6">
        <v>32</v>
      </c>
      <c r="E6" t="s">
        <v>16</v>
      </c>
      <c r="F6" s="4">
        <v>44339</v>
      </c>
      <c r="G6" t="s">
        <v>56</v>
      </c>
      <c r="H6">
        <v>45510</v>
      </c>
    </row>
    <row r="7" spans="2:8" x14ac:dyDescent="0.35">
      <c r="B7" t="s">
        <v>142</v>
      </c>
      <c r="D7">
        <v>37</v>
      </c>
      <c r="E7" t="s">
        <v>24</v>
      </c>
      <c r="F7" s="4">
        <v>44085</v>
      </c>
      <c r="G7" t="s">
        <v>21</v>
      </c>
      <c r="H7">
        <v>115440</v>
      </c>
    </row>
    <row r="8" spans="2:8" x14ac:dyDescent="0.35">
      <c r="B8" t="s">
        <v>202</v>
      </c>
      <c r="C8" t="s">
        <v>8</v>
      </c>
      <c r="D8">
        <v>38</v>
      </c>
      <c r="E8" t="s">
        <v>13</v>
      </c>
      <c r="F8" s="4">
        <v>44268</v>
      </c>
      <c r="G8" t="s">
        <v>19</v>
      </c>
      <c r="H8">
        <v>56870</v>
      </c>
    </row>
    <row r="9" spans="2:8" x14ac:dyDescent="0.35">
      <c r="B9" t="s">
        <v>169</v>
      </c>
      <c r="C9" t="s">
        <v>8</v>
      </c>
      <c r="D9">
        <v>25</v>
      </c>
      <c r="E9" t="s">
        <v>16</v>
      </c>
      <c r="F9" s="4">
        <v>44144</v>
      </c>
      <c r="G9" t="s">
        <v>19</v>
      </c>
      <c r="H9">
        <v>92700</v>
      </c>
    </row>
    <row r="10" spans="2:8" x14ac:dyDescent="0.35">
      <c r="B10" t="s">
        <v>145</v>
      </c>
      <c r="D10">
        <v>32</v>
      </c>
      <c r="E10" t="s">
        <v>16</v>
      </c>
      <c r="F10" s="4">
        <v>44713</v>
      </c>
      <c r="G10" t="s">
        <v>12</v>
      </c>
      <c r="H10">
        <v>91310</v>
      </c>
    </row>
    <row r="11" spans="2:8" x14ac:dyDescent="0.35">
      <c r="B11" t="s">
        <v>115</v>
      </c>
      <c r="C11" t="s">
        <v>15</v>
      </c>
      <c r="D11">
        <v>33</v>
      </c>
      <c r="E11" t="s">
        <v>16</v>
      </c>
      <c r="F11" s="4">
        <v>44324</v>
      </c>
      <c r="G11" t="s">
        <v>19</v>
      </c>
      <c r="H11">
        <v>74550</v>
      </c>
    </row>
    <row r="12" spans="2:8" x14ac:dyDescent="0.35">
      <c r="B12" t="s">
        <v>128</v>
      </c>
      <c r="C12" t="s">
        <v>15</v>
      </c>
      <c r="D12">
        <v>25</v>
      </c>
      <c r="E12" t="s">
        <v>13</v>
      </c>
      <c r="F12" s="4">
        <v>44665</v>
      </c>
      <c r="G12" t="s">
        <v>9</v>
      </c>
      <c r="H12">
        <v>109190</v>
      </c>
    </row>
    <row r="13" spans="2:8" x14ac:dyDescent="0.35">
      <c r="B13" t="s">
        <v>194</v>
      </c>
      <c r="C13" t="s">
        <v>8</v>
      </c>
      <c r="D13">
        <v>40</v>
      </c>
      <c r="E13" t="s">
        <v>16</v>
      </c>
      <c r="F13" s="4">
        <v>44320</v>
      </c>
      <c r="G13" t="s">
        <v>12</v>
      </c>
      <c r="H13">
        <v>104410</v>
      </c>
    </row>
    <row r="14" spans="2:8" x14ac:dyDescent="0.35">
      <c r="B14" t="s">
        <v>177</v>
      </c>
      <c r="C14" t="s">
        <v>15</v>
      </c>
      <c r="D14">
        <v>30</v>
      </c>
      <c r="E14" t="s">
        <v>16</v>
      </c>
      <c r="F14" s="4">
        <v>44544</v>
      </c>
      <c r="G14" t="s">
        <v>21</v>
      </c>
      <c r="H14">
        <v>96800</v>
      </c>
    </row>
    <row r="15" spans="2:8" x14ac:dyDescent="0.35">
      <c r="B15" t="s">
        <v>123</v>
      </c>
      <c r="C15" t="s">
        <v>15</v>
      </c>
      <c r="D15">
        <v>28</v>
      </c>
      <c r="E15" t="s">
        <v>13</v>
      </c>
      <c r="F15" s="4">
        <v>43980</v>
      </c>
      <c r="G15" t="s">
        <v>21</v>
      </c>
      <c r="H15">
        <v>48170</v>
      </c>
    </row>
    <row r="16" spans="2:8" x14ac:dyDescent="0.35">
      <c r="B16" t="s">
        <v>140</v>
      </c>
      <c r="C16" t="s">
        <v>15</v>
      </c>
      <c r="D16">
        <v>21</v>
      </c>
      <c r="E16" t="s">
        <v>16</v>
      </c>
      <c r="F16" s="4">
        <v>44042</v>
      </c>
      <c r="G16" t="s">
        <v>9</v>
      </c>
      <c r="H16">
        <v>37920</v>
      </c>
    </row>
    <row r="17" spans="2:8" x14ac:dyDescent="0.35">
      <c r="B17" t="s">
        <v>178</v>
      </c>
      <c r="C17" t="s">
        <v>15</v>
      </c>
      <c r="D17">
        <v>34</v>
      </c>
      <c r="E17" t="s">
        <v>16</v>
      </c>
      <c r="F17" s="4">
        <v>44642</v>
      </c>
      <c r="G17" t="s">
        <v>9</v>
      </c>
      <c r="H17">
        <v>112650</v>
      </c>
    </row>
    <row r="18" spans="2:8" x14ac:dyDescent="0.35">
      <c r="B18" t="s">
        <v>165</v>
      </c>
      <c r="C18" t="s">
        <v>8</v>
      </c>
      <c r="D18">
        <v>34</v>
      </c>
      <c r="E18" t="s">
        <v>24</v>
      </c>
      <c r="F18" s="4">
        <v>44660</v>
      </c>
      <c r="G18" t="s">
        <v>19</v>
      </c>
      <c r="H18">
        <v>49630</v>
      </c>
    </row>
    <row r="19" spans="2:8" x14ac:dyDescent="0.35">
      <c r="B19" t="s">
        <v>199</v>
      </c>
      <c r="C19" t="s">
        <v>15</v>
      </c>
      <c r="D19">
        <v>36</v>
      </c>
      <c r="E19" t="s">
        <v>16</v>
      </c>
      <c r="F19" s="4">
        <v>43958</v>
      </c>
      <c r="G19" t="s">
        <v>12</v>
      </c>
      <c r="H19">
        <v>118840</v>
      </c>
    </row>
    <row r="20" spans="2:8" x14ac:dyDescent="0.35">
      <c r="B20" t="s">
        <v>159</v>
      </c>
      <c r="C20" t="s">
        <v>15</v>
      </c>
      <c r="D20">
        <v>30</v>
      </c>
      <c r="E20" t="s">
        <v>16</v>
      </c>
      <c r="F20" s="4">
        <v>44789</v>
      </c>
      <c r="G20" t="s">
        <v>12</v>
      </c>
      <c r="H20">
        <v>69710</v>
      </c>
    </row>
    <row r="21" spans="2:8" x14ac:dyDescent="0.35">
      <c r="B21" t="s">
        <v>197</v>
      </c>
      <c r="C21" t="s">
        <v>15</v>
      </c>
      <c r="D21">
        <v>20</v>
      </c>
      <c r="E21" t="s">
        <v>16</v>
      </c>
      <c r="F21" s="4">
        <v>44683</v>
      </c>
      <c r="G21" t="s">
        <v>9</v>
      </c>
      <c r="H21">
        <v>79570</v>
      </c>
    </row>
    <row r="22" spans="2:8" x14ac:dyDescent="0.35">
      <c r="B22" t="s">
        <v>154</v>
      </c>
      <c r="C22" t="s">
        <v>8</v>
      </c>
      <c r="D22">
        <v>22</v>
      </c>
      <c r="E22" t="s">
        <v>13</v>
      </c>
      <c r="F22" s="4">
        <v>44388</v>
      </c>
      <c r="G22" t="s">
        <v>9</v>
      </c>
      <c r="H22">
        <v>76900</v>
      </c>
    </row>
    <row r="23" spans="2:8" x14ac:dyDescent="0.35">
      <c r="B23" t="s">
        <v>182</v>
      </c>
      <c r="C23" t="s">
        <v>15</v>
      </c>
      <c r="D23">
        <v>27</v>
      </c>
      <c r="E23" t="s">
        <v>16</v>
      </c>
      <c r="F23" s="4">
        <v>44073</v>
      </c>
      <c r="G23" t="s">
        <v>19</v>
      </c>
      <c r="H23">
        <v>54970</v>
      </c>
    </row>
    <row r="24" spans="2:8" x14ac:dyDescent="0.35">
      <c r="B24" t="s">
        <v>118</v>
      </c>
      <c r="C24" t="s">
        <v>15</v>
      </c>
      <c r="D24">
        <v>37</v>
      </c>
      <c r="E24" t="s">
        <v>24</v>
      </c>
      <c r="F24" s="4">
        <v>44277</v>
      </c>
      <c r="G24" t="s">
        <v>12</v>
      </c>
      <c r="H24">
        <v>88050</v>
      </c>
    </row>
    <row r="25" spans="2:8" x14ac:dyDescent="0.35">
      <c r="B25" t="s">
        <v>192</v>
      </c>
      <c r="C25" t="s">
        <v>15</v>
      </c>
      <c r="D25">
        <v>43</v>
      </c>
      <c r="E25" t="s">
        <v>16</v>
      </c>
      <c r="F25" s="4">
        <v>44558</v>
      </c>
      <c r="G25" t="s">
        <v>19</v>
      </c>
      <c r="H25">
        <v>36040</v>
      </c>
    </row>
    <row r="26" spans="2:8" x14ac:dyDescent="0.35">
      <c r="B26" t="s">
        <v>111</v>
      </c>
      <c r="C26" t="s">
        <v>8</v>
      </c>
      <c r="D26">
        <v>42</v>
      </c>
      <c r="E26" t="s">
        <v>10</v>
      </c>
      <c r="F26" s="4">
        <v>44718</v>
      </c>
      <c r="G26" t="s">
        <v>9</v>
      </c>
      <c r="H26">
        <v>75000</v>
      </c>
    </row>
    <row r="27" spans="2:8" x14ac:dyDescent="0.35">
      <c r="B27" t="s">
        <v>149</v>
      </c>
      <c r="C27" t="s">
        <v>15</v>
      </c>
      <c r="D27">
        <v>35</v>
      </c>
      <c r="E27" t="s">
        <v>16</v>
      </c>
      <c r="F27" s="4">
        <v>44666</v>
      </c>
      <c r="G27" t="s">
        <v>9</v>
      </c>
      <c r="H27">
        <v>40400</v>
      </c>
    </row>
    <row r="28" spans="2:8" x14ac:dyDescent="0.35">
      <c r="B28" t="s">
        <v>196</v>
      </c>
      <c r="C28" t="s">
        <v>15</v>
      </c>
      <c r="D28">
        <v>24</v>
      </c>
      <c r="E28" t="s">
        <v>16</v>
      </c>
      <c r="F28" s="4">
        <v>44625</v>
      </c>
      <c r="G28" t="s">
        <v>12</v>
      </c>
      <c r="H28">
        <v>100420</v>
      </c>
    </row>
    <row r="29" spans="2:8" x14ac:dyDescent="0.35">
      <c r="B29" t="s">
        <v>120</v>
      </c>
      <c r="C29" t="s">
        <v>8</v>
      </c>
      <c r="D29">
        <v>31</v>
      </c>
      <c r="E29" t="s">
        <v>16</v>
      </c>
      <c r="F29" s="4">
        <v>44604</v>
      </c>
      <c r="G29" t="s">
        <v>12</v>
      </c>
      <c r="H29">
        <v>58100</v>
      </c>
    </row>
    <row r="30" spans="2:8" x14ac:dyDescent="0.35">
      <c r="B30" t="s">
        <v>114</v>
      </c>
      <c r="C30" t="s">
        <v>8</v>
      </c>
      <c r="D30">
        <v>44</v>
      </c>
      <c r="E30" t="s">
        <v>16</v>
      </c>
      <c r="F30" s="4">
        <v>44985</v>
      </c>
      <c r="G30" t="s">
        <v>12</v>
      </c>
      <c r="H30">
        <v>114870</v>
      </c>
    </row>
    <row r="31" spans="2:8" x14ac:dyDescent="0.35">
      <c r="B31" t="s">
        <v>158</v>
      </c>
      <c r="C31" t="s">
        <v>8</v>
      </c>
      <c r="D31">
        <v>32</v>
      </c>
      <c r="E31" t="s">
        <v>16</v>
      </c>
      <c r="F31" s="4">
        <v>44549</v>
      </c>
      <c r="G31" t="s">
        <v>9</v>
      </c>
      <c r="H31">
        <v>41570</v>
      </c>
    </row>
    <row r="32" spans="2:8" x14ac:dyDescent="0.35">
      <c r="B32" t="s">
        <v>173</v>
      </c>
      <c r="C32" t="s">
        <v>8</v>
      </c>
      <c r="D32">
        <v>30</v>
      </c>
      <c r="E32" t="s">
        <v>16</v>
      </c>
      <c r="F32" s="4">
        <v>44800</v>
      </c>
      <c r="G32" t="s">
        <v>9</v>
      </c>
      <c r="H32">
        <v>112570</v>
      </c>
    </row>
    <row r="33" spans="2:8" x14ac:dyDescent="0.35">
      <c r="B33" t="s">
        <v>151</v>
      </c>
      <c r="C33" t="s">
        <v>15</v>
      </c>
      <c r="D33">
        <v>26</v>
      </c>
      <c r="E33" t="s">
        <v>16</v>
      </c>
      <c r="F33" s="4">
        <v>44164</v>
      </c>
      <c r="G33" t="s">
        <v>9</v>
      </c>
      <c r="H33">
        <v>47360</v>
      </c>
    </row>
    <row r="34" spans="2:8" x14ac:dyDescent="0.35">
      <c r="B34" t="s">
        <v>126</v>
      </c>
      <c r="C34" t="s">
        <v>8</v>
      </c>
      <c r="D34">
        <v>21</v>
      </c>
      <c r="E34" t="s">
        <v>16</v>
      </c>
      <c r="F34" s="4">
        <v>44256</v>
      </c>
      <c r="G34" t="s">
        <v>21</v>
      </c>
      <c r="H34">
        <v>65920</v>
      </c>
    </row>
    <row r="35" spans="2:8" x14ac:dyDescent="0.35">
      <c r="B35" t="s">
        <v>200</v>
      </c>
      <c r="C35" t="s">
        <v>8</v>
      </c>
      <c r="D35">
        <v>28</v>
      </c>
      <c r="E35" t="s">
        <v>16</v>
      </c>
      <c r="F35" s="4">
        <v>44571</v>
      </c>
      <c r="G35" t="s">
        <v>9</v>
      </c>
      <c r="H35">
        <v>99970</v>
      </c>
    </row>
    <row r="36" spans="2:8" x14ac:dyDescent="0.35">
      <c r="B36" t="s">
        <v>133</v>
      </c>
      <c r="C36" t="s">
        <v>8</v>
      </c>
      <c r="D36">
        <v>25</v>
      </c>
      <c r="E36" t="s">
        <v>13</v>
      </c>
      <c r="F36" s="4">
        <v>44633</v>
      </c>
      <c r="G36" t="s">
        <v>12</v>
      </c>
      <c r="H36">
        <v>80700</v>
      </c>
    </row>
    <row r="37" spans="2:8" x14ac:dyDescent="0.35">
      <c r="B37" t="s">
        <v>155</v>
      </c>
      <c r="C37" t="s">
        <v>15</v>
      </c>
      <c r="D37">
        <v>24</v>
      </c>
      <c r="E37" t="s">
        <v>24</v>
      </c>
      <c r="F37" s="4">
        <v>44375</v>
      </c>
      <c r="G37" t="s">
        <v>21</v>
      </c>
      <c r="H37">
        <v>52610</v>
      </c>
    </row>
    <row r="38" spans="2:8" x14ac:dyDescent="0.35">
      <c r="B38" t="s">
        <v>180</v>
      </c>
      <c r="C38" t="s">
        <v>15</v>
      </c>
      <c r="D38">
        <v>29</v>
      </c>
      <c r="E38" t="s">
        <v>24</v>
      </c>
      <c r="F38" s="4">
        <v>44119</v>
      </c>
      <c r="G38" t="s">
        <v>12</v>
      </c>
      <c r="H38">
        <v>112110</v>
      </c>
    </row>
    <row r="39" spans="2:8" x14ac:dyDescent="0.35">
      <c r="B39" t="s">
        <v>152</v>
      </c>
      <c r="C39" t="s">
        <v>8</v>
      </c>
      <c r="D39">
        <v>27</v>
      </c>
      <c r="E39" t="s">
        <v>16</v>
      </c>
      <c r="F39" s="4">
        <v>44061</v>
      </c>
      <c r="G39" t="s">
        <v>56</v>
      </c>
      <c r="H39">
        <v>119110</v>
      </c>
    </row>
    <row r="40" spans="2:8" x14ac:dyDescent="0.35">
      <c r="B40" t="s">
        <v>150</v>
      </c>
      <c r="C40" t="s">
        <v>15</v>
      </c>
      <c r="D40">
        <v>22</v>
      </c>
      <c r="E40" t="s">
        <v>13</v>
      </c>
      <c r="F40" s="4">
        <v>44384</v>
      </c>
      <c r="G40" t="s">
        <v>19</v>
      </c>
      <c r="H40">
        <v>112780</v>
      </c>
    </row>
    <row r="41" spans="2:8" x14ac:dyDescent="0.35">
      <c r="B41" t="s">
        <v>175</v>
      </c>
      <c r="C41" t="s">
        <v>8</v>
      </c>
      <c r="D41">
        <v>36</v>
      </c>
      <c r="E41" t="s">
        <v>16</v>
      </c>
      <c r="F41" s="4">
        <v>44023</v>
      </c>
      <c r="G41" t="s">
        <v>9</v>
      </c>
      <c r="H41">
        <v>114890</v>
      </c>
    </row>
    <row r="42" spans="2:8" x14ac:dyDescent="0.35">
      <c r="B42" t="s">
        <v>146</v>
      </c>
      <c r="C42" t="s">
        <v>15</v>
      </c>
      <c r="D42">
        <v>27</v>
      </c>
      <c r="E42" t="s">
        <v>16</v>
      </c>
      <c r="F42" s="4">
        <v>44506</v>
      </c>
      <c r="G42" t="s">
        <v>21</v>
      </c>
      <c r="H42">
        <v>48980</v>
      </c>
    </row>
    <row r="43" spans="2:8" x14ac:dyDescent="0.35">
      <c r="B43" t="s">
        <v>170</v>
      </c>
      <c r="C43" t="s">
        <v>15</v>
      </c>
      <c r="D43">
        <v>21</v>
      </c>
      <c r="E43" t="s">
        <v>16</v>
      </c>
      <c r="F43" s="4">
        <v>44180</v>
      </c>
      <c r="G43" t="s">
        <v>56</v>
      </c>
      <c r="H43">
        <v>75880</v>
      </c>
    </row>
    <row r="44" spans="2:8" x14ac:dyDescent="0.35">
      <c r="B44" t="s">
        <v>167</v>
      </c>
      <c r="C44" t="s">
        <v>8</v>
      </c>
      <c r="D44">
        <v>28</v>
      </c>
      <c r="E44" t="s">
        <v>16</v>
      </c>
      <c r="F44" s="4">
        <v>44296</v>
      </c>
      <c r="G44" t="s">
        <v>19</v>
      </c>
      <c r="H44">
        <v>53240</v>
      </c>
    </row>
    <row r="45" spans="2:8" x14ac:dyDescent="0.35">
      <c r="B45" t="s">
        <v>122</v>
      </c>
      <c r="C45" t="s">
        <v>8</v>
      </c>
      <c r="D45">
        <v>34</v>
      </c>
      <c r="E45" t="s">
        <v>16</v>
      </c>
      <c r="F45" s="4">
        <v>44397</v>
      </c>
      <c r="G45" t="s">
        <v>21</v>
      </c>
      <c r="H45">
        <v>85000</v>
      </c>
    </row>
    <row r="46" spans="2:8" x14ac:dyDescent="0.35">
      <c r="B46" t="s">
        <v>179</v>
      </c>
      <c r="C46" t="s">
        <v>8</v>
      </c>
      <c r="D46">
        <v>21</v>
      </c>
      <c r="E46" t="s">
        <v>16</v>
      </c>
      <c r="F46" s="4">
        <v>44619</v>
      </c>
      <c r="G46" t="s">
        <v>12</v>
      </c>
      <c r="H46">
        <v>33920</v>
      </c>
    </row>
    <row r="47" spans="2:8" x14ac:dyDescent="0.35">
      <c r="B47" t="s">
        <v>188</v>
      </c>
      <c r="C47" t="s">
        <v>8</v>
      </c>
      <c r="D47">
        <v>33</v>
      </c>
      <c r="E47" t="s">
        <v>16</v>
      </c>
      <c r="F47" s="4">
        <v>44253</v>
      </c>
      <c r="G47" t="s">
        <v>12</v>
      </c>
      <c r="H47">
        <v>75280</v>
      </c>
    </row>
    <row r="48" spans="2:8" x14ac:dyDescent="0.35">
      <c r="B48" t="s">
        <v>130</v>
      </c>
      <c r="C48" t="s">
        <v>8</v>
      </c>
      <c r="D48">
        <v>34</v>
      </c>
      <c r="E48" t="s">
        <v>16</v>
      </c>
      <c r="F48" s="4">
        <v>44594</v>
      </c>
      <c r="G48" t="s">
        <v>21</v>
      </c>
      <c r="H48">
        <v>58940</v>
      </c>
    </row>
    <row r="49" spans="2:8" x14ac:dyDescent="0.35">
      <c r="B49" t="s">
        <v>136</v>
      </c>
      <c r="C49" t="s">
        <v>8</v>
      </c>
      <c r="D49">
        <v>28</v>
      </c>
      <c r="E49" t="s">
        <v>16</v>
      </c>
      <c r="F49" s="4">
        <v>44425</v>
      </c>
      <c r="G49" t="s">
        <v>9</v>
      </c>
      <c r="H49">
        <v>104770</v>
      </c>
    </row>
    <row r="50" spans="2:8" x14ac:dyDescent="0.35">
      <c r="B50" t="s">
        <v>125</v>
      </c>
      <c r="C50" t="s">
        <v>15</v>
      </c>
      <c r="D50">
        <v>21</v>
      </c>
      <c r="E50" t="s">
        <v>16</v>
      </c>
      <c r="F50" s="4">
        <v>44701</v>
      </c>
      <c r="G50" t="s">
        <v>9</v>
      </c>
      <c r="H50">
        <v>57090</v>
      </c>
    </row>
    <row r="51" spans="2:8" x14ac:dyDescent="0.35">
      <c r="B51" t="s">
        <v>160</v>
      </c>
      <c r="C51" t="s">
        <v>15</v>
      </c>
      <c r="D51">
        <v>27</v>
      </c>
      <c r="E51" t="s">
        <v>13</v>
      </c>
      <c r="F51" s="4">
        <v>44174</v>
      </c>
      <c r="G51" t="s">
        <v>21</v>
      </c>
      <c r="H51">
        <v>91650</v>
      </c>
    </row>
    <row r="52" spans="2:8" x14ac:dyDescent="0.35">
      <c r="B52" t="s">
        <v>183</v>
      </c>
      <c r="C52" t="s">
        <v>15</v>
      </c>
      <c r="D52">
        <v>42</v>
      </c>
      <c r="E52" t="s">
        <v>24</v>
      </c>
      <c r="F52" s="4">
        <v>44670</v>
      </c>
      <c r="G52" t="s">
        <v>21</v>
      </c>
      <c r="H52">
        <v>70270</v>
      </c>
    </row>
    <row r="53" spans="2:8" x14ac:dyDescent="0.35">
      <c r="B53" t="s">
        <v>129</v>
      </c>
      <c r="C53" t="s">
        <v>8</v>
      </c>
      <c r="D53">
        <v>28</v>
      </c>
      <c r="E53" t="s">
        <v>16</v>
      </c>
      <c r="F53" s="4">
        <v>44124</v>
      </c>
      <c r="G53" t="s">
        <v>21</v>
      </c>
      <c r="H53">
        <v>75970</v>
      </c>
    </row>
    <row r="54" spans="2:8" x14ac:dyDescent="0.35">
      <c r="B54" t="s">
        <v>112</v>
      </c>
      <c r="D54">
        <v>27</v>
      </c>
      <c r="E54" t="s">
        <v>13</v>
      </c>
      <c r="F54" s="4">
        <v>44212</v>
      </c>
      <c r="G54" t="s">
        <v>12</v>
      </c>
      <c r="H54">
        <v>90700</v>
      </c>
    </row>
    <row r="55" spans="2:8" x14ac:dyDescent="0.35">
      <c r="B55" t="s">
        <v>131</v>
      </c>
      <c r="C55" t="s">
        <v>15</v>
      </c>
      <c r="D55">
        <v>30</v>
      </c>
      <c r="E55" t="s">
        <v>16</v>
      </c>
      <c r="F55" s="4">
        <v>44607</v>
      </c>
      <c r="G55" t="s">
        <v>9</v>
      </c>
      <c r="H55">
        <v>60570</v>
      </c>
    </row>
    <row r="56" spans="2:8" x14ac:dyDescent="0.35">
      <c r="B56" t="s">
        <v>134</v>
      </c>
      <c r="C56" t="s">
        <v>15</v>
      </c>
      <c r="D56">
        <v>33</v>
      </c>
      <c r="E56" t="s">
        <v>16</v>
      </c>
      <c r="F56" s="4">
        <v>44103</v>
      </c>
      <c r="G56" t="s">
        <v>9</v>
      </c>
      <c r="H56">
        <v>115920</v>
      </c>
    </row>
    <row r="57" spans="2:8" x14ac:dyDescent="0.35">
      <c r="B57" t="s">
        <v>186</v>
      </c>
      <c r="C57" t="s">
        <v>8</v>
      </c>
      <c r="D57">
        <v>33</v>
      </c>
      <c r="E57" t="s">
        <v>16</v>
      </c>
      <c r="F57" s="4">
        <v>44006</v>
      </c>
      <c r="G57" t="s">
        <v>21</v>
      </c>
      <c r="H57">
        <v>65360</v>
      </c>
    </row>
    <row r="58" spans="2:8" x14ac:dyDescent="0.35">
      <c r="B58" t="s">
        <v>116</v>
      </c>
      <c r="D58">
        <v>30</v>
      </c>
      <c r="E58" t="s">
        <v>16</v>
      </c>
      <c r="F58" s="4">
        <v>44535</v>
      </c>
      <c r="G58" t="s">
        <v>21</v>
      </c>
      <c r="H58">
        <v>64000</v>
      </c>
    </row>
    <row r="59" spans="2:8" x14ac:dyDescent="0.35">
      <c r="B59" t="s">
        <v>195</v>
      </c>
      <c r="C59" t="s">
        <v>8</v>
      </c>
      <c r="D59">
        <v>34</v>
      </c>
      <c r="E59" t="s">
        <v>16</v>
      </c>
      <c r="F59" s="4">
        <v>44383</v>
      </c>
      <c r="G59" t="s">
        <v>21</v>
      </c>
      <c r="H59">
        <v>92450</v>
      </c>
    </row>
    <row r="60" spans="2:8" x14ac:dyDescent="0.35">
      <c r="B60" t="s">
        <v>113</v>
      </c>
      <c r="C60" t="s">
        <v>15</v>
      </c>
      <c r="D60">
        <v>31</v>
      </c>
      <c r="E60" t="s">
        <v>16</v>
      </c>
      <c r="F60" s="4">
        <v>44450</v>
      </c>
      <c r="G60" t="s">
        <v>12</v>
      </c>
      <c r="H60">
        <v>48950</v>
      </c>
    </row>
    <row r="61" spans="2:8" x14ac:dyDescent="0.35">
      <c r="B61" t="s">
        <v>185</v>
      </c>
      <c r="C61" t="s">
        <v>8</v>
      </c>
      <c r="D61">
        <v>27</v>
      </c>
      <c r="E61" t="s">
        <v>16</v>
      </c>
      <c r="F61" s="4">
        <v>44625</v>
      </c>
      <c r="G61" t="s">
        <v>12</v>
      </c>
      <c r="H61">
        <v>83750</v>
      </c>
    </row>
    <row r="62" spans="2:8" x14ac:dyDescent="0.35">
      <c r="B62" t="s">
        <v>166</v>
      </c>
      <c r="C62" t="s">
        <v>8</v>
      </c>
      <c r="D62">
        <v>40</v>
      </c>
      <c r="E62" t="s">
        <v>16</v>
      </c>
      <c r="F62" s="4">
        <v>44276</v>
      </c>
      <c r="G62" t="s">
        <v>12</v>
      </c>
      <c r="H62">
        <v>87620</v>
      </c>
    </row>
    <row r="63" spans="2:8" x14ac:dyDescent="0.35">
      <c r="B63" t="s">
        <v>184</v>
      </c>
      <c r="C63" t="s">
        <v>8</v>
      </c>
      <c r="D63">
        <v>20</v>
      </c>
      <c r="E63" t="s">
        <v>24</v>
      </c>
      <c r="F63" s="4">
        <v>44476</v>
      </c>
      <c r="G63" t="s">
        <v>19</v>
      </c>
      <c r="H63">
        <v>68900</v>
      </c>
    </row>
    <row r="64" spans="2:8" x14ac:dyDescent="0.35">
      <c r="B64" t="s">
        <v>157</v>
      </c>
      <c r="C64" t="s">
        <v>15</v>
      </c>
      <c r="D64">
        <v>32</v>
      </c>
      <c r="E64" t="s">
        <v>16</v>
      </c>
      <c r="F64" s="4">
        <v>44403</v>
      </c>
      <c r="G64" t="s">
        <v>19</v>
      </c>
      <c r="H64">
        <v>53540</v>
      </c>
    </row>
    <row r="65" spans="2:8" x14ac:dyDescent="0.35">
      <c r="B65" t="s">
        <v>172</v>
      </c>
      <c r="C65" t="s">
        <v>15</v>
      </c>
      <c r="D65">
        <v>28</v>
      </c>
      <c r="E65" t="s">
        <v>42</v>
      </c>
      <c r="F65" s="4">
        <v>44758</v>
      </c>
      <c r="G65" t="s">
        <v>19</v>
      </c>
      <c r="H65">
        <v>43510</v>
      </c>
    </row>
    <row r="66" spans="2:8" x14ac:dyDescent="0.35">
      <c r="B66" t="s">
        <v>127</v>
      </c>
      <c r="C66" t="s">
        <v>8</v>
      </c>
      <c r="D66">
        <v>38</v>
      </c>
      <c r="E66" t="s">
        <v>10</v>
      </c>
      <c r="F66" s="4">
        <v>44316</v>
      </c>
      <c r="G66" t="s">
        <v>19</v>
      </c>
      <c r="H66">
        <v>109160</v>
      </c>
    </row>
    <row r="67" spans="2:8" x14ac:dyDescent="0.35">
      <c r="B67" t="s">
        <v>198</v>
      </c>
      <c r="C67" t="s">
        <v>15</v>
      </c>
      <c r="D67">
        <v>40</v>
      </c>
      <c r="E67" t="s">
        <v>16</v>
      </c>
      <c r="F67" s="4">
        <v>44204</v>
      </c>
      <c r="G67" t="s">
        <v>9</v>
      </c>
      <c r="H67">
        <v>99750</v>
      </c>
    </row>
    <row r="68" spans="2:8" x14ac:dyDescent="0.35">
      <c r="B68" t="s">
        <v>124</v>
      </c>
      <c r="C68" t="s">
        <v>8</v>
      </c>
      <c r="D68">
        <v>31</v>
      </c>
      <c r="E68" t="s">
        <v>16</v>
      </c>
      <c r="F68" s="4">
        <v>44084</v>
      </c>
      <c r="G68" t="s">
        <v>12</v>
      </c>
      <c r="H68">
        <v>41980</v>
      </c>
    </row>
    <row r="69" spans="2:8" x14ac:dyDescent="0.35">
      <c r="B69" t="s">
        <v>187</v>
      </c>
      <c r="C69" t="s">
        <v>15</v>
      </c>
      <c r="D69">
        <v>36</v>
      </c>
      <c r="E69" t="s">
        <v>16</v>
      </c>
      <c r="F69" s="4">
        <v>44272</v>
      </c>
      <c r="G69" t="s">
        <v>21</v>
      </c>
      <c r="H69">
        <v>71380</v>
      </c>
    </row>
    <row r="70" spans="2:8" x14ac:dyDescent="0.35">
      <c r="B70" t="s">
        <v>191</v>
      </c>
      <c r="C70" t="s">
        <v>15</v>
      </c>
      <c r="D70">
        <v>27</v>
      </c>
      <c r="E70" t="s">
        <v>42</v>
      </c>
      <c r="F70" s="4">
        <v>44547</v>
      </c>
      <c r="G70" t="s">
        <v>9</v>
      </c>
      <c r="H70">
        <v>113280</v>
      </c>
    </row>
    <row r="71" spans="2:8" x14ac:dyDescent="0.35">
      <c r="B71" t="s">
        <v>181</v>
      </c>
      <c r="C71" t="s">
        <v>8</v>
      </c>
      <c r="D71">
        <v>33</v>
      </c>
      <c r="E71" t="s">
        <v>16</v>
      </c>
      <c r="F71" s="4">
        <v>44747</v>
      </c>
      <c r="G71" t="s">
        <v>21</v>
      </c>
      <c r="H71">
        <v>86570</v>
      </c>
    </row>
    <row r="72" spans="2:8" x14ac:dyDescent="0.35">
      <c r="B72" t="s">
        <v>139</v>
      </c>
      <c r="C72" t="s">
        <v>15</v>
      </c>
      <c r="D72">
        <v>26</v>
      </c>
      <c r="E72" t="s">
        <v>16</v>
      </c>
      <c r="F72" s="4">
        <v>44350</v>
      </c>
      <c r="G72" t="s">
        <v>9</v>
      </c>
      <c r="H72">
        <v>53540</v>
      </c>
    </row>
    <row r="73" spans="2:8" x14ac:dyDescent="0.35">
      <c r="B73" t="s">
        <v>190</v>
      </c>
      <c r="C73" t="s">
        <v>15</v>
      </c>
      <c r="D73">
        <v>37</v>
      </c>
      <c r="E73" t="s">
        <v>16</v>
      </c>
      <c r="F73" s="4">
        <v>44640</v>
      </c>
      <c r="G73" t="s">
        <v>12</v>
      </c>
      <c r="H73">
        <v>69070</v>
      </c>
    </row>
    <row r="74" spans="2:8" x14ac:dyDescent="0.35">
      <c r="B74" t="s">
        <v>121</v>
      </c>
      <c r="C74" t="s">
        <v>8</v>
      </c>
      <c r="D74">
        <v>30</v>
      </c>
      <c r="E74" t="s">
        <v>24</v>
      </c>
      <c r="F74" s="4">
        <v>44328</v>
      </c>
      <c r="G74" t="s">
        <v>21</v>
      </c>
      <c r="H74">
        <v>67910</v>
      </c>
    </row>
    <row r="75" spans="2:8" x14ac:dyDescent="0.35">
      <c r="B75" t="s">
        <v>119</v>
      </c>
      <c r="C75" t="s">
        <v>15</v>
      </c>
      <c r="D75">
        <v>30</v>
      </c>
      <c r="E75" t="s">
        <v>16</v>
      </c>
      <c r="F75" s="4">
        <v>44214</v>
      </c>
      <c r="G75" t="s">
        <v>12</v>
      </c>
      <c r="H75">
        <v>69120</v>
      </c>
    </row>
    <row r="76" spans="2:8" x14ac:dyDescent="0.35">
      <c r="B76" t="s">
        <v>132</v>
      </c>
      <c r="C76" t="s">
        <v>8</v>
      </c>
      <c r="D76">
        <v>34</v>
      </c>
      <c r="E76" t="s">
        <v>16</v>
      </c>
      <c r="F76" s="4">
        <v>44550</v>
      </c>
      <c r="G76" t="s">
        <v>21</v>
      </c>
      <c r="H76">
        <v>60130</v>
      </c>
    </row>
    <row r="77" spans="2:8" x14ac:dyDescent="0.35">
      <c r="B77" t="s">
        <v>161</v>
      </c>
      <c r="C77" t="s">
        <v>15</v>
      </c>
      <c r="D77">
        <v>23</v>
      </c>
      <c r="E77" t="s">
        <v>16</v>
      </c>
      <c r="F77" s="4">
        <v>44378</v>
      </c>
      <c r="G77" t="s">
        <v>9</v>
      </c>
      <c r="H77">
        <v>106460</v>
      </c>
    </row>
    <row r="78" spans="2:8" x14ac:dyDescent="0.35">
      <c r="B78" t="s">
        <v>148</v>
      </c>
      <c r="C78" t="s">
        <v>8</v>
      </c>
      <c r="D78">
        <v>37</v>
      </c>
      <c r="E78" t="s">
        <v>16</v>
      </c>
      <c r="F78" s="4">
        <v>44389</v>
      </c>
      <c r="G78" t="s">
        <v>56</v>
      </c>
      <c r="H78">
        <v>118100</v>
      </c>
    </row>
    <row r="79" spans="2:8" x14ac:dyDescent="0.35">
      <c r="B79" t="s">
        <v>164</v>
      </c>
      <c r="C79" t="s">
        <v>8</v>
      </c>
      <c r="D79">
        <v>36</v>
      </c>
      <c r="E79" t="s">
        <v>16</v>
      </c>
      <c r="F79" s="4">
        <v>44468</v>
      </c>
      <c r="G79" t="s">
        <v>9</v>
      </c>
      <c r="H79">
        <v>78390</v>
      </c>
    </row>
    <row r="80" spans="2:8" x14ac:dyDescent="0.35">
      <c r="B80" t="s">
        <v>147</v>
      </c>
      <c r="C80" t="s">
        <v>8</v>
      </c>
      <c r="D80">
        <v>30</v>
      </c>
      <c r="E80" t="s">
        <v>16</v>
      </c>
      <c r="F80" s="4">
        <v>44789</v>
      </c>
      <c r="G80" t="s">
        <v>9</v>
      </c>
      <c r="H80">
        <v>114180</v>
      </c>
    </row>
    <row r="81" spans="2:8" x14ac:dyDescent="0.35">
      <c r="B81" t="s">
        <v>189</v>
      </c>
      <c r="C81" t="s">
        <v>8</v>
      </c>
      <c r="D81">
        <v>28</v>
      </c>
      <c r="E81" t="s">
        <v>16</v>
      </c>
      <c r="F81" s="4">
        <v>44590</v>
      </c>
      <c r="G81" t="s">
        <v>9</v>
      </c>
      <c r="H81">
        <v>104120</v>
      </c>
    </row>
    <row r="82" spans="2:8" x14ac:dyDescent="0.35">
      <c r="B82" t="s">
        <v>138</v>
      </c>
      <c r="C82" t="s">
        <v>15</v>
      </c>
      <c r="D82">
        <v>30</v>
      </c>
      <c r="E82" t="s">
        <v>16</v>
      </c>
      <c r="F82" s="4">
        <v>44640</v>
      </c>
      <c r="G82" t="s">
        <v>9</v>
      </c>
      <c r="H82">
        <v>67950</v>
      </c>
    </row>
    <row r="83" spans="2:8" x14ac:dyDescent="0.35">
      <c r="B83" t="s">
        <v>137</v>
      </c>
      <c r="C83" t="s">
        <v>8</v>
      </c>
      <c r="D83">
        <v>29</v>
      </c>
      <c r="E83" t="s">
        <v>16</v>
      </c>
      <c r="F83" s="4">
        <v>43962</v>
      </c>
      <c r="G83" t="s">
        <v>12</v>
      </c>
      <c r="H83">
        <v>34980</v>
      </c>
    </row>
    <row r="84" spans="2:8" x14ac:dyDescent="0.35">
      <c r="B84" t="s">
        <v>153</v>
      </c>
      <c r="C84" t="s">
        <v>8</v>
      </c>
      <c r="D84">
        <v>24</v>
      </c>
      <c r="E84" t="s">
        <v>16</v>
      </c>
      <c r="F84" s="4">
        <v>44087</v>
      </c>
      <c r="G84" t="s">
        <v>12</v>
      </c>
      <c r="H84">
        <v>62780</v>
      </c>
    </row>
    <row r="85" spans="2:8" x14ac:dyDescent="0.35">
      <c r="B85" t="s">
        <v>117</v>
      </c>
      <c r="C85" t="s">
        <v>15</v>
      </c>
      <c r="D85">
        <v>20</v>
      </c>
      <c r="E85" t="s">
        <v>16</v>
      </c>
      <c r="F85" s="4">
        <v>44397</v>
      </c>
      <c r="G85" t="s">
        <v>12</v>
      </c>
      <c r="H85">
        <v>107700</v>
      </c>
    </row>
    <row r="86" spans="2:8" x14ac:dyDescent="0.35">
      <c r="B86" t="s">
        <v>168</v>
      </c>
      <c r="C86" t="s">
        <v>15</v>
      </c>
      <c r="D86">
        <v>25</v>
      </c>
      <c r="E86" t="s">
        <v>16</v>
      </c>
      <c r="F86" s="4">
        <v>44322</v>
      </c>
      <c r="G86" t="s">
        <v>19</v>
      </c>
      <c r="H86">
        <v>65700</v>
      </c>
    </row>
    <row r="87" spans="2:8" x14ac:dyDescent="0.35">
      <c r="B87" t="s">
        <v>135</v>
      </c>
      <c r="C87" t="s">
        <v>8</v>
      </c>
      <c r="D87">
        <v>33</v>
      </c>
      <c r="E87" t="s">
        <v>42</v>
      </c>
      <c r="F87" s="4">
        <v>44313</v>
      </c>
      <c r="G87" t="s">
        <v>12</v>
      </c>
      <c r="H87">
        <v>75480</v>
      </c>
    </row>
    <row r="88" spans="2:8" x14ac:dyDescent="0.35">
      <c r="B88" t="s">
        <v>174</v>
      </c>
      <c r="C88" t="s">
        <v>15</v>
      </c>
      <c r="D88">
        <v>33</v>
      </c>
      <c r="E88" t="s">
        <v>16</v>
      </c>
      <c r="F88" s="4">
        <v>44448</v>
      </c>
      <c r="G88" t="s">
        <v>12</v>
      </c>
      <c r="H88">
        <v>53870</v>
      </c>
    </row>
    <row r="89" spans="2:8" x14ac:dyDescent="0.35">
      <c r="B89" t="s">
        <v>141</v>
      </c>
      <c r="C89" t="s">
        <v>8</v>
      </c>
      <c r="D89">
        <v>36</v>
      </c>
      <c r="E89" t="s">
        <v>16</v>
      </c>
      <c r="F89" s="4">
        <v>44433</v>
      </c>
      <c r="G89" t="s">
        <v>19</v>
      </c>
      <c r="H89">
        <v>78540</v>
      </c>
    </row>
    <row r="90" spans="2:8" x14ac:dyDescent="0.35">
      <c r="B90" t="s">
        <v>193</v>
      </c>
      <c r="C90" t="s">
        <v>15</v>
      </c>
      <c r="D90">
        <v>19</v>
      </c>
      <c r="E90" t="s">
        <v>16</v>
      </c>
      <c r="F90" s="4">
        <v>44218</v>
      </c>
      <c r="G90" t="s">
        <v>9</v>
      </c>
      <c r="H90">
        <v>58960</v>
      </c>
    </row>
    <row r="91" spans="2:8" x14ac:dyDescent="0.35">
      <c r="B91" t="s">
        <v>162</v>
      </c>
      <c r="C91" t="s">
        <v>15</v>
      </c>
      <c r="D91">
        <v>46</v>
      </c>
      <c r="E91" t="s">
        <v>16</v>
      </c>
      <c r="F91" s="4">
        <v>44697</v>
      </c>
      <c r="G91" t="s">
        <v>9</v>
      </c>
      <c r="H91">
        <v>70610</v>
      </c>
    </row>
    <row r="92" spans="2:8" x14ac:dyDescent="0.35">
      <c r="B92" t="s">
        <v>171</v>
      </c>
      <c r="C92" t="s">
        <v>15</v>
      </c>
      <c r="D92">
        <v>33</v>
      </c>
      <c r="E92" t="s">
        <v>16</v>
      </c>
      <c r="F92" s="4">
        <v>44181</v>
      </c>
      <c r="G92" t="s">
        <v>21</v>
      </c>
      <c r="H92">
        <v>59430</v>
      </c>
    </row>
    <row r="93" spans="2:8" x14ac:dyDescent="0.35">
      <c r="B93" t="s">
        <v>144</v>
      </c>
      <c r="C93" t="s">
        <v>15</v>
      </c>
      <c r="D93">
        <v>33</v>
      </c>
      <c r="E93" t="s">
        <v>13</v>
      </c>
      <c r="F93" s="4">
        <v>44640</v>
      </c>
      <c r="G93" t="s">
        <v>9</v>
      </c>
      <c r="H93">
        <v>48530</v>
      </c>
    </row>
    <row r="94" spans="2:8" x14ac:dyDescent="0.35">
      <c r="B94" t="s">
        <v>163</v>
      </c>
      <c r="C94" t="s">
        <v>8</v>
      </c>
      <c r="D94">
        <v>33</v>
      </c>
      <c r="E94" t="s">
        <v>16</v>
      </c>
      <c r="F94" s="4">
        <v>44129</v>
      </c>
      <c r="G94" t="s">
        <v>12</v>
      </c>
      <c r="H94">
        <v>96140</v>
      </c>
    </row>
    <row r="95" spans="2:8" x14ac:dyDescent="0.35">
      <c r="B95" t="s">
        <v>156</v>
      </c>
      <c r="C95" t="s">
        <v>15</v>
      </c>
      <c r="D95">
        <v>20</v>
      </c>
      <c r="E95" t="s">
        <v>16</v>
      </c>
      <c r="F95" s="4">
        <v>44122</v>
      </c>
      <c r="G95" t="s">
        <v>12</v>
      </c>
      <c r="H95">
        <v>112650</v>
      </c>
    </row>
    <row r="96" spans="2:8" x14ac:dyDescent="0.35">
      <c r="B96" t="s">
        <v>176</v>
      </c>
      <c r="C96" t="s">
        <v>8</v>
      </c>
      <c r="D96">
        <v>32</v>
      </c>
      <c r="E96" t="s">
        <v>13</v>
      </c>
      <c r="F96" s="4">
        <v>44293</v>
      </c>
      <c r="G96" t="s">
        <v>12</v>
      </c>
      <c r="H96">
        <v>43840</v>
      </c>
    </row>
    <row r="97" spans="2:8" x14ac:dyDescent="0.35">
      <c r="B97" t="s">
        <v>143</v>
      </c>
      <c r="C97" t="s">
        <v>15</v>
      </c>
      <c r="D97">
        <v>31</v>
      </c>
      <c r="E97" t="s">
        <v>16</v>
      </c>
      <c r="F97" s="4">
        <v>44663</v>
      </c>
      <c r="G97" t="s">
        <v>9</v>
      </c>
      <c r="H97">
        <v>103550</v>
      </c>
    </row>
    <row r="98" spans="2:8" x14ac:dyDescent="0.35">
      <c r="B98" t="s">
        <v>201</v>
      </c>
      <c r="C98" t="s">
        <v>8</v>
      </c>
      <c r="D98">
        <v>32</v>
      </c>
      <c r="E98" t="s">
        <v>16</v>
      </c>
      <c r="F98" s="4">
        <v>44339</v>
      </c>
      <c r="G98" t="s">
        <v>56</v>
      </c>
      <c r="H98">
        <v>45510</v>
      </c>
    </row>
    <row r="99" spans="2:8" x14ac:dyDescent="0.35">
      <c r="B99" t="s">
        <v>142</v>
      </c>
      <c r="D99">
        <v>37</v>
      </c>
      <c r="E99" t="s">
        <v>24</v>
      </c>
      <c r="F99" s="4">
        <v>44085</v>
      </c>
      <c r="G99" t="s">
        <v>21</v>
      </c>
      <c r="H99">
        <v>115440</v>
      </c>
    </row>
    <row r="100" spans="2:8" x14ac:dyDescent="0.35">
      <c r="B100" t="s">
        <v>202</v>
      </c>
      <c r="C100" t="s">
        <v>8</v>
      </c>
      <c r="D100">
        <v>38</v>
      </c>
      <c r="E100" t="s">
        <v>13</v>
      </c>
      <c r="F100" s="4">
        <v>44268</v>
      </c>
      <c r="G100" t="s">
        <v>19</v>
      </c>
      <c r="H100">
        <v>56870</v>
      </c>
    </row>
    <row r="101" spans="2:8" x14ac:dyDescent="0.35">
      <c r="B101" t="s">
        <v>169</v>
      </c>
      <c r="C101" t="s">
        <v>8</v>
      </c>
      <c r="D101">
        <v>25</v>
      </c>
      <c r="E101" t="s">
        <v>16</v>
      </c>
      <c r="F101" s="4">
        <v>44144</v>
      </c>
      <c r="G101" t="s">
        <v>19</v>
      </c>
      <c r="H101">
        <v>92700</v>
      </c>
    </row>
    <row r="102" spans="2:8" x14ac:dyDescent="0.35">
      <c r="B102" t="s">
        <v>145</v>
      </c>
      <c r="D102">
        <v>32</v>
      </c>
      <c r="E102" t="s">
        <v>16</v>
      </c>
      <c r="F102" s="4">
        <v>44713</v>
      </c>
      <c r="G102" t="s">
        <v>12</v>
      </c>
      <c r="H102">
        <v>91310</v>
      </c>
    </row>
    <row r="103" spans="2:8" x14ac:dyDescent="0.35">
      <c r="B103" t="s">
        <v>115</v>
      </c>
      <c r="C103" t="s">
        <v>15</v>
      </c>
      <c r="D103">
        <v>33</v>
      </c>
      <c r="E103" t="s">
        <v>16</v>
      </c>
      <c r="F103" s="4">
        <v>44324</v>
      </c>
      <c r="G103" t="s">
        <v>19</v>
      </c>
      <c r="H103">
        <v>74550</v>
      </c>
    </row>
    <row r="104" spans="2:8" x14ac:dyDescent="0.35">
      <c r="B104" t="s">
        <v>128</v>
      </c>
      <c r="C104" t="s">
        <v>15</v>
      </c>
      <c r="D104">
        <v>25</v>
      </c>
      <c r="E104" t="s">
        <v>13</v>
      </c>
      <c r="F104" s="4">
        <v>44665</v>
      </c>
      <c r="G104" t="s">
        <v>9</v>
      </c>
      <c r="H104">
        <v>109190</v>
      </c>
    </row>
    <row r="105" spans="2:8" x14ac:dyDescent="0.35">
      <c r="B105" t="s">
        <v>194</v>
      </c>
      <c r="C105" t="s">
        <v>8</v>
      </c>
      <c r="D105">
        <v>40</v>
      </c>
      <c r="E105" t="s">
        <v>16</v>
      </c>
      <c r="F105" s="4">
        <v>44320</v>
      </c>
      <c r="G105" t="s">
        <v>12</v>
      </c>
      <c r="H105">
        <v>104410</v>
      </c>
    </row>
    <row r="106" spans="2:8" x14ac:dyDescent="0.35">
      <c r="B106" t="s">
        <v>177</v>
      </c>
      <c r="C106" t="s">
        <v>15</v>
      </c>
      <c r="D106">
        <v>30</v>
      </c>
      <c r="E106" t="s">
        <v>16</v>
      </c>
      <c r="F106" s="4">
        <v>44544</v>
      </c>
      <c r="G106" t="s">
        <v>21</v>
      </c>
      <c r="H106">
        <v>96800</v>
      </c>
    </row>
    <row r="107" spans="2:8" x14ac:dyDescent="0.35">
      <c r="B107" t="s">
        <v>123</v>
      </c>
      <c r="C107" t="s">
        <v>15</v>
      </c>
      <c r="D107">
        <v>28</v>
      </c>
      <c r="E107" t="s">
        <v>13</v>
      </c>
      <c r="F107" s="4">
        <v>43980</v>
      </c>
      <c r="G107" t="s">
        <v>21</v>
      </c>
      <c r="H107">
        <v>48170</v>
      </c>
    </row>
    <row r="108" spans="2:8" x14ac:dyDescent="0.35">
      <c r="B108" t="s">
        <v>140</v>
      </c>
      <c r="C108" t="s">
        <v>15</v>
      </c>
      <c r="D108">
        <v>21</v>
      </c>
      <c r="E108" t="s">
        <v>16</v>
      </c>
      <c r="F108" s="4">
        <v>44042</v>
      </c>
      <c r="G108" t="s">
        <v>9</v>
      </c>
      <c r="H108">
        <v>37920</v>
      </c>
    </row>
    <row r="109" spans="2:8" x14ac:dyDescent="0.35">
      <c r="B109" t="s">
        <v>178</v>
      </c>
      <c r="C109" t="s">
        <v>15</v>
      </c>
      <c r="D109">
        <v>34</v>
      </c>
      <c r="E109" t="s">
        <v>16</v>
      </c>
      <c r="F109" s="4">
        <v>44642</v>
      </c>
      <c r="G109" t="s">
        <v>9</v>
      </c>
      <c r="H109">
        <v>112650</v>
      </c>
    </row>
    <row r="110" spans="2:8" x14ac:dyDescent="0.35">
      <c r="B110" t="s">
        <v>165</v>
      </c>
      <c r="C110" t="s">
        <v>8</v>
      </c>
      <c r="D110">
        <v>34</v>
      </c>
      <c r="E110" t="s">
        <v>24</v>
      </c>
      <c r="F110" s="4">
        <v>44660</v>
      </c>
      <c r="G110" t="s">
        <v>19</v>
      </c>
      <c r="H110">
        <v>49630</v>
      </c>
    </row>
    <row r="111" spans="2:8" x14ac:dyDescent="0.35">
      <c r="B111" t="s">
        <v>199</v>
      </c>
      <c r="C111" t="s">
        <v>15</v>
      </c>
      <c r="D111">
        <v>36</v>
      </c>
      <c r="E111" t="s">
        <v>16</v>
      </c>
      <c r="F111" s="4">
        <v>43958</v>
      </c>
      <c r="G111" t="s">
        <v>12</v>
      </c>
      <c r="H111">
        <v>118840</v>
      </c>
    </row>
    <row r="112" spans="2:8" x14ac:dyDescent="0.35">
      <c r="B112" t="s">
        <v>159</v>
      </c>
      <c r="C112" t="s">
        <v>15</v>
      </c>
      <c r="D112">
        <v>30</v>
      </c>
      <c r="E112" t="s">
        <v>16</v>
      </c>
      <c r="F112" s="4">
        <v>44789</v>
      </c>
      <c r="G112" t="s">
        <v>12</v>
      </c>
      <c r="H112">
        <v>69710</v>
      </c>
    </row>
    <row r="113" spans="2:8" x14ac:dyDescent="0.35">
      <c r="B113" t="s">
        <v>197</v>
      </c>
      <c r="C113" t="s">
        <v>15</v>
      </c>
      <c r="D113">
        <v>20</v>
      </c>
      <c r="E113" t="s">
        <v>16</v>
      </c>
      <c r="F113" s="4">
        <v>44683</v>
      </c>
      <c r="G113" t="s">
        <v>9</v>
      </c>
      <c r="H113">
        <v>79570</v>
      </c>
    </row>
    <row r="114" spans="2:8" x14ac:dyDescent="0.35">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71A68-D808-48A9-8D8D-A01AB654B0F4}">
  <sheetPr>
    <tabColor rgb="FFFFC000"/>
  </sheetPr>
  <dimension ref="A1:K184"/>
  <sheetViews>
    <sheetView zoomScaleNormal="100" workbookViewId="0">
      <selection activeCell="K1" activeCellId="1" sqref="F1:F1048576 K1:K1048576"/>
    </sheetView>
  </sheetViews>
  <sheetFormatPr defaultRowHeight="14.5" x14ac:dyDescent="0.35"/>
  <cols>
    <col min="1" max="1" width="27.1796875" bestFit="1" customWidth="1"/>
    <col min="2" max="2" width="9.36328125" bestFit="1" customWidth="1"/>
    <col min="3" max="3" width="13.36328125" bestFit="1" customWidth="1"/>
    <col min="4" max="4" width="6.453125" bestFit="1" customWidth="1"/>
    <col min="5" max="5" width="13" bestFit="1" customWidth="1"/>
    <col min="6" max="6" width="8.36328125" bestFit="1" customWidth="1"/>
    <col min="7" max="7" width="13.08984375" bestFit="1" customWidth="1"/>
    <col min="8" max="8" width="10" bestFit="1" customWidth="1"/>
    <col min="9" max="9" width="10.54296875" style="8" bestFit="1" customWidth="1"/>
    <col min="10" max="10" width="10.08984375" style="16" bestFit="1" customWidth="1"/>
    <col min="11" max="11" width="15.7265625" customWidth="1"/>
  </cols>
  <sheetData>
    <row r="1" spans="1:11" x14ac:dyDescent="0.35">
      <c r="A1" t="s">
        <v>0</v>
      </c>
      <c r="B1" t="s">
        <v>1</v>
      </c>
      <c r="C1" t="s">
        <v>2</v>
      </c>
      <c r="D1" t="s">
        <v>3</v>
      </c>
      <c r="E1" t="s">
        <v>4</v>
      </c>
      <c r="F1" t="s">
        <v>5</v>
      </c>
      <c r="G1" t="s">
        <v>6</v>
      </c>
      <c r="H1" t="s">
        <v>204</v>
      </c>
      <c r="I1" s="8" t="s">
        <v>212</v>
      </c>
      <c r="J1" s="16" t="s">
        <v>226</v>
      </c>
      <c r="K1" t="s">
        <v>229</v>
      </c>
    </row>
    <row r="2" spans="1:11" x14ac:dyDescent="0.35">
      <c r="A2" t="s">
        <v>60</v>
      </c>
      <c r="B2" t="s">
        <v>8</v>
      </c>
      <c r="C2" t="s">
        <v>56</v>
      </c>
      <c r="D2">
        <v>27</v>
      </c>
      <c r="E2" s="6">
        <v>44122</v>
      </c>
      <c r="F2">
        <v>119110</v>
      </c>
      <c r="G2" t="s">
        <v>16</v>
      </c>
      <c r="H2" t="s">
        <v>205</v>
      </c>
      <c r="I2" s="7">
        <f ca="1">(TODAY()-staff_table[[#This Row],[Date Joined]])/365</f>
        <v>2.7205479452054795</v>
      </c>
      <c r="J2" s="16">
        <f ca="1">ROUNDUP(IF(staff_table[[#This Row],[Tenure]]&gt;2,0.03*staff_table[[#This Row],[Salary]],0.02*staff_table[[#This Row],[Salary]]),0)</f>
        <v>3574</v>
      </c>
      <c r="K2">
        <f>_xlfn.XLOOKUP(staff_table[[#This Row],[Rating]],'Rating Pivot'!$B$4:$B$8,'Rating Pivot'!$C$4:$C$8)</f>
        <v>3</v>
      </c>
    </row>
    <row r="3" spans="1:11" x14ac:dyDescent="0.35">
      <c r="A3" t="s">
        <v>152</v>
      </c>
      <c r="B3" t="s">
        <v>8</v>
      </c>
      <c r="C3" t="s">
        <v>56</v>
      </c>
      <c r="D3">
        <v>27</v>
      </c>
      <c r="E3" s="6">
        <v>44061</v>
      </c>
      <c r="F3">
        <v>119110</v>
      </c>
      <c r="G3" t="s">
        <v>16</v>
      </c>
      <c r="H3" t="s">
        <v>207</v>
      </c>
      <c r="I3" s="7">
        <f ca="1">(TODAY()-staff_table[[#This Row],[Date Joined]])/365</f>
        <v>2.8876712328767122</v>
      </c>
      <c r="J3" s="16">
        <f ca="1">ROUNDUP(IF(staff_table[[#This Row],[Tenure]]&gt;2,0.03*staff_table[[#This Row],[Salary]],0.02*staff_table[[#This Row],[Salary]]),0)</f>
        <v>3574</v>
      </c>
      <c r="K3">
        <f>_xlfn.XLOOKUP(staff_table[[#This Row],[Rating]],'Rating Pivot'!$B$4:$B$8,'Rating Pivot'!$C$4:$C$8)</f>
        <v>3</v>
      </c>
    </row>
    <row r="4" spans="1:11" x14ac:dyDescent="0.35">
      <c r="A4" t="s">
        <v>106</v>
      </c>
      <c r="B4" t="s">
        <v>15</v>
      </c>
      <c r="C4" t="s">
        <v>12</v>
      </c>
      <c r="D4">
        <v>36</v>
      </c>
      <c r="E4" s="6">
        <v>44019</v>
      </c>
      <c r="F4">
        <v>118840</v>
      </c>
      <c r="G4" t="s">
        <v>16</v>
      </c>
      <c r="H4" t="s">
        <v>205</v>
      </c>
      <c r="I4" s="7">
        <f ca="1">(TODAY()-staff_table[[#This Row],[Date Joined]])/365</f>
        <v>3.0027397260273974</v>
      </c>
      <c r="J4" s="16">
        <f ca="1">ROUNDUP(IF(staff_table[[#This Row],[Tenure]]&gt;2,0.03*staff_table[[#This Row],[Salary]],0.02*staff_table[[#This Row],[Salary]]),0)</f>
        <v>3566</v>
      </c>
      <c r="K4">
        <f>_xlfn.XLOOKUP(staff_table[[#This Row],[Rating]],'Rating Pivot'!$B$4:$B$8,'Rating Pivot'!$C$4:$C$8)</f>
        <v>3</v>
      </c>
    </row>
    <row r="5" spans="1:11" x14ac:dyDescent="0.35">
      <c r="A5" t="s">
        <v>199</v>
      </c>
      <c r="B5" t="s">
        <v>15</v>
      </c>
      <c r="C5" t="s">
        <v>12</v>
      </c>
      <c r="D5">
        <v>36</v>
      </c>
      <c r="E5" s="6">
        <v>43958</v>
      </c>
      <c r="F5">
        <v>118840</v>
      </c>
      <c r="G5" t="s">
        <v>16</v>
      </c>
      <c r="H5" t="s">
        <v>207</v>
      </c>
      <c r="I5" s="7">
        <f ca="1">(TODAY()-staff_table[[#This Row],[Date Joined]])/365</f>
        <v>3.1698630136986301</v>
      </c>
      <c r="J5" s="16">
        <f ca="1">ROUNDUP(IF(staff_table[[#This Row],[Tenure]]&gt;2,0.03*staff_table[[#This Row],[Salary]],0.02*staff_table[[#This Row],[Salary]]),0)</f>
        <v>3566</v>
      </c>
      <c r="K5">
        <f>_xlfn.XLOOKUP(staff_table[[#This Row],[Rating]],'Rating Pivot'!$B$4:$B$8,'Rating Pivot'!$C$4:$C$8)</f>
        <v>3</v>
      </c>
    </row>
    <row r="6" spans="1:11" x14ac:dyDescent="0.35">
      <c r="A6" t="s">
        <v>55</v>
      </c>
      <c r="B6" t="s">
        <v>8</v>
      </c>
      <c r="C6" t="s">
        <v>56</v>
      </c>
      <c r="D6">
        <v>37</v>
      </c>
      <c r="E6" s="6">
        <v>44451</v>
      </c>
      <c r="F6">
        <v>118100</v>
      </c>
      <c r="G6" t="s">
        <v>16</v>
      </c>
      <c r="H6" t="s">
        <v>205</v>
      </c>
      <c r="I6" s="7">
        <f ca="1">(TODAY()-staff_table[[#This Row],[Date Joined]])/365</f>
        <v>1.8191780821917809</v>
      </c>
      <c r="J6" s="16">
        <f ca="1">ROUNDUP(IF(staff_table[[#This Row],[Tenure]]&gt;2,0.03*staff_table[[#This Row],[Salary]],0.02*staff_table[[#This Row],[Salary]]),0)</f>
        <v>2362</v>
      </c>
      <c r="K6">
        <f>_xlfn.XLOOKUP(staff_table[[#This Row],[Rating]],'Rating Pivot'!$B$4:$B$8,'Rating Pivot'!$C$4:$C$8)</f>
        <v>3</v>
      </c>
    </row>
    <row r="7" spans="1:11" x14ac:dyDescent="0.35">
      <c r="A7" t="s">
        <v>148</v>
      </c>
      <c r="B7" t="s">
        <v>8</v>
      </c>
      <c r="C7" t="s">
        <v>56</v>
      </c>
      <c r="D7">
        <v>37</v>
      </c>
      <c r="E7" s="6">
        <v>44389</v>
      </c>
      <c r="F7">
        <v>118100</v>
      </c>
      <c r="G7" t="s">
        <v>16</v>
      </c>
      <c r="H7" t="s">
        <v>207</v>
      </c>
      <c r="I7" s="7">
        <f ca="1">(TODAY()-staff_table[[#This Row],[Date Joined]])/365</f>
        <v>1.989041095890411</v>
      </c>
      <c r="J7" s="16">
        <f ca="1">ROUNDUP(IF(staff_table[[#This Row],[Tenure]]&gt;2,0.03*staff_table[[#This Row],[Salary]],0.02*staff_table[[#This Row],[Salary]]),0)</f>
        <v>2362</v>
      </c>
      <c r="K7">
        <f>_xlfn.XLOOKUP(staff_table[[#This Row],[Rating]],'Rating Pivot'!$B$4:$B$8,'Rating Pivot'!$C$4:$C$8)</f>
        <v>3</v>
      </c>
    </row>
    <row r="8" spans="1:11" x14ac:dyDescent="0.35">
      <c r="A8" t="s">
        <v>40</v>
      </c>
      <c r="B8" t="s">
        <v>15</v>
      </c>
      <c r="C8" t="s">
        <v>9</v>
      </c>
      <c r="D8">
        <v>33</v>
      </c>
      <c r="E8" s="6">
        <v>44164</v>
      </c>
      <c r="F8">
        <v>115920</v>
      </c>
      <c r="G8" t="s">
        <v>16</v>
      </c>
      <c r="H8" t="s">
        <v>205</v>
      </c>
      <c r="I8" s="7">
        <f ca="1">(TODAY()-staff_table[[#This Row],[Date Joined]])/365</f>
        <v>2.6054794520547944</v>
      </c>
      <c r="J8" s="16">
        <f ca="1">ROUNDUP(IF(staff_table[[#This Row],[Tenure]]&gt;2,0.03*staff_table[[#This Row],[Salary]],0.02*staff_table[[#This Row],[Salary]]),0)</f>
        <v>3478</v>
      </c>
      <c r="K8">
        <f>_xlfn.XLOOKUP(staff_table[[#This Row],[Rating]],'Rating Pivot'!$B$4:$B$8,'Rating Pivot'!$C$4:$C$8)</f>
        <v>3</v>
      </c>
    </row>
    <row r="9" spans="1:11" x14ac:dyDescent="0.35">
      <c r="A9" t="s">
        <v>134</v>
      </c>
      <c r="B9" t="s">
        <v>15</v>
      </c>
      <c r="C9" t="s">
        <v>9</v>
      </c>
      <c r="D9">
        <v>33</v>
      </c>
      <c r="E9" s="6">
        <v>44103</v>
      </c>
      <c r="F9">
        <v>115920</v>
      </c>
      <c r="G9" t="s">
        <v>16</v>
      </c>
      <c r="H9" t="s">
        <v>207</v>
      </c>
      <c r="I9" s="7">
        <f ca="1">(TODAY()-staff_table[[#This Row],[Date Joined]])/365</f>
        <v>2.7726027397260276</v>
      </c>
      <c r="J9" s="16">
        <f ca="1">ROUNDUP(IF(staff_table[[#This Row],[Tenure]]&gt;2,0.03*staff_table[[#This Row],[Salary]],0.02*staff_table[[#This Row],[Salary]]),0)</f>
        <v>3478</v>
      </c>
      <c r="K9">
        <f>_xlfn.XLOOKUP(staff_table[[#This Row],[Rating]],'Rating Pivot'!$B$4:$B$8,'Rating Pivot'!$C$4:$C$8)</f>
        <v>3</v>
      </c>
    </row>
    <row r="10" spans="1:11" x14ac:dyDescent="0.35">
      <c r="A10" t="s">
        <v>49</v>
      </c>
      <c r="B10" t="s">
        <v>206</v>
      </c>
      <c r="C10" t="s">
        <v>21</v>
      </c>
      <c r="D10">
        <v>37</v>
      </c>
      <c r="E10" s="6">
        <v>44146</v>
      </c>
      <c r="F10">
        <v>115440</v>
      </c>
      <c r="G10" t="s">
        <v>24</v>
      </c>
      <c r="H10" t="s">
        <v>205</v>
      </c>
      <c r="I10" s="7">
        <f ca="1">(TODAY()-staff_table[[#This Row],[Date Joined]])/365</f>
        <v>2.6547945205479451</v>
      </c>
      <c r="J10" s="16">
        <f ca="1">ROUNDUP(IF(staff_table[[#This Row],[Tenure]]&gt;2,0.03*staff_table[[#This Row],[Salary]],0.02*staff_table[[#This Row],[Salary]]),0)</f>
        <v>3464</v>
      </c>
      <c r="K10">
        <f>_xlfn.XLOOKUP(staff_table[[#This Row],[Rating]],'Rating Pivot'!$B$4:$B$8,'Rating Pivot'!$C$4:$C$8)</f>
        <v>2</v>
      </c>
    </row>
    <row r="11" spans="1:11" x14ac:dyDescent="0.35">
      <c r="A11" t="s">
        <v>142</v>
      </c>
      <c r="B11" t="s">
        <v>206</v>
      </c>
      <c r="C11" t="s">
        <v>21</v>
      </c>
      <c r="D11">
        <v>37</v>
      </c>
      <c r="E11" s="6">
        <v>44085</v>
      </c>
      <c r="F11">
        <v>115440</v>
      </c>
      <c r="G11" t="s">
        <v>24</v>
      </c>
      <c r="H11" t="s">
        <v>207</v>
      </c>
      <c r="I11" s="7">
        <f ca="1">(TODAY()-staff_table[[#This Row],[Date Joined]])/365</f>
        <v>2.8219178082191783</v>
      </c>
      <c r="J11" s="16">
        <f ca="1">ROUNDUP(IF(staff_table[[#This Row],[Tenure]]&gt;2,0.03*staff_table[[#This Row],[Salary]],0.02*staff_table[[#This Row],[Salary]]),0)</f>
        <v>3464</v>
      </c>
      <c r="K11">
        <f>_xlfn.XLOOKUP(staff_table[[#This Row],[Rating]],'Rating Pivot'!$B$4:$B$8,'Rating Pivot'!$C$4:$C$8)</f>
        <v>2</v>
      </c>
    </row>
    <row r="12" spans="1:11" x14ac:dyDescent="0.35">
      <c r="A12" t="s">
        <v>83</v>
      </c>
      <c r="B12" t="s">
        <v>8</v>
      </c>
      <c r="C12" t="s">
        <v>9</v>
      </c>
      <c r="D12">
        <v>36</v>
      </c>
      <c r="E12" s="6">
        <v>44085</v>
      </c>
      <c r="F12">
        <v>114890</v>
      </c>
      <c r="G12" t="s">
        <v>16</v>
      </c>
      <c r="H12" t="s">
        <v>205</v>
      </c>
      <c r="I12" s="7">
        <f ca="1">(TODAY()-staff_table[[#This Row],[Date Joined]])/365</f>
        <v>2.8219178082191783</v>
      </c>
      <c r="J12" s="16">
        <f ca="1">ROUNDUP(IF(staff_table[[#This Row],[Tenure]]&gt;2,0.03*staff_table[[#This Row],[Salary]],0.02*staff_table[[#This Row],[Salary]]),0)</f>
        <v>3447</v>
      </c>
      <c r="K12">
        <f>_xlfn.XLOOKUP(staff_table[[#This Row],[Rating]],'Rating Pivot'!$B$4:$B$8,'Rating Pivot'!$C$4:$C$8)</f>
        <v>3</v>
      </c>
    </row>
    <row r="13" spans="1:11" x14ac:dyDescent="0.35">
      <c r="A13" t="s">
        <v>175</v>
      </c>
      <c r="B13" t="s">
        <v>8</v>
      </c>
      <c r="C13" t="s">
        <v>9</v>
      </c>
      <c r="D13">
        <v>36</v>
      </c>
      <c r="E13" s="6">
        <v>44023</v>
      </c>
      <c r="F13">
        <v>114890</v>
      </c>
      <c r="G13" t="s">
        <v>16</v>
      </c>
      <c r="H13" t="s">
        <v>207</v>
      </c>
      <c r="I13" s="7">
        <f ca="1">(TODAY()-staff_table[[#This Row],[Date Joined]])/365</f>
        <v>2.9917808219178084</v>
      </c>
      <c r="J13" s="16">
        <f ca="1">ROUNDUP(IF(staff_table[[#This Row],[Tenure]]&gt;2,0.03*staff_table[[#This Row],[Salary]],0.02*staff_table[[#This Row],[Salary]]),0)</f>
        <v>3447</v>
      </c>
      <c r="K13">
        <f>_xlfn.XLOOKUP(staff_table[[#This Row],[Rating]],'Rating Pivot'!$B$4:$B$8,'Rating Pivot'!$C$4:$C$8)</f>
        <v>3</v>
      </c>
    </row>
    <row r="14" spans="1:11" x14ac:dyDescent="0.35">
      <c r="A14" t="s">
        <v>17</v>
      </c>
      <c r="B14" t="s">
        <v>8</v>
      </c>
      <c r="C14" t="s">
        <v>12</v>
      </c>
      <c r="D14">
        <v>43</v>
      </c>
      <c r="E14" s="6">
        <v>45045</v>
      </c>
      <c r="F14">
        <v>114870</v>
      </c>
      <c r="G14" t="s">
        <v>16</v>
      </c>
      <c r="H14" t="s">
        <v>205</v>
      </c>
      <c r="I14" s="7">
        <f ca="1">(TODAY()-staff_table[[#This Row],[Date Joined]])/365</f>
        <v>0.19178082191780821</v>
      </c>
      <c r="J14" s="16">
        <f ca="1">ROUNDUP(IF(staff_table[[#This Row],[Tenure]]&gt;2,0.03*staff_table[[#This Row],[Salary]],0.02*staff_table[[#This Row],[Salary]]),0)</f>
        <v>2298</v>
      </c>
      <c r="K14">
        <f>_xlfn.XLOOKUP(staff_table[[#This Row],[Rating]],'Rating Pivot'!$B$4:$B$8,'Rating Pivot'!$C$4:$C$8)</f>
        <v>3</v>
      </c>
    </row>
    <row r="15" spans="1:11" x14ac:dyDescent="0.35">
      <c r="A15" t="s">
        <v>114</v>
      </c>
      <c r="B15" t="s">
        <v>8</v>
      </c>
      <c r="C15" t="s">
        <v>12</v>
      </c>
      <c r="D15">
        <v>44</v>
      </c>
      <c r="E15" s="6">
        <v>44985</v>
      </c>
      <c r="F15">
        <v>114870</v>
      </c>
      <c r="G15" t="s">
        <v>16</v>
      </c>
      <c r="H15" t="s">
        <v>207</v>
      </c>
      <c r="I15" s="7">
        <f ca="1">(TODAY()-staff_table[[#This Row],[Date Joined]])/365</f>
        <v>0.35616438356164382</v>
      </c>
      <c r="J15" s="16">
        <f ca="1">ROUNDUP(IF(staff_table[[#This Row],[Tenure]]&gt;2,0.03*staff_table[[#This Row],[Salary]],0.02*staff_table[[#This Row],[Salary]]),0)</f>
        <v>2298</v>
      </c>
      <c r="K15">
        <f>_xlfn.XLOOKUP(staff_table[[#This Row],[Rating]],'Rating Pivot'!$B$4:$B$8,'Rating Pivot'!$C$4:$C$8)</f>
        <v>3</v>
      </c>
    </row>
    <row r="16" spans="1:11" x14ac:dyDescent="0.35">
      <c r="A16" t="s">
        <v>54</v>
      </c>
      <c r="B16" t="s">
        <v>8</v>
      </c>
      <c r="C16" t="s">
        <v>9</v>
      </c>
      <c r="D16">
        <v>30</v>
      </c>
      <c r="E16" s="6">
        <v>44850</v>
      </c>
      <c r="F16">
        <v>114180</v>
      </c>
      <c r="G16" t="s">
        <v>16</v>
      </c>
      <c r="H16" t="s">
        <v>205</v>
      </c>
      <c r="I16" s="7">
        <f ca="1">(TODAY()-staff_table[[#This Row],[Date Joined]])/365</f>
        <v>0.72602739726027399</v>
      </c>
      <c r="J16" s="16">
        <f ca="1">ROUNDUP(IF(staff_table[[#This Row],[Tenure]]&gt;2,0.03*staff_table[[#This Row],[Salary]],0.02*staff_table[[#This Row],[Salary]]),0)</f>
        <v>2284</v>
      </c>
      <c r="K16">
        <f>_xlfn.XLOOKUP(staff_table[[#This Row],[Rating]],'Rating Pivot'!$B$4:$B$8,'Rating Pivot'!$C$4:$C$8)</f>
        <v>3</v>
      </c>
    </row>
    <row r="17" spans="1:11" x14ac:dyDescent="0.35">
      <c r="A17" t="s">
        <v>147</v>
      </c>
      <c r="B17" t="s">
        <v>8</v>
      </c>
      <c r="C17" t="s">
        <v>9</v>
      </c>
      <c r="D17">
        <v>30</v>
      </c>
      <c r="E17" s="6">
        <v>44789</v>
      </c>
      <c r="F17">
        <v>114180</v>
      </c>
      <c r="G17" t="s">
        <v>16</v>
      </c>
      <c r="H17" t="s">
        <v>207</v>
      </c>
      <c r="I17" s="7">
        <f ca="1">(TODAY()-staff_table[[#This Row],[Date Joined]])/365</f>
        <v>0.89315068493150684</v>
      </c>
      <c r="J17" s="16">
        <f ca="1">ROUNDUP(IF(staff_table[[#This Row],[Tenure]]&gt;2,0.03*staff_table[[#This Row],[Salary]],0.02*staff_table[[#This Row],[Salary]]),0)</f>
        <v>2284</v>
      </c>
      <c r="K17">
        <f>_xlfn.XLOOKUP(staff_table[[#This Row],[Rating]],'Rating Pivot'!$B$4:$B$8,'Rating Pivot'!$C$4:$C$8)</f>
        <v>3</v>
      </c>
    </row>
    <row r="18" spans="1:11" x14ac:dyDescent="0.35">
      <c r="A18" t="s">
        <v>98</v>
      </c>
      <c r="B18" t="s">
        <v>15</v>
      </c>
      <c r="C18" t="s">
        <v>9</v>
      </c>
      <c r="D18">
        <v>27</v>
      </c>
      <c r="E18" s="6">
        <v>44609</v>
      </c>
      <c r="F18">
        <v>113280</v>
      </c>
      <c r="G18" t="s">
        <v>42</v>
      </c>
      <c r="H18" t="s">
        <v>205</v>
      </c>
      <c r="I18" s="7">
        <f ca="1">(TODAY()-staff_table[[#This Row],[Date Joined]])/365</f>
        <v>1.3863013698630138</v>
      </c>
      <c r="J18" s="16">
        <f ca="1">ROUNDUP(IF(staff_table[[#This Row],[Tenure]]&gt;2,0.03*staff_table[[#This Row],[Salary]],0.02*staff_table[[#This Row],[Salary]]),0)</f>
        <v>2266</v>
      </c>
      <c r="K18">
        <f>_xlfn.XLOOKUP(staff_table[[#This Row],[Rating]],'Rating Pivot'!$B$4:$B$8,'Rating Pivot'!$C$4:$C$8)</f>
        <v>1</v>
      </c>
    </row>
    <row r="19" spans="1:11" x14ac:dyDescent="0.35">
      <c r="A19" t="s">
        <v>191</v>
      </c>
      <c r="B19" t="s">
        <v>15</v>
      </c>
      <c r="C19" t="s">
        <v>9</v>
      </c>
      <c r="D19">
        <v>27</v>
      </c>
      <c r="E19" s="6">
        <v>44547</v>
      </c>
      <c r="F19">
        <v>113280</v>
      </c>
      <c r="G19" t="s">
        <v>42</v>
      </c>
      <c r="H19" t="s">
        <v>207</v>
      </c>
      <c r="I19" s="7">
        <f ca="1">(TODAY()-staff_table[[#This Row],[Date Joined]])/365</f>
        <v>1.5561643835616439</v>
      </c>
      <c r="J19" s="16">
        <f ca="1">ROUNDUP(IF(staff_table[[#This Row],[Tenure]]&gt;2,0.03*staff_table[[#This Row],[Salary]],0.02*staff_table[[#This Row],[Salary]]),0)</f>
        <v>2266</v>
      </c>
      <c r="K19">
        <f>_xlfn.XLOOKUP(staff_table[[#This Row],[Rating]],'Rating Pivot'!$B$4:$B$8,'Rating Pivot'!$C$4:$C$8)</f>
        <v>1</v>
      </c>
    </row>
    <row r="20" spans="1:11" x14ac:dyDescent="0.35">
      <c r="A20" t="s">
        <v>58</v>
      </c>
      <c r="B20" t="s">
        <v>15</v>
      </c>
      <c r="C20" t="s">
        <v>19</v>
      </c>
      <c r="D20">
        <v>22</v>
      </c>
      <c r="E20" s="6">
        <v>44446</v>
      </c>
      <c r="F20">
        <v>112780</v>
      </c>
      <c r="G20" t="s">
        <v>13</v>
      </c>
      <c r="H20" t="s">
        <v>205</v>
      </c>
      <c r="I20" s="7">
        <f ca="1">(TODAY()-staff_table[[#This Row],[Date Joined]])/365</f>
        <v>1.832876712328767</v>
      </c>
      <c r="J20" s="16">
        <f ca="1">ROUNDUP(IF(staff_table[[#This Row],[Tenure]]&gt;2,0.03*staff_table[[#This Row],[Salary]],0.02*staff_table[[#This Row],[Salary]]),0)</f>
        <v>2256</v>
      </c>
      <c r="K20">
        <f>_xlfn.XLOOKUP(staff_table[[#This Row],[Rating]],'Rating Pivot'!$B$4:$B$8,'Rating Pivot'!$C$4:$C$8)</f>
        <v>4</v>
      </c>
    </row>
    <row r="21" spans="1:11" x14ac:dyDescent="0.35">
      <c r="A21" t="s">
        <v>150</v>
      </c>
      <c r="B21" t="s">
        <v>15</v>
      </c>
      <c r="C21" t="s">
        <v>19</v>
      </c>
      <c r="D21">
        <v>22</v>
      </c>
      <c r="E21" s="6">
        <v>44384</v>
      </c>
      <c r="F21">
        <v>112780</v>
      </c>
      <c r="G21" t="s">
        <v>13</v>
      </c>
      <c r="H21" t="s">
        <v>207</v>
      </c>
      <c r="I21" s="7">
        <f ca="1">(TODAY()-staff_table[[#This Row],[Date Joined]])/365</f>
        <v>2.0027397260273974</v>
      </c>
      <c r="J21" s="16">
        <f ca="1">ROUNDUP(IF(staff_table[[#This Row],[Tenure]]&gt;2,0.03*staff_table[[#This Row],[Salary]],0.02*staff_table[[#This Row],[Salary]]),0)</f>
        <v>3384</v>
      </c>
      <c r="K21">
        <f>_xlfn.XLOOKUP(staff_table[[#This Row],[Rating]],'Rating Pivot'!$B$4:$B$8,'Rating Pivot'!$C$4:$C$8)</f>
        <v>4</v>
      </c>
    </row>
    <row r="22" spans="1:11" x14ac:dyDescent="0.35">
      <c r="A22" t="s">
        <v>64</v>
      </c>
      <c r="B22" t="s">
        <v>15</v>
      </c>
      <c r="C22" t="s">
        <v>12</v>
      </c>
      <c r="D22">
        <v>20</v>
      </c>
      <c r="E22" s="6">
        <v>44183</v>
      </c>
      <c r="F22">
        <v>112650</v>
      </c>
      <c r="G22" t="s">
        <v>16</v>
      </c>
      <c r="H22" t="s">
        <v>205</v>
      </c>
      <c r="I22" s="7">
        <f ca="1">(TODAY()-staff_table[[#This Row],[Date Joined]])/365</f>
        <v>2.5534246575342467</v>
      </c>
      <c r="J22" s="16">
        <f ca="1">ROUNDUP(IF(staff_table[[#This Row],[Tenure]]&gt;2,0.03*staff_table[[#This Row],[Salary]],0.02*staff_table[[#This Row],[Salary]]),0)</f>
        <v>3380</v>
      </c>
      <c r="K22">
        <f>_xlfn.XLOOKUP(staff_table[[#This Row],[Rating]],'Rating Pivot'!$B$4:$B$8,'Rating Pivot'!$C$4:$C$8)</f>
        <v>3</v>
      </c>
    </row>
    <row r="23" spans="1:11" x14ac:dyDescent="0.35">
      <c r="A23" t="s">
        <v>156</v>
      </c>
      <c r="B23" t="s">
        <v>15</v>
      </c>
      <c r="C23" t="s">
        <v>12</v>
      </c>
      <c r="D23">
        <v>20</v>
      </c>
      <c r="E23" s="6">
        <v>44122</v>
      </c>
      <c r="F23">
        <v>112650</v>
      </c>
      <c r="G23" t="s">
        <v>16</v>
      </c>
      <c r="H23" t="s">
        <v>207</v>
      </c>
      <c r="I23" s="7">
        <f ca="1">(TODAY()-staff_table[[#This Row],[Date Joined]])/365</f>
        <v>2.7205479452054795</v>
      </c>
      <c r="J23" s="16">
        <f ca="1">ROUNDUP(IF(staff_table[[#This Row],[Tenure]]&gt;2,0.03*staff_table[[#This Row],[Salary]],0.02*staff_table[[#This Row],[Salary]]),0)</f>
        <v>3380</v>
      </c>
      <c r="K23">
        <f>_xlfn.XLOOKUP(staff_table[[#This Row],[Rating]],'Rating Pivot'!$B$4:$B$8,'Rating Pivot'!$C$4:$C$8)</f>
        <v>3</v>
      </c>
    </row>
    <row r="24" spans="1:11" x14ac:dyDescent="0.35">
      <c r="A24" t="s">
        <v>178</v>
      </c>
      <c r="B24" t="s">
        <v>15</v>
      </c>
      <c r="C24" t="s">
        <v>9</v>
      </c>
      <c r="D24">
        <v>34</v>
      </c>
      <c r="E24" s="6">
        <v>44642</v>
      </c>
      <c r="F24">
        <v>112650</v>
      </c>
      <c r="G24" t="s">
        <v>16</v>
      </c>
      <c r="H24" t="s">
        <v>207</v>
      </c>
      <c r="I24" s="7">
        <f ca="1">(TODAY()-staff_table[[#This Row],[Date Joined]])/365</f>
        <v>1.295890410958904</v>
      </c>
      <c r="J24" s="16">
        <f ca="1">ROUNDUP(IF(staff_table[[#This Row],[Tenure]]&gt;2,0.03*staff_table[[#This Row],[Salary]],0.02*staff_table[[#This Row],[Salary]]),0)</f>
        <v>2253</v>
      </c>
      <c r="K24">
        <f>_xlfn.XLOOKUP(staff_table[[#This Row],[Rating]],'Rating Pivot'!$B$4:$B$8,'Rating Pivot'!$C$4:$C$8)</f>
        <v>3</v>
      </c>
    </row>
    <row r="25" spans="1:11" x14ac:dyDescent="0.35">
      <c r="A25" t="s">
        <v>81</v>
      </c>
      <c r="B25" t="s">
        <v>8</v>
      </c>
      <c r="C25" t="s">
        <v>9</v>
      </c>
      <c r="D25">
        <v>30</v>
      </c>
      <c r="E25" s="6">
        <v>44861</v>
      </c>
      <c r="F25">
        <v>112570</v>
      </c>
      <c r="G25" t="s">
        <v>16</v>
      </c>
      <c r="H25" t="s">
        <v>205</v>
      </c>
      <c r="I25" s="7">
        <f ca="1">(TODAY()-staff_table[[#This Row],[Date Joined]])/365</f>
        <v>0.69589041095890414</v>
      </c>
      <c r="J25" s="16">
        <f ca="1">ROUNDUP(IF(staff_table[[#This Row],[Tenure]]&gt;2,0.03*staff_table[[#This Row],[Salary]],0.02*staff_table[[#This Row],[Salary]]),0)</f>
        <v>2252</v>
      </c>
      <c r="K25">
        <f>_xlfn.XLOOKUP(staff_table[[#This Row],[Rating]],'Rating Pivot'!$B$4:$B$8,'Rating Pivot'!$C$4:$C$8)</f>
        <v>3</v>
      </c>
    </row>
    <row r="26" spans="1:11" x14ac:dyDescent="0.35">
      <c r="A26" t="s">
        <v>173</v>
      </c>
      <c r="B26" t="s">
        <v>8</v>
      </c>
      <c r="C26" t="s">
        <v>9</v>
      </c>
      <c r="D26">
        <v>30</v>
      </c>
      <c r="E26" s="6">
        <v>44800</v>
      </c>
      <c r="F26">
        <v>112570</v>
      </c>
      <c r="G26" t="s">
        <v>16</v>
      </c>
      <c r="H26" t="s">
        <v>207</v>
      </c>
      <c r="I26" s="7">
        <f ca="1">(TODAY()-staff_table[[#This Row],[Date Joined]])/365</f>
        <v>0.86301369863013699</v>
      </c>
      <c r="J26" s="16">
        <f ca="1">ROUNDUP(IF(staff_table[[#This Row],[Tenure]]&gt;2,0.03*staff_table[[#This Row],[Salary]],0.02*staff_table[[#This Row],[Salary]]),0)</f>
        <v>2252</v>
      </c>
      <c r="K26">
        <f>_xlfn.XLOOKUP(staff_table[[#This Row],[Rating]],'Rating Pivot'!$B$4:$B$8,'Rating Pivot'!$C$4:$C$8)</f>
        <v>3</v>
      </c>
    </row>
    <row r="27" spans="1:11" x14ac:dyDescent="0.35">
      <c r="A27" t="s">
        <v>87</v>
      </c>
      <c r="B27" t="s">
        <v>15</v>
      </c>
      <c r="C27" t="s">
        <v>12</v>
      </c>
      <c r="D27">
        <v>29</v>
      </c>
      <c r="E27" s="6">
        <v>44180</v>
      </c>
      <c r="F27">
        <v>112110</v>
      </c>
      <c r="G27" t="s">
        <v>24</v>
      </c>
      <c r="H27" t="s">
        <v>205</v>
      </c>
      <c r="I27" s="7">
        <f ca="1">(TODAY()-staff_table[[#This Row],[Date Joined]])/365</f>
        <v>2.5616438356164384</v>
      </c>
      <c r="J27" s="16">
        <f ca="1">ROUNDUP(IF(staff_table[[#This Row],[Tenure]]&gt;2,0.03*staff_table[[#This Row],[Salary]],0.02*staff_table[[#This Row],[Salary]]),0)</f>
        <v>3364</v>
      </c>
      <c r="K27">
        <f>_xlfn.XLOOKUP(staff_table[[#This Row],[Rating]],'Rating Pivot'!$B$4:$B$8,'Rating Pivot'!$C$4:$C$8)</f>
        <v>2</v>
      </c>
    </row>
    <row r="28" spans="1:11" x14ac:dyDescent="0.35">
      <c r="A28" t="s">
        <v>180</v>
      </c>
      <c r="B28" t="s">
        <v>15</v>
      </c>
      <c r="C28" t="s">
        <v>12</v>
      </c>
      <c r="D28">
        <v>29</v>
      </c>
      <c r="E28" s="6">
        <v>44119</v>
      </c>
      <c r="F28">
        <v>112110</v>
      </c>
      <c r="G28" t="s">
        <v>24</v>
      </c>
      <c r="H28" t="s">
        <v>207</v>
      </c>
      <c r="I28" s="7">
        <f ca="1">(TODAY()-staff_table[[#This Row],[Date Joined]])/365</f>
        <v>2.7287671232876711</v>
      </c>
      <c r="J28" s="16">
        <f ca="1">ROUNDUP(IF(staff_table[[#This Row],[Tenure]]&gt;2,0.03*staff_table[[#This Row],[Salary]],0.02*staff_table[[#This Row],[Salary]]),0)</f>
        <v>3364</v>
      </c>
      <c r="K28">
        <f>_xlfn.XLOOKUP(staff_table[[#This Row],[Rating]],'Rating Pivot'!$B$4:$B$8,'Rating Pivot'!$C$4:$C$8)</f>
        <v>2</v>
      </c>
    </row>
    <row r="29" spans="1:11" x14ac:dyDescent="0.35">
      <c r="A29" t="s">
        <v>34</v>
      </c>
      <c r="B29" t="s">
        <v>15</v>
      </c>
      <c r="C29" t="s">
        <v>9</v>
      </c>
      <c r="D29">
        <v>25</v>
      </c>
      <c r="E29" s="6">
        <v>44726</v>
      </c>
      <c r="F29">
        <v>109190</v>
      </c>
      <c r="G29" t="s">
        <v>13</v>
      </c>
      <c r="H29" t="s">
        <v>205</v>
      </c>
      <c r="I29" s="7">
        <f ca="1">(TODAY()-staff_table[[#This Row],[Date Joined]])/365</f>
        <v>1.0657534246575342</v>
      </c>
      <c r="J29" s="16">
        <f ca="1">ROUNDUP(IF(staff_table[[#This Row],[Tenure]]&gt;2,0.03*staff_table[[#This Row],[Salary]],0.02*staff_table[[#This Row],[Salary]]),0)</f>
        <v>2184</v>
      </c>
      <c r="K29">
        <f>_xlfn.XLOOKUP(staff_table[[#This Row],[Rating]],'Rating Pivot'!$B$4:$B$8,'Rating Pivot'!$C$4:$C$8)</f>
        <v>4</v>
      </c>
    </row>
    <row r="30" spans="1:11" x14ac:dyDescent="0.35">
      <c r="A30" t="s">
        <v>128</v>
      </c>
      <c r="B30" t="s">
        <v>15</v>
      </c>
      <c r="C30" t="s">
        <v>9</v>
      </c>
      <c r="D30">
        <v>25</v>
      </c>
      <c r="E30" s="6">
        <v>44665</v>
      </c>
      <c r="F30">
        <v>109190</v>
      </c>
      <c r="G30" t="s">
        <v>13</v>
      </c>
      <c r="H30" t="s">
        <v>207</v>
      </c>
      <c r="I30" s="7">
        <f ca="1">(TODAY()-staff_table[[#This Row],[Date Joined]])/365</f>
        <v>1.2328767123287672</v>
      </c>
      <c r="J30" s="16">
        <f ca="1">ROUNDUP(IF(staff_table[[#This Row],[Tenure]]&gt;2,0.03*staff_table[[#This Row],[Salary]],0.02*staff_table[[#This Row],[Salary]]),0)</f>
        <v>2184</v>
      </c>
      <c r="K30">
        <f>_xlfn.XLOOKUP(staff_table[[#This Row],[Rating]],'Rating Pivot'!$B$4:$B$8,'Rating Pivot'!$C$4:$C$8)</f>
        <v>4</v>
      </c>
    </row>
    <row r="31" spans="1:11" x14ac:dyDescent="0.35">
      <c r="A31" t="s">
        <v>33</v>
      </c>
      <c r="B31" t="s">
        <v>8</v>
      </c>
      <c r="C31" t="s">
        <v>19</v>
      </c>
      <c r="D31">
        <v>38</v>
      </c>
      <c r="E31" s="6">
        <v>44377</v>
      </c>
      <c r="F31">
        <v>109160</v>
      </c>
      <c r="G31" t="s">
        <v>10</v>
      </c>
      <c r="H31" t="s">
        <v>205</v>
      </c>
      <c r="I31" s="7">
        <f ca="1">(TODAY()-staff_table[[#This Row],[Date Joined]])/365</f>
        <v>2.021917808219178</v>
      </c>
      <c r="J31" s="16">
        <f ca="1">ROUNDUP(IF(staff_table[[#This Row],[Tenure]]&gt;2,0.03*staff_table[[#This Row],[Salary]],0.02*staff_table[[#This Row],[Salary]]),0)</f>
        <v>3275</v>
      </c>
      <c r="K31">
        <f>_xlfn.XLOOKUP(staff_table[[#This Row],[Rating]],'Rating Pivot'!$B$4:$B$8,'Rating Pivot'!$C$4:$C$8)</f>
        <v>5</v>
      </c>
    </row>
    <row r="32" spans="1:11" x14ac:dyDescent="0.35">
      <c r="A32" t="s">
        <v>127</v>
      </c>
      <c r="B32" t="s">
        <v>8</v>
      </c>
      <c r="C32" t="s">
        <v>19</v>
      </c>
      <c r="D32">
        <v>38</v>
      </c>
      <c r="E32" s="6">
        <v>44316</v>
      </c>
      <c r="F32">
        <v>109160</v>
      </c>
      <c r="G32" t="s">
        <v>10</v>
      </c>
      <c r="H32" t="s">
        <v>207</v>
      </c>
      <c r="I32" s="7">
        <f ca="1">(TODAY()-staff_table[[#This Row],[Date Joined]])/365</f>
        <v>2.1890410958904107</v>
      </c>
      <c r="J32" s="16">
        <f ca="1">ROUNDUP(IF(staff_table[[#This Row],[Tenure]]&gt;2,0.03*staff_table[[#This Row],[Salary]],0.02*staff_table[[#This Row],[Salary]]),0)</f>
        <v>3275</v>
      </c>
      <c r="K32">
        <f>_xlfn.XLOOKUP(staff_table[[#This Row],[Rating]],'Rating Pivot'!$B$4:$B$8,'Rating Pivot'!$C$4:$C$8)</f>
        <v>5</v>
      </c>
    </row>
    <row r="33" spans="1:11" x14ac:dyDescent="0.35">
      <c r="A33" t="s">
        <v>22</v>
      </c>
      <c r="B33" t="s">
        <v>15</v>
      </c>
      <c r="C33" t="s">
        <v>12</v>
      </c>
      <c r="D33">
        <v>20</v>
      </c>
      <c r="E33" s="6">
        <v>44459</v>
      </c>
      <c r="F33">
        <v>107700</v>
      </c>
      <c r="G33" t="s">
        <v>16</v>
      </c>
      <c r="H33" t="s">
        <v>205</v>
      </c>
      <c r="I33" s="7">
        <f ca="1">(TODAY()-staff_table[[#This Row],[Date Joined]])/365</f>
        <v>1.7972602739726027</v>
      </c>
      <c r="J33" s="16">
        <f ca="1">ROUNDUP(IF(staff_table[[#This Row],[Tenure]]&gt;2,0.03*staff_table[[#This Row],[Salary]],0.02*staff_table[[#This Row],[Salary]]),0)</f>
        <v>2154</v>
      </c>
      <c r="K33">
        <f>_xlfn.XLOOKUP(staff_table[[#This Row],[Rating]],'Rating Pivot'!$B$4:$B$8,'Rating Pivot'!$C$4:$C$8)</f>
        <v>3</v>
      </c>
    </row>
    <row r="34" spans="1:11" x14ac:dyDescent="0.35">
      <c r="A34" t="s">
        <v>117</v>
      </c>
      <c r="B34" t="s">
        <v>15</v>
      </c>
      <c r="C34" t="s">
        <v>12</v>
      </c>
      <c r="D34">
        <v>20</v>
      </c>
      <c r="E34" s="6">
        <v>44397</v>
      </c>
      <c r="F34">
        <v>107700</v>
      </c>
      <c r="G34" t="s">
        <v>16</v>
      </c>
      <c r="H34" t="s">
        <v>207</v>
      </c>
      <c r="I34" s="7">
        <f ca="1">(TODAY()-staff_table[[#This Row],[Date Joined]])/365</f>
        <v>1.9671232876712328</v>
      </c>
      <c r="J34" s="16">
        <f ca="1">ROUNDUP(IF(staff_table[[#This Row],[Tenure]]&gt;2,0.03*staff_table[[#This Row],[Salary]],0.02*staff_table[[#This Row],[Salary]]),0)</f>
        <v>2154</v>
      </c>
      <c r="K34">
        <f>_xlfn.XLOOKUP(staff_table[[#This Row],[Rating]],'Rating Pivot'!$B$4:$B$8,'Rating Pivot'!$C$4:$C$8)</f>
        <v>3</v>
      </c>
    </row>
    <row r="35" spans="1:11" x14ac:dyDescent="0.35">
      <c r="A35" t="s">
        <v>69</v>
      </c>
      <c r="B35" t="s">
        <v>15</v>
      </c>
      <c r="C35" t="s">
        <v>9</v>
      </c>
      <c r="D35">
        <v>23</v>
      </c>
      <c r="E35" s="6">
        <v>44440</v>
      </c>
      <c r="F35">
        <v>106460</v>
      </c>
      <c r="G35" t="s">
        <v>16</v>
      </c>
      <c r="H35" t="s">
        <v>205</v>
      </c>
      <c r="I35" s="7">
        <f ca="1">(TODAY()-staff_table[[#This Row],[Date Joined]])/365</f>
        <v>1.8493150684931507</v>
      </c>
      <c r="J35" s="16">
        <f ca="1">ROUNDUP(IF(staff_table[[#This Row],[Tenure]]&gt;2,0.03*staff_table[[#This Row],[Salary]],0.02*staff_table[[#This Row],[Salary]]),0)</f>
        <v>2130</v>
      </c>
      <c r="K35">
        <f>_xlfn.XLOOKUP(staff_table[[#This Row],[Rating]],'Rating Pivot'!$B$4:$B$8,'Rating Pivot'!$C$4:$C$8)</f>
        <v>3</v>
      </c>
    </row>
    <row r="36" spans="1:11" x14ac:dyDescent="0.35">
      <c r="A36" t="s">
        <v>161</v>
      </c>
      <c r="B36" t="s">
        <v>15</v>
      </c>
      <c r="C36" t="s">
        <v>9</v>
      </c>
      <c r="D36">
        <v>23</v>
      </c>
      <c r="E36" s="6">
        <v>44378</v>
      </c>
      <c r="F36">
        <v>106460</v>
      </c>
      <c r="G36" t="s">
        <v>16</v>
      </c>
      <c r="H36" t="s">
        <v>207</v>
      </c>
      <c r="I36" s="7">
        <f ca="1">(TODAY()-staff_table[[#This Row],[Date Joined]])/365</f>
        <v>2.0191780821917806</v>
      </c>
      <c r="J36" s="16">
        <f ca="1">ROUNDUP(IF(staff_table[[#This Row],[Tenure]]&gt;2,0.03*staff_table[[#This Row],[Salary]],0.02*staff_table[[#This Row],[Salary]]),0)</f>
        <v>3194</v>
      </c>
      <c r="K36">
        <f>_xlfn.XLOOKUP(staff_table[[#This Row],[Rating]],'Rating Pivot'!$B$4:$B$8,'Rating Pivot'!$C$4:$C$8)</f>
        <v>3</v>
      </c>
    </row>
    <row r="37" spans="1:11" x14ac:dyDescent="0.35">
      <c r="A37" t="s">
        <v>43</v>
      </c>
      <c r="B37" t="s">
        <v>8</v>
      </c>
      <c r="C37" t="s">
        <v>9</v>
      </c>
      <c r="D37">
        <v>28</v>
      </c>
      <c r="E37" s="6">
        <v>44486</v>
      </c>
      <c r="F37">
        <v>104770</v>
      </c>
      <c r="G37" t="s">
        <v>16</v>
      </c>
      <c r="H37" t="s">
        <v>205</v>
      </c>
      <c r="I37" s="7">
        <f ca="1">(TODAY()-staff_table[[#This Row],[Date Joined]])/365</f>
        <v>1.7232876712328766</v>
      </c>
      <c r="J37" s="16">
        <f ca="1">ROUNDUP(IF(staff_table[[#This Row],[Tenure]]&gt;2,0.03*staff_table[[#This Row],[Salary]],0.02*staff_table[[#This Row],[Salary]]),0)</f>
        <v>2096</v>
      </c>
      <c r="K37">
        <f>_xlfn.XLOOKUP(staff_table[[#This Row],[Rating]],'Rating Pivot'!$B$4:$B$8,'Rating Pivot'!$C$4:$C$8)</f>
        <v>3</v>
      </c>
    </row>
    <row r="38" spans="1:11" x14ac:dyDescent="0.35">
      <c r="A38" t="s">
        <v>136</v>
      </c>
      <c r="B38" t="s">
        <v>8</v>
      </c>
      <c r="C38" t="s">
        <v>9</v>
      </c>
      <c r="D38">
        <v>28</v>
      </c>
      <c r="E38" s="6">
        <v>44425</v>
      </c>
      <c r="F38">
        <v>104770</v>
      </c>
      <c r="G38" t="s">
        <v>16</v>
      </c>
      <c r="H38" t="s">
        <v>207</v>
      </c>
      <c r="I38" s="7">
        <f ca="1">(TODAY()-staff_table[[#This Row],[Date Joined]])/365</f>
        <v>1.8904109589041096</v>
      </c>
      <c r="J38" s="16">
        <f ca="1">ROUNDUP(IF(staff_table[[#This Row],[Tenure]]&gt;2,0.03*staff_table[[#This Row],[Salary]],0.02*staff_table[[#This Row],[Salary]]),0)</f>
        <v>2096</v>
      </c>
      <c r="K38">
        <f>_xlfn.XLOOKUP(staff_table[[#This Row],[Rating]],'Rating Pivot'!$B$4:$B$8,'Rating Pivot'!$C$4:$C$8)</f>
        <v>3</v>
      </c>
    </row>
    <row r="39" spans="1:11" x14ac:dyDescent="0.35">
      <c r="A39" t="s">
        <v>101</v>
      </c>
      <c r="B39" t="s">
        <v>8</v>
      </c>
      <c r="C39" t="s">
        <v>12</v>
      </c>
      <c r="D39">
        <v>40</v>
      </c>
      <c r="E39" s="6">
        <v>44381</v>
      </c>
      <c r="F39">
        <v>104410</v>
      </c>
      <c r="G39" t="s">
        <v>16</v>
      </c>
      <c r="H39" t="s">
        <v>205</v>
      </c>
      <c r="I39" s="7">
        <f ca="1">(TODAY()-staff_table[[#This Row],[Date Joined]])/365</f>
        <v>2.010958904109589</v>
      </c>
      <c r="J39" s="16">
        <f ca="1">ROUNDUP(IF(staff_table[[#This Row],[Tenure]]&gt;2,0.03*staff_table[[#This Row],[Salary]],0.02*staff_table[[#This Row],[Salary]]),0)</f>
        <v>3133</v>
      </c>
      <c r="K39">
        <f>_xlfn.XLOOKUP(staff_table[[#This Row],[Rating]],'Rating Pivot'!$B$4:$B$8,'Rating Pivot'!$C$4:$C$8)</f>
        <v>3</v>
      </c>
    </row>
    <row r="40" spans="1:11" x14ac:dyDescent="0.35">
      <c r="A40" t="s">
        <v>194</v>
      </c>
      <c r="B40" t="s">
        <v>8</v>
      </c>
      <c r="C40" t="s">
        <v>12</v>
      </c>
      <c r="D40">
        <v>40</v>
      </c>
      <c r="E40" s="6">
        <v>44320</v>
      </c>
      <c r="F40">
        <v>104410</v>
      </c>
      <c r="G40" t="s">
        <v>16</v>
      </c>
      <c r="H40" t="s">
        <v>207</v>
      </c>
      <c r="I40" s="7">
        <f ca="1">(TODAY()-staff_table[[#This Row],[Date Joined]])/365</f>
        <v>2.1780821917808217</v>
      </c>
      <c r="J40" s="16">
        <f ca="1">ROUNDUP(IF(staff_table[[#This Row],[Tenure]]&gt;2,0.03*staff_table[[#This Row],[Salary]],0.02*staff_table[[#This Row],[Salary]]),0)</f>
        <v>3133</v>
      </c>
      <c r="K40">
        <f>_xlfn.XLOOKUP(staff_table[[#This Row],[Rating]],'Rating Pivot'!$B$4:$B$8,'Rating Pivot'!$C$4:$C$8)</f>
        <v>3</v>
      </c>
    </row>
    <row r="41" spans="1:11" x14ac:dyDescent="0.35">
      <c r="A41" t="s">
        <v>96</v>
      </c>
      <c r="B41" t="s">
        <v>8</v>
      </c>
      <c r="C41" t="s">
        <v>9</v>
      </c>
      <c r="D41">
        <v>28</v>
      </c>
      <c r="E41" s="6">
        <v>44649</v>
      </c>
      <c r="F41">
        <v>104120</v>
      </c>
      <c r="G41" t="s">
        <v>16</v>
      </c>
      <c r="H41" t="s">
        <v>205</v>
      </c>
      <c r="I41" s="7">
        <f ca="1">(TODAY()-staff_table[[#This Row],[Date Joined]])/365</f>
        <v>1.2767123287671234</v>
      </c>
      <c r="J41" s="16">
        <f ca="1">ROUNDUP(IF(staff_table[[#This Row],[Tenure]]&gt;2,0.03*staff_table[[#This Row],[Salary]],0.02*staff_table[[#This Row],[Salary]]),0)</f>
        <v>2083</v>
      </c>
      <c r="K41">
        <f>_xlfn.XLOOKUP(staff_table[[#This Row],[Rating]],'Rating Pivot'!$B$4:$B$8,'Rating Pivot'!$C$4:$C$8)</f>
        <v>3</v>
      </c>
    </row>
    <row r="42" spans="1:11" x14ac:dyDescent="0.35">
      <c r="A42" t="s">
        <v>189</v>
      </c>
      <c r="B42" t="s">
        <v>8</v>
      </c>
      <c r="C42" t="s">
        <v>9</v>
      </c>
      <c r="D42">
        <v>28</v>
      </c>
      <c r="E42" s="6">
        <v>44590</v>
      </c>
      <c r="F42">
        <v>104120</v>
      </c>
      <c r="G42" t="s">
        <v>16</v>
      </c>
      <c r="H42" t="s">
        <v>207</v>
      </c>
      <c r="I42" s="7">
        <f ca="1">(TODAY()-staff_table[[#This Row],[Date Joined]])/365</f>
        <v>1.4383561643835616</v>
      </c>
      <c r="J42" s="16">
        <f ca="1">ROUNDUP(IF(staff_table[[#This Row],[Tenure]]&gt;2,0.03*staff_table[[#This Row],[Salary]],0.02*staff_table[[#This Row],[Salary]]),0)</f>
        <v>2083</v>
      </c>
      <c r="K42">
        <f>_xlfn.XLOOKUP(staff_table[[#This Row],[Rating]],'Rating Pivot'!$B$4:$B$8,'Rating Pivot'!$C$4:$C$8)</f>
        <v>3</v>
      </c>
    </row>
    <row r="43" spans="1:11" x14ac:dyDescent="0.35">
      <c r="A43" t="s">
        <v>50</v>
      </c>
      <c r="B43" t="s">
        <v>15</v>
      </c>
      <c r="C43" t="s">
        <v>9</v>
      </c>
      <c r="D43">
        <v>31</v>
      </c>
      <c r="E43" s="6">
        <v>44724</v>
      </c>
      <c r="F43">
        <v>103550</v>
      </c>
      <c r="G43" t="s">
        <v>16</v>
      </c>
      <c r="H43" t="s">
        <v>205</v>
      </c>
      <c r="I43" s="7">
        <f ca="1">(TODAY()-staff_table[[#This Row],[Date Joined]])/365</f>
        <v>1.0712328767123287</v>
      </c>
      <c r="J43" s="16">
        <f ca="1">ROUNDUP(IF(staff_table[[#This Row],[Tenure]]&gt;2,0.03*staff_table[[#This Row],[Salary]],0.02*staff_table[[#This Row],[Salary]]),0)</f>
        <v>2071</v>
      </c>
      <c r="K43">
        <f>_xlfn.XLOOKUP(staff_table[[#This Row],[Rating]],'Rating Pivot'!$B$4:$B$8,'Rating Pivot'!$C$4:$C$8)</f>
        <v>3</v>
      </c>
    </row>
    <row r="44" spans="1:11" x14ac:dyDescent="0.35">
      <c r="A44" t="s">
        <v>143</v>
      </c>
      <c r="B44" t="s">
        <v>15</v>
      </c>
      <c r="C44" t="s">
        <v>9</v>
      </c>
      <c r="D44">
        <v>31</v>
      </c>
      <c r="E44" s="6">
        <v>44663</v>
      </c>
      <c r="F44">
        <v>103550</v>
      </c>
      <c r="G44" t="s">
        <v>16</v>
      </c>
      <c r="H44" t="s">
        <v>207</v>
      </c>
      <c r="I44" s="7">
        <f ca="1">(TODAY()-staff_table[[#This Row],[Date Joined]])/365</f>
        <v>1.2383561643835617</v>
      </c>
      <c r="J44" s="16">
        <f ca="1">ROUNDUP(IF(staff_table[[#This Row],[Tenure]]&gt;2,0.03*staff_table[[#This Row],[Salary]],0.02*staff_table[[#This Row],[Salary]]),0)</f>
        <v>2071</v>
      </c>
      <c r="K44">
        <f>_xlfn.XLOOKUP(staff_table[[#This Row],[Rating]],'Rating Pivot'!$B$4:$B$8,'Rating Pivot'!$C$4:$C$8)</f>
        <v>3</v>
      </c>
    </row>
    <row r="45" spans="1:11" x14ac:dyDescent="0.35">
      <c r="A45" t="s">
        <v>103</v>
      </c>
      <c r="B45" t="s">
        <v>15</v>
      </c>
      <c r="C45" t="s">
        <v>12</v>
      </c>
      <c r="D45">
        <v>24</v>
      </c>
      <c r="E45" s="6">
        <v>44686</v>
      </c>
      <c r="F45">
        <v>100420</v>
      </c>
      <c r="G45" t="s">
        <v>16</v>
      </c>
      <c r="H45" t="s">
        <v>205</v>
      </c>
      <c r="I45" s="7">
        <f ca="1">(TODAY()-staff_table[[#This Row],[Date Joined]])/365</f>
        <v>1.1753424657534246</v>
      </c>
      <c r="J45" s="16">
        <f ca="1">ROUNDUP(IF(staff_table[[#This Row],[Tenure]]&gt;2,0.03*staff_table[[#This Row],[Salary]],0.02*staff_table[[#This Row],[Salary]]),0)</f>
        <v>2009</v>
      </c>
      <c r="K45">
        <f>_xlfn.XLOOKUP(staff_table[[#This Row],[Rating]],'Rating Pivot'!$B$4:$B$8,'Rating Pivot'!$C$4:$C$8)</f>
        <v>3</v>
      </c>
    </row>
    <row r="46" spans="1:11" x14ac:dyDescent="0.35">
      <c r="A46" t="s">
        <v>196</v>
      </c>
      <c r="B46" t="s">
        <v>15</v>
      </c>
      <c r="C46" t="s">
        <v>12</v>
      </c>
      <c r="D46">
        <v>24</v>
      </c>
      <c r="E46" s="6">
        <v>44625</v>
      </c>
      <c r="F46">
        <v>100420</v>
      </c>
      <c r="G46" t="s">
        <v>16</v>
      </c>
      <c r="H46" t="s">
        <v>207</v>
      </c>
      <c r="I46" s="7">
        <f ca="1">(TODAY()-staff_table[[#This Row],[Date Joined]])/365</f>
        <v>1.3424657534246576</v>
      </c>
      <c r="J46" s="16">
        <f ca="1">ROUNDUP(IF(staff_table[[#This Row],[Tenure]]&gt;2,0.03*staff_table[[#This Row],[Salary]],0.02*staff_table[[#This Row],[Salary]]),0)</f>
        <v>2009</v>
      </c>
      <c r="K46">
        <f>_xlfn.XLOOKUP(staff_table[[#This Row],[Rating]],'Rating Pivot'!$B$4:$B$8,'Rating Pivot'!$C$4:$C$8)</f>
        <v>3</v>
      </c>
    </row>
    <row r="47" spans="1:11" x14ac:dyDescent="0.35">
      <c r="A47" t="s">
        <v>107</v>
      </c>
      <c r="B47" t="s">
        <v>8</v>
      </c>
      <c r="C47" t="s">
        <v>9</v>
      </c>
      <c r="D47">
        <v>28</v>
      </c>
      <c r="E47" s="6">
        <v>44630</v>
      </c>
      <c r="F47">
        <v>99970</v>
      </c>
      <c r="G47" t="s">
        <v>16</v>
      </c>
      <c r="H47" t="s">
        <v>205</v>
      </c>
      <c r="I47" s="7">
        <f ca="1">(TODAY()-staff_table[[#This Row],[Date Joined]])/365</f>
        <v>1.3287671232876712</v>
      </c>
      <c r="J47" s="16">
        <f ca="1">ROUNDUP(IF(staff_table[[#This Row],[Tenure]]&gt;2,0.03*staff_table[[#This Row],[Salary]],0.02*staff_table[[#This Row],[Salary]]),0)</f>
        <v>2000</v>
      </c>
      <c r="K47">
        <f>_xlfn.XLOOKUP(staff_table[[#This Row],[Rating]],'Rating Pivot'!$B$4:$B$8,'Rating Pivot'!$C$4:$C$8)</f>
        <v>3</v>
      </c>
    </row>
    <row r="48" spans="1:11" x14ac:dyDescent="0.35">
      <c r="A48" t="s">
        <v>200</v>
      </c>
      <c r="B48" t="s">
        <v>8</v>
      </c>
      <c r="C48" t="s">
        <v>9</v>
      </c>
      <c r="D48">
        <v>28</v>
      </c>
      <c r="E48" s="6">
        <v>44571</v>
      </c>
      <c r="F48">
        <v>99970</v>
      </c>
      <c r="G48" t="s">
        <v>16</v>
      </c>
      <c r="H48" t="s">
        <v>207</v>
      </c>
      <c r="I48" s="7">
        <f ca="1">(TODAY()-staff_table[[#This Row],[Date Joined]])/365</f>
        <v>1.4904109589041097</v>
      </c>
      <c r="J48" s="16">
        <f ca="1">ROUNDUP(IF(staff_table[[#This Row],[Tenure]]&gt;2,0.03*staff_table[[#This Row],[Salary]],0.02*staff_table[[#This Row],[Salary]]),0)</f>
        <v>2000</v>
      </c>
      <c r="K48">
        <f>_xlfn.XLOOKUP(staff_table[[#This Row],[Rating]],'Rating Pivot'!$B$4:$B$8,'Rating Pivot'!$C$4:$C$8)</f>
        <v>3</v>
      </c>
    </row>
    <row r="49" spans="1:11" x14ac:dyDescent="0.35">
      <c r="A49" t="s">
        <v>105</v>
      </c>
      <c r="B49" t="s">
        <v>15</v>
      </c>
      <c r="C49" t="s">
        <v>9</v>
      </c>
      <c r="D49">
        <v>40</v>
      </c>
      <c r="E49" s="6">
        <v>44263</v>
      </c>
      <c r="F49">
        <v>99750</v>
      </c>
      <c r="G49" t="s">
        <v>16</v>
      </c>
      <c r="H49" t="s">
        <v>205</v>
      </c>
      <c r="I49" s="7">
        <f ca="1">(TODAY()-staff_table[[#This Row],[Date Joined]])/365</f>
        <v>2.3342465753424659</v>
      </c>
      <c r="J49" s="16">
        <f ca="1">ROUNDUP(IF(staff_table[[#This Row],[Tenure]]&gt;2,0.03*staff_table[[#This Row],[Salary]],0.02*staff_table[[#This Row],[Salary]]),0)</f>
        <v>2993</v>
      </c>
      <c r="K49">
        <f>_xlfn.XLOOKUP(staff_table[[#This Row],[Rating]],'Rating Pivot'!$B$4:$B$8,'Rating Pivot'!$C$4:$C$8)</f>
        <v>3</v>
      </c>
    </row>
    <row r="50" spans="1:11" x14ac:dyDescent="0.35">
      <c r="A50" t="s">
        <v>198</v>
      </c>
      <c r="B50" t="s">
        <v>15</v>
      </c>
      <c r="C50" t="s">
        <v>9</v>
      </c>
      <c r="D50">
        <v>40</v>
      </c>
      <c r="E50" s="6">
        <v>44204</v>
      </c>
      <c r="F50">
        <v>99750</v>
      </c>
      <c r="G50" t="s">
        <v>16</v>
      </c>
      <c r="H50" t="s">
        <v>207</v>
      </c>
      <c r="I50" s="7">
        <f ca="1">(TODAY()-staff_table[[#This Row],[Date Joined]])/365</f>
        <v>2.495890410958904</v>
      </c>
      <c r="J50" s="16">
        <f ca="1">ROUNDUP(IF(staff_table[[#This Row],[Tenure]]&gt;2,0.03*staff_table[[#This Row],[Salary]],0.02*staff_table[[#This Row],[Salary]]),0)</f>
        <v>2993</v>
      </c>
      <c r="K50">
        <f>_xlfn.XLOOKUP(staff_table[[#This Row],[Rating]],'Rating Pivot'!$B$4:$B$8,'Rating Pivot'!$C$4:$C$8)</f>
        <v>3</v>
      </c>
    </row>
    <row r="51" spans="1:11" x14ac:dyDescent="0.35">
      <c r="A51" t="s">
        <v>85</v>
      </c>
      <c r="B51" t="s">
        <v>15</v>
      </c>
      <c r="C51" t="s">
        <v>21</v>
      </c>
      <c r="D51">
        <v>30</v>
      </c>
      <c r="E51" s="6">
        <v>44606</v>
      </c>
      <c r="F51">
        <v>96800</v>
      </c>
      <c r="G51" t="s">
        <v>16</v>
      </c>
      <c r="H51" t="s">
        <v>205</v>
      </c>
      <c r="I51" s="7">
        <f ca="1">(TODAY()-staff_table[[#This Row],[Date Joined]])/365</f>
        <v>1.3945205479452054</v>
      </c>
      <c r="J51" s="16">
        <f ca="1">ROUNDUP(IF(staff_table[[#This Row],[Tenure]]&gt;2,0.03*staff_table[[#This Row],[Salary]],0.02*staff_table[[#This Row],[Salary]]),0)</f>
        <v>1936</v>
      </c>
      <c r="K51">
        <f>_xlfn.XLOOKUP(staff_table[[#This Row],[Rating]],'Rating Pivot'!$B$4:$B$8,'Rating Pivot'!$C$4:$C$8)</f>
        <v>3</v>
      </c>
    </row>
    <row r="52" spans="1:11" x14ac:dyDescent="0.35">
      <c r="A52" t="s">
        <v>177</v>
      </c>
      <c r="B52" t="s">
        <v>15</v>
      </c>
      <c r="C52" t="s">
        <v>21</v>
      </c>
      <c r="D52">
        <v>30</v>
      </c>
      <c r="E52" s="6">
        <v>44544</v>
      </c>
      <c r="F52">
        <v>96800</v>
      </c>
      <c r="G52" t="s">
        <v>16</v>
      </c>
      <c r="H52" t="s">
        <v>207</v>
      </c>
      <c r="I52" s="7">
        <f ca="1">(TODAY()-staff_table[[#This Row],[Date Joined]])/365</f>
        <v>1.5643835616438355</v>
      </c>
      <c r="J52" s="16">
        <f ca="1">ROUNDUP(IF(staff_table[[#This Row],[Tenure]]&gt;2,0.03*staff_table[[#This Row],[Salary]],0.02*staff_table[[#This Row],[Salary]]),0)</f>
        <v>1936</v>
      </c>
      <c r="K52">
        <f>_xlfn.XLOOKUP(staff_table[[#This Row],[Rating]],'Rating Pivot'!$B$4:$B$8,'Rating Pivot'!$C$4:$C$8)</f>
        <v>3</v>
      </c>
    </row>
    <row r="53" spans="1:11" x14ac:dyDescent="0.35">
      <c r="A53" t="s">
        <v>71</v>
      </c>
      <c r="B53" t="s">
        <v>8</v>
      </c>
      <c r="C53" t="s">
        <v>12</v>
      </c>
      <c r="D53">
        <v>33</v>
      </c>
      <c r="E53" s="6">
        <v>44190</v>
      </c>
      <c r="F53">
        <v>96140</v>
      </c>
      <c r="G53" t="s">
        <v>16</v>
      </c>
      <c r="H53" t="s">
        <v>205</v>
      </c>
      <c r="I53" s="7">
        <f ca="1">(TODAY()-staff_table[[#This Row],[Date Joined]])/365</f>
        <v>2.5342465753424657</v>
      </c>
      <c r="J53" s="16">
        <f ca="1">ROUNDUP(IF(staff_table[[#This Row],[Tenure]]&gt;2,0.03*staff_table[[#This Row],[Salary]],0.02*staff_table[[#This Row],[Salary]]),0)</f>
        <v>2885</v>
      </c>
      <c r="K53">
        <f>_xlfn.XLOOKUP(staff_table[[#This Row],[Rating]],'Rating Pivot'!$B$4:$B$8,'Rating Pivot'!$C$4:$C$8)</f>
        <v>3</v>
      </c>
    </row>
    <row r="54" spans="1:11" x14ac:dyDescent="0.35">
      <c r="A54" t="s">
        <v>163</v>
      </c>
      <c r="B54" t="s">
        <v>8</v>
      </c>
      <c r="C54" t="s">
        <v>12</v>
      </c>
      <c r="D54">
        <v>33</v>
      </c>
      <c r="E54" s="6">
        <v>44129</v>
      </c>
      <c r="F54">
        <v>96140</v>
      </c>
      <c r="G54" t="s">
        <v>16</v>
      </c>
      <c r="H54" t="s">
        <v>207</v>
      </c>
      <c r="I54" s="7">
        <f ca="1">(TODAY()-staff_table[[#This Row],[Date Joined]])/365</f>
        <v>2.7013698630136984</v>
      </c>
      <c r="J54" s="16">
        <f ca="1">ROUNDUP(IF(staff_table[[#This Row],[Tenure]]&gt;2,0.03*staff_table[[#This Row],[Salary]],0.02*staff_table[[#This Row],[Salary]]),0)</f>
        <v>2885</v>
      </c>
      <c r="K54">
        <f>_xlfn.XLOOKUP(staff_table[[#This Row],[Rating]],'Rating Pivot'!$B$4:$B$8,'Rating Pivot'!$C$4:$C$8)</f>
        <v>3</v>
      </c>
    </row>
    <row r="55" spans="1:11" x14ac:dyDescent="0.35">
      <c r="A55" t="s">
        <v>77</v>
      </c>
      <c r="B55" t="s">
        <v>8</v>
      </c>
      <c r="C55" t="s">
        <v>19</v>
      </c>
      <c r="D55">
        <v>25</v>
      </c>
      <c r="E55" s="6">
        <v>44205</v>
      </c>
      <c r="F55">
        <v>92700</v>
      </c>
      <c r="G55" t="s">
        <v>16</v>
      </c>
      <c r="H55" t="s">
        <v>205</v>
      </c>
      <c r="I55" s="7">
        <f ca="1">(TODAY()-staff_table[[#This Row],[Date Joined]])/365</f>
        <v>2.493150684931507</v>
      </c>
      <c r="J55" s="16">
        <f ca="1">ROUNDUP(IF(staff_table[[#This Row],[Tenure]]&gt;2,0.03*staff_table[[#This Row],[Salary]],0.02*staff_table[[#This Row],[Salary]]),0)</f>
        <v>2781</v>
      </c>
      <c r="K55">
        <f>_xlfn.XLOOKUP(staff_table[[#This Row],[Rating]],'Rating Pivot'!$B$4:$B$8,'Rating Pivot'!$C$4:$C$8)</f>
        <v>3</v>
      </c>
    </row>
    <row r="56" spans="1:11" x14ac:dyDescent="0.35">
      <c r="A56" t="s">
        <v>169</v>
      </c>
      <c r="B56" t="s">
        <v>8</v>
      </c>
      <c r="C56" t="s">
        <v>19</v>
      </c>
      <c r="D56">
        <v>25</v>
      </c>
      <c r="E56" s="6">
        <v>44144</v>
      </c>
      <c r="F56">
        <v>92700</v>
      </c>
      <c r="G56" t="s">
        <v>16</v>
      </c>
      <c r="H56" t="s">
        <v>207</v>
      </c>
      <c r="I56" s="7">
        <f ca="1">(TODAY()-staff_table[[#This Row],[Date Joined]])/365</f>
        <v>2.6602739726027398</v>
      </c>
      <c r="J56" s="16">
        <f ca="1">ROUNDUP(IF(staff_table[[#This Row],[Tenure]]&gt;2,0.03*staff_table[[#This Row],[Salary]],0.02*staff_table[[#This Row],[Salary]]),0)</f>
        <v>2781</v>
      </c>
      <c r="K56">
        <f>_xlfn.XLOOKUP(staff_table[[#This Row],[Rating]],'Rating Pivot'!$B$4:$B$8,'Rating Pivot'!$C$4:$C$8)</f>
        <v>3</v>
      </c>
    </row>
    <row r="57" spans="1:11" x14ac:dyDescent="0.35">
      <c r="A57" t="s">
        <v>102</v>
      </c>
      <c r="B57" t="s">
        <v>8</v>
      </c>
      <c r="C57" t="s">
        <v>21</v>
      </c>
      <c r="D57">
        <v>34</v>
      </c>
      <c r="E57" s="6">
        <v>44445</v>
      </c>
      <c r="F57">
        <v>92450</v>
      </c>
      <c r="G57" t="s">
        <v>16</v>
      </c>
      <c r="H57" t="s">
        <v>205</v>
      </c>
      <c r="I57" s="7">
        <f ca="1">(TODAY()-staff_table[[#This Row],[Date Joined]])/365</f>
        <v>1.8356164383561644</v>
      </c>
      <c r="J57" s="16">
        <f ca="1">ROUNDUP(IF(staff_table[[#This Row],[Tenure]]&gt;2,0.03*staff_table[[#This Row],[Salary]],0.02*staff_table[[#This Row],[Salary]]),0)</f>
        <v>1849</v>
      </c>
      <c r="K57">
        <f>_xlfn.XLOOKUP(staff_table[[#This Row],[Rating]],'Rating Pivot'!$B$4:$B$8,'Rating Pivot'!$C$4:$C$8)</f>
        <v>3</v>
      </c>
    </row>
    <row r="58" spans="1:11" x14ac:dyDescent="0.35">
      <c r="A58" t="s">
        <v>195</v>
      </c>
      <c r="B58" t="s">
        <v>8</v>
      </c>
      <c r="C58" t="s">
        <v>21</v>
      </c>
      <c r="D58">
        <v>34</v>
      </c>
      <c r="E58" s="6">
        <v>44383</v>
      </c>
      <c r="F58">
        <v>92450</v>
      </c>
      <c r="G58" t="s">
        <v>16</v>
      </c>
      <c r="H58" t="s">
        <v>207</v>
      </c>
      <c r="I58" s="7">
        <f ca="1">(TODAY()-staff_table[[#This Row],[Date Joined]])/365</f>
        <v>2.0054794520547947</v>
      </c>
      <c r="J58" s="16">
        <f ca="1">ROUNDUP(IF(staff_table[[#This Row],[Tenure]]&gt;2,0.03*staff_table[[#This Row],[Salary]],0.02*staff_table[[#This Row],[Salary]]),0)</f>
        <v>2774</v>
      </c>
      <c r="K58">
        <f>_xlfn.XLOOKUP(staff_table[[#This Row],[Rating]],'Rating Pivot'!$B$4:$B$8,'Rating Pivot'!$C$4:$C$8)</f>
        <v>3</v>
      </c>
    </row>
    <row r="59" spans="1:11" x14ac:dyDescent="0.35">
      <c r="A59" t="s">
        <v>68</v>
      </c>
      <c r="B59" t="s">
        <v>15</v>
      </c>
      <c r="C59" t="s">
        <v>21</v>
      </c>
      <c r="D59">
        <v>27</v>
      </c>
      <c r="E59" s="6">
        <v>44236</v>
      </c>
      <c r="F59">
        <v>91650</v>
      </c>
      <c r="G59" t="s">
        <v>13</v>
      </c>
      <c r="H59" t="s">
        <v>205</v>
      </c>
      <c r="I59" s="7">
        <f ca="1">(TODAY()-staff_table[[#This Row],[Date Joined]])/365</f>
        <v>2.408219178082192</v>
      </c>
      <c r="J59" s="16">
        <f ca="1">ROUNDUP(IF(staff_table[[#This Row],[Tenure]]&gt;2,0.03*staff_table[[#This Row],[Salary]],0.02*staff_table[[#This Row],[Salary]]),0)</f>
        <v>2750</v>
      </c>
      <c r="K59">
        <f>_xlfn.XLOOKUP(staff_table[[#This Row],[Rating]],'Rating Pivot'!$B$4:$B$8,'Rating Pivot'!$C$4:$C$8)</f>
        <v>4</v>
      </c>
    </row>
    <row r="60" spans="1:11" x14ac:dyDescent="0.35">
      <c r="A60" t="s">
        <v>160</v>
      </c>
      <c r="B60" t="s">
        <v>15</v>
      </c>
      <c r="C60" t="s">
        <v>21</v>
      </c>
      <c r="D60">
        <v>27</v>
      </c>
      <c r="E60" s="6">
        <v>44174</v>
      </c>
      <c r="F60">
        <v>91650</v>
      </c>
      <c r="G60" t="s">
        <v>13</v>
      </c>
      <c r="H60" t="s">
        <v>207</v>
      </c>
      <c r="I60" s="7">
        <f ca="1">(TODAY()-staff_table[[#This Row],[Date Joined]])/365</f>
        <v>2.5780821917808221</v>
      </c>
      <c r="J60" s="16">
        <f ca="1">ROUNDUP(IF(staff_table[[#This Row],[Tenure]]&gt;2,0.03*staff_table[[#This Row],[Salary]],0.02*staff_table[[#This Row],[Salary]]),0)</f>
        <v>2750</v>
      </c>
      <c r="K60">
        <f>_xlfn.XLOOKUP(staff_table[[#This Row],[Rating]],'Rating Pivot'!$B$4:$B$8,'Rating Pivot'!$C$4:$C$8)</f>
        <v>4</v>
      </c>
    </row>
    <row r="61" spans="1:11" x14ac:dyDescent="0.35">
      <c r="A61" t="s">
        <v>52</v>
      </c>
      <c r="B61" t="s">
        <v>206</v>
      </c>
      <c r="C61" t="s">
        <v>12</v>
      </c>
      <c r="D61">
        <v>32</v>
      </c>
      <c r="E61" s="6">
        <v>44774</v>
      </c>
      <c r="F61">
        <v>91310</v>
      </c>
      <c r="G61" t="s">
        <v>16</v>
      </c>
      <c r="H61" t="s">
        <v>205</v>
      </c>
      <c r="I61" s="7">
        <f ca="1">(TODAY()-staff_table[[#This Row],[Date Joined]])/365</f>
        <v>0.9342465753424658</v>
      </c>
      <c r="J61" s="16">
        <f ca="1">ROUNDUP(IF(staff_table[[#This Row],[Tenure]]&gt;2,0.03*staff_table[[#This Row],[Salary]],0.02*staff_table[[#This Row],[Salary]]),0)</f>
        <v>1827</v>
      </c>
      <c r="K61">
        <f>_xlfn.XLOOKUP(staff_table[[#This Row],[Rating]],'Rating Pivot'!$B$4:$B$8,'Rating Pivot'!$C$4:$C$8)</f>
        <v>3</v>
      </c>
    </row>
    <row r="62" spans="1:11" x14ac:dyDescent="0.35">
      <c r="A62" t="s">
        <v>145</v>
      </c>
      <c r="B62" t="s">
        <v>206</v>
      </c>
      <c r="C62" t="s">
        <v>12</v>
      </c>
      <c r="D62">
        <v>32</v>
      </c>
      <c r="E62" s="6">
        <v>44713</v>
      </c>
      <c r="F62">
        <v>91310</v>
      </c>
      <c r="G62" t="s">
        <v>16</v>
      </c>
      <c r="H62" t="s">
        <v>207</v>
      </c>
      <c r="I62" s="7">
        <f ca="1">(TODAY()-staff_table[[#This Row],[Date Joined]])/365</f>
        <v>1.1013698630136985</v>
      </c>
      <c r="J62" s="16">
        <f ca="1">ROUNDUP(IF(staff_table[[#This Row],[Tenure]]&gt;2,0.03*staff_table[[#This Row],[Salary]],0.02*staff_table[[#This Row],[Salary]]),0)</f>
        <v>1827</v>
      </c>
      <c r="K62">
        <f>_xlfn.XLOOKUP(staff_table[[#This Row],[Rating]],'Rating Pivot'!$B$4:$B$8,'Rating Pivot'!$C$4:$C$8)</f>
        <v>3</v>
      </c>
    </row>
    <row r="63" spans="1:11" x14ac:dyDescent="0.35">
      <c r="A63" t="s">
        <v>11</v>
      </c>
      <c r="B63" t="s">
        <v>206</v>
      </c>
      <c r="C63" t="s">
        <v>12</v>
      </c>
      <c r="D63">
        <v>26</v>
      </c>
      <c r="E63" s="6">
        <v>44271</v>
      </c>
      <c r="F63">
        <v>90700</v>
      </c>
      <c r="G63" t="s">
        <v>13</v>
      </c>
      <c r="H63" t="s">
        <v>205</v>
      </c>
      <c r="I63" s="7">
        <f ca="1">(TODAY()-staff_table[[#This Row],[Date Joined]])/365</f>
        <v>2.3123287671232875</v>
      </c>
      <c r="J63" s="16">
        <f ca="1">ROUNDUP(IF(staff_table[[#This Row],[Tenure]]&gt;2,0.03*staff_table[[#This Row],[Salary]],0.02*staff_table[[#This Row],[Salary]]),0)</f>
        <v>2721</v>
      </c>
      <c r="K63">
        <f>_xlfn.XLOOKUP(staff_table[[#This Row],[Rating]],'Rating Pivot'!$B$4:$B$8,'Rating Pivot'!$C$4:$C$8)</f>
        <v>4</v>
      </c>
    </row>
    <row r="64" spans="1:11" x14ac:dyDescent="0.35">
      <c r="A64" t="s">
        <v>112</v>
      </c>
      <c r="B64" t="s">
        <v>206</v>
      </c>
      <c r="C64" t="s">
        <v>12</v>
      </c>
      <c r="D64">
        <v>27</v>
      </c>
      <c r="E64" s="6">
        <v>44212</v>
      </c>
      <c r="F64">
        <v>90700</v>
      </c>
      <c r="G64" t="s">
        <v>13</v>
      </c>
      <c r="H64" t="s">
        <v>207</v>
      </c>
      <c r="I64" s="7">
        <f ca="1">(TODAY()-staff_table[[#This Row],[Date Joined]])/365</f>
        <v>2.473972602739726</v>
      </c>
      <c r="J64" s="16">
        <f ca="1">ROUNDUP(IF(staff_table[[#This Row],[Tenure]]&gt;2,0.03*staff_table[[#This Row],[Salary]],0.02*staff_table[[#This Row],[Salary]]),0)</f>
        <v>2721</v>
      </c>
      <c r="K64">
        <f>_xlfn.XLOOKUP(staff_table[[#This Row],[Rating]],'Rating Pivot'!$B$4:$B$8,'Rating Pivot'!$C$4:$C$8)</f>
        <v>4</v>
      </c>
    </row>
    <row r="65" spans="1:11" x14ac:dyDescent="0.35">
      <c r="A65" t="s">
        <v>23</v>
      </c>
      <c r="B65" t="s">
        <v>15</v>
      </c>
      <c r="C65" t="s">
        <v>12</v>
      </c>
      <c r="D65">
        <v>37</v>
      </c>
      <c r="E65" s="6">
        <v>44338</v>
      </c>
      <c r="F65">
        <v>88050</v>
      </c>
      <c r="G65" t="s">
        <v>24</v>
      </c>
      <c r="H65" t="s">
        <v>205</v>
      </c>
      <c r="I65" s="7">
        <f ca="1">(TODAY()-staff_table[[#This Row],[Date Joined]])/365</f>
        <v>2.128767123287671</v>
      </c>
      <c r="J65" s="16">
        <f ca="1">ROUNDUP(IF(staff_table[[#This Row],[Tenure]]&gt;2,0.03*staff_table[[#This Row],[Salary]],0.02*staff_table[[#This Row],[Salary]]),0)</f>
        <v>2642</v>
      </c>
      <c r="K65">
        <f>_xlfn.XLOOKUP(staff_table[[#This Row],[Rating]],'Rating Pivot'!$B$4:$B$8,'Rating Pivot'!$C$4:$C$8)</f>
        <v>2</v>
      </c>
    </row>
    <row r="66" spans="1:11" x14ac:dyDescent="0.35">
      <c r="A66" t="s">
        <v>118</v>
      </c>
      <c r="B66" t="s">
        <v>15</v>
      </c>
      <c r="C66" t="s">
        <v>12</v>
      </c>
      <c r="D66">
        <v>37</v>
      </c>
      <c r="E66" s="6">
        <v>44277</v>
      </c>
      <c r="F66">
        <v>88050</v>
      </c>
      <c r="G66" t="s">
        <v>24</v>
      </c>
      <c r="H66" t="s">
        <v>207</v>
      </c>
      <c r="I66" s="7">
        <f ca="1">(TODAY()-staff_table[[#This Row],[Date Joined]])/365</f>
        <v>2.2958904109589042</v>
      </c>
      <c r="J66" s="16">
        <f ca="1">ROUNDUP(IF(staff_table[[#This Row],[Tenure]]&gt;2,0.03*staff_table[[#This Row],[Salary]],0.02*staff_table[[#This Row],[Salary]]),0)</f>
        <v>2642</v>
      </c>
      <c r="K66">
        <f>_xlfn.XLOOKUP(staff_table[[#This Row],[Rating]],'Rating Pivot'!$B$4:$B$8,'Rating Pivot'!$C$4:$C$8)</f>
        <v>2</v>
      </c>
    </row>
    <row r="67" spans="1:11" x14ac:dyDescent="0.35">
      <c r="A67" t="s">
        <v>74</v>
      </c>
      <c r="B67" t="s">
        <v>8</v>
      </c>
      <c r="C67" t="s">
        <v>12</v>
      </c>
      <c r="D67">
        <v>40</v>
      </c>
      <c r="E67" s="6">
        <v>44337</v>
      </c>
      <c r="F67">
        <v>87620</v>
      </c>
      <c r="G67" t="s">
        <v>16</v>
      </c>
      <c r="H67" t="s">
        <v>205</v>
      </c>
      <c r="I67" s="7">
        <f ca="1">(TODAY()-staff_table[[#This Row],[Date Joined]])/365</f>
        <v>2.1315068493150684</v>
      </c>
      <c r="J67" s="16">
        <f ca="1">ROUNDUP(IF(staff_table[[#This Row],[Tenure]]&gt;2,0.03*staff_table[[#This Row],[Salary]],0.02*staff_table[[#This Row],[Salary]]),0)</f>
        <v>2629</v>
      </c>
      <c r="K67">
        <f>_xlfn.XLOOKUP(staff_table[[#This Row],[Rating]],'Rating Pivot'!$B$4:$B$8,'Rating Pivot'!$C$4:$C$8)</f>
        <v>3</v>
      </c>
    </row>
    <row r="68" spans="1:11" x14ac:dyDescent="0.35">
      <c r="A68" t="s">
        <v>166</v>
      </c>
      <c r="B68" t="s">
        <v>8</v>
      </c>
      <c r="C68" t="s">
        <v>12</v>
      </c>
      <c r="D68">
        <v>40</v>
      </c>
      <c r="E68" s="6">
        <v>44276</v>
      </c>
      <c r="F68">
        <v>87620</v>
      </c>
      <c r="G68" t="s">
        <v>16</v>
      </c>
      <c r="H68" t="s">
        <v>207</v>
      </c>
      <c r="I68" s="7">
        <f ca="1">(TODAY()-staff_table[[#This Row],[Date Joined]])/365</f>
        <v>2.2986301369863016</v>
      </c>
      <c r="J68" s="16">
        <f ca="1">ROUNDUP(IF(staff_table[[#This Row],[Tenure]]&gt;2,0.03*staff_table[[#This Row],[Salary]],0.02*staff_table[[#This Row],[Salary]]),0)</f>
        <v>2629</v>
      </c>
      <c r="K68">
        <f>_xlfn.XLOOKUP(staff_table[[#This Row],[Rating]],'Rating Pivot'!$B$4:$B$8,'Rating Pivot'!$C$4:$C$8)</f>
        <v>3</v>
      </c>
    </row>
    <row r="69" spans="1:11" x14ac:dyDescent="0.35">
      <c r="A69" t="s">
        <v>88</v>
      </c>
      <c r="B69" t="s">
        <v>8</v>
      </c>
      <c r="C69" t="s">
        <v>21</v>
      </c>
      <c r="D69">
        <v>33</v>
      </c>
      <c r="E69" s="6">
        <v>44809</v>
      </c>
      <c r="F69">
        <v>86570</v>
      </c>
      <c r="G69" t="s">
        <v>16</v>
      </c>
      <c r="H69" t="s">
        <v>205</v>
      </c>
      <c r="I69" s="7">
        <f ca="1">(TODAY()-staff_table[[#This Row],[Date Joined]])/365</f>
        <v>0.83835616438356164</v>
      </c>
      <c r="J69" s="16">
        <f ca="1">ROUNDUP(IF(staff_table[[#This Row],[Tenure]]&gt;2,0.03*staff_table[[#This Row],[Salary]],0.02*staff_table[[#This Row],[Salary]]),0)</f>
        <v>1732</v>
      </c>
      <c r="K69">
        <f>_xlfn.XLOOKUP(staff_table[[#This Row],[Rating]],'Rating Pivot'!$B$4:$B$8,'Rating Pivot'!$C$4:$C$8)</f>
        <v>3</v>
      </c>
    </row>
    <row r="70" spans="1:11" x14ac:dyDescent="0.35">
      <c r="A70" t="s">
        <v>181</v>
      </c>
      <c r="B70" t="s">
        <v>8</v>
      </c>
      <c r="C70" t="s">
        <v>21</v>
      </c>
      <c r="D70">
        <v>33</v>
      </c>
      <c r="E70" s="6">
        <v>44747</v>
      </c>
      <c r="F70">
        <v>86570</v>
      </c>
      <c r="G70" t="s">
        <v>16</v>
      </c>
      <c r="H70" t="s">
        <v>207</v>
      </c>
      <c r="I70" s="7">
        <f ca="1">(TODAY()-staff_table[[#This Row],[Date Joined]])/365</f>
        <v>1.0082191780821919</v>
      </c>
      <c r="J70" s="16">
        <f ca="1">ROUNDUP(IF(staff_table[[#This Row],[Tenure]]&gt;2,0.03*staff_table[[#This Row],[Salary]],0.02*staff_table[[#This Row],[Salary]]),0)</f>
        <v>1732</v>
      </c>
      <c r="K70">
        <f>_xlfn.XLOOKUP(staff_table[[#This Row],[Rating]],'Rating Pivot'!$B$4:$B$8,'Rating Pivot'!$C$4:$C$8)</f>
        <v>3</v>
      </c>
    </row>
    <row r="71" spans="1:11" x14ac:dyDescent="0.35">
      <c r="A71" t="s">
        <v>28</v>
      </c>
      <c r="B71" t="s">
        <v>8</v>
      </c>
      <c r="C71" t="s">
        <v>21</v>
      </c>
      <c r="D71">
        <v>34</v>
      </c>
      <c r="E71" s="6">
        <v>44459</v>
      </c>
      <c r="F71">
        <v>85000</v>
      </c>
      <c r="G71" t="s">
        <v>16</v>
      </c>
      <c r="H71" t="s">
        <v>205</v>
      </c>
      <c r="I71" s="7">
        <f ca="1">(TODAY()-staff_table[[#This Row],[Date Joined]])/365</f>
        <v>1.7972602739726027</v>
      </c>
      <c r="J71" s="16">
        <f ca="1">ROUNDUP(IF(staff_table[[#This Row],[Tenure]]&gt;2,0.03*staff_table[[#This Row],[Salary]],0.02*staff_table[[#This Row],[Salary]]),0)</f>
        <v>1700</v>
      </c>
      <c r="K71">
        <f>_xlfn.XLOOKUP(staff_table[[#This Row],[Rating]],'Rating Pivot'!$B$4:$B$8,'Rating Pivot'!$C$4:$C$8)</f>
        <v>3</v>
      </c>
    </row>
    <row r="72" spans="1:11" x14ac:dyDescent="0.35">
      <c r="A72" t="s">
        <v>122</v>
      </c>
      <c r="B72" t="s">
        <v>8</v>
      </c>
      <c r="C72" t="s">
        <v>21</v>
      </c>
      <c r="D72">
        <v>34</v>
      </c>
      <c r="E72" s="6">
        <v>44397</v>
      </c>
      <c r="F72">
        <v>85000</v>
      </c>
      <c r="G72" t="s">
        <v>16</v>
      </c>
      <c r="H72" t="s">
        <v>207</v>
      </c>
      <c r="I72" s="7">
        <f ca="1">(TODAY()-staff_table[[#This Row],[Date Joined]])/365</f>
        <v>1.9671232876712328</v>
      </c>
      <c r="J72" s="16">
        <f ca="1">ROUNDUP(IF(staff_table[[#This Row],[Tenure]]&gt;2,0.03*staff_table[[#This Row],[Salary]],0.02*staff_table[[#This Row],[Salary]]),0)</f>
        <v>1700</v>
      </c>
      <c r="K72">
        <f>_xlfn.XLOOKUP(staff_table[[#This Row],[Rating]],'Rating Pivot'!$B$4:$B$8,'Rating Pivot'!$C$4:$C$8)</f>
        <v>3</v>
      </c>
    </row>
    <row r="73" spans="1:11" x14ac:dyDescent="0.35">
      <c r="A73" t="s">
        <v>92</v>
      </c>
      <c r="B73" t="s">
        <v>8</v>
      </c>
      <c r="C73" t="s">
        <v>12</v>
      </c>
      <c r="D73">
        <v>27</v>
      </c>
      <c r="E73" s="6">
        <v>44686</v>
      </c>
      <c r="F73">
        <v>83750</v>
      </c>
      <c r="G73" t="s">
        <v>16</v>
      </c>
      <c r="H73" t="s">
        <v>205</v>
      </c>
      <c r="I73" s="7">
        <f ca="1">(TODAY()-staff_table[[#This Row],[Date Joined]])/365</f>
        <v>1.1753424657534246</v>
      </c>
      <c r="J73" s="16">
        <f ca="1">ROUNDUP(IF(staff_table[[#This Row],[Tenure]]&gt;2,0.03*staff_table[[#This Row],[Salary]],0.02*staff_table[[#This Row],[Salary]]),0)</f>
        <v>1675</v>
      </c>
      <c r="K73">
        <f>_xlfn.XLOOKUP(staff_table[[#This Row],[Rating]],'Rating Pivot'!$B$4:$B$8,'Rating Pivot'!$C$4:$C$8)</f>
        <v>3</v>
      </c>
    </row>
    <row r="74" spans="1:11" x14ac:dyDescent="0.35">
      <c r="A74" t="s">
        <v>185</v>
      </c>
      <c r="B74" t="s">
        <v>8</v>
      </c>
      <c r="C74" t="s">
        <v>12</v>
      </c>
      <c r="D74">
        <v>27</v>
      </c>
      <c r="E74" s="6">
        <v>44625</v>
      </c>
      <c r="F74">
        <v>83750</v>
      </c>
      <c r="G74" t="s">
        <v>16</v>
      </c>
      <c r="H74" t="s">
        <v>207</v>
      </c>
      <c r="I74" s="7">
        <f ca="1">(TODAY()-staff_table[[#This Row],[Date Joined]])/365</f>
        <v>1.3424657534246576</v>
      </c>
      <c r="J74" s="16">
        <f ca="1">ROUNDUP(IF(staff_table[[#This Row],[Tenure]]&gt;2,0.03*staff_table[[#This Row],[Salary]],0.02*staff_table[[#This Row],[Salary]]),0)</f>
        <v>1675</v>
      </c>
      <c r="K74">
        <f>_xlfn.XLOOKUP(staff_table[[#This Row],[Rating]],'Rating Pivot'!$B$4:$B$8,'Rating Pivot'!$C$4:$C$8)</f>
        <v>3</v>
      </c>
    </row>
    <row r="75" spans="1:11" x14ac:dyDescent="0.35">
      <c r="A75" t="s">
        <v>39</v>
      </c>
      <c r="B75" t="s">
        <v>8</v>
      </c>
      <c r="C75" t="s">
        <v>12</v>
      </c>
      <c r="D75">
        <v>25</v>
      </c>
      <c r="E75" s="6">
        <v>44694</v>
      </c>
      <c r="F75">
        <v>80700</v>
      </c>
      <c r="G75" t="s">
        <v>13</v>
      </c>
      <c r="H75" t="s">
        <v>205</v>
      </c>
      <c r="I75" s="7">
        <f ca="1">(TODAY()-staff_table[[#This Row],[Date Joined]])/365</f>
        <v>1.1534246575342466</v>
      </c>
      <c r="J75" s="16">
        <f ca="1">ROUNDUP(IF(staff_table[[#This Row],[Tenure]]&gt;2,0.03*staff_table[[#This Row],[Salary]],0.02*staff_table[[#This Row],[Salary]]),0)</f>
        <v>1614</v>
      </c>
      <c r="K75">
        <f>_xlfn.XLOOKUP(staff_table[[#This Row],[Rating]],'Rating Pivot'!$B$4:$B$8,'Rating Pivot'!$C$4:$C$8)</f>
        <v>4</v>
      </c>
    </row>
    <row r="76" spans="1:11" x14ac:dyDescent="0.35">
      <c r="A76" t="s">
        <v>133</v>
      </c>
      <c r="B76" t="s">
        <v>8</v>
      </c>
      <c r="C76" t="s">
        <v>12</v>
      </c>
      <c r="D76">
        <v>25</v>
      </c>
      <c r="E76" s="6">
        <v>44633</v>
      </c>
      <c r="F76">
        <v>80700</v>
      </c>
      <c r="G76" t="s">
        <v>13</v>
      </c>
      <c r="H76" t="s">
        <v>207</v>
      </c>
      <c r="I76" s="7">
        <f ca="1">(TODAY()-staff_table[[#This Row],[Date Joined]])/365</f>
        <v>1.3205479452054794</v>
      </c>
      <c r="J76" s="16">
        <f ca="1">ROUNDUP(IF(staff_table[[#This Row],[Tenure]]&gt;2,0.03*staff_table[[#This Row],[Salary]],0.02*staff_table[[#This Row],[Salary]]),0)</f>
        <v>1614</v>
      </c>
      <c r="K76">
        <f>_xlfn.XLOOKUP(staff_table[[#This Row],[Rating]],'Rating Pivot'!$B$4:$B$8,'Rating Pivot'!$C$4:$C$8)</f>
        <v>4</v>
      </c>
    </row>
    <row r="77" spans="1:11" x14ac:dyDescent="0.35">
      <c r="A77" t="s">
        <v>104</v>
      </c>
      <c r="B77" t="s">
        <v>15</v>
      </c>
      <c r="C77" t="s">
        <v>9</v>
      </c>
      <c r="D77">
        <v>20</v>
      </c>
      <c r="E77" s="6">
        <v>44744</v>
      </c>
      <c r="F77">
        <v>79570</v>
      </c>
      <c r="G77" t="s">
        <v>16</v>
      </c>
      <c r="H77" t="s">
        <v>205</v>
      </c>
      <c r="I77" s="7">
        <f ca="1">(TODAY()-staff_table[[#This Row],[Date Joined]])/365</f>
        <v>1.0164383561643835</v>
      </c>
      <c r="J77" s="16">
        <f ca="1">ROUNDUP(IF(staff_table[[#This Row],[Tenure]]&gt;2,0.03*staff_table[[#This Row],[Salary]],0.02*staff_table[[#This Row],[Salary]]),0)</f>
        <v>1592</v>
      </c>
      <c r="K77">
        <f>_xlfn.XLOOKUP(staff_table[[#This Row],[Rating]],'Rating Pivot'!$B$4:$B$8,'Rating Pivot'!$C$4:$C$8)</f>
        <v>3</v>
      </c>
    </row>
    <row r="78" spans="1:11" x14ac:dyDescent="0.35">
      <c r="A78" t="s">
        <v>197</v>
      </c>
      <c r="B78" t="s">
        <v>15</v>
      </c>
      <c r="C78" t="s">
        <v>9</v>
      </c>
      <c r="D78">
        <v>20</v>
      </c>
      <c r="E78" s="6">
        <v>44683</v>
      </c>
      <c r="F78">
        <v>79570</v>
      </c>
      <c r="G78" t="s">
        <v>16</v>
      </c>
      <c r="H78" t="s">
        <v>207</v>
      </c>
      <c r="I78" s="7">
        <f ca="1">(TODAY()-staff_table[[#This Row],[Date Joined]])/365</f>
        <v>1.1835616438356165</v>
      </c>
      <c r="J78" s="16">
        <f ca="1">ROUNDUP(IF(staff_table[[#This Row],[Tenure]]&gt;2,0.03*staff_table[[#This Row],[Salary]],0.02*staff_table[[#This Row],[Salary]]),0)</f>
        <v>1592</v>
      </c>
      <c r="K78">
        <f>_xlfn.XLOOKUP(staff_table[[#This Row],[Rating]],'Rating Pivot'!$B$4:$B$8,'Rating Pivot'!$C$4:$C$8)</f>
        <v>3</v>
      </c>
    </row>
    <row r="79" spans="1:11" x14ac:dyDescent="0.35">
      <c r="A79" t="s">
        <v>48</v>
      </c>
      <c r="B79" t="s">
        <v>8</v>
      </c>
      <c r="C79" t="s">
        <v>19</v>
      </c>
      <c r="D79">
        <v>36</v>
      </c>
      <c r="E79" s="6">
        <v>44494</v>
      </c>
      <c r="F79">
        <v>78540</v>
      </c>
      <c r="G79" t="s">
        <v>16</v>
      </c>
      <c r="H79" t="s">
        <v>205</v>
      </c>
      <c r="I79" s="7">
        <f ca="1">(TODAY()-staff_table[[#This Row],[Date Joined]])/365</f>
        <v>1.7013698630136986</v>
      </c>
      <c r="J79" s="16">
        <f ca="1">ROUNDUP(IF(staff_table[[#This Row],[Tenure]]&gt;2,0.03*staff_table[[#This Row],[Salary]],0.02*staff_table[[#This Row],[Salary]]),0)</f>
        <v>1571</v>
      </c>
      <c r="K79">
        <f>_xlfn.XLOOKUP(staff_table[[#This Row],[Rating]],'Rating Pivot'!$B$4:$B$8,'Rating Pivot'!$C$4:$C$8)</f>
        <v>3</v>
      </c>
    </row>
    <row r="80" spans="1:11" x14ac:dyDescent="0.35">
      <c r="A80" t="s">
        <v>141</v>
      </c>
      <c r="B80" t="s">
        <v>8</v>
      </c>
      <c r="C80" t="s">
        <v>19</v>
      </c>
      <c r="D80">
        <v>36</v>
      </c>
      <c r="E80" s="6">
        <v>44433</v>
      </c>
      <c r="F80">
        <v>78540</v>
      </c>
      <c r="G80" t="s">
        <v>16</v>
      </c>
      <c r="H80" t="s">
        <v>207</v>
      </c>
      <c r="I80" s="7">
        <f ca="1">(TODAY()-staff_table[[#This Row],[Date Joined]])/365</f>
        <v>1.8684931506849316</v>
      </c>
      <c r="J80" s="16">
        <f ca="1">ROUNDUP(IF(staff_table[[#This Row],[Tenure]]&gt;2,0.03*staff_table[[#This Row],[Salary]],0.02*staff_table[[#This Row],[Salary]]),0)</f>
        <v>1571</v>
      </c>
      <c r="K80">
        <f>_xlfn.XLOOKUP(staff_table[[#This Row],[Rating]],'Rating Pivot'!$B$4:$B$8,'Rating Pivot'!$C$4:$C$8)</f>
        <v>3</v>
      </c>
    </row>
    <row r="81" spans="1:11" x14ac:dyDescent="0.35">
      <c r="A81" t="s">
        <v>72</v>
      </c>
      <c r="B81" t="s">
        <v>8</v>
      </c>
      <c r="C81" t="s">
        <v>9</v>
      </c>
      <c r="D81">
        <v>36</v>
      </c>
      <c r="E81" s="6">
        <v>44529</v>
      </c>
      <c r="F81">
        <v>78390</v>
      </c>
      <c r="G81" t="s">
        <v>16</v>
      </c>
      <c r="H81" t="s">
        <v>205</v>
      </c>
      <c r="I81" s="7">
        <f ca="1">(TODAY()-staff_table[[#This Row],[Date Joined]])/365</f>
        <v>1.6054794520547946</v>
      </c>
      <c r="J81" s="16">
        <f ca="1">ROUNDUP(IF(staff_table[[#This Row],[Tenure]]&gt;2,0.03*staff_table[[#This Row],[Salary]],0.02*staff_table[[#This Row],[Salary]]),0)</f>
        <v>1568</v>
      </c>
      <c r="K81">
        <f>_xlfn.XLOOKUP(staff_table[[#This Row],[Rating]],'Rating Pivot'!$B$4:$B$8,'Rating Pivot'!$C$4:$C$8)</f>
        <v>3</v>
      </c>
    </row>
    <row r="82" spans="1:11" x14ac:dyDescent="0.35">
      <c r="A82" t="s">
        <v>164</v>
      </c>
      <c r="B82" t="s">
        <v>8</v>
      </c>
      <c r="C82" t="s">
        <v>9</v>
      </c>
      <c r="D82">
        <v>36</v>
      </c>
      <c r="E82" s="6">
        <v>44468</v>
      </c>
      <c r="F82">
        <v>78390</v>
      </c>
      <c r="G82" t="s">
        <v>16</v>
      </c>
      <c r="H82" t="s">
        <v>207</v>
      </c>
      <c r="I82" s="7">
        <f ca="1">(TODAY()-staff_table[[#This Row],[Date Joined]])/365</f>
        <v>1.7726027397260273</v>
      </c>
      <c r="J82" s="16">
        <f ca="1">ROUNDUP(IF(staff_table[[#This Row],[Tenure]]&gt;2,0.03*staff_table[[#This Row],[Salary]],0.02*staff_table[[#This Row],[Salary]]),0)</f>
        <v>1568</v>
      </c>
      <c r="K82">
        <f>_xlfn.XLOOKUP(staff_table[[#This Row],[Rating]],'Rating Pivot'!$B$4:$B$8,'Rating Pivot'!$C$4:$C$8)</f>
        <v>3</v>
      </c>
    </row>
    <row r="83" spans="1:11" x14ac:dyDescent="0.35">
      <c r="A83" t="s">
        <v>62</v>
      </c>
      <c r="B83" t="s">
        <v>8</v>
      </c>
      <c r="C83" t="s">
        <v>9</v>
      </c>
      <c r="D83">
        <v>22</v>
      </c>
      <c r="E83" s="6">
        <v>44450</v>
      </c>
      <c r="F83">
        <v>76900</v>
      </c>
      <c r="G83" t="s">
        <v>13</v>
      </c>
      <c r="H83" t="s">
        <v>205</v>
      </c>
      <c r="I83" s="7">
        <f ca="1">(TODAY()-staff_table[[#This Row],[Date Joined]])/365</f>
        <v>1.821917808219178</v>
      </c>
      <c r="J83" s="16">
        <f ca="1">ROUNDUP(IF(staff_table[[#This Row],[Tenure]]&gt;2,0.03*staff_table[[#This Row],[Salary]],0.02*staff_table[[#This Row],[Salary]]),0)</f>
        <v>1538</v>
      </c>
      <c r="K83">
        <f>_xlfn.XLOOKUP(staff_table[[#This Row],[Rating]],'Rating Pivot'!$B$4:$B$8,'Rating Pivot'!$C$4:$C$8)</f>
        <v>4</v>
      </c>
    </row>
    <row r="84" spans="1:11" x14ac:dyDescent="0.35">
      <c r="A84" t="s">
        <v>154</v>
      </c>
      <c r="B84" t="s">
        <v>8</v>
      </c>
      <c r="C84" t="s">
        <v>9</v>
      </c>
      <c r="D84">
        <v>22</v>
      </c>
      <c r="E84" s="6">
        <v>44388</v>
      </c>
      <c r="F84">
        <v>76900</v>
      </c>
      <c r="G84" t="s">
        <v>13</v>
      </c>
      <c r="H84" t="s">
        <v>207</v>
      </c>
      <c r="I84" s="7">
        <f ca="1">(TODAY()-staff_table[[#This Row],[Date Joined]])/365</f>
        <v>1.9917808219178081</v>
      </c>
      <c r="J84" s="16">
        <f ca="1">ROUNDUP(IF(staff_table[[#This Row],[Tenure]]&gt;2,0.03*staff_table[[#This Row],[Salary]],0.02*staff_table[[#This Row],[Salary]]),0)</f>
        <v>1538</v>
      </c>
      <c r="K84">
        <f>_xlfn.XLOOKUP(staff_table[[#This Row],[Rating]],'Rating Pivot'!$B$4:$B$8,'Rating Pivot'!$C$4:$C$8)</f>
        <v>4</v>
      </c>
    </row>
    <row r="85" spans="1:11" x14ac:dyDescent="0.35">
      <c r="A85" t="s">
        <v>35</v>
      </c>
      <c r="B85" t="s">
        <v>8</v>
      </c>
      <c r="C85" t="s">
        <v>21</v>
      </c>
      <c r="D85">
        <v>28</v>
      </c>
      <c r="E85" s="6">
        <v>44185</v>
      </c>
      <c r="F85">
        <v>75970</v>
      </c>
      <c r="G85" t="s">
        <v>16</v>
      </c>
      <c r="H85" t="s">
        <v>205</v>
      </c>
      <c r="I85" s="7">
        <f ca="1">(TODAY()-staff_table[[#This Row],[Date Joined]])/365</f>
        <v>2.547945205479452</v>
      </c>
      <c r="J85" s="16">
        <f ca="1">ROUNDUP(IF(staff_table[[#This Row],[Tenure]]&gt;2,0.03*staff_table[[#This Row],[Salary]],0.02*staff_table[[#This Row],[Salary]]),0)</f>
        <v>2280</v>
      </c>
      <c r="K85">
        <f>_xlfn.XLOOKUP(staff_table[[#This Row],[Rating]],'Rating Pivot'!$B$4:$B$8,'Rating Pivot'!$C$4:$C$8)</f>
        <v>3</v>
      </c>
    </row>
    <row r="86" spans="1:11" x14ac:dyDescent="0.35">
      <c r="A86" t="s">
        <v>129</v>
      </c>
      <c r="B86" t="s">
        <v>8</v>
      </c>
      <c r="C86" t="s">
        <v>21</v>
      </c>
      <c r="D86">
        <v>28</v>
      </c>
      <c r="E86" s="6">
        <v>44124</v>
      </c>
      <c r="F86">
        <v>75970</v>
      </c>
      <c r="G86" t="s">
        <v>16</v>
      </c>
      <c r="H86" t="s">
        <v>207</v>
      </c>
      <c r="I86" s="7">
        <f ca="1">(TODAY()-staff_table[[#This Row],[Date Joined]])/365</f>
        <v>2.7150684931506848</v>
      </c>
      <c r="J86" s="16">
        <f ca="1">ROUNDUP(IF(staff_table[[#This Row],[Tenure]]&gt;2,0.03*staff_table[[#This Row],[Salary]],0.02*staff_table[[#This Row],[Salary]]),0)</f>
        <v>2280</v>
      </c>
      <c r="K86">
        <f>_xlfn.XLOOKUP(staff_table[[#This Row],[Rating]],'Rating Pivot'!$B$4:$B$8,'Rating Pivot'!$C$4:$C$8)</f>
        <v>3</v>
      </c>
    </row>
    <row r="87" spans="1:11" x14ac:dyDescent="0.35">
      <c r="A87" t="s">
        <v>78</v>
      </c>
      <c r="B87" t="s">
        <v>15</v>
      </c>
      <c r="C87" t="s">
        <v>56</v>
      </c>
      <c r="D87">
        <v>21</v>
      </c>
      <c r="E87" s="6">
        <v>44242</v>
      </c>
      <c r="F87">
        <v>75880</v>
      </c>
      <c r="G87" t="s">
        <v>16</v>
      </c>
      <c r="H87" t="s">
        <v>205</v>
      </c>
      <c r="I87" s="7">
        <f ca="1">(TODAY()-staff_table[[#This Row],[Date Joined]])/365</f>
        <v>2.3917808219178083</v>
      </c>
      <c r="J87" s="16">
        <f ca="1">ROUNDUP(IF(staff_table[[#This Row],[Tenure]]&gt;2,0.03*staff_table[[#This Row],[Salary]],0.02*staff_table[[#This Row],[Salary]]),0)</f>
        <v>2277</v>
      </c>
      <c r="K87">
        <f>_xlfn.XLOOKUP(staff_table[[#This Row],[Rating]],'Rating Pivot'!$B$4:$B$8,'Rating Pivot'!$C$4:$C$8)</f>
        <v>3</v>
      </c>
    </row>
    <row r="88" spans="1:11" x14ac:dyDescent="0.35">
      <c r="A88" t="s">
        <v>170</v>
      </c>
      <c r="B88" t="s">
        <v>15</v>
      </c>
      <c r="C88" t="s">
        <v>56</v>
      </c>
      <c r="D88">
        <v>21</v>
      </c>
      <c r="E88" s="6">
        <v>44180</v>
      </c>
      <c r="F88">
        <v>75880</v>
      </c>
      <c r="G88" t="s">
        <v>16</v>
      </c>
      <c r="H88" t="s">
        <v>207</v>
      </c>
      <c r="I88" s="7">
        <f ca="1">(TODAY()-staff_table[[#This Row],[Date Joined]])/365</f>
        <v>2.5616438356164384</v>
      </c>
      <c r="J88" s="16">
        <f ca="1">ROUNDUP(IF(staff_table[[#This Row],[Tenure]]&gt;2,0.03*staff_table[[#This Row],[Salary]],0.02*staff_table[[#This Row],[Salary]]),0)</f>
        <v>2277</v>
      </c>
      <c r="K88">
        <f>_xlfn.XLOOKUP(staff_table[[#This Row],[Rating]],'Rating Pivot'!$B$4:$B$8,'Rating Pivot'!$C$4:$C$8)</f>
        <v>3</v>
      </c>
    </row>
    <row r="89" spans="1:11" x14ac:dyDescent="0.35">
      <c r="A89" t="s">
        <v>41</v>
      </c>
      <c r="B89" t="s">
        <v>8</v>
      </c>
      <c r="C89" t="s">
        <v>12</v>
      </c>
      <c r="D89">
        <v>33</v>
      </c>
      <c r="E89" s="6">
        <v>44374</v>
      </c>
      <c r="F89">
        <v>75480</v>
      </c>
      <c r="G89" t="s">
        <v>42</v>
      </c>
      <c r="H89" t="s">
        <v>205</v>
      </c>
      <c r="I89" s="7">
        <f ca="1">(TODAY()-staff_table[[#This Row],[Date Joined]])/365</f>
        <v>2.0301369863013701</v>
      </c>
      <c r="J89" s="16">
        <f ca="1">ROUNDUP(IF(staff_table[[#This Row],[Tenure]]&gt;2,0.03*staff_table[[#This Row],[Salary]],0.02*staff_table[[#This Row],[Salary]]),0)</f>
        <v>2265</v>
      </c>
      <c r="K89">
        <f>_xlfn.XLOOKUP(staff_table[[#This Row],[Rating]],'Rating Pivot'!$B$4:$B$8,'Rating Pivot'!$C$4:$C$8)</f>
        <v>1</v>
      </c>
    </row>
    <row r="90" spans="1:11" x14ac:dyDescent="0.35">
      <c r="A90" t="s">
        <v>135</v>
      </c>
      <c r="B90" t="s">
        <v>8</v>
      </c>
      <c r="C90" t="s">
        <v>12</v>
      </c>
      <c r="D90">
        <v>33</v>
      </c>
      <c r="E90" s="6">
        <v>44313</v>
      </c>
      <c r="F90">
        <v>75480</v>
      </c>
      <c r="G90" t="s">
        <v>42</v>
      </c>
      <c r="H90" t="s">
        <v>207</v>
      </c>
      <c r="I90" s="7">
        <f ca="1">(TODAY()-staff_table[[#This Row],[Date Joined]])/365</f>
        <v>2.1972602739726028</v>
      </c>
      <c r="J90" s="16">
        <f ca="1">ROUNDUP(IF(staff_table[[#This Row],[Tenure]]&gt;2,0.03*staff_table[[#This Row],[Salary]],0.02*staff_table[[#This Row],[Salary]]),0)</f>
        <v>2265</v>
      </c>
      <c r="K90">
        <f>_xlfn.XLOOKUP(staff_table[[#This Row],[Rating]],'Rating Pivot'!$B$4:$B$8,'Rating Pivot'!$C$4:$C$8)</f>
        <v>1</v>
      </c>
    </row>
    <row r="91" spans="1:11" x14ac:dyDescent="0.35">
      <c r="A91" t="s">
        <v>95</v>
      </c>
      <c r="B91" t="s">
        <v>8</v>
      </c>
      <c r="C91" t="s">
        <v>12</v>
      </c>
      <c r="D91">
        <v>33</v>
      </c>
      <c r="E91" s="6">
        <v>44312</v>
      </c>
      <c r="F91">
        <v>75280</v>
      </c>
      <c r="G91" t="s">
        <v>16</v>
      </c>
      <c r="H91" t="s">
        <v>205</v>
      </c>
      <c r="I91" s="7">
        <f ca="1">(TODAY()-staff_table[[#This Row],[Date Joined]])/365</f>
        <v>2.2000000000000002</v>
      </c>
      <c r="J91" s="16">
        <f ca="1">ROUNDUP(IF(staff_table[[#This Row],[Tenure]]&gt;2,0.03*staff_table[[#This Row],[Salary]],0.02*staff_table[[#This Row],[Salary]]),0)</f>
        <v>2259</v>
      </c>
      <c r="K91">
        <f>_xlfn.XLOOKUP(staff_table[[#This Row],[Rating]],'Rating Pivot'!$B$4:$B$8,'Rating Pivot'!$C$4:$C$8)</f>
        <v>3</v>
      </c>
    </row>
    <row r="92" spans="1:11" x14ac:dyDescent="0.35">
      <c r="A92" t="s">
        <v>188</v>
      </c>
      <c r="B92" t="s">
        <v>8</v>
      </c>
      <c r="C92" t="s">
        <v>12</v>
      </c>
      <c r="D92">
        <v>33</v>
      </c>
      <c r="E92" s="6">
        <v>44253</v>
      </c>
      <c r="F92">
        <v>75280</v>
      </c>
      <c r="G92" t="s">
        <v>16</v>
      </c>
      <c r="H92" t="s">
        <v>207</v>
      </c>
      <c r="I92" s="7">
        <f ca="1">(TODAY()-staff_table[[#This Row],[Date Joined]])/365</f>
        <v>2.3616438356164382</v>
      </c>
      <c r="J92" s="16">
        <f ca="1">ROUNDUP(IF(staff_table[[#This Row],[Tenure]]&gt;2,0.03*staff_table[[#This Row],[Salary]],0.02*staff_table[[#This Row],[Salary]]),0)</f>
        <v>2259</v>
      </c>
      <c r="K92">
        <f>_xlfn.XLOOKUP(staff_table[[#This Row],[Rating]],'Rating Pivot'!$B$4:$B$8,'Rating Pivot'!$C$4:$C$8)</f>
        <v>3</v>
      </c>
    </row>
    <row r="93" spans="1:11" x14ac:dyDescent="0.35">
      <c r="A93" t="s">
        <v>7</v>
      </c>
      <c r="B93" t="s">
        <v>8</v>
      </c>
      <c r="C93" t="s">
        <v>9</v>
      </c>
      <c r="D93">
        <v>42</v>
      </c>
      <c r="E93" s="6">
        <v>44779</v>
      </c>
      <c r="F93">
        <v>75000</v>
      </c>
      <c r="G93" t="s">
        <v>10</v>
      </c>
      <c r="H93" t="s">
        <v>205</v>
      </c>
      <c r="I93" s="7">
        <f ca="1">(TODAY()-staff_table[[#This Row],[Date Joined]])/365</f>
        <v>0.92054794520547945</v>
      </c>
      <c r="J93" s="16">
        <f ca="1">ROUNDUP(IF(staff_table[[#This Row],[Tenure]]&gt;2,0.03*staff_table[[#This Row],[Salary]],0.02*staff_table[[#This Row],[Salary]]),0)</f>
        <v>1500</v>
      </c>
      <c r="K93">
        <f>_xlfn.XLOOKUP(staff_table[[#This Row],[Rating]],'Rating Pivot'!$B$4:$B$8,'Rating Pivot'!$C$4:$C$8)</f>
        <v>5</v>
      </c>
    </row>
    <row r="94" spans="1:11" x14ac:dyDescent="0.35">
      <c r="A94" t="s">
        <v>111</v>
      </c>
      <c r="B94" t="s">
        <v>8</v>
      </c>
      <c r="C94" t="s">
        <v>9</v>
      </c>
      <c r="D94">
        <v>42</v>
      </c>
      <c r="E94" s="6">
        <v>44718</v>
      </c>
      <c r="F94">
        <v>75000</v>
      </c>
      <c r="G94" t="s">
        <v>10</v>
      </c>
      <c r="H94" t="s">
        <v>207</v>
      </c>
      <c r="I94" s="7">
        <f ca="1">(TODAY()-staff_table[[#This Row],[Date Joined]])/365</f>
        <v>1.0876712328767124</v>
      </c>
      <c r="J94" s="16">
        <f ca="1">ROUNDUP(IF(staff_table[[#This Row],[Tenure]]&gt;2,0.03*staff_table[[#This Row],[Salary]],0.02*staff_table[[#This Row],[Salary]]),0)</f>
        <v>1500</v>
      </c>
      <c r="K94">
        <f>_xlfn.XLOOKUP(staff_table[[#This Row],[Rating]],'Rating Pivot'!$B$4:$B$8,'Rating Pivot'!$C$4:$C$8)</f>
        <v>5</v>
      </c>
    </row>
    <row r="95" spans="1:11" x14ac:dyDescent="0.35">
      <c r="A95" t="s">
        <v>18</v>
      </c>
      <c r="B95" t="s">
        <v>15</v>
      </c>
      <c r="C95" t="s">
        <v>19</v>
      </c>
      <c r="D95">
        <v>33</v>
      </c>
      <c r="E95" s="6">
        <v>44385</v>
      </c>
      <c r="F95">
        <v>74550</v>
      </c>
      <c r="G95" t="s">
        <v>16</v>
      </c>
      <c r="H95" t="s">
        <v>205</v>
      </c>
      <c r="I95" s="7">
        <f ca="1">(TODAY()-staff_table[[#This Row],[Date Joined]])/365</f>
        <v>2</v>
      </c>
      <c r="J95" s="16">
        <f ca="1">ROUNDUP(IF(staff_table[[#This Row],[Tenure]]&gt;2,0.03*staff_table[[#This Row],[Salary]],0.02*staff_table[[#This Row],[Salary]]),0)</f>
        <v>1491</v>
      </c>
      <c r="K95">
        <f>_xlfn.XLOOKUP(staff_table[[#This Row],[Rating]],'Rating Pivot'!$B$4:$B$8,'Rating Pivot'!$C$4:$C$8)</f>
        <v>3</v>
      </c>
    </row>
    <row r="96" spans="1:11" x14ac:dyDescent="0.35">
      <c r="A96" t="s">
        <v>115</v>
      </c>
      <c r="B96" t="s">
        <v>15</v>
      </c>
      <c r="C96" t="s">
        <v>19</v>
      </c>
      <c r="D96">
        <v>33</v>
      </c>
      <c r="E96" s="6">
        <v>44324</v>
      </c>
      <c r="F96">
        <v>74550</v>
      </c>
      <c r="G96" t="s">
        <v>16</v>
      </c>
      <c r="H96" t="s">
        <v>207</v>
      </c>
      <c r="I96" s="7">
        <f ca="1">(TODAY()-staff_table[[#This Row],[Date Joined]])/365</f>
        <v>2.1671232876712327</v>
      </c>
      <c r="J96" s="16">
        <f ca="1">ROUNDUP(IF(staff_table[[#This Row],[Tenure]]&gt;2,0.03*staff_table[[#This Row],[Salary]],0.02*staff_table[[#This Row],[Salary]]),0)</f>
        <v>2237</v>
      </c>
      <c r="K96">
        <f>_xlfn.XLOOKUP(staff_table[[#This Row],[Rating]],'Rating Pivot'!$B$4:$B$8,'Rating Pivot'!$C$4:$C$8)</f>
        <v>3</v>
      </c>
    </row>
    <row r="97" spans="1:11" x14ac:dyDescent="0.35">
      <c r="A97" t="s">
        <v>94</v>
      </c>
      <c r="B97" t="s">
        <v>15</v>
      </c>
      <c r="C97" t="s">
        <v>21</v>
      </c>
      <c r="D97">
        <v>36</v>
      </c>
      <c r="E97" s="6">
        <v>44333</v>
      </c>
      <c r="F97">
        <v>71380</v>
      </c>
      <c r="G97" t="s">
        <v>16</v>
      </c>
      <c r="H97" t="s">
        <v>205</v>
      </c>
      <c r="I97" s="7">
        <f ca="1">(TODAY()-staff_table[[#This Row],[Date Joined]])/365</f>
        <v>2.1424657534246574</v>
      </c>
      <c r="J97" s="16">
        <f ca="1">ROUNDUP(IF(staff_table[[#This Row],[Tenure]]&gt;2,0.03*staff_table[[#This Row],[Salary]],0.02*staff_table[[#This Row],[Salary]]),0)</f>
        <v>2142</v>
      </c>
      <c r="K97">
        <f>_xlfn.XLOOKUP(staff_table[[#This Row],[Rating]],'Rating Pivot'!$B$4:$B$8,'Rating Pivot'!$C$4:$C$8)</f>
        <v>3</v>
      </c>
    </row>
    <row r="98" spans="1:11" x14ac:dyDescent="0.35">
      <c r="A98" t="s">
        <v>187</v>
      </c>
      <c r="B98" t="s">
        <v>15</v>
      </c>
      <c r="C98" t="s">
        <v>21</v>
      </c>
      <c r="D98">
        <v>36</v>
      </c>
      <c r="E98" s="6">
        <v>44272</v>
      </c>
      <c r="F98">
        <v>71380</v>
      </c>
      <c r="G98" t="s">
        <v>16</v>
      </c>
      <c r="H98" t="s">
        <v>207</v>
      </c>
      <c r="I98" s="7">
        <f ca="1">(TODAY()-staff_table[[#This Row],[Date Joined]])/365</f>
        <v>2.3095890410958906</v>
      </c>
      <c r="J98" s="16">
        <f ca="1">ROUNDUP(IF(staff_table[[#This Row],[Tenure]]&gt;2,0.03*staff_table[[#This Row],[Salary]],0.02*staff_table[[#This Row],[Salary]]),0)</f>
        <v>2142</v>
      </c>
      <c r="K98">
        <f>_xlfn.XLOOKUP(staff_table[[#This Row],[Rating]],'Rating Pivot'!$B$4:$B$8,'Rating Pivot'!$C$4:$C$8)</f>
        <v>3</v>
      </c>
    </row>
    <row r="99" spans="1:11" x14ac:dyDescent="0.35">
      <c r="A99" t="s">
        <v>70</v>
      </c>
      <c r="B99" t="s">
        <v>15</v>
      </c>
      <c r="C99" t="s">
        <v>9</v>
      </c>
      <c r="D99">
        <v>46</v>
      </c>
      <c r="E99" s="6">
        <v>44758</v>
      </c>
      <c r="F99">
        <v>70610</v>
      </c>
      <c r="G99" t="s">
        <v>16</v>
      </c>
      <c r="H99" t="s">
        <v>205</v>
      </c>
      <c r="I99" s="7">
        <f ca="1">(TODAY()-staff_table[[#This Row],[Date Joined]])/365</f>
        <v>0.9780821917808219</v>
      </c>
      <c r="J99" s="16">
        <f ca="1">ROUNDUP(IF(staff_table[[#This Row],[Tenure]]&gt;2,0.03*staff_table[[#This Row],[Salary]],0.02*staff_table[[#This Row],[Salary]]),0)</f>
        <v>1413</v>
      </c>
      <c r="K99">
        <f>_xlfn.XLOOKUP(staff_table[[#This Row],[Rating]],'Rating Pivot'!$B$4:$B$8,'Rating Pivot'!$C$4:$C$8)</f>
        <v>3</v>
      </c>
    </row>
    <row r="100" spans="1:11" x14ac:dyDescent="0.35">
      <c r="A100" t="s">
        <v>162</v>
      </c>
      <c r="B100" t="s">
        <v>15</v>
      </c>
      <c r="C100" t="s">
        <v>9</v>
      </c>
      <c r="D100">
        <v>46</v>
      </c>
      <c r="E100" s="6">
        <v>44697</v>
      </c>
      <c r="F100">
        <v>70610</v>
      </c>
      <c r="G100" t="s">
        <v>16</v>
      </c>
      <c r="H100" t="s">
        <v>207</v>
      </c>
      <c r="I100" s="7">
        <f ca="1">(TODAY()-staff_table[[#This Row],[Date Joined]])/365</f>
        <v>1.1452054794520548</v>
      </c>
      <c r="J100" s="16">
        <f ca="1">ROUNDUP(IF(staff_table[[#This Row],[Tenure]]&gt;2,0.03*staff_table[[#This Row],[Salary]],0.02*staff_table[[#This Row],[Salary]]),0)</f>
        <v>1413</v>
      </c>
      <c r="K100">
        <f>_xlfn.XLOOKUP(staff_table[[#This Row],[Rating]],'Rating Pivot'!$B$4:$B$8,'Rating Pivot'!$C$4:$C$8)</f>
        <v>3</v>
      </c>
    </row>
    <row r="101" spans="1:11" x14ac:dyDescent="0.35">
      <c r="A101" t="s">
        <v>90</v>
      </c>
      <c r="B101" t="s">
        <v>15</v>
      </c>
      <c r="C101" t="s">
        <v>21</v>
      </c>
      <c r="D101">
        <v>42</v>
      </c>
      <c r="E101" s="6">
        <v>44731</v>
      </c>
      <c r="F101">
        <v>70270</v>
      </c>
      <c r="G101" t="s">
        <v>24</v>
      </c>
      <c r="H101" t="s">
        <v>205</v>
      </c>
      <c r="I101" s="7">
        <f ca="1">(TODAY()-staff_table[[#This Row],[Date Joined]])/365</f>
        <v>1.0520547945205478</v>
      </c>
      <c r="J101" s="16">
        <f ca="1">ROUNDUP(IF(staff_table[[#This Row],[Tenure]]&gt;2,0.03*staff_table[[#This Row],[Salary]],0.02*staff_table[[#This Row],[Salary]]),0)</f>
        <v>1406</v>
      </c>
      <c r="K101">
        <f>_xlfn.XLOOKUP(staff_table[[#This Row],[Rating]],'Rating Pivot'!$B$4:$B$8,'Rating Pivot'!$C$4:$C$8)</f>
        <v>2</v>
      </c>
    </row>
    <row r="102" spans="1:11" x14ac:dyDescent="0.35">
      <c r="A102" t="s">
        <v>183</v>
      </c>
      <c r="B102" t="s">
        <v>15</v>
      </c>
      <c r="C102" t="s">
        <v>21</v>
      </c>
      <c r="D102">
        <v>42</v>
      </c>
      <c r="E102" s="6">
        <v>44670</v>
      </c>
      <c r="F102">
        <v>70270</v>
      </c>
      <c r="G102" t="s">
        <v>24</v>
      </c>
      <c r="H102" t="s">
        <v>207</v>
      </c>
      <c r="I102" s="7">
        <f ca="1">(TODAY()-staff_table[[#This Row],[Date Joined]])/365</f>
        <v>1.2191780821917808</v>
      </c>
      <c r="J102" s="16">
        <f ca="1">ROUNDUP(IF(staff_table[[#This Row],[Tenure]]&gt;2,0.03*staff_table[[#This Row],[Salary]],0.02*staff_table[[#This Row],[Salary]]),0)</f>
        <v>1406</v>
      </c>
      <c r="K102">
        <f>_xlfn.XLOOKUP(staff_table[[#This Row],[Rating]],'Rating Pivot'!$B$4:$B$8,'Rating Pivot'!$C$4:$C$8)</f>
        <v>2</v>
      </c>
    </row>
    <row r="103" spans="1:11" x14ac:dyDescent="0.35">
      <c r="A103" t="s">
        <v>67</v>
      </c>
      <c r="B103" t="s">
        <v>15</v>
      </c>
      <c r="C103" t="s">
        <v>12</v>
      </c>
      <c r="D103">
        <v>30</v>
      </c>
      <c r="E103" s="6">
        <v>44850</v>
      </c>
      <c r="F103">
        <v>69710</v>
      </c>
      <c r="G103" t="s">
        <v>16</v>
      </c>
      <c r="H103" t="s">
        <v>205</v>
      </c>
      <c r="I103" s="7">
        <f ca="1">(TODAY()-staff_table[[#This Row],[Date Joined]])/365</f>
        <v>0.72602739726027399</v>
      </c>
      <c r="J103" s="16">
        <f ca="1">ROUNDUP(IF(staff_table[[#This Row],[Tenure]]&gt;2,0.03*staff_table[[#This Row],[Salary]],0.02*staff_table[[#This Row],[Salary]]),0)</f>
        <v>1395</v>
      </c>
      <c r="K103">
        <f>_xlfn.XLOOKUP(staff_table[[#This Row],[Rating]],'Rating Pivot'!$B$4:$B$8,'Rating Pivot'!$C$4:$C$8)</f>
        <v>3</v>
      </c>
    </row>
    <row r="104" spans="1:11" x14ac:dyDescent="0.35">
      <c r="A104" t="s">
        <v>159</v>
      </c>
      <c r="B104" t="s">
        <v>15</v>
      </c>
      <c r="C104" t="s">
        <v>12</v>
      </c>
      <c r="D104">
        <v>30</v>
      </c>
      <c r="E104" s="6">
        <v>44789</v>
      </c>
      <c r="F104">
        <v>69710</v>
      </c>
      <c r="G104" t="s">
        <v>16</v>
      </c>
      <c r="H104" t="s">
        <v>207</v>
      </c>
      <c r="I104" s="7">
        <f ca="1">(TODAY()-staff_table[[#This Row],[Date Joined]])/365</f>
        <v>0.89315068493150684</v>
      </c>
      <c r="J104" s="16">
        <f ca="1">ROUNDUP(IF(staff_table[[#This Row],[Tenure]]&gt;2,0.03*staff_table[[#This Row],[Salary]],0.02*staff_table[[#This Row],[Salary]]),0)</f>
        <v>1395</v>
      </c>
      <c r="K104">
        <f>_xlfn.XLOOKUP(staff_table[[#This Row],[Rating]],'Rating Pivot'!$B$4:$B$8,'Rating Pivot'!$C$4:$C$8)</f>
        <v>3</v>
      </c>
    </row>
    <row r="105" spans="1:11" x14ac:dyDescent="0.35">
      <c r="A105" t="s">
        <v>25</v>
      </c>
      <c r="B105" t="s">
        <v>15</v>
      </c>
      <c r="C105" t="s">
        <v>12</v>
      </c>
      <c r="D105">
        <v>30</v>
      </c>
      <c r="E105" s="6">
        <v>44273</v>
      </c>
      <c r="F105">
        <v>69120</v>
      </c>
      <c r="G105" t="s">
        <v>16</v>
      </c>
      <c r="H105" t="s">
        <v>205</v>
      </c>
      <c r="I105" s="7">
        <f ca="1">(TODAY()-staff_table[[#This Row],[Date Joined]])/365</f>
        <v>2.3068493150684932</v>
      </c>
      <c r="J105" s="16">
        <f ca="1">ROUNDUP(IF(staff_table[[#This Row],[Tenure]]&gt;2,0.03*staff_table[[#This Row],[Salary]],0.02*staff_table[[#This Row],[Salary]]),0)</f>
        <v>2074</v>
      </c>
      <c r="K105">
        <f>_xlfn.XLOOKUP(staff_table[[#This Row],[Rating]],'Rating Pivot'!$B$4:$B$8,'Rating Pivot'!$C$4:$C$8)</f>
        <v>3</v>
      </c>
    </row>
    <row r="106" spans="1:11" x14ac:dyDescent="0.35">
      <c r="A106" t="s">
        <v>119</v>
      </c>
      <c r="B106" t="s">
        <v>15</v>
      </c>
      <c r="C106" t="s">
        <v>12</v>
      </c>
      <c r="D106">
        <v>30</v>
      </c>
      <c r="E106" s="6">
        <v>44214</v>
      </c>
      <c r="F106">
        <v>69120</v>
      </c>
      <c r="G106" t="s">
        <v>16</v>
      </c>
      <c r="H106" t="s">
        <v>207</v>
      </c>
      <c r="I106" s="7">
        <f ca="1">(TODAY()-staff_table[[#This Row],[Date Joined]])/365</f>
        <v>2.4684931506849317</v>
      </c>
      <c r="J106" s="16">
        <f ca="1">ROUNDUP(IF(staff_table[[#This Row],[Tenure]]&gt;2,0.03*staff_table[[#This Row],[Salary]],0.02*staff_table[[#This Row],[Salary]]),0)</f>
        <v>2074</v>
      </c>
      <c r="K106">
        <f>_xlfn.XLOOKUP(staff_table[[#This Row],[Rating]],'Rating Pivot'!$B$4:$B$8,'Rating Pivot'!$C$4:$C$8)</f>
        <v>3</v>
      </c>
    </row>
    <row r="107" spans="1:11" x14ac:dyDescent="0.35">
      <c r="A107" t="s">
        <v>97</v>
      </c>
      <c r="B107" t="s">
        <v>15</v>
      </c>
      <c r="C107" t="s">
        <v>12</v>
      </c>
      <c r="D107">
        <v>37</v>
      </c>
      <c r="E107" s="6">
        <v>44701</v>
      </c>
      <c r="F107">
        <v>69070</v>
      </c>
      <c r="G107" t="s">
        <v>16</v>
      </c>
      <c r="H107" t="s">
        <v>205</v>
      </c>
      <c r="I107" s="7">
        <f ca="1">(TODAY()-staff_table[[#This Row],[Date Joined]])/365</f>
        <v>1.1342465753424658</v>
      </c>
      <c r="J107" s="16">
        <f ca="1">ROUNDUP(IF(staff_table[[#This Row],[Tenure]]&gt;2,0.03*staff_table[[#This Row],[Salary]],0.02*staff_table[[#This Row],[Salary]]),0)</f>
        <v>1382</v>
      </c>
      <c r="K107">
        <f>_xlfn.XLOOKUP(staff_table[[#This Row],[Rating]],'Rating Pivot'!$B$4:$B$8,'Rating Pivot'!$C$4:$C$8)</f>
        <v>3</v>
      </c>
    </row>
    <row r="108" spans="1:11" x14ac:dyDescent="0.35">
      <c r="A108" t="s">
        <v>190</v>
      </c>
      <c r="B108" t="s">
        <v>15</v>
      </c>
      <c r="C108" t="s">
        <v>12</v>
      </c>
      <c r="D108">
        <v>37</v>
      </c>
      <c r="E108" s="6">
        <v>44640</v>
      </c>
      <c r="F108">
        <v>69070</v>
      </c>
      <c r="G108" t="s">
        <v>16</v>
      </c>
      <c r="H108" t="s">
        <v>207</v>
      </c>
      <c r="I108" s="7">
        <f ca="1">(TODAY()-staff_table[[#This Row],[Date Joined]])/365</f>
        <v>1.3013698630136987</v>
      </c>
      <c r="J108" s="16">
        <f ca="1">ROUNDUP(IF(staff_table[[#This Row],[Tenure]]&gt;2,0.03*staff_table[[#This Row],[Salary]],0.02*staff_table[[#This Row],[Salary]]),0)</f>
        <v>1382</v>
      </c>
      <c r="K108">
        <f>_xlfn.XLOOKUP(staff_table[[#This Row],[Rating]],'Rating Pivot'!$B$4:$B$8,'Rating Pivot'!$C$4:$C$8)</f>
        <v>3</v>
      </c>
    </row>
    <row r="109" spans="1:11" x14ac:dyDescent="0.35">
      <c r="A109" t="s">
        <v>91</v>
      </c>
      <c r="B109" t="s">
        <v>8</v>
      </c>
      <c r="C109" t="s">
        <v>19</v>
      </c>
      <c r="D109">
        <v>20</v>
      </c>
      <c r="E109" s="6">
        <v>44537</v>
      </c>
      <c r="F109">
        <v>68900</v>
      </c>
      <c r="G109" t="s">
        <v>24</v>
      </c>
      <c r="H109" t="s">
        <v>205</v>
      </c>
      <c r="I109" s="7">
        <f ca="1">(TODAY()-staff_table[[#This Row],[Date Joined]])/365</f>
        <v>1.5835616438356164</v>
      </c>
      <c r="J109" s="16">
        <f ca="1">ROUNDUP(IF(staff_table[[#This Row],[Tenure]]&gt;2,0.03*staff_table[[#This Row],[Salary]],0.02*staff_table[[#This Row],[Salary]]),0)</f>
        <v>1378</v>
      </c>
      <c r="K109">
        <f>_xlfn.XLOOKUP(staff_table[[#This Row],[Rating]],'Rating Pivot'!$B$4:$B$8,'Rating Pivot'!$C$4:$C$8)</f>
        <v>2</v>
      </c>
    </row>
    <row r="110" spans="1:11" x14ac:dyDescent="0.35">
      <c r="A110" t="s">
        <v>184</v>
      </c>
      <c r="B110" t="s">
        <v>8</v>
      </c>
      <c r="C110" t="s">
        <v>19</v>
      </c>
      <c r="D110">
        <v>20</v>
      </c>
      <c r="E110" s="6">
        <v>44476</v>
      </c>
      <c r="F110">
        <v>68900</v>
      </c>
      <c r="G110" t="s">
        <v>24</v>
      </c>
      <c r="H110" t="s">
        <v>207</v>
      </c>
      <c r="I110" s="7">
        <f ca="1">(TODAY()-staff_table[[#This Row],[Date Joined]])/365</f>
        <v>1.7506849315068493</v>
      </c>
      <c r="J110" s="16">
        <f ca="1">ROUNDUP(IF(staff_table[[#This Row],[Tenure]]&gt;2,0.03*staff_table[[#This Row],[Salary]],0.02*staff_table[[#This Row],[Salary]]),0)</f>
        <v>1378</v>
      </c>
      <c r="K110">
        <f>_xlfn.XLOOKUP(staff_table[[#This Row],[Rating]],'Rating Pivot'!$B$4:$B$8,'Rating Pivot'!$C$4:$C$8)</f>
        <v>2</v>
      </c>
    </row>
    <row r="111" spans="1:11" x14ac:dyDescent="0.35">
      <c r="A111" t="s">
        <v>45</v>
      </c>
      <c r="B111" t="s">
        <v>15</v>
      </c>
      <c r="C111" t="s">
        <v>9</v>
      </c>
      <c r="D111">
        <v>30</v>
      </c>
      <c r="E111" s="6">
        <v>44701</v>
      </c>
      <c r="F111">
        <v>67950</v>
      </c>
      <c r="G111" t="s">
        <v>16</v>
      </c>
      <c r="H111" t="s">
        <v>205</v>
      </c>
      <c r="I111" s="7">
        <f ca="1">(TODAY()-staff_table[[#This Row],[Date Joined]])/365</f>
        <v>1.1342465753424658</v>
      </c>
      <c r="J111" s="16">
        <f ca="1">ROUNDUP(IF(staff_table[[#This Row],[Tenure]]&gt;2,0.03*staff_table[[#This Row],[Salary]],0.02*staff_table[[#This Row],[Salary]]),0)</f>
        <v>1359</v>
      </c>
      <c r="K111">
        <f>_xlfn.XLOOKUP(staff_table[[#This Row],[Rating]],'Rating Pivot'!$B$4:$B$8,'Rating Pivot'!$C$4:$C$8)</f>
        <v>3</v>
      </c>
    </row>
    <row r="112" spans="1:11" x14ac:dyDescent="0.35">
      <c r="A112" t="s">
        <v>138</v>
      </c>
      <c r="B112" t="s">
        <v>15</v>
      </c>
      <c r="C112" t="s">
        <v>9</v>
      </c>
      <c r="D112">
        <v>30</v>
      </c>
      <c r="E112" s="6">
        <v>44640</v>
      </c>
      <c r="F112">
        <v>67950</v>
      </c>
      <c r="G112" t="s">
        <v>16</v>
      </c>
      <c r="H112" t="s">
        <v>207</v>
      </c>
      <c r="I112" s="7">
        <f ca="1">(TODAY()-staff_table[[#This Row],[Date Joined]])/365</f>
        <v>1.3013698630136987</v>
      </c>
      <c r="J112" s="16">
        <f ca="1">ROUNDUP(IF(staff_table[[#This Row],[Tenure]]&gt;2,0.03*staff_table[[#This Row],[Salary]],0.02*staff_table[[#This Row],[Salary]]),0)</f>
        <v>1359</v>
      </c>
      <c r="K112">
        <f>_xlfn.XLOOKUP(staff_table[[#This Row],[Rating]],'Rating Pivot'!$B$4:$B$8,'Rating Pivot'!$C$4:$C$8)</f>
        <v>3</v>
      </c>
    </row>
    <row r="113" spans="1:11" x14ac:dyDescent="0.35">
      <c r="A113" t="s">
        <v>27</v>
      </c>
      <c r="B113" t="s">
        <v>8</v>
      </c>
      <c r="C113" t="s">
        <v>21</v>
      </c>
      <c r="D113">
        <v>30</v>
      </c>
      <c r="E113" s="6">
        <v>44389</v>
      </c>
      <c r="F113">
        <v>67910</v>
      </c>
      <c r="G113" t="s">
        <v>24</v>
      </c>
      <c r="H113" t="s">
        <v>205</v>
      </c>
      <c r="I113" s="7">
        <f ca="1">(TODAY()-staff_table[[#This Row],[Date Joined]])/365</f>
        <v>1.989041095890411</v>
      </c>
      <c r="J113" s="16">
        <f ca="1">ROUNDUP(IF(staff_table[[#This Row],[Tenure]]&gt;2,0.03*staff_table[[#This Row],[Salary]],0.02*staff_table[[#This Row],[Salary]]),0)</f>
        <v>1359</v>
      </c>
      <c r="K113">
        <f>_xlfn.XLOOKUP(staff_table[[#This Row],[Rating]],'Rating Pivot'!$B$4:$B$8,'Rating Pivot'!$C$4:$C$8)</f>
        <v>2</v>
      </c>
    </row>
    <row r="114" spans="1:11" x14ac:dyDescent="0.35">
      <c r="A114" t="s">
        <v>121</v>
      </c>
      <c r="B114" t="s">
        <v>8</v>
      </c>
      <c r="C114" t="s">
        <v>21</v>
      </c>
      <c r="D114">
        <v>30</v>
      </c>
      <c r="E114" s="6">
        <v>44328</v>
      </c>
      <c r="F114">
        <v>67910</v>
      </c>
      <c r="G114" t="s">
        <v>24</v>
      </c>
      <c r="H114" t="s">
        <v>207</v>
      </c>
      <c r="I114" s="7">
        <f ca="1">(TODAY()-staff_table[[#This Row],[Date Joined]])/365</f>
        <v>2.1561643835616437</v>
      </c>
      <c r="J114" s="16">
        <f ca="1">ROUNDUP(IF(staff_table[[#This Row],[Tenure]]&gt;2,0.03*staff_table[[#This Row],[Salary]],0.02*staff_table[[#This Row],[Salary]]),0)</f>
        <v>2038</v>
      </c>
      <c r="K114">
        <f>_xlfn.XLOOKUP(staff_table[[#This Row],[Rating]],'Rating Pivot'!$B$4:$B$8,'Rating Pivot'!$C$4:$C$8)</f>
        <v>2</v>
      </c>
    </row>
    <row r="115" spans="1:11" x14ac:dyDescent="0.35">
      <c r="A115" t="s">
        <v>32</v>
      </c>
      <c r="B115" t="s">
        <v>8</v>
      </c>
      <c r="C115" t="s">
        <v>21</v>
      </c>
      <c r="D115">
        <v>21</v>
      </c>
      <c r="E115" s="6">
        <v>44317</v>
      </c>
      <c r="F115">
        <v>65920</v>
      </c>
      <c r="G115" t="s">
        <v>16</v>
      </c>
      <c r="H115" t="s">
        <v>205</v>
      </c>
      <c r="I115" s="7">
        <f ca="1">(TODAY()-staff_table[[#This Row],[Date Joined]])/365</f>
        <v>2.1863013698630138</v>
      </c>
      <c r="J115" s="16">
        <f ca="1">ROUNDUP(IF(staff_table[[#This Row],[Tenure]]&gt;2,0.03*staff_table[[#This Row],[Salary]],0.02*staff_table[[#This Row],[Salary]]),0)</f>
        <v>1978</v>
      </c>
      <c r="K115">
        <f>_xlfn.XLOOKUP(staff_table[[#This Row],[Rating]],'Rating Pivot'!$B$4:$B$8,'Rating Pivot'!$C$4:$C$8)</f>
        <v>3</v>
      </c>
    </row>
    <row r="116" spans="1:11" x14ac:dyDescent="0.35">
      <c r="A116" t="s">
        <v>126</v>
      </c>
      <c r="B116" t="s">
        <v>8</v>
      </c>
      <c r="C116" t="s">
        <v>21</v>
      </c>
      <c r="D116">
        <v>21</v>
      </c>
      <c r="E116" s="6">
        <v>44256</v>
      </c>
      <c r="F116">
        <v>65920</v>
      </c>
      <c r="G116" t="s">
        <v>16</v>
      </c>
      <c r="H116" t="s">
        <v>207</v>
      </c>
      <c r="I116" s="7">
        <f ca="1">(TODAY()-staff_table[[#This Row],[Date Joined]])/365</f>
        <v>2.3534246575342466</v>
      </c>
      <c r="J116" s="16">
        <f ca="1">ROUNDUP(IF(staff_table[[#This Row],[Tenure]]&gt;2,0.03*staff_table[[#This Row],[Salary]],0.02*staff_table[[#This Row],[Salary]]),0)</f>
        <v>1978</v>
      </c>
      <c r="K116">
        <f>_xlfn.XLOOKUP(staff_table[[#This Row],[Rating]],'Rating Pivot'!$B$4:$B$8,'Rating Pivot'!$C$4:$C$8)</f>
        <v>3</v>
      </c>
    </row>
    <row r="117" spans="1:11" x14ac:dyDescent="0.35">
      <c r="A117" t="s">
        <v>76</v>
      </c>
      <c r="B117" t="s">
        <v>15</v>
      </c>
      <c r="C117" t="s">
        <v>19</v>
      </c>
      <c r="D117">
        <v>25</v>
      </c>
      <c r="E117" s="6">
        <v>44383</v>
      </c>
      <c r="F117">
        <v>65700</v>
      </c>
      <c r="G117" t="s">
        <v>16</v>
      </c>
      <c r="H117" t="s">
        <v>205</v>
      </c>
      <c r="I117" s="7">
        <f ca="1">(TODAY()-staff_table[[#This Row],[Date Joined]])/365</f>
        <v>2.0054794520547947</v>
      </c>
      <c r="J117" s="16">
        <f ca="1">ROUNDUP(IF(staff_table[[#This Row],[Tenure]]&gt;2,0.03*staff_table[[#This Row],[Salary]],0.02*staff_table[[#This Row],[Salary]]),0)</f>
        <v>1971</v>
      </c>
      <c r="K117">
        <f>_xlfn.XLOOKUP(staff_table[[#This Row],[Rating]],'Rating Pivot'!$B$4:$B$8,'Rating Pivot'!$C$4:$C$8)</f>
        <v>3</v>
      </c>
    </row>
    <row r="118" spans="1:11" x14ac:dyDescent="0.35">
      <c r="A118" t="s">
        <v>168</v>
      </c>
      <c r="B118" t="s">
        <v>15</v>
      </c>
      <c r="C118" t="s">
        <v>19</v>
      </c>
      <c r="D118">
        <v>25</v>
      </c>
      <c r="E118" s="6">
        <v>44322</v>
      </c>
      <c r="F118">
        <v>65700</v>
      </c>
      <c r="G118" t="s">
        <v>16</v>
      </c>
      <c r="H118" t="s">
        <v>207</v>
      </c>
      <c r="I118" s="7">
        <f ca="1">(TODAY()-staff_table[[#This Row],[Date Joined]])/365</f>
        <v>2.1726027397260275</v>
      </c>
      <c r="J118" s="16">
        <f ca="1">ROUNDUP(IF(staff_table[[#This Row],[Tenure]]&gt;2,0.03*staff_table[[#This Row],[Salary]],0.02*staff_table[[#This Row],[Salary]]),0)</f>
        <v>1971</v>
      </c>
      <c r="K118">
        <f>_xlfn.XLOOKUP(staff_table[[#This Row],[Rating]],'Rating Pivot'!$B$4:$B$8,'Rating Pivot'!$C$4:$C$8)</f>
        <v>3</v>
      </c>
    </row>
    <row r="119" spans="1:11" x14ac:dyDescent="0.35">
      <c r="A119" t="s">
        <v>93</v>
      </c>
      <c r="B119" t="s">
        <v>8</v>
      </c>
      <c r="C119" t="s">
        <v>21</v>
      </c>
      <c r="D119">
        <v>33</v>
      </c>
      <c r="E119" s="6">
        <v>44067</v>
      </c>
      <c r="F119">
        <v>65360</v>
      </c>
      <c r="G119" t="s">
        <v>16</v>
      </c>
      <c r="H119" t="s">
        <v>205</v>
      </c>
      <c r="I119" s="7">
        <f ca="1">(TODAY()-staff_table[[#This Row],[Date Joined]])/365</f>
        <v>2.871232876712329</v>
      </c>
      <c r="J119" s="16">
        <f ca="1">ROUNDUP(IF(staff_table[[#This Row],[Tenure]]&gt;2,0.03*staff_table[[#This Row],[Salary]],0.02*staff_table[[#This Row],[Salary]]),0)</f>
        <v>1961</v>
      </c>
      <c r="K119">
        <f>_xlfn.XLOOKUP(staff_table[[#This Row],[Rating]],'Rating Pivot'!$B$4:$B$8,'Rating Pivot'!$C$4:$C$8)</f>
        <v>3</v>
      </c>
    </row>
    <row r="120" spans="1:11" x14ac:dyDescent="0.35">
      <c r="A120" t="s">
        <v>186</v>
      </c>
      <c r="B120" t="s">
        <v>8</v>
      </c>
      <c r="C120" t="s">
        <v>21</v>
      </c>
      <c r="D120">
        <v>33</v>
      </c>
      <c r="E120" s="6">
        <v>44006</v>
      </c>
      <c r="F120">
        <v>65360</v>
      </c>
      <c r="G120" t="s">
        <v>16</v>
      </c>
      <c r="H120" t="s">
        <v>207</v>
      </c>
      <c r="I120" s="7">
        <f ca="1">(TODAY()-staff_table[[#This Row],[Date Joined]])/365</f>
        <v>3.0383561643835617</v>
      </c>
      <c r="J120" s="16">
        <f ca="1">ROUNDUP(IF(staff_table[[#This Row],[Tenure]]&gt;2,0.03*staff_table[[#This Row],[Salary]],0.02*staff_table[[#This Row],[Salary]]),0)</f>
        <v>1961</v>
      </c>
      <c r="K120">
        <f>_xlfn.XLOOKUP(staff_table[[#This Row],[Rating]],'Rating Pivot'!$B$4:$B$8,'Rating Pivot'!$C$4:$C$8)</f>
        <v>3</v>
      </c>
    </row>
    <row r="121" spans="1:11" x14ac:dyDescent="0.35">
      <c r="A121" t="s">
        <v>20</v>
      </c>
      <c r="B121" t="s">
        <v>206</v>
      </c>
      <c r="C121" t="s">
        <v>21</v>
      </c>
      <c r="D121">
        <v>30</v>
      </c>
      <c r="E121" s="6">
        <v>44597</v>
      </c>
      <c r="F121">
        <v>64000</v>
      </c>
      <c r="G121" t="s">
        <v>16</v>
      </c>
      <c r="H121" t="s">
        <v>205</v>
      </c>
      <c r="I121" s="7">
        <f ca="1">(TODAY()-staff_table[[#This Row],[Date Joined]])/365</f>
        <v>1.4191780821917808</v>
      </c>
      <c r="J121" s="16">
        <f ca="1">ROUNDUP(IF(staff_table[[#This Row],[Tenure]]&gt;2,0.03*staff_table[[#This Row],[Salary]],0.02*staff_table[[#This Row],[Salary]]),0)</f>
        <v>1280</v>
      </c>
      <c r="K121">
        <f>_xlfn.XLOOKUP(staff_table[[#This Row],[Rating]],'Rating Pivot'!$B$4:$B$8,'Rating Pivot'!$C$4:$C$8)</f>
        <v>3</v>
      </c>
    </row>
    <row r="122" spans="1:11" x14ac:dyDescent="0.35">
      <c r="A122" t="s">
        <v>116</v>
      </c>
      <c r="B122" t="s">
        <v>206</v>
      </c>
      <c r="C122" t="s">
        <v>21</v>
      </c>
      <c r="D122">
        <v>30</v>
      </c>
      <c r="E122" s="6">
        <v>44535</v>
      </c>
      <c r="F122">
        <v>64000</v>
      </c>
      <c r="G122" t="s">
        <v>16</v>
      </c>
      <c r="H122" t="s">
        <v>207</v>
      </c>
      <c r="I122" s="7">
        <f ca="1">(TODAY()-staff_table[[#This Row],[Date Joined]])/365</f>
        <v>1.5890410958904109</v>
      </c>
      <c r="J122" s="16">
        <f ca="1">ROUNDUP(IF(staff_table[[#This Row],[Tenure]]&gt;2,0.03*staff_table[[#This Row],[Salary]],0.02*staff_table[[#This Row],[Salary]]),0)</f>
        <v>1280</v>
      </c>
      <c r="K122">
        <f>_xlfn.XLOOKUP(staff_table[[#This Row],[Rating]],'Rating Pivot'!$B$4:$B$8,'Rating Pivot'!$C$4:$C$8)</f>
        <v>3</v>
      </c>
    </row>
    <row r="123" spans="1:11" x14ac:dyDescent="0.35">
      <c r="A123" t="s">
        <v>61</v>
      </c>
      <c r="B123" t="s">
        <v>8</v>
      </c>
      <c r="C123" t="s">
        <v>12</v>
      </c>
      <c r="D123">
        <v>24</v>
      </c>
      <c r="E123" s="6">
        <v>44148</v>
      </c>
      <c r="F123">
        <v>62780</v>
      </c>
      <c r="G123" t="s">
        <v>16</v>
      </c>
      <c r="H123" t="s">
        <v>205</v>
      </c>
      <c r="I123" s="7">
        <f ca="1">(TODAY()-staff_table[[#This Row],[Date Joined]])/365</f>
        <v>2.6493150684931508</v>
      </c>
      <c r="J123" s="16">
        <f ca="1">ROUNDUP(IF(staff_table[[#This Row],[Tenure]]&gt;2,0.03*staff_table[[#This Row],[Salary]],0.02*staff_table[[#This Row],[Salary]]),0)</f>
        <v>1884</v>
      </c>
      <c r="K123">
        <f>_xlfn.XLOOKUP(staff_table[[#This Row],[Rating]],'Rating Pivot'!$B$4:$B$8,'Rating Pivot'!$C$4:$C$8)</f>
        <v>3</v>
      </c>
    </row>
    <row r="124" spans="1:11" x14ac:dyDescent="0.35">
      <c r="A124" t="s">
        <v>153</v>
      </c>
      <c r="B124" t="s">
        <v>8</v>
      </c>
      <c r="C124" t="s">
        <v>12</v>
      </c>
      <c r="D124">
        <v>24</v>
      </c>
      <c r="E124" s="6">
        <v>44087</v>
      </c>
      <c r="F124">
        <v>62780</v>
      </c>
      <c r="G124" t="s">
        <v>16</v>
      </c>
      <c r="H124" t="s">
        <v>207</v>
      </c>
      <c r="I124" s="7">
        <f ca="1">(TODAY()-staff_table[[#This Row],[Date Joined]])/365</f>
        <v>2.8164383561643835</v>
      </c>
      <c r="J124" s="16">
        <f ca="1">ROUNDUP(IF(staff_table[[#This Row],[Tenure]]&gt;2,0.03*staff_table[[#This Row],[Salary]],0.02*staff_table[[#This Row],[Salary]]),0)</f>
        <v>1884</v>
      </c>
      <c r="K124">
        <f>_xlfn.XLOOKUP(staff_table[[#This Row],[Rating]],'Rating Pivot'!$B$4:$B$8,'Rating Pivot'!$C$4:$C$8)</f>
        <v>3</v>
      </c>
    </row>
    <row r="125" spans="1:11" x14ac:dyDescent="0.35">
      <c r="A125" t="s">
        <v>37</v>
      </c>
      <c r="B125" t="s">
        <v>15</v>
      </c>
      <c r="C125" t="s">
        <v>9</v>
      </c>
      <c r="D125">
        <v>30</v>
      </c>
      <c r="E125" s="6">
        <v>44666</v>
      </c>
      <c r="F125">
        <v>60570</v>
      </c>
      <c r="G125" t="s">
        <v>16</v>
      </c>
      <c r="H125" t="s">
        <v>205</v>
      </c>
      <c r="I125" s="7">
        <f ca="1">(TODAY()-staff_table[[#This Row],[Date Joined]])/365</f>
        <v>1.2301369863013698</v>
      </c>
      <c r="J125" s="16">
        <f ca="1">ROUNDUP(IF(staff_table[[#This Row],[Tenure]]&gt;2,0.03*staff_table[[#This Row],[Salary]],0.02*staff_table[[#This Row],[Salary]]),0)</f>
        <v>1212</v>
      </c>
      <c r="K125">
        <f>_xlfn.XLOOKUP(staff_table[[#This Row],[Rating]],'Rating Pivot'!$B$4:$B$8,'Rating Pivot'!$C$4:$C$8)</f>
        <v>3</v>
      </c>
    </row>
    <row r="126" spans="1:11" x14ac:dyDescent="0.35">
      <c r="A126" t="s">
        <v>131</v>
      </c>
      <c r="B126" t="s">
        <v>15</v>
      </c>
      <c r="C126" t="s">
        <v>9</v>
      </c>
      <c r="D126">
        <v>30</v>
      </c>
      <c r="E126" s="6">
        <v>44607</v>
      </c>
      <c r="F126">
        <v>60570</v>
      </c>
      <c r="G126" t="s">
        <v>16</v>
      </c>
      <c r="H126" t="s">
        <v>207</v>
      </c>
      <c r="I126" s="7">
        <f ca="1">(TODAY()-staff_table[[#This Row],[Date Joined]])/365</f>
        <v>1.3917808219178083</v>
      </c>
      <c r="J126" s="16">
        <f ca="1">ROUNDUP(IF(staff_table[[#This Row],[Tenure]]&gt;2,0.03*staff_table[[#This Row],[Salary]],0.02*staff_table[[#This Row],[Salary]]),0)</f>
        <v>1212</v>
      </c>
      <c r="K126">
        <f>_xlfn.XLOOKUP(staff_table[[#This Row],[Rating]],'Rating Pivot'!$B$4:$B$8,'Rating Pivot'!$C$4:$C$8)</f>
        <v>3</v>
      </c>
    </row>
    <row r="127" spans="1:11" x14ac:dyDescent="0.35">
      <c r="A127" t="s">
        <v>38</v>
      </c>
      <c r="B127" t="s">
        <v>8</v>
      </c>
      <c r="C127" t="s">
        <v>21</v>
      </c>
      <c r="D127">
        <v>34</v>
      </c>
      <c r="E127" s="6">
        <v>44612</v>
      </c>
      <c r="F127">
        <v>60130</v>
      </c>
      <c r="G127" t="s">
        <v>16</v>
      </c>
      <c r="H127" t="s">
        <v>205</v>
      </c>
      <c r="I127" s="7">
        <f ca="1">(TODAY()-staff_table[[#This Row],[Date Joined]])/365</f>
        <v>1.3780821917808219</v>
      </c>
      <c r="J127" s="16">
        <f ca="1">ROUNDUP(IF(staff_table[[#This Row],[Tenure]]&gt;2,0.03*staff_table[[#This Row],[Salary]],0.02*staff_table[[#This Row],[Salary]]),0)</f>
        <v>1203</v>
      </c>
      <c r="K127">
        <f>_xlfn.XLOOKUP(staff_table[[#This Row],[Rating]],'Rating Pivot'!$B$4:$B$8,'Rating Pivot'!$C$4:$C$8)</f>
        <v>3</v>
      </c>
    </row>
    <row r="128" spans="1:11" x14ac:dyDescent="0.35">
      <c r="A128" t="s">
        <v>132</v>
      </c>
      <c r="B128" t="s">
        <v>8</v>
      </c>
      <c r="C128" t="s">
        <v>21</v>
      </c>
      <c r="D128">
        <v>34</v>
      </c>
      <c r="E128" s="6">
        <v>44550</v>
      </c>
      <c r="F128">
        <v>60130</v>
      </c>
      <c r="G128" t="s">
        <v>16</v>
      </c>
      <c r="H128" t="s">
        <v>207</v>
      </c>
      <c r="I128" s="7">
        <f ca="1">(TODAY()-staff_table[[#This Row],[Date Joined]])/365</f>
        <v>1.547945205479452</v>
      </c>
      <c r="J128" s="16">
        <f ca="1">ROUNDUP(IF(staff_table[[#This Row],[Tenure]]&gt;2,0.03*staff_table[[#This Row],[Salary]],0.02*staff_table[[#This Row],[Salary]]),0)</f>
        <v>1203</v>
      </c>
      <c r="K128">
        <f>_xlfn.XLOOKUP(staff_table[[#This Row],[Rating]],'Rating Pivot'!$B$4:$B$8,'Rating Pivot'!$C$4:$C$8)</f>
        <v>3</v>
      </c>
    </row>
    <row r="129" spans="1:11" x14ac:dyDescent="0.35">
      <c r="A129" t="s">
        <v>79</v>
      </c>
      <c r="B129" t="s">
        <v>15</v>
      </c>
      <c r="C129" t="s">
        <v>21</v>
      </c>
      <c r="D129">
        <v>33</v>
      </c>
      <c r="E129" s="6">
        <v>44243</v>
      </c>
      <c r="F129">
        <v>59430</v>
      </c>
      <c r="G129" t="s">
        <v>16</v>
      </c>
      <c r="H129" t="s">
        <v>205</v>
      </c>
      <c r="I129" s="7">
        <f ca="1">(TODAY()-staff_table[[#This Row],[Date Joined]])/365</f>
        <v>2.3890410958904109</v>
      </c>
      <c r="J129" s="16">
        <f ca="1">ROUNDUP(IF(staff_table[[#This Row],[Tenure]]&gt;2,0.03*staff_table[[#This Row],[Salary]],0.02*staff_table[[#This Row],[Salary]]),0)</f>
        <v>1783</v>
      </c>
      <c r="K129">
        <f>_xlfn.XLOOKUP(staff_table[[#This Row],[Rating]],'Rating Pivot'!$B$4:$B$8,'Rating Pivot'!$C$4:$C$8)</f>
        <v>3</v>
      </c>
    </row>
    <row r="130" spans="1:11" x14ac:dyDescent="0.35">
      <c r="A130" t="s">
        <v>171</v>
      </c>
      <c r="B130" t="s">
        <v>15</v>
      </c>
      <c r="C130" t="s">
        <v>21</v>
      </c>
      <c r="D130">
        <v>33</v>
      </c>
      <c r="E130" s="6">
        <v>44181</v>
      </c>
      <c r="F130">
        <v>59430</v>
      </c>
      <c r="G130" t="s">
        <v>16</v>
      </c>
      <c r="H130" t="s">
        <v>207</v>
      </c>
      <c r="I130" s="7">
        <f ca="1">(TODAY()-staff_table[[#This Row],[Date Joined]])/365</f>
        <v>2.558904109589041</v>
      </c>
      <c r="J130" s="16">
        <f ca="1">ROUNDUP(IF(staff_table[[#This Row],[Tenure]]&gt;2,0.03*staff_table[[#This Row],[Salary]],0.02*staff_table[[#This Row],[Salary]]),0)</f>
        <v>1783</v>
      </c>
      <c r="K130">
        <f>_xlfn.XLOOKUP(staff_table[[#This Row],[Rating]],'Rating Pivot'!$B$4:$B$8,'Rating Pivot'!$C$4:$C$8)</f>
        <v>3</v>
      </c>
    </row>
    <row r="131" spans="1:11" x14ac:dyDescent="0.35">
      <c r="A131" t="s">
        <v>100</v>
      </c>
      <c r="B131" t="s">
        <v>15</v>
      </c>
      <c r="C131" t="s">
        <v>9</v>
      </c>
      <c r="D131">
        <v>19</v>
      </c>
      <c r="E131" s="6">
        <v>44277</v>
      </c>
      <c r="F131">
        <v>58960</v>
      </c>
      <c r="G131" t="s">
        <v>16</v>
      </c>
      <c r="H131" t="s">
        <v>205</v>
      </c>
      <c r="I131" s="7">
        <f ca="1">(TODAY()-staff_table[[#This Row],[Date Joined]])/365</f>
        <v>2.2958904109589042</v>
      </c>
      <c r="J131" s="16">
        <f ca="1">ROUNDUP(IF(staff_table[[#This Row],[Tenure]]&gt;2,0.03*staff_table[[#This Row],[Salary]],0.02*staff_table[[#This Row],[Salary]]),0)</f>
        <v>1769</v>
      </c>
      <c r="K131">
        <f>_xlfn.XLOOKUP(staff_table[[#This Row],[Rating]],'Rating Pivot'!$B$4:$B$8,'Rating Pivot'!$C$4:$C$8)</f>
        <v>3</v>
      </c>
    </row>
    <row r="132" spans="1:11" x14ac:dyDescent="0.35">
      <c r="A132" t="s">
        <v>193</v>
      </c>
      <c r="B132" t="s">
        <v>15</v>
      </c>
      <c r="C132" t="s">
        <v>9</v>
      </c>
      <c r="D132">
        <v>19</v>
      </c>
      <c r="E132" s="6">
        <v>44218</v>
      </c>
      <c r="F132">
        <v>58960</v>
      </c>
      <c r="G132" t="s">
        <v>16</v>
      </c>
      <c r="H132" t="s">
        <v>207</v>
      </c>
      <c r="I132" s="7">
        <f ca="1">(TODAY()-staff_table[[#This Row],[Date Joined]])/365</f>
        <v>2.4575342465753423</v>
      </c>
      <c r="J132" s="16">
        <f ca="1">ROUNDUP(IF(staff_table[[#This Row],[Tenure]]&gt;2,0.03*staff_table[[#This Row],[Salary]],0.02*staff_table[[#This Row],[Salary]]),0)</f>
        <v>1769</v>
      </c>
      <c r="K132">
        <f>_xlfn.XLOOKUP(staff_table[[#This Row],[Rating]],'Rating Pivot'!$B$4:$B$8,'Rating Pivot'!$C$4:$C$8)</f>
        <v>3</v>
      </c>
    </row>
    <row r="133" spans="1:11" x14ac:dyDescent="0.35">
      <c r="A133" t="s">
        <v>36</v>
      </c>
      <c r="B133" t="s">
        <v>8</v>
      </c>
      <c r="C133" t="s">
        <v>21</v>
      </c>
      <c r="D133">
        <v>34</v>
      </c>
      <c r="E133" s="6">
        <v>44653</v>
      </c>
      <c r="F133">
        <v>58940</v>
      </c>
      <c r="G133" t="s">
        <v>16</v>
      </c>
      <c r="H133" t="s">
        <v>205</v>
      </c>
      <c r="I133" s="7">
        <f ca="1">(TODAY()-staff_table[[#This Row],[Date Joined]])/365</f>
        <v>1.2657534246575342</v>
      </c>
      <c r="J133" s="16">
        <f ca="1">ROUNDUP(IF(staff_table[[#This Row],[Tenure]]&gt;2,0.03*staff_table[[#This Row],[Salary]],0.02*staff_table[[#This Row],[Salary]]),0)</f>
        <v>1179</v>
      </c>
      <c r="K133">
        <f>_xlfn.XLOOKUP(staff_table[[#This Row],[Rating]],'Rating Pivot'!$B$4:$B$8,'Rating Pivot'!$C$4:$C$8)</f>
        <v>3</v>
      </c>
    </row>
    <row r="134" spans="1:11" x14ac:dyDescent="0.35">
      <c r="A134" t="s">
        <v>130</v>
      </c>
      <c r="B134" t="s">
        <v>8</v>
      </c>
      <c r="C134" t="s">
        <v>21</v>
      </c>
      <c r="D134">
        <v>34</v>
      </c>
      <c r="E134" s="6">
        <v>44594</v>
      </c>
      <c r="F134">
        <v>58940</v>
      </c>
      <c r="G134" t="s">
        <v>16</v>
      </c>
      <c r="H134" t="s">
        <v>207</v>
      </c>
      <c r="I134" s="7">
        <f ca="1">(TODAY()-staff_table[[#This Row],[Date Joined]])/365</f>
        <v>1.4273972602739726</v>
      </c>
      <c r="J134" s="16">
        <f ca="1">ROUNDUP(IF(staff_table[[#This Row],[Tenure]]&gt;2,0.03*staff_table[[#This Row],[Salary]],0.02*staff_table[[#This Row],[Salary]]),0)</f>
        <v>1179</v>
      </c>
      <c r="K134">
        <f>_xlfn.XLOOKUP(staff_table[[#This Row],[Rating]],'Rating Pivot'!$B$4:$B$8,'Rating Pivot'!$C$4:$C$8)</f>
        <v>3</v>
      </c>
    </row>
    <row r="135" spans="1:11" x14ac:dyDescent="0.35">
      <c r="A135" t="s">
        <v>26</v>
      </c>
      <c r="B135" t="s">
        <v>8</v>
      </c>
      <c r="C135" t="s">
        <v>12</v>
      </c>
      <c r="D135">
        <v>31</v>
      </c>
      <c r="E135" s="6">
        <v>44663</v>
      </c>
      <c r="F135">
        <v>58100</v>
      </c>
      <c r="G135" t="s">
        <v>16</v>
      </c>
      <c r="H135" t="s">
        <v>205</v>
      </c>
      <c r="I135" s="7">
        <f ca="1">(TODAY()-staff_table[[#This Row],[Date Joined]])/365</f>
        <v>1.2383561643835617</v>
      </c>
      <c r="J135" s="16">
        <f ca="1">ROUNDUP(IF(staff_table[[#This Row],[Tenure]]&gt;2,0.03*staff_table[[#This Row],[Salary]],0.02*staff_table[[#This Row],[Salary]]),0)</f>
        <v>1162</v>
      </c>
      <c r="K135">
        <f>_xlfn.XLOOKUP(staff_table[[#This Row],[Rating]],'Rating Pivot'!$B$4:$B$8,'Rating Pivot'!$C$4:$C$8)</f>
        <v>3</v>
      </c>
    </row>
    <row r="136" spans="1:11" x14ac:dyDescent="0.35">
      <c r="A136" t="s">
        <v>120</v>
      </c>
      <c r="B136" t="s">
        <v>8</v>
      </c>
      <c r="C136" t="s">
        <v>12</v>
      </c>
      <c r="D136">
        <v>31</v>
      </c>
      <c r="E136" s="6">
        <v>44604</v>
      </c>
      <c r="F136">
        <v>58100</v>
      </c>
      <c r="G136" t="s">
        <v>16</v>
      </c>
      <c r="H136" t="s">
        <v>207</v>
      </c>
      <c r="I136" s="7">
        <f ca="1">(TODAY()-staff_table[[#This Row],[Date Joined]])/365</f>
        <v>1.4</v>
      </c>
      <c r="J136" s="16">
        <f ca="1">ROUNDUP(IF(staff_table[[#This Row],[Tenure]]&gt;2,0.03*staff_table[[#This Row],[Salary]],0.02*staff_table[[#This Row],[Salary]]),0)</f>
        <v>1162</v>
      </c>
      <c r="K136">
        <f>_xlfn.XLOOKUP(staff_table[[#This Row],[Rating]],'Rating Pivot'!$B$4:$B$8,'Rating Pivot'!$C$4:$C$8)</f>
        <v>3</v>
      </c>
    </row>
    <row r="137" spans="1:11" x14ac:dyDescent="0.35">
      <c r="A137" t="s">
        <v>31</v>
      </c>
      <c r="B137" t="s">
        <v>15</v>
      </c>
      <c r="C137" t="s">
        <v>9</v>
      </c>
      <c r="D137">
        <v>21</v>
      </c>
      <c r="E137" s="6">
        <v>44762</v>
      </c>
      <c r="F137">
        <v>57090</v>
      </c>
      <c r="G137" t="s">
        <v>16</v>
      </c>
      <c r="H137" t="s">
        <v>205</v>
      </c>
      <c r="I137" s="7">
        <f ca="1">(TODAY()-staff_table[[#This Row],[Date Joined]])/365</f>
        <v>0.9671232876712329</v>
      </c>
      <c r="J137" s="16">
        <f ca="1">ROUNDUP(IF(staff_table[[#This Row],[Tenure]]&gt;2,0.03*staff_table[[#This Row],[Salary]],0.02*staff_table[[#This Row],[Salary]]),0)</f>
        <v>1142</v>
      </c>
      <c r="K137">
        <f>_xlfn.XLOOKUP(staff_table[[#This Row],[Rating]],'Rating Pivot'!$B$4:$B$8,'Rating Pivot'!$C$4:$C$8)</f>
        <v>3</v>
      </c>
    </row>
    <row r="138" spans="1:11" x14ac:dyDescent="0.35">
      <c r="A138" t="s">
        <v>125</v>
      </c>
      <c r="B138" t="s">
        <v>15</v>
      </c>
      <c r="C138" t="s">
        <v>9</v>
      </c>
      <c r="D138">
        <v>21</v>
      </c>
      <c r="E138" s="6">
        <v>44701</v>
      </c>
      <c r="F138">
        <v>57090</v>
      </c>
      <c r="G138" t="s">
        <v>16</v>
      </c>
      <c r="H138" t="s">
        <v>207</v>
      </c>
      <c r="I138" s="7">
        <f ca="1">(TODAY()-staff_table[[#This Row],[Date Joined]])/365</f>
        <v>1.1342465753424658</v>
      </c>
      <c r="J138" s="16">
        <f ca="1">ROUNDUP(IF(staff_table[[#This Row],[Tenure]]&gt;2,0.03*staff_table[[#This Row],[Salary]],0.02*staff_table[[#This Row],[Salary]]),0)</f>
        <v>1142</v>
      </c>
      <c r="K138">
        <f>_xlfn.XLOOKUP(staff_table[[#This Row],[Rating]],'Rating Pivot'!$B$4:$B$8,'Rating Pivot'!$C$4:$C$8)</f>
        <v>3</v>
      </c>
    </row>
    <row r="139" spans="1:11" x14ac:dyDescent="0.35">
      <c r="A139" t="s">
        <v>109</v>
      </c>
      <c r="B139" t="s">
        <v>8</v>
      </c>
      <c r="C139" t="s">
        <v>19</v>
      </c>
      <c r="D139">
        <v>38</v>
      </c>
      <c r="E139" s="6">
        <v>44329</v>
      </c>
      <c r="F139">
        <v>56870</v>
      </c>
      <c r="G139" t="s">
        <v>13</v>
      </c>
      <c r="H139" t="s">
        <v>205</v>
      </c>
      <c r="I139" s="7">
        <f ca="1">(TODAY()-staff_table[[#This Row],[Date Joined]])/365</f>
        <v>2.1534246575342464</v>
      </c>
      <c r="J139" s="16">
        <f ca="1">ROUNDUP(IF(staff_table[[#This Row],[Tenure]]&gt;2,0.03*staff_table[[#This Row],[Salary]],0.02*staff_table[[#This Row],[Salary]]),0)</f>
        <v>1707</v>
      </c>
      <c r="K139">
        <f>_xlfn.XLOOKUP(staff_table[[#This Row],[Rating]],'Rating Pivot'!$B$4:$B$8,'Rating Pivot'!$C$4:$C$8)</f>
        <v>4</v>
      </c>
    </row>
    <row r="140" spans="1:11" x14ac:dyDescent="0.35">
      <c r="A140" t="s">
        <v>202</v>
      </c>
      <c r="B140" t="s">
        <v>8</v>
      </c>
      <c r="C140" t="s">
        <v>19</v>
      </c>
      <c r="D140">
        <v>38</v>
      </c>
      <c r="E140" s="6">
        <v>44268</v>
      </c>
      <c r="F140">
        <v>56870</v>
      </c>
      <c r="G140" t="s">
        <v>13</v>
      </c>
      <c r="H140" t="s">
        <v>207</v>
      </c>
      <c r="I140" s="7">
        <f ca="1">(TODAY()-staff_table[[#This Row],[Date Joined]])/365</f>
        <v>2.3205479452054796</v>
      </c>
      <c r="J140" s="16">
        <f ca="1">ROUNDUP(IF(staff_table[[#This Row],[Tenure]]&gt;2,0.03*staff_table[[#This Row],[Salary]],0.02*staff_table[[#This Row],[Salary]]),0)</f>
        <v>1707</v>
      </c>
      <c r="K140">
        <f>_xlfn.XLOOKUP(staff_table[[#This Row],[Rating]],'Rating Pivot'!$B$4:$B$8,'Rating Pivot'!$C$4:$C$8)</f>
        <v>4</v>
      </c>
    </row>
    <row r="141" spans="1:11" x14ac:dyDescent="0.35">
      <c r="A141" t="s">
        <v>89</v>
      </c>
      <c r="B141" t="s">
        <v>15</v>
      </c>
      <c r="C141" t="s">
        <v>19</v>
      </c>
      <c r="D141">
        <v>27</v>
      </c>
      <c r="E141" s="6">
        <v>44134</v>
      </c>
      <c r="F141">
        <v>54970</v>
      </c>
      <c r="G141" t="s">
        <v>16</v>
      </c>
      <c r="H141" t="s">
        <v>205</v>
      </c>
      <c r="I141" s="7">
        <f ca="1">(TODAY()-staff_table[[#This Row],[Date Joined]])/365</f>
        <v>2.6876712328767125</v>
      </c>
      <c r="J141" s="16">
        <f ca="1">ROUNDUP(IF(staff_table[[#This Row],[Tenure]]&gt;2,0.03*staff_table[[#This Row],[Salary]],0.02*staff_table[[#This Row],[Salary]]),0)</f>
        <v>1650</v>
      </c>
      <c r="K141">
        <f>_xlfn.XLOOKUP(staff_table[[#This Row],[Rating]],'Rating Pivot'!$B$4:$B$8,'Rating Pivot'!$C$4:$C$8)</f>
        <v>3</v>
      </c>
    </row>
    <row r="142" spans="1:11" x14ac:dyDescent="0.35">
      <c r="A142" t="s">
        <v>182</v>
      </c>
      <c r="B142" t="s">
        <v>15</v>
      </c>
      <c r="C142" t="s">
        <v>19</v>
      </c>
      <c r="D142">
        <v>27</v>
      </c>
      <c r="E142" s="6">
        <v>44073</v>
      </c>
      <c r="F142">
        <v>54970</v>
      </c>
      <c r="G142" t="s">
        <v>16</v>
      </c>
      <c r="H142" t="s">
        <v>207</v>
      </c>
      <c r="I142" s="7">
        <f ca="1">(TODAY()-staff_table[[#This Row],[Date Joined]])/365</f>
        <v>2.8547945205479452</v>
      </c>
      <c r="J142" s="16">
        <f ca="1">ROUNDUP(IF(staff_table[[#This Row],[Tenure]]&gt;2,0.03*staff_table[[#This Row],[Salary]],0.02*staff_table[[#This Row],[Salary]]),0)</f>
        <v>1650</v>
      </c>
      <c r="K142">
        <f>_xlfn.XLOOKUP(staff_table[[#This Row],[Rating]],'Rating Pivot'!$B$4:$B$8,'Rating Pivot'!$C$4:$C$8)</f>
        <v>3</v>
      </c>
    </row>
    <row r="143" spans="1:11" x14ac:dyDescent="0.35">
      <c r="A143" t="s">
        <v>82</v>
      </c>
      <c r="B143" t="s">
        <v>15</v>
      </c>
      <c r="C143" t="s">
        <v>12</v>
      </c>
      <c r="D143">
        <v>33</v>
      </c>
      <c r="E143" s="6">
        <v>44509</v>
      </c>
      <c r="F143">
        <v>53870</v>
      </c>
      <c r="G143" t="s">
        <v>16</v>
      </c>
      <c r="H143" t="s">
        <v>205</v>
      </c>
      <c r="I143" s="7">
        <f ca="1">(TODAY()-staff_table[[#This Row],[Date Joined]])/365</f>
        <v>1.6602739726027398</v>
      </c>
      <c r="J143" s="16">
        <f ca="1">ROUNDUP(IF(staff_table[[#This Row],[Tenure]]&gt;2,0.03*staff_table[[#This Row],[Salary]],0.02*staff_table[[#This Row],[Salary]]),0)</f>
        <v>1078</v>
      </c>
      <c r="K143">
        <f>_xlfn.XLOOKUP(staff_table[[#This Row],[Rating]],'Rating Pivot'!$B$4:$B$8,'Rating Pivot'!$C$4:$C$8)</f>
        <v>3</v>
      </c>
    </row>
    <row r="144" spans="1:11" x14ac:dyDescent="0.35">
      <c r="A144" t="s">
        <v>174</v>
      </c>
      <c r="B144" t="s">
        <v>15</v>
      </c>
      <c r="C144" t="s">
        <v>12</v>
      </c>
      <c r="D144">
        <v>33</v>
      </c>
      <c r="E144" s="6">
        <v>44448</v>
      </c>
      <c r="F144">
        <v>53870</v>
      </c>
      <c r="G144" t="s">
        <v>16</v>
      </c>
      <c r="H144" t="s">
        <v>207</v>
      </c>
      <c r="I144" s="7">
        <f ca="1">(TODAY()-staff_table[[#This Row],[Date Joined]])/365</f>
        <v>1.8273972602739725</v>
      </c>
      <c r="J144" s="16">
        <f ca="1">ROUNDUP(IF(staff_table[[#This Row],[Tenure]]&gt;2,0.03*staff_table[[#This Row],[Salary]],0.02*staff_table[[#This Row],[Salary]]),0)</f>
        <v>1078</v>
      </c>
      <c r="K144">
        <f>_xlfn.XLOOKUP(staff_table[[#This Row],[Rating]],'Rating Pivot'!$B$4:$B$8,'Rating Pivot'!$C$4:$C$8)</f>
        <v>3</v>
      </c>
    </row>
    <row r="145" spans="1:11" x14ac:dyDescent="0.35">
      <c r="A145" t="s">
        <v>65</v>
      </c>
      <c r="B145" t="s">
        <v>15</v>
      </c>
      <c r="C145" t="s">
        <v>19</v>
      </c>
      <c r="D145">
        <v>32</v>
      </c>
      <c r="E145" s="6">
        <v>44465</v>
      </c>
      <c r="F145">
        <v>53540</v>
      </c>
      <c r="G145" t="s">
        <v>16</v>
      </c>
      <c r="H145" t="s">
        <v>205</v>
      </c>
      <c r="I145" s="7">
        <f ca="1">(TODAY()-staff_table[[#This Row],[Date Joined]])/365</f>
        <v>1.7808219178082192</v>
      </c>
      <c r="J145" s="16">
        <f ca="1">ROUNDUP(IF(staff_table[[#This Row],[Tenure]]&gt;2,0.03*staff_table[[#This Row],[Salary]],0.02*staff_table[[#This Row],[Salary]]),0)</f>
        <v>1071</v>
      </c>
      <c r="K145">
        <f>_xlfn.XLOOKUP(staff_table[[#This Row],[Rating]],'Rating Pivot'!$B$4:$B$8,'Rating Pivot'!$C$4:$C$8)</f>
        <v>3</v>
      </c>
    </row>
    <row r="146" spans="1:11" x14ac:dyDescent="0.35">
      <c r="A146" t="s">
        <v>46</v>
      </c>
      <c r="B146" t="s">
        <v>15</v>
      </c>
      <c r="C146" t="s">
        <v>9</v>
      </c>
      <c r="D146">
        <v>26</v>
      </c>
      <c r="E146" s="6">
        <v>44411</v>
      </c>
      <c r="F146">
        <v>53540</v>
      </c>
      <c r="G146" t="s">
        <v>16</v>
      </c>
      <c r="H146" t="s">
        <v>205</v>
      </c>
      <c r="I146" s="7">
        <f ca="1">(TODAY()-staff_table[[#This Row],[Date Joined]])/365</f>
        <v>1.9287671232876713</v>
      </c>
      <c r="J146" s="16">
        <f ca="1">ROUNDUP(IF(staff_table[[#This Row],[Tenure]]&gt;2,0.03*staff_table[[#This Row],[Salary]],0.02*staff_table[[#This Row],[Salary]]),0)</f>
        <v>1071</v>
      </c>
      <c r="K146">
        <f>_xlfn.XLOOKUP(staff_table[[#This Row],[Rating]],'Rating Pivot'!$B$4:$B$8,'Rating Pivot'!$C$4:$C$8)</f>
        <v>3</v>
      </c>
    </row>
    <row r="147" spans="1:11" x14ac:dyDescent="0.35">
      <c r="A147" t="s">
        <v>157</v>
      </c>
      <c r="B147" t="s">
        <v>15</v>
      </c>
      <c r="C147" t="s">
        <v>19</v>
      </c>
      <c r="D147">
        <v>32</v>
      </c>
      <c r="E147" s="6">
        <v>44403</v>
      </c>
      <c r="F147">
        <v>53540</v>
      </c>
      <c r="G147" t="s">
        <v>16</v>
      </c>
      <c r="H147" t="s">
        <v>207</v>
      </c>
      <c r="I147" s="7">
        <f ca="1">(TODAY()-staff_table[[#This Row],[Date Joined]])/365</f>
        <v>1.9506849315068493</v>
      </c>
      <c r="J147" s="16">
        <f ca="1">ROUNDUP(IF(staff_table[[#This Row],[Tenure]]&gt;2,0.03*staff_table[[#This Row],[Salary]],0.02*staff_table[[#This Row],[Salary]]),0)</f>
        <v>1071</v>
      </c>
      <c r="K147">
        <f>_xlfn.XLOOKUP(staff_table[[#This Row],[Rating]],'Rating Pivot'!$B$4:$B$8,'Rating Pivot'!$C$4:$C$8)</f>
        <v>3</v>
      </c>
    </row>
    <row r="148" spans="1:11" x14ac:dyDescent="0.35">
      <c r="A148" t="s">
        <v>139</v>
      </c>
      <c r="B148" t="s">
        <v>15</v>
      </c>
      <c r="C148" t="s">
        <v>9</v>
      </c>
      <c r="D148">
        <v>26</v>
      </c>
      <c r="E148" s="6">
        <v>44350</v>
      </c>
      <c r="F148">
        <v>53540</v>
      </c>
      <c r="G148" t="s">
        <v>16</v>
      </c>
      <c r="H148" t="s">
        <v>207</v>
      </c>
      <c r="I148" s="7">
        <f ca="1">(TODAY()-staff_table[[#This Row],[Date Joined]])/365</f>
        <v>2.095890410958904</v>
      </c>
      <c r="J148" s="16">
        <f ca="1">ROUNDUP(IF(staff_table[[#This Row],[Tenure]]&gt;2,0.03*staff_table[[#This Row],[Salary]],0.02*staff_table[[#This Row],[Salary]]),0)</f>
        <v>1607</v>
      </c>
      <c r="K148">
        <f>_xlfn.XLOOKUP(staff_table[[#This Row],[Rating]],'Rating Pivot'!$B$4:$B$8,'Rating Pivot'!$C$4:$C$8)</f>
        <v>3</v>
      </c>
    </row>
    <row r="149" spans="1:11" x14ac:dyDescent="0.35">
      <c r="A149" t="s">
        <v>75</v>
      </c>
      <c r="B149" t="s">
        <v>8</v>
      </c>
      <c r="C149" t="s">
        <v>19</v>
      </c>
      <c r="D149">
        <v>28</v>
      </c>
      <c r="E149" s="6">
        <v>44357</v>
      </c>
      <c r="F149">
        <v>53240</v>
      </c>
      <c r="G149" t="s">
        <v>16</v>
      </c>
      <c r="H149" t="s">
        <v>205</v>
      </c>
      <c r="I149" s="7">
        <f ca="1">(TODAY()-staff_table[[#This Row],[Date Joined]])/365</f>
        <v>2.0767123287671234</v>
      </c>
      <c r="J149" s="16">
        <f ca="1">ROUNDUP(IF(staff_table[[#This Row],[Tenure]]&gt;2,0.03*staff_table[[#This Row],[Salary]],0.02*staff_table[[#This Row],[Salary]]),0)</f>
        <v>1598</v>
      </c>
      <c r="K149">
        <f>_xlfn.XLOOKUP(staff_table[[#This Row],[Rating]],'Rating Pivot'!$B$4:$B$8,'Rating Pivot'!$C$4:$C$8)</f>
        <v>3</v>
      </c>
    </row>
    <row r="150" spans="1:11" x14ac:dyDescent="0.35">
      <c r="A150" t="s">
        <v>167</v>
      </c>
      <c r="B150" t="s">
        <v>8</v>
      </c>
      <c r="C150" t="s">
        <v>19</v>
      </c>
      <c r="D150">
        <v>28</v>
      </c>
      <c r="E150" s="6">
        <v>44296</v>
      </c>
      <c r="F150">
        <v>53240</v>
      </c>
      <c r="G150" t="s">
        <v>16</v>
      </c>
      <c r="H150" t="s">
        <v>207</v>
      </c>
      <c r="I150" s="7">
        <f ca="1">(TODAY()-staff_table[[#This Row],[Date Joined]])/365</f>
        <v>2.2438356164383562</v>
      </c>
      <c r="J150" s="16">
        <f ca="1">ROUNDUP(IF(staff_table[[#This Row],[Tenure]]&gt;2,0.03*staff_table[[#This Row],[Salary]],0.02*staff_table[[#This Row],[Salary]]),0)</f>
        <v>1598</v>
      </c>
      <c r="K150">
        <f>_xlfn.XLOOKUP(staff_table[[#This Row],[Rating]],'Rating Pivot'!$B$4:$B$8,'Rating Pivot'!$C$4:$C$8)</f>
        <v>3</v>
      </c>
    </row>
    <row r="151" spans="1:11" x14ac:dyDescent="0.35">
      <c r="A151" t="s">
        <v>63</v>
      </c>
      <c r="B151" t="s">
        <v>15</v>
      </c>
      <c r="C151" t="s">
        <v>21</v>
      </c>
      <c r="D151">
        <v>24</v>
      </c>
      <c r="E151" s="6">
        <v>44436</v>
      </c>
      <c r="F151">
        <v>52610</v>
      </c>
      <c r="G151" t="s">
        <v>24</v>
      </c>
      <c r="H151" t="s">
        <v>205</v>
      </c>
      <c r="I151" s="7">
        <f ca="1">(TODAY()-staff_table[[#This Row],[Date Joined]])/365</f>
        <v>1.8602739726027397</v>
      </c>
      <c r="J151" s="16">
        <f ca="1">ROUNDUP(IF(staff_table[[#This Row],[Tenure]]&gt;2,0.03*staff_table[[#This Row],[Salary]],0.02*staff_table[[#This Row],[Salary]]),0)</f>
        <v>1053</v>
      </c>
      <c r="K151">
        <f>_xlfn.XLOOKUP(staff_table[[#This Row],[Rating]],'Rating Pivot'!$B$4:$B$8,'Rating Pivot'!$C$4:$C$8)</f>
        <v>2</v>
      </c>
    </row>
    <row r="152" spans="1:11" x14ac:dyDescent="0.35">
      <c r="A152" t="s">
        <v>155</v>
      </c>
      <c r="B152" t="s">
        <v>15</v>
      </c>
      <c r="C152" t="s">
        <v>21</v>
      </c>
      <c r="D152">
        <v>24</v>
      </c>
      <c r="E152" s="6">
        <v>44375</v>
      </c>
      <c r="F152">
        <v>52610</v>
      </c>
      <c r="G152" t="s">
        <v>24</v>
      </c>
      <c r="H152" t="s">
        <v>207</v>
      </c>
      <c r="I152" s="7">
        <f ca="1">(TODAY()-staff_table[[#This Row],[Date Joined]])/365</f>
        <v>2.0273972602739727</v>
      </c>
      <c r="J152" s="16">
        <f ca="1">ROUNDUP(IF(staff_table[[#This Row],[Tenure]]&gt;2,0.03*staff_table[[#This Row],[Salary]],0.02*staff_table[[#This Row],[Salary]]),0)</f>
        <v>1579</v>
      </c>
      <c r="K152">
        <f>_xlfn.XLOOKUP(staff_table[[#This Row],[Rating]],'Rating Pivot'!$B$4:$B$8,'Rating Pivot'!$C$4:$C$8)</f>
        <v>2</v>
      </c>
    </row>
    <row r="153" spans="1:11" x14ac:dyDescent="0.35">
      <c r="A153" t="s">
        <v>73</v>
      </c>
      <c r="B153" t="s">
        <v>8</v>
      </c>
      <c r="C153" t="s">
        <v>19</v>
      </c>
      <c r="D153">
        <v>34</v>
      </c>
      <c r="E153" s="6">
        <v>44721</v>
      </c>
      <c r="F153">
        <v>49630</v>
      </c>
      <c r="G153" t="s">
        <v>24</v>
      </c>
      <c r="H153" t="s">
        <v>205</v>
      </c>
      <c r="I153" s="7">
        <f ca="1">(TODAY()-staff_table[[#This Row],[Date Joined]])/365</f>
        <v>1.0794520547945206</v>
      </c>
      <c r="J153" s="16">
        <f ca="1">ROUNDUP(IF(staff_table[[#This Row],[Tenure]]&gt;2,0.03*staff_table[[#This Row],[Salary]],0.02*staff_table[[#This Row],[Salary]]),0)</f>
        <v>993</v>
      </c>
      <c r="K153">
        <f>_xlfn.XLOOKUP(staff_table[[#This Row],[Rating]],'Rating Pivot'!$B$4:$B$8,'Rating Pivot'!$C$4:$C$8)</f>
        <v>2</v>
      </c>
    </row>
    <row r="154" spans="1:11" x14ac:dyDescent="0.35">
      <c r="A154" t="s">
        <v>165</v>
      </c>
      <c r="B154" t="s">
        <v>8</v>
      </c>
      <c r="C154" t="s">
        <v>19</v>
      </c>
      <c r="D154">
        <v>34</v>
      </c>
      <c r="E154" s="6">
        <v>44660</v>
      </c>
      <c r="F154">
        <v>49630</v>
      </c>
      <c r="G154" t="s">
        <v>24</v>
      </c>
      <c r="H154" t="s">
        <v>207</v>
      </c>
      <c r="I154" s="7">
        <f ca="1">(TODAY()-staff_table[[#This Row],[Date Joined]])/365</f>
        <v>1.2465753424657535</v>
      </c>
      <c r="J154" s="16">
        <f ca="1">ROUNDUP(IF(staff_table[[#This Row],[Tenure]]&gt;2,0.03*staff_table[[#This Row],[Salary]],0.02*staff_table[[#This Row],[Salary]]),0)</f>
        <v>993</v>
      </c>
      <c r="K154">
        <f>_xlfn.XLOOKUP(staff_table[[#This Row],[Rating]],'Rating Pivot'!$B$4:$B$8,'Rating Pivot'!$C$4:$C$8)</f>
        <v>2</v>
      </c>
    </row>
    <row r="155" spans="1:11" x14ac:dyDescent="0.35">
      <c r="A155" t="s">
        <v>53</v>
      </c>
      <c r="B155" t="s">
        <v>15</v>
      </c>
      <c r="C155" t="s">
        <v>21</v>
      </c>
      <c r="D155">
        <v>27</v>
      </c>
      <c r="E155" s="6">
        <v>44567</v>
      </c>
      <c r="F155">
        <v>48980</v>
      </c>
      <c r="G155" t="s">
        <v>16</v>
      </c>
      <c r="H155" t="s">
        <v>205</v>
      </c>
      <c r="I155" s="7">
        <f ca="1">(TODAY()-staff_table[[#This Row],[Date Joined]])/365</f>
        <v>1.5013698630136987</v>
      </c>
      <c r="J155" s="16">
        <f ca="1">ROUNDUP(IF(staff_table[[#This Row],[Tenure]]&gt;2,0.03*staff_table[[#This Row],[Salary]],0.02*staff_table[[#This Row],[Salary]]),0)</f>
        <v>980</v>
      </c>
      <c r="K155">
        <f>_xlfn.XLOOKUP(staff_table[[#This Row],[Rating]],'Rating Pivot'!$B$4:$B$8,'Rating Pivot'!$C$4:$C$8)</f>
        <v>3</v>
      </c>
    </row>
    <row r="156" spans="1:11" x14ac:dyDescent="0.35">
      <c r="A156" t="s">
        <v>146</v>
      </c>
      <c r="B156" t="s">
        <v>15</v>
      </c>
      <c r="C156" t="s">
        <v>21</v>
      </c>
      <c r="D156">
        <v>27</v>
      </c>
      <c r="E156" s="6">
        <v>44506</v>
      </c>
      <c r="F156">
        <v>48980</v>
      </c>
      <c r="G156" t="s">
        <v>16</v>
      </c>
      <c r="H156" t="s">
        <v>207</v>
      </c>
      <c r="I156" s="7">
        <f ca="1">(TODAY()-staff_table[[#This Row],[Date Joined]])/365</f>
        <v>1.6684931506849314</v>
      </c>
      <c r="J156" s="16">
        <f ca="1">ROUNDUP(IF(staff_table[[#This Row],[Tenure]]&gt;2,0.03*staff_table[[#This Row],[Salary]],0.02*staff_table[[#This Row],[Salary]]),0)</f>
        <v>980</v>
      </c>
      <c r="K156">
        <f>_xlfn.XLOOKUP(staff_table[[#This Row],[Rating]],'Rating Pivot'!$B$4:$B$8,'Rating Pivot'!$C$4:$C$8)</f>
        <v>3</v>
      </c>
    </row>
    <row r="157" spans="1:11" x14ac:dyDescent="0.35">
      <c r="A157" t="s">
        <v>14</v>
      </c>
      <c r="B157" t="s">
        <v>15</v>
      </c>
      <c r="C157" t="s">
        <v>12</v>
      </c>
      <c r="D157">
        <v>31</v>
      </c>
      <c r="E157" s="6">
        <v>44511</v>
      </c>
      <c r="F157">
        <v>48950</v>
      </c>
      <c r="G157" t="s">
        <v>16</v>
      </c>
      <c r="H157" t="s">
        <v>205</v>
      </c>
      <c r="I157" s="7">
        <f ca="1">(TODAY()-staff_table[[#This Row],[Date Joined]])/365</f>
        <v>1.6547945205479453</v>
      </c>
      <c r="J157" s="16">
        <f ca="1">ROUNDUP(IF(staff_table[[#This Row],[Tenure]]&gt;2,0.03*staff_table[[#This Row],[Salary]],0.02*staff_table[[#This Row],[Salary]]),0)</f>
        <v>979</v>
      </c>
      <c r="K157">
        <f>_xlfn.XLOOKUP(staff_table[[#This Row],[Rating]],'Rating Pivot'!$B$4:$B$8,'Rating Pivot'!$C$4:$C$8)</f>
        <v>3</v>
      </c>
    </row>
    <row r="158" spans="1:11" x14ac:dyDescent="0.35">
      <c r="A158" t="s">
        <v>113</v>
      </c>
      <c r="B158" t="s">
        <v>15</v>
      </c>
      <c r="C158" t="s">
        <v>12</v>
      </c>
      <c r="D158">
        <v>31</v>
      </c>
      <c r="E158" s="6">
        <v>44450</v>
      </c>
      <c r="F158">
        <v>48950</v>
      </c>
      <c r="G158" t="s">
        <v>16</v>
      </c>
      <c r="H158" t="s">
        <v>207</v>
      </c>
      <c r="I158" s="7">
        <f ca="1">(TODAY()-staff_table[[#This Row],[Date Joined]])/365</f>
        <v>1.821917808219178</v>
      </c>
      <c r="J158" s="16">
        <f ca="1">ROUNDUP(IF(staff_table[[#This Row],[Tenure]]&gt;2,0.03*staff_table[[#This Row],[Salary]],0.02*staff_table[[#This Row],[Salary]]),0)</f>
        <v>979</v>
      </c>
      <c r="K158">
        <f>_xlfn.XLOOKUP(staff_table[[#This Row],[Rating]],'Rating Pivot'!$B$4:$B$8,'Rating Pivot'!$C$4:$C$8)</f>
        <v>3</v>
      </c>
    </row>
    <row r="159" spans="1:11" x14ac:dyDescent="0.35">
      <c r="A159" t="s">
        <v>51</v>
      </c>
      <c r="B159" t="s">
        <v>15</v>
      </c>
      <c r="C159" t="s">
        <v>9</v>
      </c>
      <c r="D159">
        <v>33</v>
      </c>
      <c r="E159" s="6">
        <v>44701</v>
      </c>
      <c r="F159">
        <v>48530</v>
      </c>
      <c r="G159" t="s">
        <v>13</v>
      </c>
      <c r="H159" t="s">
        <v>205</v>
      </c>
      <c r="I159" s="7">
        <f ca="1">(TODAY()-staff_table[[#This Row],[Date Joined]])/365</f>
        <v>1.1342465753424658</v>
      </c>
      <c r="J159" s="16">
        <f ca="1">ROUNDUP(IF(staff_table[[#This Row],[Tenure]]&gt;2,0.03*staff_table[[#This Row],[Salary]],0.02*staff_table[[#This Row],[Salary]]),0)</f>
        <v>971</v>
      </c>
      <c r="K159">
        <f>_xlfn.XLOOKUP(staff_table[[#This Row],[Rating]],'Rating Pivot'!$B$4:$B$8,'Rating Pivot'!$C$4:$C$8)</f>
        <v>4</v>
      </c>
    </row>
    <row r="160" spans="1:11" x14ac:dyDescent="0.35">
      <c r="A160" t="s">
        <v>144</v>
      </c>
      <c r="B160" t="s">
        <v>15</v>
      </c>
      <c r="C160" t="s">
        <v>9</v>
      </c>
      <c r="D160">
        <v>33</v>
      </c>
      <c r="E160" s="6">
        <v>44640</v>
      </c>
      <c r="F160">
        <v>48530</v>
      </c>
      <c r="G160" t="s">
        <v>13</v>
      </c>
      <c r="H160" t="s">
        <v>207</v>
      </c>
      <c r="I160" s="7">
        <f ca="1">(TODAY()-staff_table[[#This Row],[Date Joined]])/365</f>
        <v>1.3013698630136987</v>
      </c>
      <c r="J160" s="16">
        <f ca="1">ROUNDUP(IF(staff_table[[#This Row],[Tenure]]&gt;2,0.03*staff_table[[#This Row],[Salary]],0.02*staff_table[[#This Row],[Salary]]),0)</f>
        <v>971</v>
      </c>
      <c r="K160">
        <f>_xlfn.XLOOKUP(staff_table[[#This Row],[Rating]],'Rating Pivot'!$B$4:$B$8,'Rating Pivot'!$C$4:$C$8)</f>
        <v>4</v>
      </c>
    </row>
    <row r="161" spans="1:11" x14ac:dyDescent="0.35">
      <c r="A161" t="s">
        <v>29</v>
      </c>
      <c r="B161" t="s">
        <v>15</v>
      </c>
      <c r="C161" t="s">
        <v>21</v>
      </c>
      <c r="D161">
        <v>28</v>
      </c>
      <c r="E161" s="6">
        <v>44041</v>
      </c>
      <c r="F161">
        <v>48170</v>
      </c>
      <c r="G161" t="s">
        <v>13</v>
      </c>
      <c r="H161" t="s">
        <v>205</v>
      </c>
      <c r="I161" s="7">
        <f ca="1">(TODAY()-staff_table[[#This Row],[Date Joined]])/365</f>
        <v>2.9424657534246577</v>
      </c>
      <c r="J161" s="16">
        <f ca="1">ROUNDUP(IF(staff_table[[#This Row],[Tenure]]&gt;2,0.03*staff_table[[#This Row],[Salary]],0.02*staff_table[[#This Row],[Salary]]),0)</f>
        <v>1446</v>
      </c>
      <c r="K161">
        <f>_xlfn.XLOOKUP(staff_table[[#This Row],[Rating]],'Rating Pivot'!$B$4:$B$8,'Rating Pivot'!$C$4:$C$8)</f>
        <v>4</v>
      </c>
    </row>
    <row r="162" spans="1:11" x14ac:dyDescent="0.35">
      <c r="A162" t="s">
        <v>123</v>
      </c>
      <c r="B162" t="s">
        <v>15</v>
      </c>
      <c r="C162" t="s">
        <v>21</v>
      </c>
      <c r="D162">
        <v>28</v>
      </c>
      <c r="E162" s="6">
        <v>43980</v>
      </c>
      <c r="F162">
        <v>48170</v>
      </c>
      <c r="G162" t="s">
        <v>13</v>
      </c>
      <c r="H162" t="s">
        <v>207</v>
      </c>
      <c r="I162" s="7">
        <f ca="1">(TODAY()-staff_table[[#This Row],[Date Joined]])/365</f>
        <v>3.1095890410958904</v>
      </c>
      <c r="J162" s="16">
        <f ca="1">ROUNDUP(IF(staff_table[[#This Row],[Tenure]]&gt;2,0.03*staff_table[[#This Row],[Salary]],0.02*staff_table[[#This Row],[Salary]]),0)</f>
        <v>1446</v>
      </c>
      <c r="K162">
        <f>_xlfn.XLOOKUP(staff_table[[#This Row],[Rating]],'Rating Pivot'!$B$4:$B$8,'Rating Pivot'!$C$4:$C$8)</f>
        <v>4</v>
      </c>
    </row>
    <row r="163" spans="1:11" x14ac:dyDescent="0.35">
      <c r="A163" t="s">
        <v>59</v>
      </c>
      <c r="B163" t="s">
        <v>15</v>
      </c>
      <c r="C163" t="s">
        <v>9</v>
      </c>
      <c r="D163">
        <v>26</v>
      </c>
      <c r="E163" s="6">
        <v>44225</v>
      </c>
      <c r="F163">
        <v>47360</v>
      </c>
      <c r="G163" t="s">
        <v>16</v>
      </c>
      <c r="H163" t="s">
        <v>205</v>
      </c>
      <c r="I163" s="7">
        <f ca="1">(TODAY()-staff_table[[#This Row],[Date Joined]])/365</f>
        <v>2.4383561643835616</v>
      </c>
      <c r="J163" s="16">
        <f ca="1">ROUNDUP(IF(staff_table[[#This Row],[Tenure]]&gt;2,0.03*staff_table[[#This Row],[Salary]],0.02*staff_table[[#This Row],[Salary]]),0)</f>
        <v>1421</v>
      </c>
      <c r="K163">
        <f>_xlfn.XLOOKUP(staff_table[[#This Row],[Rating]],'Rating Pivot'!$B$4:$B$8,'Rating Pivot'!$C$4:$C$8)</f>
        <v>3</v>
      </c>
    </row>
    <row r="164" spans="1:11" x14ac:dyDescent="0.35">
      <c r="A164" t="s">
        <v>151</v>
      </c>
      <c r="B164" t="s">
        <v>15</v>
      </c>
      <c r="C164" t="s">
        <v>9</v>
      </c>
      <c r="D164">
        <v>26</v>
      </c>
      <c r="E164" s="6">
        <v>44164</v>
      </c>
      <c r="F164">
        <v>47360</v>
      </c>
      <c r="G164" t="s">
        <v>16</v>
      </c>
      <c r="H164" t="s">
        <v>207</v>
      </c>
      <c r="I164" s="7">
        <f ca="1">(TODAY()-staff_table[[#This Row],[Date Joined]])/365</f>
        <v>2.6054794520547944</v>
      </c>
      <c r="J164" s="16">
        <f ca="1">ROUNDUP(IF(staff_table[[#This Row],[Tenure]]&gt;2,0.03*staff_table[[#This Row],[Salary]],0.02*staff_table[[#This Row],[Salary]]),0)</f>
        <v>1421</v>
      </c>
      <c r="K164">
        <f>_xlfn.XLOOKUP(staff_table[[#This Row],[Rating]],'Rating Pivot'!$B$4:$B$8,'Rating Pivot'!$C$4:$C$8)</f>
        <v>3</v>
      </c>
    </row>
    <row r="165" spans="1:11" x14ac:dyDescent="0.35">
      <c r="A165" t="s">
        <v>108</v>
      </c>
      <c r="B165" t="s">
        <v>8</v>
      </c>
      <c r="C165" t="s">
        <v>56</v>
      </c>
      <c r="D165">
        <v>32</v>
      </c>
      <c r="E165" s="6">
        <v>44400</v>
      </c>
      <c r="F165">
        <v>45510</v>
      </c>
      <c r="G165" t="s">
        <v>16</v>
      </c>
      <c r="H165" t="s">
        <v>205</v>
      </c>
      <c r="I165" s="7">
        <f ca="1">(TODAY()-staff_table[[#This Row],[Date Joined]])/365</f>
        <v>1.9589041095890412</v>
      </c>
      <c r="J165" s="16">
        <f ca="1">ROUNDUP(IF(staff_table[[#This Row],[Tenure]]&gt;2,0.03*staff_table[[#This Row],[Salary]],0.02*staff_table[[#This Row],[Salary]]),0)</f>
        <v>911</v>
      </c>
      <c r="K165">
        <f>_xlfn.XLOOKUP(staff_table[[#This Row],[Rating]],'Rating Pivot'!$B$4:$B$8,'Rating Pivot'!$C$4:$C$8)</f>
        <v>3</v>
      </c>
    </row>
    <row r="166" spans="1:11" x14ac:dyDescent="0.35">
      <c r="A166" t="s">
        <v>201</v>
      </c>
      <c r="B166" t="s">
        <v>8</v>
      </c>
      <c r="C166" t="s">
        <v>56</v>
      </c>
      <c r="D166">
        <v>32</v>
      </c>
      <c r="E166" s="6">
        <v>44339</v>
      </c>
      <c r="F166">
        <v>45510</v>
      </c>
      <c r="G166" t="s">
        <v>16</v>
      </c>
      <c r="H166" t="s">
        <v>207</v>
      </c>
      <c r="I166" s="7">
        <f ca="1">(TODAY()-staff_table[[#This Row],[Date Joined]])/365</f>
        <v>2.1260273972602741</v>
      </c>
      <c r="J166" s="16">
        <f ca="1">ROUNDUP(IF(staff_table[[#This Row],[Tenure]]&gt;2,0.03*staff_table[[#This Row],[Salary]],0.02*staff_table[[#This Row],[Salary]]),0)</f>
        <v>1366</v>
      </c>
      <c r="K166">
        <f>_xlfn.XLOOKUP(staff_table[[#This Row],[Rating]],'Rating Pivot'!$B$4:$B$8,'Rating Pivot'!$C$4:$C$8)</f>
        <v>3</v>
      </c>
    </row>
    <row r="167" spans="1:11" x14ac:dyDescent="0.35">
      <c r="A167" t="s">
        <v>84</v>
      </c>
      <c r="B167" t="s">
        <v>8</v>
      </c>
      <c r="C167" t="s">
        <v>12</v>
      </c>
      <c r="D167">
        <v>32</v>
      </c>
      <c r="E167" s="6">
        <v>44354</v>
      </c>
      <c r="F167">
        <v>43840</v>
      </c>
      <c r="G167" t="s">
        <v>13</v>
      </c>
      <c r="H167" t="s">
        <v>205</v>
      </c>
      <c r="I167" s="7">
        <f ca="1">(TODAY()-staff_table[[#This Row],[Date Joined]])/365</f>
        <v>2.0849315068493151</v>
      </c>
      <c r="J167" s="16">
        <f ca="1">ROUNDUP(IF(staff_table[[#This Row],[Tenure]]&gt;2,0.03*staff_table[[#This Row],[Salary]],0.02*staff_table[[#This Row],[Salary]]),0)</f>
        <v>1316</v>
      </c>
      <c r="K167">
        <f>_xlfn.XLOOKUP(staff_table[[#This Row],[Rating]],'Rating Pivot'!$B$4:$B$8,'Rating Pivot'!$C$4:$C$8)</f>
        <v>4</v>
      </c>
    </row>
    <row r="168" spans="1:11" x14ac:dyDescent="0.35">
      <c r="A168" t="s">
        <v>176</v>
      </c>
      <c r="B168" t="s">
        <v>8</v>
      </c>
      <c r="C168" t="s">
        <v>12</v>
      </c>
      <c r="D168">
        <v>32</v>
      </c>
      <c r="E168" s="6">
        <v>44293</v>
      </c>
      <c r="F168">
        <v>43840</v>
      </c>
      <c r="G168" t="s">
        <v>13</v>
      </c>
      <c r="H168" t="s">
        <v>207</v>
      </c>
      <c r="I168" s="7">
        <f ca="1">(TODAY()-staff_table[[#This Row],[Date Joined]])/365</f>
        <v>2.2520547945205478</v>
      </c>
      <c r="J168" s="16">
        <f ca="1">ROUNDUP(IF(staff_table[[#This Row],[Tenure]]&gt;2,0.03*staff_table[[#This Row],[Salary]],0.02*staff_table[[#This Row],[Salary]]),0)</f>
        <v>1316</v>
      </c>
      <c r="K168">
        <f>_xlfn.XLOOKUP(staff_table[[#This Row],[Rating]],'Rating Pivot'!$B$4:$B$8,'Rating Pivot'!$C$4:$C$8)</f>
        <v>4</v>
      </c>
    </row>
    <row r="169" spans="1:11" x14ac:dyDescent="0.35">
      <c r="A169" t="s">
        <v>80</v>
      </c>
      <c r="B169" t="s">
        <v>15</v>
      </c>
      <c r="C169" t="s">
        <v>19</v>
      </c>
      <c r="D169">
        <v>28</v>
      </c>
      <c r="E169" s="6">
        <v>44820</v>
      </c>
      <c r="F169">
        <v>43510</v>
      </c>
      <c r="G169" t="s">
        <v>42</v>
      </c>
      <c r="H169" t="s">
        <v>205</v>
      </c>
      <c r="I169" s="7">
        <f ca="1">(TODAY()-staff_table[[#This Row],[Date Joined]])/365</f>
        <v>0.80821917808219179</v>
      </c>
      <c r="J169" s="16">
        <f ca="1">ROUNDUP(IF(staff_table[[#This Row],[Tenure]]&gt;2,0.03*staff_table[[#This Row],[Salary]],0.02*staff_table[[#This Row],[Salary]]),0)</f>
        <v>871</v>
      </c>
      <c r="K169">
        <f>_xlfn.XLOOKUP(staff_table[[#This Row],[Rating]],'Rating Pivot'!$B$4:$B$8,'Rating Pivot'!$C$4:$C$8)</f>
        <v>1</v>
      </c>
    </row>
    <row r="170" spans="1:11" x14ac:dyDescent="0.35">
      <c r="A170" t="s">
        <v>172</v>
      </c>
      <c r="B170" t="s">
        <v>15</v>
      </c>
      <c r="C170" t="s">
        <v>19</v>
      </c>
      <c r="D170">
        <v>28</v>
      </c>
      <c r="E170" s="6">
        <v>44758</v>
      </c>
      <c r="F170">
        <v>43510</v>
      </c>
      <c r="G170" t="s">
        <v>42</v>
      </c>
      <c r="H170" t="s">
        <v>207</v>
      </c>
      <c r="I170" s="7">
        <f ca="1">(TODAY()-staff_table[[#This Row],[Date Joined]])/365</f>
        <v>0.9780821917808219</v>
      </c>
      <c r="J170" s="16">
        <f ca="1">ROUNDUP(IF(staff_table[[#This Row],[Tenure]]&gt;2,0.03*staff_table[[#This Row],[Salary]],0.02*staff_table[[#This Row],[Salary]]),0)</f>
        <v>871</v>
      </c>
      <c r="K170">
        <f>_xlfn.XLOOKUP(staff_table[[#This Row],[Rating]],'Rating Pivot'!$B$4:$B$8,'Rating Pivot'!$C$4:$C$8)</f>
        <v>1</v>
      </c>
    </row>
    <row r="171" spans="1:11" x14ac:dyDescent="0.35">
      <c r="A171" t="s">
        <v>30</v>
      </c>
      <c r="B171" t="s">
        <v>8</v>
      </c>
      <c r="C171" t="s">
        <v>12</v>
      </c>
      <c r="D171">
        <v>31</v>
      </c>
      <c r="E171" s="6">
        <v>44145</v>
      </c>
      <c r="F171">
        <v>41980</v>
      </c>
      <c r="G171" t="s">
        <v>16</v>
      </c>
      <c r="H171" t="s">
        <v>205</v>
      </c>
      <c r="I171" s="7">
        <f ca="1">(TODAY()-staff_table[[#This Row],[Date Joined]])/365</f>
        <v>2.6575342465753424</v>
      </c>
      <c r="J171" s="16">
        <f ca="1">ROUNDUP(IF(staff_table[[#This Row],[Tenure]]&gt;2,0.03*staff_table[[#This Row],[Salary]],0.02*staff_table[[#This Row],[Salary]]),0)</f>
        <v>1260</v>
      </c>
      <c r="K171">
        <f>_xlfn.XLOOKUP(staff_table[[#This Row],[Rating]],'Rating Pivot'!$B$4:$B$8,'Rating Pivot'!$C$4:$C$8)</f>
        <v>3</v>
      </c>
    </row>
    <row r="172" spans="1:11" x14ac:dyDescent="0.35">
      <c r="A172" t="s">
        <v>124</v>
      </c>
      <c r="B172" t="s">
        <v>8</v>
      </c>
      <c r="C172" t="s">
        <v>12</v>
      </c>
      <c r="D172">
        <v>31</v>
      </c>
      <c r="E172" s="6">
        <v>44084</v>
      </c>
      <c r="F172">
        <v>41980</v>
      </c>
      <c r="G172" t="s">
        <v>16</v>
      </c>
      <c r="H172" t="s">
        <v>207</v>
      </c>
      <c r="I172" s="7">
        <f ca="1">(TODAY()-staff_table[[#This Row],[Date Joined]])/365</f>
        <v>2.8246575342465752</v>
      </c>
      <c r="J172" s="16">
        <f ca="1">ROUNDUP(IF(staff_table[[#This Row],[Tenure]]&gt;2,0.03*staff_table[[#This Row],[Salary]],0.02*staff_table[[#This Row],[Salary]]),0)</f>
        <v>1260</v>
      </c>
      <c r="K172">
        <f>_xlfn.XLOOKUP(staff_table[[#This Row],[Rating]],'Rating Pivot'!$B$4:$B$8,'Rating Pivot'!$C$4:$C$8)</f>
        <v>3</v>
      </c>
    </row>
    <row r="173" spans="1:11" x14ac:dyDescent="0.35">
      <c r="A173" t="s">
        <v>66</v>
      </c>
      <c r="B173" t="s">
        <v>8</v>
      </c>
      <c r="C173" t="s">
        <v>9</v>
      </c>
      <c r="D173">
        <v>32</v>
      </c>
      <c r="E173" s="6">
        <v>44611</v>
      </c>
      <c r="F173">
        <v>41570</v>
      </c>
      <c r="G173" t="s">
        <v>16</v>
      </c>
      <c r="H173" t="s">
        <v>205</v>
      </c>
      <c r="I173" s="7">
        <f ca="1">(TODAY()-staff_table[[#This Row],[Date Joined]])/365</f>
        <v>1.3808219178082193</v>
      </c>
      <c r="J173" s="16">
        <f ca="1">ROUNDUP(IF(staff_table[[#This Row],[Tenure]]&gt;2,0.03*staff_table[[#This Row],[Salary]],0.02*staff_table[[#This Row],[Salary]]),0)</f>
        <v>832</v>
      </c>
      <c r="K173">
        <f>_xlfn.XLOOKUP(staff_table[[#This Row],[Rating]],'Rating Pivot'!$B$4:$B$8,'Rating Pivot'!$C$4:$C$8)</f>
        <v>3</v>
      </c>
    </row>
    <row r="174" spans="1:11" x14ac:dyDescent="0.35">
      <c r="A174" t="s">
        <v>158</v>
      </c>
      <c r="B174" t="s">
        <v>8</v>
      </c>
      <c r="C174" t="s">
        <v>9</v>
      </c>
      <c r="D174">
        <v>32</v>
      </c>
      <c r="E174" s="6">
        <v>44549</v>
      </c>
      <c r="F174">
        <v>41570</v>
      </c>
      <c r="G174" t="s">
        <v>16</v>
      </c>
      <c r="H174" t="s">
        <v>207</v>
      </c>
      <c r="I174" s="7">
        <f ca="1">(TODAY()-staff_table[[#This Row],[Date Joined]])/365</f>
        <v>1.5506849315068494</v>
      </c>
      <c r="J174" s="16">
        <f ca="1">ROUNDUP(IF(staff_table[[#This Row],[Tenure]]&gt;2,0.03*staff_table[[#This Row],[Salary]],0.02*staff_table[[#This Row],[Salary]]),0)</f>
        <v>832</v>
      </c>
      <c r="K174">
        <f>_xlfn.XLOOKUP(staff_table[[#This Row],[Rating]],'Rating Pivot'!$B$4:$B$8,'Rating Pivot'!$C$4:$C$8)</f>
        <v>3</v>
      </c>
    </row>
    <row r="175" spans="1:11" x14ac:dyDescent="0.35">
      <c r="A175" t="s">
        <v>57</v>
      </c>
      <c r="B175" t="s">
        <v>15</v>
      </c>
      <c r="C175" t="s">
        <v>9</v>
      </c>
      <c r="D175">
        <v>35</v>
      </c>
      <c r="E175" s="6">
        <v>44727</v>
      </c>
      <c r="F175">
        <v>40400</v>
      </c>
      <c r="G175" t="s">
        <v>16</v>
      </c>
      <c r="H175" t="s">
        <v>205</v>
      </c>
      <c r="I175" s="7">
        <f ca="1">(TODAY()-staff_table[[#This Row],[Date Joined]])/365</f>
        <v>1.0630136986301371</v>
      </c>
      <c r="J175" s="16">
        <f ca="1">ROUNDUP(IF(staff_table[[#This Row],[Tenure]]&gt;2,0.03*staff_table[[#This Row],[Salary]],0.02*staff_table[[#This Row],[Salary]]),0)</f>
        <v>808</v>
      </c>
      <c r="K175">
        <f>_xlfn.XLOOKUP(staff_table[[#This Row],[Rating]],'Rating Pivot'!$B$4:$B$8,'Rating Pivot'!$C$4:$C$8)</f>
        <v>3</v>
      </c>
    </row>
    <row r="176" spans="1:11" x14ac:dyDescent="0.35">
      <c r="A176" t="s">
        <v>149</v>
      </c>
      <c r="B176" t="s">
        <v>15</v>
      </c>
      <c r="C176" t="s">
        <v>9</v>
      </c>
      <c r="D176">
        <v>35</v>
      </c>
      <c r="E176" s="6">
        <v>44666</v>
      </c>
      <c r="F176">
        <v>40400</v>
      </c>
      <c r="G176" t="s">
        <v>16</v>
      </c>
      <c r="H176" t="s">
        <v>207</v>
      </c>
      <c r="I176" s="7">
        <f ca="1">(TODAY()-staff_table[[#This Row],[Date Joined]])/365</f>
        <v>1.2301369863013698</v>
      </c>
      <c r="J176" s="16">
        <f ca="1">ROUNDUP(IF(staff_table[[#This Row],[Tenure]]&gt;2,0.03*staff_table[[#This Row],[Salary]],0.02*staff_table[[#This Row],[Salary]]),0)</f>
        <v>808</v>
      </c>
      <c r="K176">
        <f>_xlfn.XLOOKUP(staff_table[[#This Row],[Rating]],'Rating Pivot'!$B$4:$B$8,'Rating Pivot'!$C$4:$C$8)</f>
        <v>3</v>
      </c>
    </row>
    <row r="177" spans="1:11" x14ac:dyDescent="0.35">
      <c r="A177" t="s">
        <v>47</v>
      </c>
      <c r="B177" t="s">
        <v>15</v>
      </c>
      <c r="C177" t="s">
        <v>9</v>
      </c>
      <c r="D177">
        <v>21</v>
      </c>
      <c r="E177" s="6">
        <v>44104</v>
      </c>
      <c r="F177">
        <v>37920</v>
      </c>
      <c r="G177" t="s">
        <v>16</v>
      </c>
      <c r="H177" t="s">
        <v>205</v>
      </c>
      <c r="I177" s="7">
        <f ca="1">(TODAY()-staff_table[[#This Row],[Date Joined]])/365</f>
        <v>2.7698630136986302</v>
      </c>
      <c r="J177" s="16">
        <f ca="1">ROUNDUP(IF(staff_table[[#This Row],[Tenure]]&gt;2,0.03*staff_table[[#This Row],[Salary]],0.02*staff_table[[#This Row],[Salary]]),0)</f>
        <v>1138</v>
      </c>
      <c r="K177">
        <f>_xlfn.XLOOKUP(staff_table[[#This Row],[Rating]],'Rating Pivot'!$B$4:$B$8,'Rating Pivot'!$C$4:$C$8)</f>
        <v>3</v>
      </c>
    </row>
    <row r="178" spans="1:11" x14ac:dyDescent="0.35">
      <c r="A178" t="s">
        <v>140</v>
      </c>
      <c r="B178" t="s">
        <v>15</v>
      </c>
      <c r="C178" t="s">
        <v>9</v>
      </c>
      <c r="D178">
        <v>21</v>
      </c>
      <c r="E178" s="6">
        <v>44042</v>
      </c>
      <c r="F178">
        <v>37920</v>
      </c>
      <c r="G178" t="s">
        <v>16</v>
      </c>
      <c r="H178" t="s">
        <v>207</v>
      </c>
      <c r="I178" s="7">
        <f ca="1">(TODAY()-staff_table[[#This Row],[Date Joined]])/365</f>
        <v>2.9397260273972603</v>
      </c>
      <c r="J178" s="16">
        <f ca="1">ROUNDUP(IF(staff_table[[#This Row],[Tenure]]&gt;2,0.03*staff_table[[#This Row],[Salary]],0.02*staff_table[[#This Row],[Salary]]),0)</f>
        <v>1138</v>
      </c>
      <c r="K178">
        <f>_xlfn.XLOOKUP(staff_table[[#This Row],[Rating]],'Rating Pivot'!$B$4:$B$8,'Rating Pivot'!$C$4:$C$8)</f>
        <v>3</v>
      </c>
    </row>
    <row r="179" spans="1:11" x14ac:dyDescent="0.35">
      <c r="A179" t="s">
        <v>99</v>
      </c>
      <c r="B179" t="s">
        <v>15</v>
      </c>
      <c r="C179" t="s">
        <v>19</v>
      </c>
      <c r="D179">
        <v>43</v>
      </c>
      <c r="E179" s="6">
        <v>44620</v>
      </c>
      <c r="F179">
        <v>36040</v>
      </c>
      <c r="G179" t="s">
        <v>16</v>
      </c>
      <c r="H179" t="s">
        <v>205</v>
      </c>
      <c r="I179" s="7">
        <f ca="1">(TODAY()-staff_table[[#This Row],[Date Joined]])/365</f>
        <v>1.3561643835616439</v>
      </c>
      <c r="J179" s="16">
        <f ca="1">ROUNDUP(IF(staff_table[[#This Row],[Tenure]]&gt;2,0.03*staff_table[[#This Row],[Salary]],0.02*staff_table[[#This Row],[Salary]]),0)</f>
        <v>721</v>
      </c>
      <c r="K179">
        <f>_xlfn.XLOOKUP(staff_table[[#This Row],[Rating]],'Rating Pivot'!$B$4:$B$8,'Rating Pivot'!$C$4:$C$8)</f>
        <v>3</v>
      </c>
    </row>
    <row r="180" spans="1:11" x14ac:dyDescent="0.35">
      <c r="A180" t="s">
        <v>192</v>
      </c>
      <c r="B180" t="s">
        <v>15</v>
      </c>
      <c r="C180" t="s">
        <v>19</v>
      </c>
      <c r="D180">
        <v>43</v>
      </c>
      <c r="E180" s="6">
        <v>44558</v>
      </c>
      <c r="F180">
        <v>36040</v>
      </c>
      <c r="G180" t="s">
        <v>16</v>
      </c>
      <c r="H180" t="s">
        <v>207</v>
      </c>
      <c r="I180" s="7">
        <f ca="1">(TODAY()-staff_table[[#This Row],[Date Joined]])/365</f>
        <v>1.526027397260274</v>
      </c>
      <c r="J180" s="16">
        <f ca="1">ROUNDUP(IF(staff_table[[#This Row],[Tenure]]&gt;2,0.03*staff_table[[#This Row],[Salary]],0.02*staff_table[[#This Row],[Salary]]),0)</f>
        <v>721</v>
      </c>
      <c r="K180">
        <f>_xlfn.XLOOKUP(staff_table[[#This Row],[Rating]],'Rating Pivot'!$B$4:$B$8,'Rating Pivot'!$C$4:$C$8)</f>
        <v>3</v>
      </c>
    </row>
    <row r="181" spans="1:11" x14ac:dyDescent="0.35">
      <c r="A181" t="s">
        <v>44</v>
      </c>
      <c r="B181" t="s">
        <v>8</v>
      </c>
      <c r="C181" t="s">
        <v>12</v>
      </c>
      <c r="D181">
        <v>29</v>
      </c>
      <c r="E181" s="6">
        <v>44023</v>
      </c>
      <c r="F181">
        <v>34980</v>
      </c>
      <c r="G181" t="s">
        <v>16</v>
      </c>
      <c r="H181" t="s">
        <v>205</v>
      </c>
      <c r="I181" s="7">
        <f ca="1">(TODAY()-staff_table[[#This Row],[Date Joined]])/365</f>
        <v>2.9917808219178084</v>
      </c>
      <c r="J181" s="16">
        <f ca="1">ROUNDUP(IF(staff_table[[#This Row],[Tenure]]&gt;2,0.03*staff_table[[#This Row],[Salary]],0.02*staff_table[[#This Row],[Salary]]),0)</f>
        <v>1050</v>
      </c>
      <c r="K181">
        <f>_xlfn.XLOOKUP(staff_table[[#This Row],[Rating]],'Rating Pivot'!$B$4:$B$8,'Rating Pivot'!$C$4:$C$8)</f>
        <v>3</v>
      </c>
    </row>
    <row r="182" spans="1:11" x14ac:dyDescent="0.35">
      <c r="A182" t="s">
        <v>137</v>
      </c>
      <c r="B182" t="s">
        <v>8</v>
      </c>
      <c r="C182" t="s">
        <v>12</v>
      </c>
      <c r="D182">
        <v>29</v>
      </c>
      <c r="E182" s="6">
        <v>43962</v>
      </c>
      <c r="F182">
        <v>34980</v>
      </c>
      <c r="G182" t="s">
        <v>16</v>
      </c>
      <c r="H182" t="s">
        <v>207</v>
      </c>
      <c r="I182" s="7">
        <f ca="1">(TODAY()-staff_table[[#This Row],[Date Joined]])/365</f>
        <v>3.1589041095890411</v>
      </c>
      <c r="J182" s="16">
        <f ca="1">ROUNDUP(IF(staff_table[[#This Row],[Tenure]]&gt;2,0.03*staff_table[[#This Row],[Salary]],0.02*staff_table[[#This Row],[Salary]]),0)</f>
        <v>1050</v>
      </c>
      <c r="K182">
        <f>_xlfn.XLOOKUP(staff_table[[#This Row],[Rating]],'Rating Pivot'!$B$4:$B$8,'Rating Pivot'!$C$4:$C$8)</f>
        <v>3</v>
      </c>
    </row>
    <row r="183" spans="1:11" x14ac:dyDescent="0.35">
      <c r="A183" t="s">
        <v>86</v>
      </c>
      <c r="B183" t="s">
        <v>8</v>
      </c>
      <c r="C183" t="s">
        <v>12</v>
      </c>
      <c r="D183">
        <v>21</v>
      </c>
      <c r="E183" s="6">
        <v>44678</v>
      </c>
      <c r="F183">
        <v>33920</v>
      </c>
      <c r="G183" t="s">
        <v>16</v>
      </c>
      <c r="H183" t="s">
        <v>205</v>
      </c>
      <c r="I183" s="7">
        <f ca="1">(TODAY()-staff_table[[#This Row],[Date Joined]])/365</f>
        <v>1.1972602739726028</v>
      </c>
      <c r="J183" s="16">
        <f ca="1">ROUNDUP(IF(staff_table[[#This Row],[Tenure]]&gt;2,0.03*staff_table[[#This Row],[Salary]],0.02*staff_table[[#This Row],[Salary]]),0)</f>
        <v>679</v>
      </c>
      <c r="K183">
        <f>_xlfn.XLOOKUP(staff_table[[#This Row],[Rating]],'Rating Pivot'!$B$4:$B$8,'Rating Pivot'!$C$4:$C$8)</f>
        <v>3</v>
      </c>
    </row>
    <row r="184" spans="1:11" x14ac:dyDescent="0.35">
      <c r="A184" t="s">
        <v>179</v>
      </c>
      <c r="B184" t="s">
        <v>8</v>
      </c>
      <c r="C184" t="s">
        <v>12</v>
      </c>
      <c r="D184">
        <v>21</v>
      </c>
      <c r="E184" s="6">
        <v>44619</v>
      </c>
      <c r="F184">
        <v>33920</v>
      </c>
      <c r="G184" t="s">
        <v>16</v>
      </c>
      <c r="H184" t="s">
        <v>207</v>
      </c>
      <c r="I184" s="7">
        <f ca="1">(TODAY()-staff_table[[#This Row],[Date Joined]])/365</f>
        <v>1.3589041095890411</v>
      </c>
      <c r="J184" s="16">
        <f ca="1">ROUNDUP(IF(staff_table[[#This Row],[Tenure]]&gt;2,0.03*staff_table[[#This Row],[Salary]],0.02*staff_table[[#This Row],[Salary]]),0)</f>
        <v>679</v>
      </c>
      <c r="K184">
        <f>_xlfn.XLOOKUP(staff_table[[#This Row],[Rating]],'Rating Pivot'!$B$4:$B$8,'Rating Pivot'!$C$4:$C$8)</f>
        <v>3</v>
      </c>
    </row>
  </sheetData>
  <conditionalFormatting sqref="F2:F184">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9C790-17FD-47EF-BDC3-06472510EB70}">
  <dimension ref="B4:C8"/>
  <sheetViews>
    <sheetView workbookViewId="0">
      <selection activeCell="B4" sqref="B4:C8"/>
    </sheetView>
  </sheetViews>
  <sheetFormatPr defaultRowHeight="14.5" x14ac:dyDescent="0.35"/>
  <cols>
    <col min="2" max="2" width="17.36328125" customWidth="1"/>
  </cols>
  <sheetData>
    <row r="4" spans="2:3" x14ac:dyDescent="0.35">
      <c r="B4" s="15" t="s">
        <v>10</v>
      </c>
      <c r="C4">
        <v>5</v>
      </c>
    </row>
    <row r="5" spans="2:3" x14ac:dyDescent="0.35">
      <c r="B5" s="15" t="s">
        <v>13</v>
      </c>
      <c r="C5">
        <v>4</v>
      </c>
    </row>
    <row r="6" spans="2:3" x14ac:dyDescent="0.35">
      <c r="B6" s="15" t="s">
        <v>16</v>
      </c>
      <c r="C6">
        <v>3</v>
      </c>
    </row>
    <row r="7" spans="2:3" x14ac:dyDescent="0.35">
      <c r="B7" s="15" t="s">
        <v>24</v>
      </c>
      <c r="C7">
        <v>2</v>
      </c>
    </row>
    <row r="8" spans="2:3" x14ac:dyDescent="0.35">
      <c r="B8" s="15" t="s">
        <v>42</v>
      </c>
      <c r="C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73094-C70F-44F9-BB81-0668D7788BE6}">
  <sheetPr>
    <tabColor theme="3"/>
  </sheetPr>
  <dimension ref="A1:C9"/>
  <sheetViews>
    <sheetView workbookViewId="0">
      <selection activeCell="B1" sqref="B1"/>
    </sheetView>
  </sheetViews>
  <sheetFormatPr defaultRowHeight="14.5" x14ac:dyDescent="0.35"/>
  <cols>
    <col min="2" max="2" width="17.54296875" bestFit="1" customWidth="1"/>
    <col min="3" max="3" width="10.54296875" bestFit="1" customWidth="1"/>
  </cols>
  <sheetData>
    <row r="1" spans="1:3" x14ac:dyDescent="0.35">
      <c r="A1" s="10">
        <v>1</v>
      </c>
    </row>
    <row r="2" spans="1:3" x14ac:dyDescent="0.35">
      <c r="B2" t="s">
        <v>208</v>
      </c>
      <c r="C2">
        <f>COUNTA(staff_table[Name])</f>
        <v>183</v>
      </c>
    </row>
    <row r="3" spans="1:3" x14ac:dyDescent="0.35">
      <c r="B3" t="s">
        <v>209</v>
      </c>
      <c r="C3" s="5">
        <f>AVERAGE(staff_table[Salary])</f>
        <v>77173.715846994543</v>
      </c>
    </row>
    <row r="4" spans="1:3" x14ac:dyDescent="0.35">
      <c r="B4" t="s">
        <v>210</v>
      </c>
      <c r="C4">
        <f>AVERAGE(staff_table[Age])</f>
        <v>30.42622950819672</v>
      </c>
    </row>
    <row r="5" spans="1:3" x14ac:dyDescent="0.35">
      <c r="B5" t="s">
        <v>211</v>
      </c>
      <c r="C5">
        <f ca="1">AVERAGE(staff_table[Tenure])</f>
        <v>1.8684033236020663</v>
      </c>
    </row>
    <row r="6" spans="1:3" x14ac:dyDescent="0.35">
      <c r="B6" t="s">
        <v>213</v>
      </c>
      <c r="C6">
        <f>COUNTIFS(staff_table[[#All],[Gender]],"Female")</f>
        <v>86</v>
      </c>
    </row>
    <row r="7" spans="1:3" x14ac:dyDescent="0.35">
      <c r="B7" t="s">
        <v>214</v>
      </c>
      <c r="C7" s="9">
        <f>C6/C2</f>
        <v>0.46994535519125685</v>
      </c>
    </row>
    <row r="8" spans="1:3" x14ac:dyDescent="0.35">
      <c r="B8" t="s">
        <v>216</v>
      </c>
      <c r="C8">
        <f>COUNTIFS('ALL STAFF'!F:F,"&gt;90000")</f>
        <v>63</v>
      </c>
    </row>
    <row r="9" spans="1:3" x14ac:dyDescent="0.35">
      <c r="B9" t="s">
        <v>215</v>
      </c>
      <c r="C9" s="9">
        <f>C8/C2</f>
        <v>0.34426229508196721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964D5-3F3D-4080-8E4B-7942154904EF}">
  <dimension ref="A3:C7"/>
  <sheetViews>
    <sheetView workbookViewId="0">
      <selection activeCell="B3" sqref="B3"/>
    </sheetView>
  </sheetViews>
  <sheetFormatPr defaultRowHeight="14.5" x14ac:dyDescent="0.35"/>
  <cols>
    <col min="2" max="2" width="20.36328125" customWidth="1"/>
  </cols>
  <sheetData>
    <row r="3" spans="1:3" x14ac:dyDescent="0.35">
      <c r="B3" s="12" t="s">
        <v>218</v>
      </c>
      <c r="C3" t="s">
        <v>75</v>
      </c>
    </row>
    <row r="5" spans="1:3" x14ac:dyDescent="0.35">
      <c r="A5" t="s">
        <v>217</v>
      </c>
      <c r="B5" s="11" t="str" cm="1">
        <f t="array" ref="B5:B7">TRANSPOSE(_xlfn.XLOOKUP(C3,staff_table[Name],staff_table[[Gender]:[Age]]))</f>
        <v>Female</v>
      </c>
    </row>
    <row r="6" spans="1:3" x14ac:dyDescent="0.35">
      <c r="B6" t="str">
        <v>Sales</v>
      </c>
    </row>
    <row r="7" spans="1:3" x14ac:dyDescent="0.35">
      <c r="B7">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522AE-CDBC-400E-B0A1-E00271F42F5F}">
  <dimension ref="B5:L44"/>
  <sheetViews>
    <sheetView workbookViewId="0">
      <selection activeCell="D6" sqref="D6"/>
    </sheetView>
  </sheetViews>
  <sheetFormatPr defaultRowHeight="14.5" x14ac:dyDescent="0.35"/>
  <sheetData>
    <row r="5" spans="2:12" x14ac:dyDescent="0.35">
      <c r="B5" t="s">
        <v>219</v>
      </c>
      <c r="D5" s="13" t="s">
        <v>21</v>
      </c>
    </row>
    <row r="7" spans="2:12" x14ac:dyDescent="0.35">
      <c r="B7" t="str" cm="1">
        <f t="array" aca="1" ref="B7:L44" ca="1">_xlfn._xlws.FILTER(staff_table[],staff_table[Department]=D5)</f>
        <v>Benny Karolovsky</v>
      </c>
      <c r="C7" t="str">
        <f ca="1"/>
        <v>Other</v>
      </c>
      <c r="D7" t="str">
        <f ca="1"/>
        <v>Finance</v>
      </c>
      <c r="E7">
        <f ca="1"/>
        <v>37</v>
      </c>
      <c r="F7">
        <f ca="1"/>
        <v>44146</v>
      </c>
      <c r="G7">
        <f ca="1"/>
        <v>115440</v>
      </c>
      <c r="H7" t="str">
        <f ca="1"/>
        <v>Poor</v>
      </c>
      <c r="I7" t="str">
        <f ca="1"/>
        <v>NZ</v>
      </c>
      <c r="J7">
        <f ca="1"/>
        <v>2.6547945205479451</v>
      </c>
      <c r="K7">
        <f ca="1"/>
        <v>3464</v>
      </c>
      <c r="L7">
        <f ca="1"/>
        <v>2</v>
      </c>
    </row>
    <row r="8" spans="2:12" x14ac:dyDescent="0.35">
      <c r="B8" t="str">
        <f ca="1"/>
        <v>Sahila Chandrasekhar</v>
      </c>
      <c r="C8" t="str">
        <f ca="1"/>
        <v>Other</v>
      </c>
      <c r="D8" t="str">
        <f ca="1"/>
        <v>Finance</v>
      </c>
      <c r="E8">
        <f ca="1"/>
        <v>37</v>
      </c>
      <c r="F8">
        <f ca="1"/>
        <v>44085</v>
      </c>
      <c r="G8">
        <f ca="1"/>
        <v>115440</v>
      </c>
      <c r="H8" t="str">
        <f ca="1"/>
        <v>Poor</v>
      </c>
      <c r="I8" t="str">
        <f ca="1"/>
        <v>IND</v>
      </c>
      <c r="J8">
        <f ca="1"/>
        <v>2.8219178082191783</v>
      </c>
      <c r="K8">
        <f ca="1"/>
        <v>3464</v>
      </c>
      <c r="L8">
        <f ca="1"/>
        <v>2</v>
      </c>
    </row>
    <row r="9" spans="2:12" x14ac:dyDescent="0.35">
      <c r="B9" t="str">
        <f ca="1"/>
        <v>Constantino Espley</v>
      </c>
      <c r="C9" t="str">
        <f ca="1"/>
        <v>Male</v>
      </c>
      <c r="D9" t="str">
        <f ca="1"/>
        <v>Finance</v>
      </c>
      <c r="E9">
        <f ca="1"/>
        <v>30</v>
      </c>
      <c r="F9">
        <f ca="1"/>
        <v>44606</v>
      </c>
      <c r="G9">
        <f ca="1"/>
        <v>96800</v>
      </c>
      <c r="H9" t="str">
        <f ca="1"/>
        <v>Average</v>
      </c>
      <c r="I9" t="str">
        <f ca="1"/>
        <v>NZ</v>
      </c>
      <c r="J9">
        <f ca="1"/>
        <v>1.3945205479452054</v>
      </c>
      <c r="K9">
        <f ca="1"/>
        <v>1936</v>
      </c>
      <c r="L9">
        <f ca="1"/>
        <v>3</v>
      </c>
    </row>
    <row r="10" spans="2:12" x14ac:dyDescent="0.35">
      <c r="B10" t="str">
        <f ca="1"/>
        <v>Mithil Nadkarni</v>
      </c>
      <c r="C10" t="str">
        <f ca="1"/>
        <v>Male</v>
      </c>
      <c r="D10" t="str">
        <f ca="1"/>
        <v>Finance</v>
      </c>
      <c r="E10">
        <f ca="1"/>
        <v>30</v>
      </c>
      <c r="F10">
        <f ca="1"/>
        <v>44544</v>
      </c>
      <c r="G10">
        <f ca="1"/>
        <v>96800</v>
      </c>
      <c r="H10" t="str">
        <f ca="1"/>
        <v>Average</v>
      </c>
      <c r="I10" t="str">
        <f ca="1"/>
        <v>IND</v>
      </c>
      <c r="J10">
        <f ca="1"/>
        <v>1.5643835616438355</v>
      </c>
      <c r="K10">
        <f ca="1"/>
        <v>1936</v>
      </c>
      <c r="L10">
        <f ca="1"/>
        <v>3</v>
      </c>
    </row>
    <row r="11" spans="2:12" x14ac:dyDescent="0.35">
      <c r="B11" t="str">
        <f ca="1"/>
        <v>Leilah Yesinin</v>
      </c>
      <c r="C11" t="str">
        <f ca="1"/>
        <v>Female</v>
      </c>
      <c r="D11" t="str">
        <f ca="1"/>
        <v>Finance</v>
      </c>
      <c r="E11">
        <f ca="1"/>
        <v>34</v>
      </c>
      <c r="F11">
        <f ca="1"/>
        <v>44445</v>
      </c>
      <c r="G11">
        <f ca="1"/>
        <v>92450</v>
      </c>
      <c r="H11" t="str">
        <f ca="1"/>
        <v>Average</v>
      </c>
      <c r="I11" t="str">
        <f ca="1"/>
        <v>NZ</v>
      </c>
      <c r="J11">
        <f ca="1"/>
        <v>1.8356164383561644</v>
      </c>
      <c r="K11">
        <f ca="1"/>
        <v>1849</v>
      </c>
      <c r="L11">
        <f ca="1"/>
        <v>3</v>
      </c>
    </row>
    <row r="12" spans="2:12" x14ac:dyDescent="0.35">
      <c r="B12" t="str">
        <f ca="1"/>
        <v>Deepit Ranjana</v>
      </c>
      <c r="C12" t="str">
        <f ca="1"/>
        <v>Female</v>
      </c>
      <c r="D12" t="str">
        <f ca="1"/>
        <v>Finance</v>
      </c>
      <c r="E12">
        <f ca="1"/>
        <v>34</v>
      </c>
      <c r="F12">
        <f ca="1"/>
        <v>44383</v>
      </c>
      <c r="G12">
        <f ca="1"/>
        <v>92450</v>
      </c>
      <c r="H12" t="str">
        <f ca="1"/>
        <v>Average</v>
      </c>
      <c r="I12" t="str">
        <f ca="1"/>
        <v>IND</v>
      </c>
      <c r="J12">
        <f ca="1"/>
        <v>2.0054794520547947</v>
      </c>
      <c r="K12">
        <f ca="1"/>
        <v>2774</v>
      </c>
      <c r="L12">
        <f ca="1"/>
        <v>3</v>
      </c>
    </row>
    <row r="13" spans="2:12" x14ac:dyDescent="0.35">
      <c r="B13" t="str">
        <f ca="1"/>
        <v>Enoch Dowrey</v>
      </c>
      <c r="C13" t="str">
        <f ca="1"/>
        <v>Male</v>
      </c>
      <c r="D13" t="str">
        <f ca="1"/>
        <v>Finance</v>
      </c>
      <c r="E13">
        <f ca="1"/>
        <v>27</v>
      </c>
      <c r="F13">
        <f ca="1"/>
        <v>44236</v>
      </c>
      <c r="G13">
        <f ca="1"/>
        <v>91650</v>
      </c>
      <c r="H13" t="str">
        <f ca="1"/>
        <v>Above average</v>
      </c>
      <c r="I13" t="str">
        <f ca="1"/>
        <v>NZ</v>
      </c>
      <c r="J13">
        <f ca="1"/>
        <v>2.408219178082192</v>
      </c>
      <c r="K13">
        <f ca="1"/>
        <v>2750</v>
      </c>
      <c r="L13">
        <f ca="1"/>
        <v>4</v>
      </c>
    </row>
    <row r="14" spans="2:12" x14ac:dyDescent="0.35">
      <c r="B14" t="str">
        <f ca="1"/>
        <v>Kamalakshi Mukundan</v>
      </c>
      <c r="C14" t="str">
        <f ca="1"/>
        <v>Male</v>
      </c>
      <c r="D14" t="str">
        <f ca="1"/>
        <v>Finance</v>
      </c>
      <c r="E14">
        <f ca="1"/>
        <v>27</v>
      </c>
      <c r="F14">
        <f ca="1"/>
        <v>44174</v>
      </c>
      <c r="G14">
        <f ca="1"/>
        <v>91650</v>
      </c>
      <c r="H14" t="str">
        <f ca="1"/>
        <v>Above average</v>
      </c>
      <c r="I14" t="str">
        <f ca="1"/>
        <v>IND</v>
      </c>
      <c r="J14">
        <f ca="1"/>
        <v>2.5780821917808221</v>
      </c>
      <c r="K14">
        <f ca="1"/>
        <v>2750</v>
      </c>
      <c r="L14">
        <f ca="1"/>
        <v>4</v>
      </c>
    </row>
    <row r="15" spans="2:12" x14ac:dyDescent="0.35">
      <c r="B15" t="str">
        <f ca="1"/>
        <v>Sibyl Dunkirk</v>
      </c>
      <c r="C15" t="str">
        <f ca="1"/>
        <v>Female</v>
      </c>
      <c r="D15" t="str">
        <f ca="1"/>
        <v>Finance</v>
      </c>
      <c r="E15">
        <f ca="1"/>
        <v>33</v>
      </c>
      <c r="F15">
        <f ca="1"/>
        <v>44809</v>
      </c>
      <c r="G15">
        <f ca="1"/>
        <v>86570</v>
      </c>
      <c r="H15" t="str">
        <f ca="1"/>
        <v>Average</v>
      </c>
      <c r="I15" t="str">
        <f ca="1"/>
        <v>NZ</v>
      </c>
      <c r="J15">
        <f ca="1"/>
        <v>0.83835616438356164</v>
      </c>
      <c r="K15">
        <f ca="1"/>
        <v>1732</v>
      </c>
      <c r="L15">
        <f ca="1"/>
        <v>3</v>
      </c>
    </row>
    <row r="16" spans="2:12" x14ac:dyDescent="0.35">
      <c r="B16" t="str">
        <f ca="1"/>
        <v>Madhumati Gazala Soumitra</v>
      </c>
      <c r="C16" t="str">
        <f ca="1"/>
        <v>Female</v>
      </c>
      <c r="D16" t="str">
        <f ca="1"/>
        <v>Finance</v>
      </c>
      <c r="E16">
        <f ca="1"/>
        <v>33</v>
      </c>
      <c r="F16">
        <f ca="1"/>
        <v>44747</v>
      </c>
      <c r="G16">
        <f ca="1"/>
        <v>86570</v>
      </c>
      <c r="H16" t="str">
        <f ca="1"/>
        <v>Average</v>
      </c>
      <c r="I16" t="str">
        <f ca="1"/>
        <v>IND</v>
      </c>
      <c r="J16">
        <f ca="1"/>
        <v>1.0082191780821919</v>
      </c>
      <c r="K16">
        <f ca="1"/>
        <v>1732</v>
      </c>
      <c r="L16">
        <f ca="1"/>
        <v>3</v>
      </c>
    </row>
    <row r="17" spans="2:12" x14ac:dyDescent="0.35">
      <c r="B17" t="str">
        <f ca="1"/>
        <v>Karlen McCaffrey</v>
      </c>
      <c r="C17" t="str">
        <f ca="1"/>
        <v>Female</v>
      </c>
      <c r="D17" t="str">
        <f ca="1"/>
        <v>Finance</v>
      </c>
      <c r="E17">
        <f ca="1"/>
        <v>34</v>
      </c>
      <c r="F17">
        <f ca="1"/>
        <v>44459</v>
      </c>
      <c r="G17">
        <f ca="1"/>
        <v>85000</v>
      </c>
      <c r="H17" t="str">
        <f ca="1"/>
        <v>Average</v>
      </c>
      <c r="I17" t="str">
        <f ca="1"/>
        <v>NZ</v>
      </c>
      <c r="J17">
        <f ca="1"/>
        <v>1.7972602739726027</v>
      </c>
      <c r="K17">
        <f ca="1"/>
        <v>1700</v>
      </c>
      <c r="L17">
        <f ca="1"/>
        <v>3</v>
      </c>
    </row>
    <row r="18" spans="2:12" x14ac:dyDescent="0.35">
      <c r="B18" t="str">
        <f ca="1"/>
        <v>Tarala Vishaal</v>
      </c>
      <c r="C18" t="str">
        <f ca="1"/>
        <v>Female</v>
      </c>
      <c r="D18" t="str">
        <f ca="1"/>
        <v>Finance</v>
      </c>
      <c r="E18">
        <f ca="1"/>
        <v>34</v>
      </c>
      <c r="F18">
        <f ca="1"/>
        <v>44397</v>
      </c>
      <c r="G18">
        <f ca="1"/>
        <v>85000</v>
      </c>
      <c r="H18" t="str">
        <f ca="1"/>
        <v>Average</v>
      </c>
      <c r="I18" t="str">
        <f ca="1"/>
        <v>IND</v>
      </c>
      <c r="J18">
        <f ca="1"/>
        <v>1.9671232876712328</v>
      </c>
      <c r="K18">
        <f ca="1"/>
        <v>1700</v>
      </c>
      <c r="L18">
        <f ca="1"/>
        <v>3</v>
      </c>
    </row>
    <row r="19" spans="2:12" x14ac:dyDescent="0.35">
      <c r="B19" t="str">
        <f ca="1"/>
        <v>Beverie Moffet</v>
      </c>
      <c r="C19" t="str">
        <f ca="1"/>
        <v>Female</v>
      </c>
      <c r="D19" t="str">
        <f ca="1"/>
        <v>Finance</v>
      </c>
      <c r="E19">
        <f ca="1"/>
        <v>28</v>
      </c>
      <c r="F19">
        <f ca="1"/>
        <v>44185</v>
      </c>
      <c r="G19">
        <f ca="1"/>
        <v>75970</v>
      </c>
      <c r="H19" t="str">
        <f ca="1"/>
        <v>Average</v>
      </c>
      <c r="I19" t="str">
        <f ca="1"/>
        <v>NZ</v>
      </c>
      <c r="J19">
        <f ca="1"/>
        <v>2.547945205479452</v>
      </c>
      <c r="K19">
        <f ca="1"/>
        <v>2280</v>
      </c>
      <c r="L19">
        <f ca="1"/>
        <v>3</v>
      </c>
    </row>
    <row r="20" spans="2:12" x14ac:dyDescent="0.35">
      <c r="B20" t="str">
        <f ca="1"/>
        <v>Indu Varada Sumedh</v>
      </c>
      <c r="C20" t="str">
        <f ca="1"/>
        <v>Female</v>
      </c>
      <c r="D20" t="str">
        <f ca="1"/>
        <v>Finance</v>
      </c>
      <c r="E20">
        <f ca="1"/>
        <v>28</v>
      </c>
      <c r="F20">
        <f ca="1"/>
        <v>44124</v>
      </c>
      <c r="G20">
        <f ca="1"/>
        <v>75970</v>
      </c>
      <c r="H20" t="str">
        <f ca="1"/>
        <v>Average</v>
      </c>
      <c r="I20" t="str">
        <f ca="1"/>
        <v>IND</v>
      </c>
      <c r="J20">
        <f ca="1"/>
        <v>2.7150684931506848</v>
      </c>
      <c r="K20">
        <f ca="1"/>
        <v>2280</v>
      </c>
      <c r="L20">
        <f ca="1"/>
        <v>3</v>
      </c>
    </row>
    <row r="21" spans="2:12" x14ac:dyDescent="0.35">
      <c r="B21" t="str">
        <f ca="1"/>
        <v>Bennie Pepis</v>
      </c>
      <c r="C21" t="str">
        <f ca="1"/>
        <v>Male</v>
      </c>
      <c r="D21" t="str">
        <f ca="1"/>
        <v>Finance</v>
      </c>
      <c r="E21">
        <f ca="1"/>
        <v>36</v>
      </c>
      <c r="F21">
        <f ca="1"/>
        <v>44333</v>
      </c>
      <c r="G21">
        <f ca="1"/>
        <v>71380</v>
      </c>
      <c r="H21" t="str">
        <f ca="1"/>
        <v>Average</v>
      </c>
      <c r="I21" t="str">
        <f ca="1"/>
        <v>NZ</v>
      </c>
      <c r="J21">
        <f ca="1"/>
        <v>2.1424657534246574</v>
      </c>
      <c r="K21">
        <f ca="1"/>
        <v>2142</v>
      </c>
      <c r="L21">
        <f ca="1"/>
        <v>3</v>
      </c>
    </row>
    <row r="22" spans="2:12" x14ac:dyDescent="0.35">
      <c r="B22" t="str">
        <f ca="1"/>
        <v>Kulbhushan Moorthy</v>
      </c>
      <c r="C22" t="str">
        <f ca="1"/>
        <v>Male</v>
      </c>
      <c r="D22" t="str">
        <f ca="1"/>
        <v>Finance</v>
      </c>
      <c r="E22">
        <f ca="1"/>
        <v>36</v>
      </c>
      <c r="F22">
        <f ca="1"/>
        <v>44272</v>
      </c>
      <c r="G22">
        <f ca="1"/>
        <v>71380</v>
      </c>
      <c r="H22" t="str">
        <f ca="1"/>
        <v>Average</v>
      </c>
      <c r="I22" t="str">
        <f ca="1"/>
        <v>IND</v>
      </c>
      <c r="J22">
        <f ca="1"/>
        <v>2.3095890410958906</v>
      </c>
      <c r="K22">
        <f ca="1"/>
        <v>2142</v>
      </c>
      <c r="L22">
        <f ca="1"/>
        <v>3</v>
      </c>
    </row>
    <row r="23" spans="2:12" x14ac:dyDescent="0.35">
      <c r="B23" t="str">
        <f ca="1"/>
        <v>Shayne Stegel</v>
      </c>
      <c r="C23" t="str">
        <f ca="1"/>
        <v>Male</v>
      </c>
      <c r="D23" t="str">
        <f ca="1"/>
        <v>Finance</v>
      </c>
      <c r="E23">
        <f ca="1"/>
        <v>42</v>
      </c>
      <c r="F23">
        <f ca="1"/>
        <v>44731</v>
      </c>
      <c r="G23">
        <f ca="1"/>
        <v>70270</v>
      </c>
      <c r="H23" t="str">
        <f ca="1"/>
        <v>Poor</v>
      </c>
      <c r="I23" t="str">
        <f ca="1"/>
        <v>NZ</v>
      </c>
      <c r="J23">
        <f ca="1"/>
        <v>1.0520547945205478</v>
      </c>
      <c r="K23">
        <f ca="1"/>
        <v>1406</v>
      </c>
      <c r="L23">
        <f ca="1"/>
        <v>2</v>
      </c>
    </row>
    <row r="24" spans="2:12" x14ac:dyDescent="0.35">
      <c r="B24" t="str">
        <f ca="1"/>
        <v>Chandana Sannidhi Surnilla</v>
      </c>
      <c r="C24" t="str">
        <f ca="1"/>
        <v>Male</v>
      </c>
      <c r="D24" t="str">
        <f ca="1"/>
        <v>Finance</v>
      </c>
      <c r="E24">
        <f ca="1"/>
        <v>42</v>
      </c>
      <c r="F24">
        <f ca="1"/>
        <v>44670</v>
      </c>
      <c r="G24">
        <f ca="1"/>
        <v>70270</v>
      </c>
      <c r="H24" t="str">
        <f ca="1"/>
        <v>Poor</v>
      </c>
      <c r="I24" t="str">
        <f ca="1"/>
        <v>IND</v>
      </c>
      <c r="J24">
        <f ca="1"/>
        <v>1.2191780821917808</v>
      </c>
      <c r="K24">
        <f ca="1"/>
        <v>1406</v>
      </c>
      <c r="L24">
        <f ca="1"/>
        <v>2</v>
      </c>
    </row>
    <row r="25" spans="2:12" x14ac:dyDescent="0.35">
      <c r="B25" t="str">
        <f ca="1"/>
        <v>Husein Augar</v>
      </c>
      <c r="C25" t="str">
        <f ca="1"/>
        <v>Female</v>
      </c>
      <c r="D25" t="str">
        <f ca="1"/>
        <v>Finance</v>
      </c>
      <c r="E25">
        <f ca="1"/>
        <v>30</v>
      </c>
      <c r="F25">
        <f ca="1"/>
        <v>44389</v>
      </c>
      <c r="G25">
        <f ca="1"/>
        <v>67910</v>
      </c>
      <c r="H25" t="str">
        <f ca="1"/>
        <v>Poor</v>
      </c>
      <c r="I25" t="str">
        <f ca="1"/>
        <v>NZ</v>
      </c>
      <c r="J25">
        <f ca="1"/>
        <v>1.989041095890411</v>
      </c>
      <c r="K25">
        <f ca="1"/>
        <v>1359</v>
      </c>
      <c r="L25">
        <f ca="1"/>
        <v>2</v>
      </c>
    </row>
    <row r="26" spans="2:12" x14ac:dyDescent="0.35">
      <c r="B26" t="str">
        <f ca="1"/>
        <v>Kantimoy Pritish</v>
      </c>
      <c r="C26" t="str">
        <f ca="1"/>
        <v>Female</v>
      </c>
      <c r="D26" t="str">
        <f ca="1"/>
        <v>Finance</v>
      </c>
      <c r="E26">
        <f ca="1"/>
        <v>30</v>
      </c>
      <c r="F26">
        <f ca="1"/>
        <v>44328</v>
      </c>
      <c r="G26">
        <f ca="1"/>
        <v>67910</v>
      </c>
      <c r="H26" t="str">
        <f ca="1"/>
        <v>Poor</v>
      </c>
      <c r="I26" t="str">
        <f ca="1"/>
        <v>IND</v>
      </c>
      <c r="J26">
        <f ca="1"/>
        <v>2.1561643835616437</v>
      </c>
      <c r="K26">
        <f ca="1"/>
        <v>2038</v>
      </c>
      <c r="L26">
        <f ca="1"/>
        <v>2</v>
      </c>
    </row>
    <row r="27" spans="2:12" x14ac:dyDescent="0.35">
      <c r="B27" t="str">
        <f ca="1"/>
        <v>Marney O'Breen</v>
      </c>
      <c r="C27" t="str">
        <f ca="1"/>
        <v>Female</v>
      </c>
      <c r="D27" t="str">
        <f ca="1"/>
        <v>Finance</v>
      </c>
      <c r="E27">
        <f ca="1"/>
        <v>21</v>
      </c>
      <c r="F27">
        <f ca="1"/>
        <v>44317</v>
      </c>
      <c r="G27">
        <f ca="1"/>
        <v>65920</v>
      </c>
      <c r="H27" t="str">
        <f ca="1"/>
        <v>Average</v>
      </c>
      <c r="I27" t="str">
        <f ca="1"/>
        <v>NZ</v>
      </c>
      <c r="J27">
        <f ca="1"/>
        <v>2.1863013698630138</v>
      </c>
      <c r="K27">
        <f ca="1"/>
        <v>1978</v>
      </c>
      <c r="L27">
        <f ca="1"/>
        <v>3</v>
      </c>
    </row>
    <row r="28" spans="2:12" x14ac:dyDescent="0.35">
      <c r="B28" t="str">
        <f ca="1"/>
        <v>Agrata Rajarama</v>
      </c>
      <c r="C28" t="str">
        <f ca="1"/>
        <v>Female</v>
      </c>
      <c r="D28" t="str">
        <f ca="1"/>
        <v>Finance</v>
      </c>
      <c r="E28">
        <f ca="1"/>
        <v>21</v>
      </c>
      <c r="F28">
        <f ca="1"/>
        <v>44256</v>
      </c>
      <c r="G28">
        <f ca="1"/>
        <v>65920</v>
      </c>
      <c r="H28" t="str">
        <f ca="1"/>
        <v>Average</v>
      </c>
      <c r="I28" t="str">
        <f ca="1"/>
        <v>IND</v>
      </c>
      <c r="J28">
        <f ca="1"/>
        <v>2.3534246575342466</v>
      </c>
      <c r="K28">
        <f ca="1"/>
        <v>1978</v>
      </c>
      <c r="L28">
        <f ca="1"/>
        <v>3</v>
      </c>
    </row>
    <row r="29" spans="2:12" x14ac:dyDescent="0.35">
      <c r="B29" t="str">
        <f ca="1"/>
        <v>Teressa Udden</v>
      </c>
      <c r="C29" t="str">
        <f ca="1"/>
        <v>Female</v>
      </c>
      <c r="D29" t="str">
        <f ca="1"/>
        <v>Finance</v>
      </c>
      <c r="E29">
        <f ca="1"/>
        <v>33</v>
      </c>
      <c r="F29">
        <f ca="1"/>
        <v>44067</v>
      </c>
      <c r="G29">
        <f ca="1"/>
        <v>65360</v>
      </c>
      <c r="H29" t="str">
        <f ca="1"/>
        <v>Average</v>
      </c>
      <c r="I29" t="str">
        <f ca="1"/>
        <v>NZ</v>
      </c>
      <c r="J29">
        <f ca="1"/>
        <v>2.871232876712329</v>
      </c>
      <c r="K29">
        <f ca="1"/>
        <v>1961</v>
      </c>
      <c r="L29">
        <f ca="1"/>
        <v>3</v>
      </c>
    </row>
    <row r="30" spans="2:12" x14ac:dyDescent="0.35">
      <c r="B30" t="str">
        <f ca="1"/>
        <v>Kevalkumar Solanki</v>
      </c>
      <c r="C30" t="str">
        <f ca="1"/>
        <v>Female</v>
      </c>
      <c r="D30" t="str">
        <f ca="1"/>
        <v>Finance</v>
      </c>
      <c r="E30">
        <f ca="1"/>
        <v>33</v>
      </c>
      <c r="F30">
        <f ca="1"/>
        <v>44006</v>
      </c>
      <c r="G30">
        <f ca="1"/>
        <v>65360</v>
      </c>
      <c r="H30" t="str">
        <f ca="1"/>
        <v>Average</v>
      </c>
      <c r="I30" t="str">
        <f ca="1"/>
        <v>IND</v>
      </c>
      <c r="J30">
        <f ca="1"/>
        <v>3.0383561643835617</v>
      </c>
      <c r="K30">
        <f ca="1"/>
        <v>1961</v>
      </c>
      <c r="L30">
        <f ca="1"/>
        <v>3</v>
      </c>
    </row>
    <row r="31" spans="2:12" x14ac:dyDescent="0.35">
      <c r="B31" t="str">
        <f ca="1"/>
        <v>Curtice Advani</v>
      </c>
      <c r="C31" t="str">
        <f ca="1"/>
        <v>Other</v>
      </c>
      <c r="D31" t="str">
        <f ca="1"/>
        <v>Finance</v>
      </c>
      <c r="E31">
        <f ca="1"/>
        <v>30</v>
      </c>
      <c r="F31">
        <f ca="1"/>
        <v>44597</v>
      </c>
      <c r="G31">
        <f ca="1"/>
        <v>64000</v>
      </c>
      <c r="H31" t="str">
        <f ca="1"/>
        <v>Average</v>
      </c>
      <c r="I31" t="str">
        <f ca="1"/>
        <v>NZ</v>
      </c>
      <c r="J31">
        <f ca="1"/>
        <v>1.4191780821917808</v>
      </c>
      <c r="K31">
        <f ca="1"/>
        <v>1280</v>
      </c>
      <c r="L31">
        <f ca="1"/>
        <v>3</v>
      </c>
    </row>
    <row r="32" spans="2:12" x14ac:dyDescent="0.35">
      <c r="B32" t="str">
        <f ca="1"/>
        <v>Upendra Swati</v>
      </c>
      <c r="C32" t="str">
        <f ca="1"/>
        <v>Other</v>
      </c>
      <c r="D32" t="str">
        <f ca="1"/>
        <v>Finance</v>
      </c>
      <c r="E32">
        <f ca="1"/>
        <v>30</v>
      </c>
      <c r="F32">
        <f ca="1"/>
        <v>44535</v>
      </c>
      <c r="G32">
        <f ca="1"/>
        <v>64000</v>
      </c>
      <c r="H32" t="str">
        <f ca="1"/>
        <v>Average</v>
      </c>
      <c r="I32" t="str">
        <f ca="1"/>
        <v>IND</v>
      </c>
      <c r="J32">
        <f ca="1"/>
        <v>1.5890410958904109</v>
      </c>
      <c r="K32">
        <f ca="1"/>
        <v>1280</v>
      </c>
      <c r="L32">
        <f ca="1"/>
        <v>3</v>
      </c>
    </row>
    <row r="33" spans="2:12" x14ac:dyDescent="0.35">
      <c r="B33" t="str">
        <f ca="1"/>
        <v>Jehu Rudeforth</v>
      </c>
      <c r="C33" t="str">
        <f ca="1"/>
        <v>Female</v>
      </c>
      <c r="D33" t="str">
        <f ca="1"/>
        <v>Finance</v>
      </c>
      <c r="E33">
        <f ca="1"/>
        <v>34</v>
      </c>
      <c r="F33">
        <f ca="1"/>
        <v>44612</v>
      </c>
      <c r="G33">
        <f ca="1"/>
        <v>60130</v>
      </c>
      <c r="H33" t="str">
        <f ca="1"/>
        <v>Average</v>
      </c>
      <c r="I33" t="str">
        <f ca="1"/>
        <v>NZ</v>
      </c>
      <c r="J33">
        <f ca="1"/>
        <v>1.3780821917808219</v>
      </c>
      <c r="K33">
        <f ca="1"/>
        <v>1203</v>
      </c>
      <c r="L33">
        <f ca="1"/>
        <v>3</v>
      </c>
    </row>
    <row r="34" spans="2:12" x14ac:dyDescent="0.35">
      <c r="B34" t="str">
        <f ca="1"/>
        <v>Lalit Kothari</v>
      </c>
      <c r="C34" t="str">
        <f ca="1"/>
        <v>Female</v>
      </c>
      <c r="D34" t="str">
        <f ca="1"/>
        <v>Finance</v>
      </c>
      <c r="E34">
        <f ca="1"/>
        <v>34</v>
      </c>
      <c r="F34">
        <f ca="1"/>
        <v>44550</v>
      </c>
      <c r="G34">
        <f ca="1"/>
        <v>60130</v>
      </c>
      <c r="H34" t="str">
        <f ca="1"/>
        <v>Average</v>
      </c>
      <c r="I34" t="str">
        <f ca="1"/>
        <v>IND</v>
      </c>
      <c r="J34">
        <f ca="1"/>
        <v>1.547945205479452</v>
      </c>
      <c r="K34">
        <f ca="1"/>
        <v>1203</v>
      </c>
      <c r="L34">
        <f ca="1"/>
        <v>3</v>
      </c>
    </row>
    <row r="35" spans="2:12" x14ac:dyDescent="0.35">
      <c r="B35" t="str">
        <f ca="1"/>
        <v>My Hanscome</v>
      </c>
      <c r="C35" t="str">
        <f ca="1"/>
        <v>Male</v>
      </c>
      <c r="D35" t="str">
        <f ca="1"/>
        <v>Finance</v>
      </c>
      <c r="E35">
        <f ca="1"/>
        <v>33</v>
      </c>
      <c r="F35">
        <f ca="1"/>
        <v>44243</v>
      </c>
      <c r="G35">
        <f ca="1"/>
        <v>59430</v>
      </c>
      <c r="H35" t="str">
        <f ca="1"/>
        <v>Average</v>
      </c>
      <c r="I35" t="str">
        <f ca="1"/>
        <v>NZ</v>
      </c>
      <c r="J35">
        <f ca="1"/>
        <v>2.3890410958904109</v>
      </c>
      <c r="K35">
        <f ca="1"/>
        <v>1783</v>
      </c>
      <c r="L35">
        <f ca="1"/>
        <v>3</v>
      </c>
    </row>
    <row r="36" spans="2:12" x14ac:dyDescent="0.35">
      <c r="B36" t="str">
        <f ca="1"/>
        <v>Asija Pothireddy</v>
      </c>
      <c r="C36" t="str">
        <f ca="1"/>
        <v>Male</v>
      </c>
      <c r="D36" t="str">
        <f ca="1"/>
        <v>Finance</v>
      </c>
      <c r="E36">
        <f ca="1"/>
        <v>33</v>
      </c>
      <c r="F36">
        <f ca="1"/>
        <v>44181</v>
      </c>
      <c r="G36">
        <f ca="1"/>
        <v>59430</v>
      </c>
      <c r="H36" t="str">
        <f ca="1"/>
        <v>Average</v>
      </c>
      <c r="I36" t="str">
        <f ca="1"/>
        <v>IND</v>
      </c>
      <c r="J36">
        <f ca="1"/>
        <v>2.558904109589041</v>
      </c>
      <c r="K36">
        <f ca="1"/>
        <v>1783</v>
      </c>
      <c r="L36">
        <f ca="1"/>
        <v>3</v>
      </c>
    </row>
    <row r="37" spans="2:12" x14ac:dyDescent="0.35">
      <c r="B37" t="str">
        <f ca="1"/>
        <v>Oby Sorrel</v>
      </c>
      <c r="C37" t="str">
        <f ca="1"/>
        <v>Female</v>
      </c>
      <c r="D37" t="str">
        <f ca="1"/>
        <v>Finance</v>
      </c>
      <c r="E37">
        <f ca="1"/>
        <v>34</v>
      </c>
      <c r="F37">
        <f ca="1"/>
        <v>44653</v>
      </c>
      <c r="G37">
        <f ca="1"/>
        <v>58940</v>
      </c>
      <c r="H37" t="str">
        <f ca="1"/>
        <v>Average</v>
      </c>
      <c r="I37" t="str">
        <f ca="1"/>
        <v>NZ</v>
      </c>
      <c r="J37">
        <f ca="1"/>
        <v>1.2657534246575342</v>
      </c>
      <c r="K37">
        <f ca="1"/>
        <v>1179</v>
      </c>
      <c r="L37">
        <f ca="1"/>
        <v>3</v>
      </c>
    </row>
    <row r="38" spans="2:12" x14ac:dyDescent="0.35">
      <c r="B38" t="str">
        <f ca="1"/>
        <v>Krittika Gaekwad</v>
      </c>
      <c r="C38" t="str">
        <f ca="1"/>
        <v>Female</v>
      </c>
      <c r="D38" t="str">
        <f ca="1"/>
        <v>Finance</v>
      </c>
      <c r="E38">
        <f ca="1"/>
        <v>34</v>
      </c>
      <c r="F38">
        <f ca="1"/>
        <v>44594</v>
      </c>
      <c r="G38">
        <f ca="1"/>
        <v>58940</v>
      </c>
      <c r="H38" t="str">
        <f ca="1"/>
        <v>Average</v>
      </c>
      <c r="I38" t="str">
        <f ca="1"/>
        <v>IND</v>
      </c>
      <c r="J38">
        <f ca="1"/>
        <v>1.4273972602739726</v>
      </c>
      <c r="K38">
        <f ca="1"/>
        <v>1179</v>
      </c>
      <c r="L38">
        <f ca="1"/>
        <v>3</v>
      </c>
    </row>
    <row r="39" spans="2:12" x14ac:dyDescent="0.35">
      <c r="B39" t="str">
        <f ca="1"/>
        <v>Kaye Crocroft</v>
      </c>
      <c r="C39" t="str">
        <f ca="1"/>
        <v>Male</v>
      </c>
      <c r="D39" t="str">
        <f ca="1"/>
        <v>Finance</v>
      </c>
      <c r="E39">
        <f ca="1"/>
        <v>24</v>
      </c>
      <c r="F39">
        <f ca="1"/>
        <v>44436</v>
      </c>
      <c r="G39">
        <f ca="1"/>
        <v>52610</v>
      </c>
      <c r="H39" t="str">
        <f ca="1"/>
        <v>Poor</v>
      </c>
      <c r="I39" t="str">
        <f ca="1"/>
        <v>NZ</v>
      </c>
      <c r="J39">
        <f ca="1"/>
        <v>1.8602739726027397</v>
      </c>
      <c r="K39">
        <f ca="1"/>
        <v>1053</v>
      </c>
      <c r="L39">
        <f ca="1"/>
        <v>2</v>
      </c>
    </row>
    <row r="40" spans="2:12" x14ac:dyDescent="0.35">
      <c r="B40" t="str">
        <f ca="1"/>
        <v>Gumwant Veera</v>
      </c>
      <c r="C40" t="str">
        <f ca="1"/>
        <v>Male</v>
      </c>
      <c r="D40" t="str">
        <f ca="1"/>
        <v>Finance</v>
      </c>
      <c r="E40">
        <f ca="1"/>
        <v>24</v>
      </c>
      <c r="F40">
        <f ca="1"/>
        <v>44375</v>
      </c>
      <c r="G40">
        <f ca="1"/>
        <v>52610</v>
      </c>
      <c r="H40" t="str">
        <f ca="1"/>
        <v>Poor</v>
      </c>
      <c r="I40" t="str">
        <f ca="1"/>
        <v>IND</v>
      </c>
      <c r="J40">
        <f ca="1"/>
        <v>2.0273972602739727</v>
      </c>
      <c r="K40">
        <f ca="1"/>
        <v>1579</v>
      </c>
      <c r="L40">
        <f ca="1"/>
        <v>2</v>
      </c>
    </row>
    <row r="41" spans="2:12" x14ac:dyDescent="0.35">
      <c r="B41" t="str">
        <f ca="1"/>
        <v>Esmaria Denecamp</v>
      </c>
      <c r="C41" t="str">
        <f ca="1"/>
        <v>Male</v>
      </c>
      <c r="D41" t="str">
        <f ca="1"/>
        <v>Finance</v>
      </c>
      <c r="E41">
        <f ca="1"/>
        <v>27</v>
      </c>
      <c r="F41">
        <f ca="1"/>
        <v>44567</v>
      </c>
      <c r="G41">
        <f ca="1"/>
        <v>48980</v>
      </c>
      <c r="H41" t="str">
        <f ca="1"/>
        <v>Average</v>
      </c>
      <c r="I41" t="str">
        <f ca="1"/>
        <v>NZ</v>
      </c>
      <c r="J41">
        <f ca="1"/>
        <v>1.5013698630136987</v>
      </c>
      <c r="K41">
        <f ca="1"/>
        <v>980</v>
      </c>
      <c r="L41">
        <f ca="1"/>
        <v>3</v>
      </c>
    </row>
    <row r="42" spans="2:12" x14ac:dyDescent="0.35">
      <c r="B42" t="str">
        <f ca="1"/>
        <v>Vanmala Shriharsha</v>
      </c>
      <c r="C42" t="str">
        <f ca="1"/>
        <v>Male</v>
      </c>
      <c r="D42" t="str">
        <f ca="1"/>
        <v>Finance</v>
      </c>
      <c r="E42">
        <f ca="1"/>
        <v>27</v>
      </c>
      <c r="F42">
        <f ca="1"/>
        <v>44506</v>
      </c>
      <c r="G42">
        <f ca="1"/>
        <v>48980</v>
      </c>
      <c r="H42" t="str">
        <f ca="1"/>
        <v>Average</v>
      </c>
      <c r="I42" t="str">
        <f ca="1"/>
        <v>IND</v>
      </c>
      <c r="J42">
        <f ca="1"/>
        <v>1.6684931506849314</v>
      </c>
      <c r="K42">
        <f ca="1"/>
        <v>980</v>
      </c>
      <c r="L42">
        <f ca="1"/>
        <v>3</v>
      </c>
    </row>
    <row r="43" spans="2:12" x14ac:dyDescent="0.35">
      <c r="B43" t="str">
        <f ca="1"/>
        <v>Jan Morforth</v>
      </c>
      <c r="C43" t="str">
        <f ca="1"/>
        <v>Male</v>
      </c>
      <c r="D43" t="str">
        <f ca="1"/>
        <v>Finance</v>
      </c>
      <c r="E43">
        <f ca="1"/>
        <v>28</v>
      </c>
      <c r="F43">
        <f ca="1"/>
        <v>44041</v>
      </c>
      <c r="G43">
        <f ca="1"/>
        <v>48170</v>
      </c>
      <c r="H43" t="str">
        <f ca="1"/>
        <v>Above average</v>
      </c>
      <c r="I43" t="str">
        <f ca="1"/>
        <v>NZ</v>
      </c>
      <c r="J43">
        <f ca="1"/>
        <v>2.9424657534246577</v>
      </c>
      <c r="K43">
        <f ca="1"/>
        <v>1446</v>
      </c>
      <c r="L43">
        <f ca="1"/>
        <v>4</v>
      </c>
    </row>
    <row r="44" spans="2:12" x14ac:dyDescent="0.35">
      <c r="B44" t="str">
        <f ca="1"/>
        <v>Ardhendu Abhichandra Jayakar</v>
      </c>
      <c r="C44" t="str">
        <f ca="1"/>
        <v>Male</v>
      </c>
      <c r="D44" t="str">
        <f ca="1"/>
        <v>Finance</v>
      </c>
      <c r="E44">
        <f ca="1"/>
        <v>28</v>
      </c>
      <c r="F44">
        <f ca="1"/>
        <v>43980</v>
      </c>
      <c r="G44">
        <f ca="1"/>
        <v>48170</v>
      </c>
      <c r="H44" t="str">
        <f ca="1"/>
        <v>Above average</v>
      </c>
      <c r="I44" t="str">
        <f ca="1"/>
        <v>IND</v>
      </c>
      <c r="J44">
        <f ca="1"/>
        <v>3.1095890410958904</v>
      </c>
      <c r="K44">
        <f ca="1"/>
        <v>1446</v>
      </c>
      <c r="L44">
        <f ca="1"/>
        <v>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A3104-8ACC-4088-B3F4-BF0728D01BE8}">
  <dimension ref="A3:C8"/>
  <sheetViews>
    <sheetView topLeftCell="B1" workbookViewId="0">
      <selection activeCell="B6" sqref="B6:C6"/>
    </sheetView>
  </sheetViews>
  <sheetFormatPr defaultRowHeight="14.5" x14ac:dyDescent="0.35"/>
  <cols>
    <col min="1" max="1" width="16.1796875" bestFit="1" customWidth="1"/>
    <col min="2" max="2" width="15.26953125" bestFit="1" customWidth="1"/>
    <col min="3" max="3" width="11.81640625" bestFit="1" customWidth="1"/>
    <col min="4" max="5" width="12" bestFit="1" customWidth="1"/>
    <col min="6" max="6" width="15.54296875" bestFit="1" customWidth="1"/>
    <col min="7" max="7" width="18.6328125" bestFit="1" customWidth="1"/>
    <col min="8" max="8" width="15.453125" bestFit="1" customWidth="1"/>
  </cols>
  <sheetData>
    <row r="3" spans="1:3" x14ac:dyDescent="0.35">
      <c r="B3" s="14" t="s">
        <v>220</v>
      </c>
    </row>
    <row r="4" spans="1:3" x14ac:dyDescent="0.35">
      <c r="A4" s="14" t="s">
        <v>222</v>
      </c>
      <c r="B4" t="s">
        <v>8</v>
      </c>
      <c r="C4" t="s">
        <v>15</v>
      </c>
    </row>
    <row r="5" spans="1:3" x14ac:dyDescent="0.35">
      <c r="A5" s="15" t="s">
        <v>221</v>
      </c>
      <c r="B5">
        <v>43</v>
      </c>
      <c r="C5">
        <v>44</v>
      </c>
    </row>
    <row r="6" spans="1:3" x14ac:dyDescent="0.35">
      <c r="A6" s="15" t="s">
        <v>223</v>
      </c>
      <c r="B6" s="17">
        <v>31.395348837209301</v>
      </c>
      <c r="C6" s="17">
        <v>29.34090909090909</v>
      </c>
    </row>
    <row r="7" spans="1:3" x14ac:dyDescent="0.35">
      <c r="A7" s="15" t="s">
        <v>225</v>
      </c>
      <c r="B7" s="16">
        <v>78284.186046511633</v>
      </c>
      <c r="C7" s="16">
        <v>74486.363636363632</v>
      </c>
    </row>
    <row r="8" spans="1:3" x14ac:dyDescent="0.35">
      <c r="A8" s="15" t="s">
        <v>224</v>
      </c>
      <c r="B8">
        <v>1.7793564829563553</v>
      </c>
      <c r="C8">
        <v>1.7764009962640104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0D7ED-481F-4BE8-8D3A-13D402FBBBD9}">
  <sheetPr>
    <tabColor rgb="FF7030A0"/>
  </sheetPr>
  <dimension ref="A1"/>
  <sheetViews>
    <sheetView tabSelected="1" workbookViewId="0">
      <selection activeCell="D12" sqref="D12"/>
    </sheetView>
  </sheetViews>
  <sheetFormatPr defaultRowHeight="14.5" x14ac:dyDescent="0.3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9C9AE-1007-4D20-A4EE-FC5501DFE9DE}">
  <dimension ref="H11:J17"/>
  <sheetViews>
    <sheetView topLeftCell="F1" workbookViewId="0">
      <selection activeCell="N11" sqref="N11"/>
    </sheetView>
  </sheetViews>
  <sheetFormatPr defaultRowHeight="14.5" x14ac:dyDescent="0.35"/>
  <cols>
    <col min="8" max="8" width="13.1796875" bestFit="1" customWidth="1"/>
    <col min="9" max="9" width="13.54296875" bestFit="1" customWidth="1"/>
    <col min="10" max="10" width="15.26953125" bestFit="1" customWidth="1"/>
    <col min="11" max="76" width="5.81640625" bestFit="1" customWidth="1"/>
    <col min="77" max="98" width="6.81640625" bestFit="1" customWidth="1"/>
    <col min="99" max="99" width="10.7265625" bestFit="1" customWidth="1"/>
  </cols>
  <sheetData>
    <row r="11" spans="8:10" x14ac:dyDescent="0.35">
      <c r="H11" s="14" t="s">
        <v>227</v>
      </c>
      <c r="I11" t="s">
        <v>221</v>
      </c>
      <c r="J11" t="s">
        <v>225</v>
      </c>
    </row>
    <row r="12" spans="8:10" x14ac:dyDescent="0.35">
      <c r="H12" s="15" t="s">
        <v>10</v>
      </c>
      <c r="I12">
        <v>4</v>
      </c>
      <c r="J12" s="19">
        <v>92080</v>
      </c>
    </row>
    <row r="13" spans="8:10" x14ac:dyDescent="0.35">
      <c r="H13" s="15" t="s">
        <v>13</v>
      </c>
      <c r="I13">
        <v>20</v>
      </c>
      <c r="J13" s="19">
        <v>75933</v>
      </c>
    </row>
    <row r="14" spans="8:10" x14ac:dyDescent="0.35">
      <c r="H14" s="15" t="s">
        <v>16</v>
      </c>
      <c r="I14">
        <v>137</v>
      </c>
      <c r="J14" s="19">
        <v>76798.759124087592</v>
      </c>
    </row>
    <row r="15" spans="8:10" x14ac:dyDescent="0.35">
      <c r="H15" s="15" t="s">
        <v>24</v>
      </c>
      <c r="I15">
        <v>16</v>
      </c>
      <c r="J15" s="19">
        <v>78115</v>
      </c>
    </row>
    <row r="16" spans="8:10" x14ac:dyDescent="0.35">
      <c r="H16" s="15" t="s">
        <v>42</v>
      </c>
      <c r="I16">
        <v>6</v>
      </c>
      <c r="J16" s="19">
        <v>77423.333333333328</v>
      </c>
    </row>
    <row r="17" spans="8:10" x14ac:dyDescent="0.35">
      <c r="H17" s="15" t="s">
        <v>228</v>
      </c>
      <c r="I17">
        <v>183</v>
      </c>
      <c r="J17" s="19">
        <v>77173.715846994543</v>
      </c>
    </row>
  </sheetData>
  <conditionalFormatting pivot="1" sqref="J12:J16">
    <cfRule type="dataBar" priority="1">
      <dataBar>
        <cfvo type="min"/>
        <cfvo type="max"/>
        <color rgb="FF008AEF"/>
      </dataBar>
      <extLst>
        <ext xmlns:x14="http://schemas.microsoft.com/office/spreadsheetml/2009/9/main" uri="{B025F937-C7B1-47D3-B67F-A62EFF666E3E}">
          <x14:id>{9175C94C-DFC5-48D9-A9A5-CC6EDA23CE4E}</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9175C94C-DFC5-48D9-A9A5-CC6EDA23CE4E}">
            <x14:dataBar minLength="0" maxLength="100" border="1" negativeBarBorderColorSameAsPositive="0">
              <x14:cfvo type="autoMin"/>
              <x14:cfvo type="autoMax"/>
              <x14:borderColor rgb="FF008AEF"/>
              <x14:negativeFillColor rgb="FFFF0000"/>
              <x14:negativeBorderColor rgb="FFFF0000"/>
              <x14:axisColor rgb="FF000000"/>
            </x14:dataBar>
          </x14:cfRule>
          <xm:sqref>J12:J16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B74B-CC6F-402B-8C67-D1CE0763A518}">
  <dimension ref="B3:C40"/>
  <sheetViews>
    <sheetView workbookViewId="0">
      <selection activeCell="B37" sqref="B37"/>
    </sheetView>
  </sheetViews>
  <sheetFormatPr defaultRowHeight="14.5" x14ac:dyDescent="0.35"/>
  <cols>
    <col min="2" max="2" width="12.36328125" bestFit="1" customWidth="1"/>
    <col min="3" max="3" width="13.54296875" bestFit="1" customWidth="1"/>
  </cols>
  <sheetData>
    <row r="3" spans="2:3" x14ac:dyDescent="0.35">
      <c r="B3" s="14" t="s">
        <v>227</v>
      </c>
      <c r="C3" t="s">
        <v>221</v>
      </c>
    </row>
    <row r="4" spans="2:3" x14ac:dyDescent="0.35">
      <c r="B4" s="15" t="s">
        <v>230</v>
      </c>
    </row>
    <row r="5" spans="2:3" x14ac:dyDescent="0.35">
      <c r="B5" s="18" t="s">
        <v>231</v>
      </c>
      <c r="C5">
        <v>3</v>
      </c>
    </row>
    <row r="6" spans="2:3" x14ac:dyDescent="0.35">
      <c r="B6" s="18" t="s">
        <v>232</v>
      </c>
      <c r="C6">
        <v>4</v>
      </c>
    </row>
    <row r="7" spans="2:3" x14ac:dyDescent="0.35">
      <c r="B7" s="18" t="s">
        <v>233</v>
      </c>
      <c r="C7">
        <v>9</v>
      </c>
    </row>
    <row r="8" spans="2:3" x14ac:dyDescent="0.35">
      <c r="B8" s="18" t="s">
        <v>234</v>
      </c>
      <c r="C8">
        <v>12</v>
      </c>
    </row>
    <row r="9" spans="2:3" x14ac:dyDescent="0.35">
      <c r="B9" s="18" t="s">
        <v>235</v>
      </c>
      <c r="C9">
        <v>18</v>
      </c>
    </row>
    <row r="10" spans="2:3" x14ac:dyDescent="0.35">
      <c r="B10" s="18" t="s">
        <v>236</v>
      </c>
      <c r="C10">
        <v>24</v>
      </c>
    </row>
    <row r="11" spans="2:3" x14ac:dyDescent="0.35">
      <c r="B11" s="18" t="s">
        <v>237</v>
      </c>
      <c r="C11">
        <v>30</v>
      </c>
    </row>
    <row r="12" spans="2:3" x14ac:dyDescent="0.35">
      <c r="B12" s="18" t="s">
        <v>238</v>
      </c>
      <c r="C12">
        <v>37</v>
      </c>
    </row>
    <row r="13" spans="2:3" x14ac:dyDescent="0.35">
      <c r="B13" s="15" t="s">
        <v>239</v>
      </c>
    </row>
    <row r="14" spans="2:3" x14ac:dyDescent="0.35">
      <c r="B14" s="18" t="s">
        <v>242</v>
      </c>
      <c r="C14">
        <v>6</v>
      </c>
    </row>
    <row r="15" spans="2:3" x14ac:dyDescent="0.35">
      <c r="B15" s="18" t="s">
        <v>243</v>
      </c>
      <c r="C15">
        <v>10</v>
      </c>
    </row>
    <row r="16" spans="2:3" x14ac:dyDescent="0.35">
      <c r="B16" s="18" t="s">
        <v>244</v>
      </c>
      <c r="C16">
        <v>19</v>
      </c>
    </row>
    <row r="17" spans="2:3" x14ac:dyDescent="0.35">
      <c r="B17" s="18" t="s">
        <v>245</v>
      </c>
      <c r="C17">
        <v>24</v>
      </c>
    </row>
    <row r="18" spans="2:3" x14ac:dyDescent="0.35">
      <c r="B18" s="18" t="s">
        <v>231</v>
      </c>
      <c r="C18">
        <v>34</v>
      </c>
    </row>
    <row r="19" spans="2:3" x14ac:dyDescent="0.35">
      <c r="B19" s="18" t="s">
        <v>232</v>
      </c>
      <c r="C19">
        <v>40</v>
      </c>
    </row>
    <row r="20" spans="2:3" x14ac:dyDescent="0.35">
      <c r="B20" s="18" t="s">
        <v>233</v>
      </c>
      <c r="C20">
        <v>53</v>
      </c>
    </row>
    <row r="21" spans="2:3" x14ac:dyDescent="0.35">
      <c r="B21" s="18" t="s">
        <v>234</v>
      </c>
      <c r="C21">
        <v>57</v>
      </c>
    </row>
    <row r="22" spans="2:3" x14ac:dyDescent="0.35">
      <c r="B22" s="18" t="s">
        <v>235</v>
      </c>
      <c r="C22">
        <v>68</v>
      </c>
    </row>
    <row r="23" spans="2:3" x14ac:dyDescent="0.35">
      <c r="B23" s="18" t="s">
        <v>236</v>
      </c>
      <c r="C23">
        <v>71</v>
      </c>
    </row>
    <row r="24" spans="2:3" x14ac:dyDescent="0.35">
      <c r="B24" s="18" t="s">
        <v>237</v>
      </c>
      <c r="C24">
        <v>75</v>
      </c>
    </row>
    <row r="25" spans="2:3" x14ac:dyDescent="0.35">
      <c r="B25" s="18" t="s">
        <v>238</v>
      </c>
      <c r="C25">
        <v>82</v>
      </c>
    </row>
    <row r="26" spans="2:3" x14ac:dyDescent="0.35">
      <c r="B26" s="15" t="s">
        <v>240</v>
      </c>
    </row>
    <row r="27" spans="2:3" x14ac:dyDescent="0.35">
      <c r="B27" s="18" t="s">
        <v>242</v>
      </c>
      <c r="C27">
        <v>3</v>
      </c>
    </row>
    <row r="28" spans="2:3" x14ac:dyDescent="0.35">
      <c r="B28" s="18" t="s">
        <v>243</v>
      </c>
      <c r="C28">
        <v>13</v>
      </c>
    </row>
    <row r="29" spans="2:3" x14ac:dyDescent="0.35">
      <c r="B29" s="18" t="s">
        <v>244</v>
      </c>
      <c r="C29">
        <v>22</v>
      </c>
    </row>
    <row r="30" spans="2:3" x14ac:dyDescent="0.35">
      <c r="B30" s="18" t="s">
        <v>245</v>
      </c>
      <c r="C30">
        <v>31</v>
      </c>
    </row>
    <row r="31" spans="2:3" x14ac:dyDescent="0.35">
      <c r="B31" s="18" t="s">
        <v>231</v>
      </c>
      <c r="C31">
        <v>40</v>
      </c>
    </row>
    <row r="32" spans="2:3" x14ac:dyDescent="0.35">
      <c r="B32" s="18" t="s">
        <v>232</v>
      </c>
      <c r="C32">
        <v>47</v>
      </c>
    </row>
    <row r="33" spans="2:3" x14ac:dyDescent="0.35">
      <c r="B33" s="18" t="s">
        <v>233</v>
      </c>
      <c r="C33">
        <v>52</v>
      </c>
    </row>
    <row r="34" spans="2:3" x14ac:dyDescent="0.35">
      <c r="B34" s="18" t="s">
        <v>234</v>
      </c>
      <c r="C34">
        <v>57</v>
      </c>
    </row>
    <row r="35" spans="2:3" x14ac:dyDescent="0.35">
      <c r="B35" s="18" t="s">
        <v>235</v>
      </c>
      <c r="C35">
        <v>59</v>
      </c>
    </row>
    <row r="36" spans="2:3" x14ac:dyDescent="0.35">
      <c r="B36" s="18" t="s">
        <v>236</v>
      </c>
      <c r="C36">
        <v>62</v>
      </c>
    </row>
    <row r="37" spans="2:3" x14ac:dyDescent="0.35">
      <c r="B37" s="15" t="s">
        <v>241</v>
      </c>
    </row>
    <row r="38" spans="2:3" x14ac:dyDescent="0.35">
      <c r="B38" s="18" t="s">
        <v>243</v>
      </c>
      <c r="C38">
        <v>1</v>
      </c>
    </row>
    <row r="39" spans="2:3" x14ac:dyDescent="0.35">
      <c r="B39" s="18" t="s">
        <v>245</v>
      </c>
      <c r="C39">
        <v>2</v>
      </c>
    </row>
    <row r="40" spans="2:3" x14ac:dyDescent="0.35">
      <c r="B40" s="15" t="s">
        <v>228</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22D5B4-B479-4DBC-BB3F-BDA975999A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Data</vt:lpstr>
      <vt:lpstr>India Staff</vt:lpstr>
      <vt:lpstr>ALL STAFF</vt:lpstr>
      <vt:lpstr>Rating Pivot</vt:lpstr>
      <vt:lpstr>Quick Analysis</vt:lpstr>
      <vt:lpstr>Info Finder</vt:lpstr>
      <vt:lpstr>Info Finder 2.0</vt:lpstr>
      <vt:lpstr>Male VS Female</vt:lpstr>
      <vt:lpstr>Salary Spread</vt:lpstr>
      <vt:lpstr>Rating VS Salary</vt:lpstr>
      <vt:lpstr>Employee Trend</vt:lpstr>
      <vt:lpstr>Staff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Michael Mikky</cp:lastModifiedBy>
  <dcterms:created xsi:type="dcterms:W3CDTF">2021-03-14T20:21:32Z</dcterms:created>
  <dcterms:modified xsi:type="dcterms:W3CDTF">2023-07-08T22:20:43Z</dcterms:modified>
</cp:coreProperties>
</file>