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TUS\BLOCKCHAIN\研究\"/>
    </mc:Choice>
  </mc:AlternateContent>
  <xr:revisionPtr revIDLastSave="0" documentId="13_ncr:1_{B7414E57-86FC-47F0-A88E-C010B3B16FDD}" xr6:coauthVersionLast="47" xr6:coauthVersionMax="47" xr10:uidLastSave="{00000000-0000-0000-0000-000000000000}"/>
  <bookViews>
    <workbookView xWindow="-28920" yWindow="-120" windowWidth="29040" windowHeight="16440" activeTab="1" xr2:uid="{1AF3D6C5-1D10-41FF-BD92-37BFAB40B699}"/>
  </bookViews>
  <sheets>
    <sheet name="引継ぎレポ再現" sheetId="1" r:id="rId1"/>
    <sheet name="検証(1-1)" sheetId="2" r:id="rId2"/>
    <sheet name="検証(5-5)" sheetId="4" r:id="rId3"/>
    <sheet name="検証(10-10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5" l="1"/>
  <c r="N33" i="5"/>
  <c r="O18" i="5"/>
  <c r="N18" i="5"/>
  <c r="O3" i="5"/>
  <c r="N3" i="5"/>
  <c r="H43" i="5"/>
  <c r="H35" i="5"/>
  <c r="H36" i="5"/>
  <c r="H37" i="5"/>
  <c r="H38" i="5"/>
  <c r="H39" i="5"/>
  <c r="H40" i="5"/>
  <c r="H41" i="5"/>
  <c r="H42" i="5"/>
  <c r="H34" i="5"/>
  <c r="H20" i="5"/>
  <c r="H21" i="5"/>
  <c r="H22" i="5"/>
  <c r="H23" i="5"/>
  <c r="H24" i="5"/>
  <c r="H25" i="5"/>
  <c r="H26" i="5"/>
  <c r="H27" i="5"/>
  <c r="H28" i="5"/>
  <c r="H19" i="5"/>
  <c r="H13" i="5"/>
  <c r="H5" i="5"/>
  <c r="H6" i="5"/>
  <c r="H7" i="5"/>
  <c r="H8" i="5"/>
  <c r="H9" i="5"/>
  <c r="H10" i="5"/>
  <c r="H11" i="5"/>
  <c r="H12" i="5"/>
  <c r="H4" i="5"/>
  <c r="K29" i="5"/>
  <c r="O23" i="4"/>
  <c r="N23" i="4"/>
  <c r="O13" i="4"/>
  <c r="N13" i="4"/>
  <c r="O3" i="4"/>
  <c r="N3" i="4"/>
</calcChain>
</file>

<file path=xl/sharedStrings.xml><?xml version="1.0" encoding="utf-8"?>
<sst xmlns="http://schemas.openxmlformats.org/spreadsheetml/2006/main" count="157" uniqueCount="35">
  <si>
    <t>agreementの処理時間計測</t>
    <rPh sb="10" eb="16">
      <t>ショリジカンケイソク</t>
    </rPh>
    <phoneticPr fontId="1"/>
  </si>
  <si>
    <t>ハッシュレート[hash/s]</t>
    <phoneticPr fontId="1"/>
  </si>
  <si>
    <t>家庭数[軒]</t>
    <rPh sb="0" eb="3">
      <t>カテイスウ</t>
    </rPh>
    <rPh sb="4" eb="5">
      <t>ケン</t>
    </rPh>
    <phoneticPr fontId="1"/>
  </si>
  <si>
    <t>平均ハッシュレート[hash/s]</t>
    <rPh sb="0" eb="2">
      <t>ヘイキン</t>
    </rPh>
    <phoneticPr fontId="1"/>
  </si>
  <si>
    <t>処理時間[s]</t>
    <rPh sb="0" eb="4">
      <t>ショリジカン</t>
    </rPh>
    <phoneticPr fontId="1"/>
  </si>
  <si>
    <t>gas</t>
    <phoneticPr fontId="1"/>
  </si>
  <si>
    <t>agreement</t>
    <phoneticPr fontId="1"/>
  </si>
  <si>
    <t>①</t>
    <phoneticPr fontId="1"/>
  </si>
  <si>
    <t>②</t>
    <phoneticPr fontId="1"/>
  </si>
  <si>
    <t>③</t>
    <phoneticPr fontId="1"/>
  </si>
  <si>
    <t>total</t>
    <phoneticPr fontId="1"/>
  </si>
  <si>
    <t>④</t>
    <phoneticPr fontId="1"/>
  </si>
  <si>
    <t>Buyer優先</t>
    <rPh sb="5" eb="7">
      <t>ユウセン</t>
    </rPh>
    <phoneticPr fontId="1"/>
  </si>
  <si>
    <t>BuyerSelleragree→マイ開</t>
    <rPh sb="19" eb="20">
      <t>カイ</t>
    </rPh>
    <phoneticPr fontId="1"/>
  </si>
  <si>
    <t>push→rate０でagree</t>
    <phoneticPr fontId="1"/>
  </si>
  <si>
    <t>Buy安Sell高→rate0でagree</t>
    <rPh sb="3" eb="4">
      <t>ヤス</t>
    </rPh>
    <rPh sb="8" eb="9">
      <t>タカ</t>
    </rPh>
    <phoneticPr fontId="1"/>
  </si>
  <si>
    <t>①～③</t>
    <phoneticPr fontId="1"/>
  </si>
  <si>
    <t>⑤</t>
    <phoneticPr fontId="1"/>
  </si>
  <si>
    <t>ノード</t>
    <phoneticPr fontId="1"/>
  </si>
  <si>
    <t>mainPC</t>
    <phoneticPr fontId="1"/>
  </si>
  <si>
    <t>account</t>
    <phoneticPr fontId="1"/>
  </si>
  <si>
    <t>kwh</t>
    <phoneticPr fontId="1"/>
  </si>
  <si>
    <t>value</t>
    <phoneticPr fontId="1"/>
  </si>
  <si>
    <t xml:space="preserve">kwh </t>
    <phoneticPr fontId="1"/>
  </si>
  <si>
    <t>インバランス許容率0%</t>
    <rPh sb="6" eb="9">
      <t>キョヨウリツ</t>
    </rPh>
    <phoneticPr fontId="1"/>
  </si>
  <si>
    <t>RPi4-1(consumers)</t>
    <phoneticPr fontId="1"/>
  </si>
  <si>
    <t>RPi4-2(prosumers)</t>
    <phoneticPr fontId="1"/>
  </si>
  <si>
    <t>imbalance [%]</t>
    <phoneticPr fontId="1"/>
  </si>
  <si>
    <t>trueEnergy</t>
    <phoneticPr fontId="1"/>
  </si>
  <si>
    <t>インバランス許容率5%</t>
    <rPh sb="6" eb="9">
      <t>キョヨウリツ</t>
    </rPh>
    <phoneticPr fontId="1"/>
  </si>
  <si>
    <t>インバランス許容率10%</t>
    <rPh sb="6" eb="9">
      <t>キョヨウリツ</t>
    </rPh>
    <phoneticPr fontId="1"/>
  </si>
  <si>
    <t>Gas</t>
    <phoneticPr fontId="1"/>
  </si>
  <si>
    <t>Penalty</t>
    <phoneticPr fontId="1"/>
  </si>
  <si>
    <t xml:space="preserve">Gas </t>
    <phoneticPr fontId="1"/>
  </si>
  <si>
    <t>recalculate 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</si>
</sst>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家庭数に対する処理時間の変化①</a:t>
            </a:r>
          </a:p>
        </c:rich>
      </c:tx>
      <c:layout>
        <c:manualLayout>
          <c:xMode val="edge"/>
          <c:yMode val="edge"/>
          <c:x val="0.25692923906452153"/>
          <c:y val="0.8805195791253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80314960629923"/>
          <c:y val="5.0925925925925923E-2"/>
          <c:w val="0.84297462817147861"/>
          <c:h val="0.72255431612715082"/>
        </c:manualLayout>
      </c:layout>
      <c:scatterChart>
        <c:scatterStyle val="smoothMarker"/>
        <c:varyColors val="0"/>
        <c:ser>
          <c:idx val="0"/>
          <c:order val="0"/>
          <c:tx>
            <c:v>処理時間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引継ぎレポ再現!$D$2:$H$2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引継ぎレポ再現!$D$9:$H$9</c:f>
              <c:numCache>
                <c:formatCode>General</c:formatCode>
                <c:ptCount val="5"/>
                <c:pt idx="0">
                  <c:v>5.1079999999999997</c:v>
                </c:pt>
                <c:pt idx="1">
                  <c:v>1.623</c:v>
                </c:pt>
                <c:pt idx="2">
                  <c:v>23.405999999999999</c:v>
                </c:pt>
                <c:pt idx="3">
                  <c:v>48.426000000000002</c:v>
                </c:pt>
                <c:pt idx="4">
                  <c:v>4.6790000000000003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412-45FE-BB66-49F0808F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981551"/>
        <c:axId val="1150985295"/>
      </c:scatterChart>
      <c:valAx>
        <c:axId val="115098155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家庭数 </a:t>
                </a:r>
                <a:r>
                  <a:rPr lang="en-US" altLang="ja-JP"/>
                  <a:t>[</a:t>
                </a:r>
                <a:r>
                  <a:rPr lang="ja-JP" altLang="en-US"/>
                  <a:t>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228757375035967"/>
              <c:y val="0.8185165239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85295"/>
        <c:crosses val="autoZero"/>
        <c:crossBetween val="midCat"/>
      </c:valAx>
      <c:valAx>
        <c:axId val="1150985295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0572142023913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81551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794164771767338"/>
          <c:y val="0.92646398423616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35782300301614"/>
          <c:y val="2.1453101384023648E-2"/>
          <c:w val="0.81643497425614242"/>
          <c:h val="0.77448433698646935"/>
        </c:manualLayout>
      </c:layout>
      <c:scatterChart>
        <c:scatterStyle val="lineMarker"/>
        <c:varyColors val="0"/>
        <c:ser>
          <c:idx val="0"/>
          <c:order val="0"/>
          <c:tx>
            <c:v>account10-10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('検証(10-10)'!$A$14,'検証(10-10)'!$A$29,'検証(10-10)'!$A$44)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('検証(10-10)'!$N$3,'検証(10-10)'!$N$18,'検証(10-10)'!$N$33)</c:f>
              <c:numCache>
                <c:formatCode>General</c:formatCode>
                <c:ptCount val="3"/>
                <c:pt idx="0">
                  <c:v>302583</c:v>
                </c:pt>
                <c:pt idx="1">
                  <c:v>250524</c:v>
                </c:pt>
                <c:pt idx="2">
                  <c:v>66240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D-400C-A87D-6D2BBFE5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77440"/>
        <c:axId val="431077024"/>
      </c:scatterChart>
      <c:valAx>
        <c:axId val="43107744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インバランス許容率 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077024"/>
        <c:crosses val="autoZero"/>
        <c:crossBetween val="midCat"/>
        <c:majorUnit val="5"/>
      </c:valAx>
      <c:valAx>
        <c:axId val="43107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transaction</a:t>
                </a:r>
                <a:r>
                  <a:rPr lang="en-US" altLang="ja-JP" baseline="0"/>
                  <a:t> cost [Gas]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0774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家庭数と</a:t>
            </a:r>
            <a:r>
              <a:rPr lang="en-US" altLang="ja-JP"/>
              <a:t>agreement</a:t>
            </a:r>
            <a:r>
              <a:rPr lang="ja-JP" altLang="en-US"/>
              <a:t>実行時に消費する</a:t>
            </a:r>
            <a:r>
              <a:rPr lang="en-US" altLang="ja-JP"/>
              <a:t>gas</a:t>
            </a:r>
            <a:r>
              <a:rPr lang="ja-JP" altLang="en-US"/>
              <a:t>の関係</a:t>
            </a:r>
          </a:p>
        </c:rich>
      </c:tx>
      <c:layout>
        <c:manualLayout>
          <c:xMode val="edge"/>
          <c:yMode val="edge"/>
          <c:x val="0.18931402093256858"/>
          <c:y val="0.88748004251385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872190358921183"/>
          <c:y val="5.0925925925925923E-2"/>
          <c:w val="0.81956341877018457"/>
          <c:h val="0.71083457731392019"/>
        </c:manualLayout>
      </c:layout>
      <c:scatterChart>
        <c:scatterStyle val="smoothMarker"/>
        <c:varyColors val="0"/>
        <c:ser>
          <c:idx val="0"/>
          <c:order val="0"/>
          <c:tx>
            <c:v>①～③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引継ぎレポ再現!$L$3:$L$7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引継ぎレポ再現!$M$3:$M$7</c:f>
              <c:numCache>
                <c:formatCode>General</c:formatCode>
                <c:ptCount val="5"/>
                <c:pt idx="0">
                  <c:v>46484</c:v>
                </c:pt>
                <c:pt idx="1">
                  <c:v>113584</c:v>
                </c:pt>
                <c:pt idx="2">
                  <c:v>226732</c:v>
                </c:pt>
                <c:pt idx="3">
                  <c:v>392721</c:v>
                </c:pt>
                <c:pt idx="4">
                  <c:v>604796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7-452B-930E-0DAF5A757B6F}"/>
            </c:ext>
          </c:extLst>
        </c:ser>
        <c:ser>
          <c:idx val="1"/>
          <c:order val="1"/>
          <c:tx>
            <c:v>④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引継ぎレポ再現!$L$3:$L$7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引継ぎレポ再現!$N$3:$N$7</c:f>
              <c:numCache>
                <c:formatCode>General</c:formatCode>
                <c:ptCount val="5"/>
                <c:pt idx="0">
                  <c:v>46484</c:v>
                </c:pt>
                <c:pt idx="1">
                  <c:v>160834</c:v>
                </c:pt>
                <c:pt idx="2">
                  <c:v>368482</c:v>
                </c:pt>
                <c:pt idx="3">
                  <c:v>676221</c:v>
                </c:pt>
                <c:pt idx="4">
                  <c:v>1077296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24-4B17-9124-E70E99CA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16816"/>
        <c:axId val="1730617232"/>
      </c:scatterChart>
      <c:valAx>
        <c:axId val="173061681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家庭数 </a:t>
                </a:r>
                <a:r>
                  <a:rPr lang="en-US" altLang="ja-JP"/>
                  <a:t>[</a:t>
                </a:r>
                <a:r>
                  <a:rPr lang="ja-JP" altLang="en-US"/>
                  <a:t>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0617232"/>
        <c:crosses val="autoZero"/>
        <c:crossBetween val="midCat"/>
        <c:majorUnit val="2"/>
      </c:valAx>
      <c:valAx>
        <c:axId val="173061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gas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0616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875788462960393"/>
          <c:y val="0.1790689736907152"/>
          <c:w val="0.14954612472258358"/>
          <c:h val="0.17963674341451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家庭数と合計の</a:t>
            </a:r>
            <a:r>
              <a:rPr lang="en-US" altLang="ja-JP"/>
              <a:t>gas</a:t>
            </a:r>
            <a:r>
              <a:rPr lang="ja-JP" altLang="en-US"/>
              <a:t>の関係</a:t>
            </a:r>
          </a:p>
        </c:rich>
      </c:tx>
      <c:layout>
        <c:manualLayout>
          <c:xMode val="edge"/>
          <c:yMode val="edge"/>
          <c:x val="0.37345659316564889"/>
          <c:y val="0.90363530749031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249759405074363"/>
          <c:y val="2.7777777777777776E-2"/>
          <c:w val="0.79428018372703413"/>
          <c:h val="0.73520030506786382"/>
        </c:manualLayout>
      </c:layout>
      <c:scatterChart>
        <c:scatterStyle val="smoothMarker"/>
        <c:varyColors val="0"/>
        <c:ser>
          <c:idx val="0"/>
          <c:order val="0"/>
          <c:tx>
            <c:v>①～③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引継ぎレポ再現!$S$3:$S$7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引継ぎレポ再現!$T$3:$T$7</c:f>
              <c:numCache>
                <c:formatCode>General</c:formatCode>
                <c:ptCount val="5"/>
                <c:pt idx="0">
                  <c:v>295528</c:v>
                </c:pt>
                <c:pt idx="1">
                  <c:v>581672</c:v>
                </c:pt>
                <c:pt idx="2">
                  <c:v>913864</c:v>
                </c:pt>
                <c:pt idx="3">
                  <c:v>1298833</c:v>
                </c:pt>
                <c:pt idx="4">
                  <c:v>1729952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9-4008-896E-029E75AFDD33}"/>
            </c:ext>
          </c:extLst>
        </c:ser>
        <c:ser>
          <c:idx val="1"/>
          <c:order val="1"/>
          <c:tx>
            <c:v>④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引継ぎレポ再現!$S$3:$S$7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引継ぎレポ再現!$U$3:$U$7</c:f>
              <c:numCache>
                <c:formatCode>General</c:formatCode>
                <c:ptCount val="5"/>
                <c:pt idx="0">
                  <c:v>295528</c:v>
                </c:pt>
                <c:pt idx="1">
                  <c:v>628922</c:v>
                </c:pt>
                <c:pt idx="2">
                  <c:v>1055614</c:v>
                </c:pt>
                <c:pt idx="3">
                  <c:v>4582333</c:v>
                </c:pt>
                <c:pt idx="4">
                  <c:v>5202452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A-49A5-99D4-2E7E8D6EE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78352"/>
        <c:axId val="1735284592"/>
      </c:scatterChart>
      <c:valAx>
        <c:axId val="173527835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家庭数 </a:t>
                </a:r>
                <a:r>
                  <a:rPr lang="en-US" altLang="ja-JP"/>
                  <a:t>[</a:t>
                </a:r>
                <a:r>
                  <a:rPr lang="ja-JP" altLang="en-US"/>
                  <a:t>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284592"/>
        <c:crosses val="autoZero"/>
        <c:crossBetween val="midCat"/>
      </c:valAx>
      <c:valAx>
        <c:axId val="173528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gas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2783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1683896535700029"/>
          <c:y val="0.22560140561201986"/>
          <c:w val="0.14806151701388207"/>
          <c:h val="0.12080619763516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家庭数に対する処理時間の変化②</a:t>
            </a:r>
          </a:p>
        </c:rich>
      </c:tx>
      <c:layout>
        <c:manualLayout>
          <c:xMode val="edge"/>
          <c:yMode val="edge"/>
          <c:x val="0.26684036117106991"/>
          <c:y val="0.88749331265020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733367788485899"/>
          <c:y val="4.6049181316756067E-2"/>
          <c:w val="0.852614842063661"/>
          <c:h val="0.7198189149731698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引継ぎレポ再現!$D$2:$H$2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引継ぎレポ再現!$D$10:$H$10</c:f>
              <c:numCache>
                <c:formatCode>General</c:formatCode>
                <c:ptCount val="5"/>
                <c:pt idx="0">
                  <c:v>20.27</c:v>
                </c:pt>
                <c:pt idx="1">
                  <c:v>21.521000000000001</c:v>
                </c:pt>
                <c:pt idx="2">
                  <c:v>7.6740000000000004</c:v>
                </c:pt>
                <c:pt idx="3">
                  <c:v>13.766999999999999</c:v>
                </c:pt>
                <c:pt idx="4">
                  <c:v>0.53400000000000003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7-4F1F-B5F1-298114D0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881263"/>
        <c:axId val="1431881679"/>
      </c:scatterChart>
      <c:valAx>
        <c:axId val="143188126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家庭数 </a:t>
                </a:r>
                <a:r>
                  <a:rPr lang="en-US" altLang="ja-JP"/>
                  <a:t>[</a:t>
                </a:r>
                <a:r>
                  <a:rPr lang="ja-JP" altLang="en-US"/>
                  <a:t>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393710921269988"/>
              <c:y val="0.8043747051879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1881679"/>
        <c:crosses val="autoZero"/>
        <c:crossBetween val="midCat"/>
        <c:majorUnit val="2"/>
      </c:valAx>
      <c:valAx>
        <c:axId val="1431881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18812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家庭数に対する処理時間の変化③</a:t>
            </a:r>
          </a:p>
        </c:rich>
      </c:tx>
      <c:layout>
        <c:manualLayout>
          <c:xMode val="edge"/>
          <c:yMode val="edge"/>
          <c:x val="0.23755386741040932"/>
          <c:y val="0.88463568387803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141326512268156"/>
          <c:y val="4.6783617897396192E-2"/>
          <c:w val="0.84798660441417428"/>
          <c:h val="0.745121711081522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引継ぎレポ再現!$D$2:$H$2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引継ぎレポ再現!$D$11:$H$11</c:f>
              <c:numCache>
                <c:formatCode>General</c:formatCode>
                <c:ptCount val="5"/>
                <c:pt idx="0">
                  <c:v>7.2350000000000003</c:v>
                </c:pt>
                <c:pt idx="1">
                  <c:v>2.9790000000000001</c:v>
                </c:pt>
                <c:pt idx="2">
                  <c:v>11.026999999999999</c:v>
                </c:pt>
                <c:pt idx="3">
                  <c:v>3.2349999999999999</c:v>
                </c:pt>
                <c:pt idx="4">
                  <c:v>1.887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0-4D02-A360-BF9E5B722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9983"/>
        <c:axId val="1467060399"/>
      </c:scatterChart>
      <c:valAx>
        <c:axId val="146705998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家庭数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</a:t>
                </a:r>
                <a:r>
                  <a:rPr lang="ja-JP" altLang="en-US" baseline="0"/>
                  <a:t>軒</a:t>
                </a:r>
                <a:r>
                  <a:rPr lang="en-US" altLang="ja-JP" baseline="0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35799805846187"/>
              <c:y val="0.83527913443944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060399"/>
        <c:crosses val="autoZero"/>
        <c:crossBetween val="midCat"/>
      </c:valAx>
      <c:valAx>
        <c:axId val="146706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0599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</a:t>
            </a:r>
            <a:r>
              <a:rPr lang="ja-JP" altLang="en-US"/>
              <a:t>つの計測結果</a:t>
            </a:r>
          </a:p>
        </c:rich>
      </c:tx>
      <c:layout>
        <c:manualLayout>
          <c:xMode val="edge"/>
          <c:yMode val="edge"/>
          <c:x val="0.41801706036745412"/>
          <c:y val="0.877638888888888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930824380187976E-2"/>
          <c:y val="2.5285853477536969E-2"/>
          <c:w val="0.8634690537928299"/>
          <c:h val="0.76661951813706208"/>
        </c:manualLayout>
      </c:layout>
      <c:scatterChart>
        <c:scatterStyle val="smoothMarker"/>
        <c:varyColors val="0"/>
        <c:ser>
          <c:idx val="1"/>
          <c:order val="0"/>
          <c:tx>
            <c:v>①の計測結果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引継ぎレポ再現!$D$2:$H$2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引継ぎレポ再現!$D$9:$H$9</c:f>
              <c:numCache>
                <c:formatCode>General</c:formatCode>
                <c:ptCount val="5"/>
                <c:pt idx="0">
                  <c:v>5.1079999999999997</c:v>
                </c:pt>
                <c:pt idx="1">
                  <c:v>1.623</c:v>
                </c:pt>
                <c:pt idx="2">
                  <c:v>23.405999999999999</c:v>
                </c:pt>
                <c:pt idx="3">
                  <c:v>48.426000000000002</c:v>
                </c:pt>
                <c:pt idx="4">
                  <c:v>4.6790000000000003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77-418F-A812-CCB3129ECD69}"/>
            </c:ext>
          </c:extLst>
        </c:ser>
        <c:ser>
          <c:idx val="2"/>
          <c:order val="1"/>
          <c:tx>
            <c:v>②の計測結果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引継ぎレポ再現!$D$2:$H$2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引継ぎレポ再現!$D$10:$H$10</c:f>
              <c:numCache>
                <c:formatCode>General</c:formatCode>
                <c:ptCount val="5"/>
                <c:pt idx="0">
                  <c:v>20.27</c:v>
                </c:pt>
                <c:pt idx="1">
                  <c:v>21.521000000000001</c:v>
                </c:pt>
                <c:pt idx="2">
                  <c:v>7.6740000000000004</c:v>
                </c:pt>
                <c:pt idx="3">
                  <c:v>13.766999999999999</c:v>
                </c:pt>
                <c:pt idx="4">
                  <c:v>0.53400000000000003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C77-418F-A812-CCB3129ECD69}"/>
            </c:ext>
          </c:extLst>
        </c:ser>
        <c:ser>
          <c:idx val="0"/>
          <c:order val="2"/>
          <c:tx>
            <c:v>③の計測結果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引継ぎレポ再現!$D$2:$H$2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引継ぎレポ再現!$D$11:$H$11</c:f>
              <c:numCache>
                <c:formatCode>General</c:formatCode>
                <c:ptCount val="5"/>
                <c:pt idx="0">
                  <c:v>7.2350000000000003</c:v>
                </c:pt>
                <c:pt idx="1">
                  <c:v>2.9790000000000001</c:v>
                </c:pt>
                <c:pt idx="2">
                  <c:v>11.026999999999999</c:v>
                </c:pt>
                <c:pt idx="3">
                  <c:v>3.2349999999999999</c:v>
                </c:pt>
                <c:pt idx="4">
                  <c:v>1.887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77-418F-A812-CCB3129ECD69}"/>
            </c:ext>
          </c:extLst>
        </c:ser>
        <c:ser>
          <c:idx val="3"/>
          <c:order val="3"/>
          <c:tx>
            <c:v>④の計測結果</c:v>
          </c:tx>
          <c:marker>
            <c:symbol val="circle"/>
            <c:size val="5"/>
          </c:marker>
          <c:xVal>
            <c:numRef>
              <c:f>引継ぎレポ再現!$D$2:$H$2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引継ぎレポ再現!$D$12:$H$12</c:f>
              <c:numCache>
                <c:formatCode>General</c:formatCode>
                <c:ptCount val="5"/>
                <c:pt idx="0">
                  <c:v>3.1709999999999998</c:v>
                </c:pt>
                <c:pt idx="1">
                  <c:v>1.0660000000000001</c:v>
                </c:pt>
                <c:pt idx="2">
                  <c:v>0.76200000000000001</c:v>
                </c:pt>
                <c:pt idx="3">
                  <c:v>3.2629999999999999</c:v>
                </c:pt>
                <c:pt idx="4">
                  <c:v>3.3180000000000001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7-45BA-AE3B-A8CAA922A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9983"/>
        <c:axId val="1467060399"/>
      </c:scatterChart>
      <c:valAx>
        <c:axId val="1467059983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家庭数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</a:t>
                </a:r>
                <a:r>
                  <a:rPr lang="ja-JP" altLang="en-US" baseline="0"/>
                  <a:t>軒</a:t>
                </a:r>
                <a:r>
                  <a:rPr lang="en-US" altLang="ja-JP" baseline="0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358005249343832"/>
              <c:y val="0.816760717410323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060399"/>
        <c:crosses val="autoZero"/>
        <c:crossBetween val="midCat"/>
      </c:valAx>
      <c:valAx>
        <c:axId val="1467060399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059983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61111111111111"/>
          <c:y val="0.10227143482064745"/>
          <c:w val="0.2322352244148099"/>
          <c:h val="0.2765982369745134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家庭数に対する処理時間の変化④</a:t>
            </a:r>
          </a:p>
        </c:rich>
      </c:tx>
      <c:layout>
        <c:manualLayout>
          <c:xMode val="edge"/>
          <c:yMode val="edge"/>
          <c:x val="0.23972087678317844"/>
          <c:y val="0.88751911682918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898598070718994"/>
          <c:y val="2.7777777777777776E-2"/>
          <c:w val="0.84334720904753036"/>
          <c:h val="0.712831335455502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引継ぎレポ再現!$D$2:$H$2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引継ぎレポ再現!$D$12:$H$12</c:f>
              <c:numCache>
                <c:formatCode>General</c:formatCode>
                <c:ptCount val="5"/>
                <c:pt idx="0">
                  <c:v>3.1709999999999998</c:v>
                </c:pt>
                <c:pt idx="1">
                  <c:v>1.0660000000000001</c:v>
                </c:pt>
                <c:pt idx="2">
                  <c:v>0.76200000000000001</c:v>
                </c:pt>
                <c:pt idx="3">
                  <c:v>3.2629999999999999</c:v>
                </c:pt>
                <c:pt idx="4">
                  <c:v>3.3180000000000001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2-416B-8A1E-184E29CC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69168"/>
        <c:axId val="218283728"/>
      </c:scatterChart>
      <c:valAx>
        <c:axId val="21826916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家庭数 </a:t>
                </a:r>
                <a:r>
                  <a:rPr lang="en-US" altLang="ja-JP"/>
                  <a:t>[</a:t>
                </a:r>
                <a:r>
                  <a:rPr lang="ja-JP" altLang="en-US"/>
                  <a:t>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283728"/>
        <c:crosses val="autoZero"/>
        <c:crossBetween val="midCat"/>
      </c:valAx>
      <c:valAx>
        <c:axId val="21828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269168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0"/>
              <a:t>インバランス許容率と</a:t>
            </a:r>
            <a:r>
              <a:rPr lang="en-US" altLang="ja-JP" sz="1200" b="0"/>
              <a:t>Gas</a:t>
            </a:r>
            <a:r>
              <a:rPr lang="ja-JP" altLang="en-US" sz="1200" b="0"/>
              <a:t>および再精算回数との関係</a:t>
            </a:r>
          </a:p>
        </c:rich>
      </c:tx>
      <c:layout>
        <c:manualLayout>
          <c:xMode val="edge"/>
          <c:yMode val="edge"/>
          <c:x val="0.13636697247706422"/>
          <c:y val="0.917044797211155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931296202653567"/>
          <c:y val="2.6188671332078958E-2"/>
          <c:w val="0.76385311469093886"/>
          <c:h val="0.76543833440236486"/>
        </c:manualLayout>
      </c:layout>
      <c:barChart>
        <c:barDir val="col"/>
        <c:grouping val="clustered"/>
        <c:varyColors val="0"/>
        <c:ser>
          <c:idx val="1"/>
          <c:order val="0"/>
          <c:tx>
            <c:v>account_1-1</c:v>
          </c:tx>
          <c:spPr>
            <a:ln w="25400">
              <a:noFill/>
            </a:ln>
          </c:spPr>
          <c:invertIfNegative val="0"/>
          <c:cat>
            <c:numRef>
              <c:f>('検証(1-1)'!$A$6,'検証(1-1)'!$A$14,'検証(1-1)'!$A$22)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('検証(1-1)'!$N$4,'検証(1-1)'!$N$12,'検証(1-1)'!$N$20)</c:f>
              <c:numCache>
                <c:formatCode>General</c:formatCode>
                <c:ptCount val="3"/>
                <c:pt idx="0">
                  <c:v>57008</c:v>
                </c:pt>
                <c:pt idx="1">
                  <c:v>57033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8B5-476E-9385-C4EE90CAACED}"/>
            </c:ext>
          </c:extLst>
        </c:ser>
        <c:ser>
          <c:idx val="2"/>
          <c:order val="1"/>
          <c:tx>
            <c:v>account5-5</c:v>
          </c:tx>
          <c:spPr>
            <a:solidFill>
              <a:schemeClr val="accent6"/>
            </a:solidFill>
            <a:ln w="25400" cap="rnd">
              <a:noFill/>
              <a:round/>
            </a:ln>
            <a:effectLst/>
          </c:spPr>
          <c:invertIfNegative val="0"/>
          <c:cat>
            <c:numRef>
              <c:f>('検証(5-5)'!$A$9,'検証(5-5)'!$A$19,'検証(5-5)'!$A$29)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('検証(5-5)'!$N$3,'検証(5-5)'!$N$13,'検証(5-5)'!$N$23)</c:f>
              <c:numCache>
                <c:formatCode>General</c:formatCode>
                <c:ptCount val="3"/>
                <c:pt idx="0">
                  <c:v>146031</c:v>
                </c:pt>
                <c:pt idx="1">
                  <c:v>100035</c:v>
                </c:pt>
                <c:pt idx="2">
                  <c:v>57033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8B5-476E-9385-C4EE90CAACED}"/>
            </c:ext>
          </c:extLst>
        </c:ser>
        <c:ser>
          <c:idx val="3"/>
          <c:order val="2"/>
          <c:tx>
            <c:v>account10-10</c:v>
          </c:tx>
          <c:spPr>
            <a:effectLst/>
          </c:spPr>
          <c:invertIfNegative val="0"/>
          <c:cat>
            <c:numRef>
              <c:f>('検証(10-10)'!$A$14,'検証(10-10)'!$A$29,'検証(10-10)'!$A$44)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('検証(10-10)'!$N$3,'検証(10-10)'!$N$18,'検証(10-10)'!$N$33)</c:f>
              <c:numCache>
                <c:formatCode>General</c:formatCode>
                <c:ptCount val="3"/>
                <c:pt idx="0">
                  <c:v>302583</c:v>
                </c:pt>
                <c:pt idx="1">
                  <c:v>250524</c:v>
                </c:pt>
                <c:pt idx="2">
                  <c:v>66240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8B5-476E-9385-C4EE90CA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086592"/>
        <c:axId val="431082432"/>
      </c:barChart>
      <c:lineChart>
        <c:grouping val="standard"/>
        <c:varyColors val="0"/>
        <c:ser>
          <c:idx val="4"/>
          <c:order val="3"/>
          <c:tx>
            <c:v>RecalculateCount_1-1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10"/>
            <c:spPr>
              <a:ln>
                <a:solidFill>
                  <a:schemeClr val="accent2"/>
                </a:solidFill>
              </a:ln>
            </c:spPr>
          </c:marker>
          <c:cat>
            <c:numRef>
              <c:f>('検証(1-1)'!$A$6,'検証(1-1)'!$A$14,'検証(1-1)'!$A$22)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('検証(1-1)'!$P$4,'検証(1-1)'!$P$12,'検証(1-1)'!$P$20)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B5-476E-9385-C4EE90CAACED}"/>
            </c:ext>
          </c:extLst>
        </c:ser>
        <c:ser>
          <c:idx val="5"/>
          <c:order val="4"/>
          <c:tx>
            <c:v>RecalculateCount_5-5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</c:marker>
          <c:cat>
            <c:numRef>
              <c:f>'検証(5-5)'!$A$9:$C$9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'検証(5-5)'!$P$5:$P$7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B5-476E-9385-C4EE90CAACED}"/>
            </c:ext>
          </c:extLst>
        </c:ser>
        <c:ser>
          <c:idx val="0"/>
          <c:order val="5"/>
          <c:tx>
            <c:v>RecalculateCount_10-10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'検証(10-10)'!$A$14:$C$14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'検証(10-10)'!$P$5:$P$7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B5-476E-9385-C4EE90CA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58192"/>
        <c:axId val="537956112"/>
      </c:lineChart>
      <c:catAx>
        <c:axId val="43108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b="0"/>
                  <a:t>インバランス許容率 </a:t>
                </a:r>
                <a:r>
                  <a:rPr lang="en-US" altLang="ja-JP" b="0"/>
                  <a:t>[%]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082432"/>
        <c:crosses val="autoZero"/>
        <c:auto val="1"/>
        <c:lblAlgn val="ctr"/>
        <c:lblOffset val="100"/>
        <c:noMultiLvlLbl val="0"/>
      </c:catAx>
      <c:valAx>
        <c:axId val="4310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/>
                  <a:t>transaction</a:t>
                </a:r>
                <a:r>
                  <a:rPr lang="en-US" altLang="ja-JP" b="0" baseline="0"/>
                  <a:t> cost [Gas]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086592"/>
        <c:crosses val="autoZero"/>
        <c:crossBetween val="between"/>
      </c:valAx>
      <c:valAx>
        <c:axId val="537956112"/>
        <c:scaling>
          <c:orientation val="minMax"/>
          <c:max val="6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/>
                  <a:t>Recalculate</a:t>
                </a:r>
                <a:r>
                  <a:rPr lang="en-US" altLang="ja-JP" b="0" baseline="0"/>
                  <a:t>Count [</a:t>
                </a:r>
                <a:r>
                  <a:rPr lang="ja-JP" altLang="en-US" b="0" baseline="0"/>
                  <a:t>回</a:t>
                </a:r>
                <a:r>
                  <a:rPr lang="en-US" altLang="ja-JP" b="0" baseline="0"/>
                  <a:t>]</a:t>
                </a:r>
                <a:endParaRPr lang="ja-JP" alt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37958192"/>
        <c:crosses val="max"/>
        <c:crossBetween val="between"/>
      </c:valAx>
      <c:catAx>
        <c:axId val="53795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9561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4397476462231209"/>
          <c:y val="1.6614748145209791E-2"/>
          <c:w val="0.42422095403212212"/>
          <c:h val="0.2659624472909974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915668417100008"/>
          <c:y val="0.92137308805810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132772979460527"/>
          <c:y val="2.4894792232971783E-2"/>
          <c:w val="0.80172361730026831"/>
          <c:h val="0.77894580530575808"/>
        </c:manualLayout>
      </c:layout>
      <c:scatterChart>
        <c:scatterStyle val="lineMarker"/>
        <c:varyColors val="0"/>
        <c:ser>
          <c:idx val="0"/>
          <c:order val="0"/>
          <c:tx>
            <c:v>account5-5の時の許容率とGasの関係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('検証(5-5)'!$A$9,'検証(5-5)'!$A$19,'検証(5-5)'!$A$29)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('検証(5-5)'!$N$3,'検証(5-5)'!$N$13,'検証(5-5)'!$N$23)</c:f>
              <c:numCache>
                <c:formatCode>General</c:formatCode>
                <c:ptCount val="3"/>
                <c:pt idx="0">
                  <c:v>146031</c:v>
                </c:pt>
                <c:pt idx="1">
                  <c:v>100035</c:v>
                </c:pt>
                <c:pt idx="2">
                  <c:v>57033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1-4AAA-8F8E-BDD574D8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21136"/>
        <c:axId val="1990519888"/>
      </c:scatterChart>
      <c:valAx>
        <c:axId val="1990521136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インバランス許容率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519888"/>
        <c:crosses val="autoZero"/>
        <c:crossBetween val="midCat"/>
        <c:majorUnit val="5"/>
      </c:valAx>
      <c:valAx>
        <c:axId val="199051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transaction</a:t>
                </a:r>
                <a:r>
                  <a:rPr lang="en-US" altLang="ja-JP" baseline="0"/>
                  <a:t> cost [Gas]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168808245053082E-2"/>
              <c:y val="0.27886726292575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521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16</xdr:row>
      <xdr:rowOff>90486</xdr:rowOff>
    </xdr:from>
    <xdr:to>
      <xdr:col>3</xdr:col>
      <xdr:colOff>533400</xdr:colOff>
      <xdr:row>28</xdr:row>
      <xdr:rowOff>209549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F6116C-7DAF-4EFE-9A84-322C62B14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166686</xdr:colOff>
      <xdr:row>8</xdr:row>
      <xdr:rowOff>100012</xdr:rowOff>
    </xdr:from>
    <xdr:to>
      <xdr:col>18</xdr:col>
      <xdr:colOff>137159</xdr:colOff>
      <xdr:row>23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E83316-C2A2-4C56-AB72-FE5FBAE54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414336</xdr:colOff>
      <xdr:row>8</xdr:row>
      <xdr:rowOff>176212</xdr:rowOff>
    </xdr:from>
    <xdr:to>
      <xdr:col>25</xdr:col>
      <xdr:colOff>502920</xdr:colOff>
      <xdr:row>23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9857607-E684-41FD-84AD-F99AA37B1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133350</xdr:colOff>
      <xdr:row>16</xdr:row>
      <xdr:rowOff>61911</xdr:rowOff>
    </xdr:from>
    <xdr:to>
      <xdr:col>11</xdr:col>
      <xdr:colOff>266700</xdr:colOff>
      <xdr:row>28</xdr:row>
      <xdr:rowOff>238124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01EC4CB-B225-4314-AA4D-966C7A5A1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257174</xdr:colOff>
      <xdr:row>29</xdr:row>
      <xdr:rowOff>80962</xdr:rowOff>
    </xdr:from>
    <xdr:to>
      <xdr:col>3</xdr:col>
      <xdr:colOff>676274</xdr:colOff>
      <xdr:row>41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81FCF17-84FF-4834-BBE5-1E1E6B47F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128587</xdr:colOff>
      <xdr:row>29</xdr:row>
      <xdr:rowOff>119062</xdr:rowOff>
    </xdr:from>
    <xdr:to>
      <xdr:col>11</xdr:col>
      <xdr:colOff>238125</xdr:colOff>
      <xdr:row>41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B85E555-5025-4373-9C34-17B35AD7C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147637</xdr:colOff>
      <xdr:row>42</xdr:row>
      <xdr:rowOff>80961</xdr:rowOff>
    </xdr:from>
    <xdr:to>
      <xdr:col>4</xdr:col>
      <xdr:colOff>19050</xdr:colOff>
      <xdr:row>55</xdr:row>
      <xdr:rowOff>76199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73A61C7-1C39-43CF-AD1E-F983EBA0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22</xdr:row>
      <xdr:rowOff>80961</xdr:rowOff>
    </xdr:from>
    <xdr:to>
      <xdr:col>14</xdr:col>
      <xdr:colOff>361950</xdr:colOff>
      <xdr:row>42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961AD7-2655-4849-88EB-0A2AA3C9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104776</xdr:colOff>
      <xdr:row>1</xdr:row>
      <xdr:rowOff>152400</xdr:rowOff>
    </xdr:from>
    <xdr:to>
      <xdr:col>26</xdr:col>
      <xdr:colOff>242888</xdr:colOff>
      <xdr:row>20</xdr:row>
      <xdr:rowOff>52388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0633C6-DF85-4251-8F67-5178F702C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6</xdr:row>
      <xdr:rowOff>223836</xdr:rowOff>
    </xdr:from>
    <xdr:to>
      <xdr:col>25</xdr:col>
      <xdr:colOff>219075</xdr:colOff>
      <xdr:row>24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86347C-40C3-4B98-8F9F-2E1869DA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7253-20E9-4E42-A51F-3914ECF908D5}">
  <dimension ref="A1:U12"/>
  <sheetViews>
    <sheetView topLeftCell="A19" zoomScale="115" zoomScaleNormal="115" workbookViewId="0">
      <selection activeCell="M32" sqref="M32"/>
    </sheetView>
  </sheetViews>
  <sheetFormatPr defaultRowHeight="18.75" x14ac:dyDescent="0.4"/>
  <cols>
    <col min="1" max="1" width="23.5" customWidth="1"/>
    <col min="3" max="3" width="25.875" customWidth="1"/>
    <col min="12" max="12" width="9.75" customWidth="1"/>
  </cols>
  <sheetData>
    <row r="1" spans="1:21" x14ac:dyDescent="0.4">
      <c r="A1" t="s">
        <v>0</v>
      </c>
      <c r="K1" t="s">
        <v>5</v>
      </c>
      <c r="S1" t="s">
        <v>5</v>
      </c>
    </row>
    <row r="2" spans="1:21" x14ac:dyDescent="0.4">
      <c r="C2" s="2" t="s">
        <v>2</v>
      </c>
      <c r="D2" s="1">
        <v>2</v>
      </c>
      <c r="E2" s="1">
        <v>4</v>
      </c>
      <c r="F2" s="1">
        <v>6</v>
      </c>
      <c r="G2" s="1">
        <v>8</v>
      </c>
      <c r="H2" s="1">
        <v>10</v>
      </c>
      <c r="L2" t="s">
        <v>6</v>
      </c>
      <c r="M2" t="s">
        <v>16</v>
      </c>
      <c r="N2" t="s">
        <v>11</v>
      </c>
      <c r="O2" t="s">
        <v>17</v>
      </c>
      <c r="S2" t="s">
        <v>10</v>
      </c>
      <c r="T2" t="s">
        <v>16</v>
      </c>
      <c r="U2" t="s">
        <v>11</v>
      </c>
    </row>
    <row r="3" spans="1:21" x14ac:dyDescent="0.4">
      <c r="C3" s="23" t="s">
        <v>1</v>
      </c>
      <c r="D3" s="1"/>
      <c r="E3" s="1"/>
      <c r="F3" s="1"/>
      <c r="G3" s="1"/>
      <c r="H3" s="1"/>
      <c r="L3">
        <v>2</v>
      </c>
      <c r="M3">
        <v>46484</v>
      </c>
      <c r="N3">
        <v>46484</v>
      </c>
      <c r="O3">
        <v>46484</v>
      </c>
      <c r="S3">
        <v>2</v>
      </c>
      <c r="T3">
        <v>295528</v>
      </c>
      <c r="U3">
        <v>295528</v>
      </c>
    </row>
    <row r="4" spans="1:21" x14ac:dyDescent="0.4">
      <c r="C4" s="23"/>
      <c r="D4" s="1"/>
      <c r="E4" s="1"/>
      <c r="F4" s="1"/>
      <c r="G4" s="1"/>
      <c r="H4" s="1"/>
      <c r="L4">
        <v>4</v>
      </c>
      <c r="M4">
        <v>113584</v>
      </c>
      <c r="N4">
        <v>160834</v>
      </c>
      <c r="O4">
        <v>113565</v>
      </c>
      <c r="S4">
        <v>4</v>
      </c>
      <c r="T4">
        <v>581672</v>
      </c>
      <c r="U4">
        <v>628922</v>
      </c>
    </row>
    <row r="5" spans="1:21" x14ac:dyDescent="0.4">
      <c r="C5" s="23"/>
      <c r="D5" s="1"/>
      <c r="E5" s="1"/>
      <c r="F5" s="1"/>
      <c r="G5" s="1"/>
      <c r="H5" s="1"/>
      <c r="L5">
        <v>6</v>
      </c>
      <c r="M5">
        <v>226732</v>
      </c>
      <c r="N5">
        <v>368482</v>
      </c>
      <c r="O5">
        <v>230100</v>
      </c>
      <c r="S5">
        <v>6</v>
      </c>
      <c r="T5">
        <v>913864</v>
      </c>
      <c r="U5">
        <v>1055614</v>
      </c>
    </row>
    <row r="6" spans="1:21" x14ac:dyDescent="0.4">
      <c r="C6" s="23"/>
      <c r="D6" s="1"/>
      <c r="E6" s="1"/>
      <c r="F6" s="1"/>
      <c r="G6" s="1"/>
      <c r="H6" s="1"/>
      <c r="L6">
        <v>8</v>
      </c>
      <c r="M6">
        <v>392721</v>
      </c>
      <c r="N6">
        <v>676221</v>
      </c>
      <c r="O6">
        <v>392721</v>
      </c>
      <c r="S6">
        <v>8</v>
      </c>
      <c r="T6">
        <v>1298833</v>
      </c>
      <c r="U6">
        <v>4582333</v>
      </c>
    </row>
    <row r="7" spans="1:21" x14ac:dyDescent="0.4">
      <c r="C7" s="23"/>
      <c r="D7" s="1"/>
      <c r="E7" s="1"/>
      <c r="F7" s="1"/>
      <c r="G7" s="1"/>
      <c r="H7" s="1"/>
      <c r="L7">
        <v>10</v>
      </c>
      <c r="M7">
        <v>604796</v>
      </c>
      <c r="N7">
        <v>1077296</v>
      </c>
      <c r="O7">
        <v>604796</v>
      </c>
      <c r="S7">
        <v>10</v>
      </c>
      <c r="T7">
        <v>1729952</v>
      </c>
      <c r="U7">
        <v>5202452</v>
      </c>
    </row>
    <row r="8" spans="1:21" x14ac:dyDescent="0.4">
      <c r="C8" s="3" t="s">
        <v>3</v>
      </c>
      <c r="D8" s="1"/>
      <c r="E8" s="1"/>
      <c r="F8" s="1"/>
      <c r="G8" s="1"/>
      <c r="H8" s="1"/>
    </row>
    <row r="9" spans="1:21" x14ac:dyDescent="0.4">
      <c r="A9" t="s">
        <v>12</v>
      </c>
      <c r="B9" t="s">
        <v>7</v>
      </c>
      <c r="C9" s="24" t="s">
        <v>4</v>
      </c>
      <c r="D9" s="1">
        <v>5.1079999999999997</v>
      </c>
      <c r="E9" s="1">
        <v>1.623</v>
      </c>
      <c r="F9" s="1">
        <v>23.405999999999999</v>
      </c>
      <c r="G9" s="1">
        <v>48.426000000000002</v>
      </c>
      <c r="H9" s="1">
        <v>4.6790000000000003</v>
      </c>
    </row>
    <row r="10" spans="1:21" x14ac:dyDescent="0.4">
      <c r="A10" t="s">
        <v>13</v>
      </c>
      <c r="B10" t="s">
        <v>8</v>
      </c>
      <c r="C10" s="25"/>
      <c r="D10" s="1">
        <v>20.27</v>
      </c>
      <c r="E10" s="1">
        <v>21.521000000000001</v>
      </c>
      <c r="F10" s="1">
        <v>7.6740000000000004</v>
      </c>
      <c r="G10" s="1">
        <v>13.766999999999999</v>
      </c>
      <c r="H10" s="1">
        <v>0.53400000000000003</v>
      </c>
    </row>
    <row r="11" spans="1:21" x14ac:dyDescent="0.4">
      <c r="A11" t="s">
        <v>14</v>
      </c>
      <c r="B11" t="s">
        <v>9</v>
      </c>
      <c r="C11" s="25"/>
      <c r="D11" s="1">
        <v>7.2350000000000003</v>
      </c>
      <c r="E11" s="1">
        <v>2.9790000000000001</v>
      </c>
      <c r="F11" s="1">
        <v>11.026999999999999</v>
      </c>
      <c r="G11" s="1">
        <v>3.2349999999999999</v>
      </c>
      <c r="H11" s="1">
        <v>1.887</v>
      </c>
    </row>
    <row r="12" spans="1:21" x14ac:dyDescent="0.4">
      <c r="A12" t="s">
        <v>15</v>
      </c>
      <c r="B12" t="s">
        <v>11</v>
      </c>
      <c r="C12" s="25"/>
      <c r="D12" s="1">
        <v>3.1709999999999998</v>
      </c>
      <c r="E12" s="1">
        <v>1.0660000000000001</v>
      </c>
      <c r="F12" s="1">
        <v>0.76200000000000001</v>
      </c>
      <c r="G12" s="1">
        <v>3.2629999999999999</v>
      </c>
      <c r="H12" s="1">
        <v>3.3180000000000001</v>
      </c>
    </row>
  </sheetData>
  <mergeCells count="2">
    <mergeCell ref="C3:C7"/>
    <mergeCell ref="C9:C12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5587-638E-4B01-95BB-38C75B2C727B}">
  <dimension ref="A2:P25"/>
  <sheetViews>
    <sheetView tabSelected="1" topLeftCell="A16" workbookViewId="0">
      <selection activeCell="R6" sqref="R6"/>
    </sheetView>
  </sheetViews>
  <sheetFormatPr defaultRowHeight="18.75" x14ac:dyDescent="0.4"/>
  <cols>
    <col min="1" max="1" width="9.5" bestFit="1" customWidth="1"/>
    <col min="8" max="8" width="13.875" customWidth="1"/>
    <col min="9" max="9" width="10.5" customWidth="1"/>
    <col min="16" max="16" width="16.125" customWidth="1"/>
  </cols>
  <sheetData>
    <row r="2" spans="1:16" x14ac:dyDescent="0.4">
      <c r="A2" s="27" t="s">
        <v>24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6" x14ac:dyDescent="0.4">
      <c r="A3" s="4"/>
      <c r="B3" s="5" t="s">
        <v>18</v>
      </c>
      <c r="C3" s="5"/>
      <c r="D3" s="6" t="s">
        <v>19</v>
      </c>
      <c r="E3" s="5"/>
      <c r="F3" s="26" t="s">
        <v>25</v>
      </c>
      <c r="G3" s="26"/>
      <c r="H3" s="26"/>
      <c r="I3" s="26"/>
      <c r="J3" s="5"/>
      <c r="K3" s="26" t="s">
        <v>26</v>
      </c>
      <c r="L3" s="26"/>
      <c r="M3" s="5"/>
      <c r="N3" s="18" t="s">
        <v>31</v>
      </c>
      <c r="O3" s="18" t="s">
        <v>32</v>
      </c>
      <c r="P3" s="17" t="s">
        <v>34</v>
      </c>
    </row>
    <row r="4" spans="1:16" x14ac:dyDescent="0.4">
      <c r="A4" s="4" t="s">
        <v>20</v>
      </c>
      <c r="B4" s="5"/>
      <c r="C4" s="5"/>
      <c r="D4" s="5"/>
      <c r="E4" s="5"/>
      <c r="F4" s="5" t="s">
        <v>21</v>
      </c>
      <c r="G4" s="5" t="s">
        <v>22</v>
      </c>
      <c r="H4" s="5" t="s">
        <v>27</v>
      </c>
      <c r="I4" s="5" t="s">
        <v>28</v>
      </c>
      <c r="J4" s="5"/>
      <c r="K4" s="5" t="s">
        <v>23</v>
      </c>
      <c r="L4" s="5" t="s">
        <v>22</v>
      </c>
      <c r="M4" s="5"/>
      <c r="N4" s="19">
        <v>57008</v>
      </c>
      <c r="O4" s="19">
        <v>8</v>
      </c>
      <c r="P4" s="21">
        <v>1</v>
      </c>
    </row>
    <row r="5" spans="1:16" x14ac:dyDescent="0.4">
      <c r="A5" s="8">
        <v>1</v>
      </c>
      <c r="B5" s="9"/>
      <c r="C5" s="9"/>
      <c r="D5" s="9"/>
      <c r="E5" s="9"/>
      <c r="F5" s="9">
        <v>13</v>
      </c>
      <c r="G5" s="9">
        <v>9</v>
      </c>
      <c r="H5" s="9">
        <v>10</v>
      </c>
      <c r="I5" s="10">
        <v>11.700000000000001</v>
      </c>
      <c r="J5" s="9"/>
      <c r="K5" s="9">
        <v>10</v>
      </c>
      <c r="L5" s="9">
        <v>9</v>
      </c>
      <c r="M5" s="9"/>
      <c r="N5" s="9"/>
      <c r="O5" s="11"/>
    </row>
    <row r="6" spans="1:16" x14ac:dyDescent="0.4">
      <c r="A6">
        <v>0</v>
      </c>
    </row>
    <row r="10" spans="1:16" x14ac:dyDescent="0.4">
      <c r="A10" s="27" t="s">
        <v>29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</row>
    <row r="11" spans="1:16" x14ac:dyDescent="0.4">
      <c r="A11" s="4"/>
      <c r="B11" s="5" t="s">
        <v>18</v>
      </c>
      <c r="C11" s="5"/>
      <c r="D11" s="6" t="s">
        <v>19</v>
      </c>
      <c r="E11" s="5"/>
      <c r="F11" s="26" t="s">
        <v>25</v>
      </c>
      <c r="G11" s="26"/>
      <c r="H11" s="26"/>
      <c r="I11" s="26"/>
      <c r="J11" s="5"/>
      <c r="K11" s="26" t="s">
        <v>26</v>
      </c>
      <c r="L11" s="26"/>
      <c r="M11" s="5"/>
      <c r="N11" s="18" t="s">
        <v>33</v>
      </c>
      <c r="O11" s="18" t="s">
        <v>32</v>
      </c>
      <c r="P11" s="17" t="s">
        <v>34</v>
      </c>
    </row>
    <row r="12" spans="1:16" x14ac:dyDescent="0.4">
      <c r="A12" s="4" t="s">
        <v>20</v>
      </c>
      <c r="B12" s="5"/>
      <c r="C12" s="5"/>
      <c r="D12" s="5"/>
      <c r="E12" s="5"/>
      <c r="F12" s="5" t="s">
        <v>21</v>
      </c>
      <c r="G12" s="5" t="s">
        <v>22</v>
      </c>
      <c r="H12" s="5" t="s">
        <v>27</v>
      </c>
      <c r="I12" s="5" t="s">
        <v>28</v>
      </c>
      <c r="J12" s="5"/>
      <c r="K12" s="5" t="s">
        <v>23</v>
      </c>
      <c r="L12" s="5" t="s">
        <v>22</v>
      </c>
      <c r="M12" s="5"/>
      <c r="N12" s="19">
        <v>57033</v>
      </c>
      <c r="O12" s="19">
        <v>8</v>
      </c>
      <c r="P12" s="21">
        <v>1</v>
      </c>
    </row>
    <row r="13" spans="1:16" x14ac:dyDescent="0.4">
      <c r="A13" s="8">
        <v>1</v>
      </c>
      <c r="B13" s="9"/>
      <c r="C13" s="9"/>
      <c r="D13" s="9"/>
      <c r="E13" s="9"/>
      <c r="F13" s="9">
        <v>13</v>
      </c>
      <c r="G13" s="9">
        <v>9</v>
      </c>
      <c r="H13" s="9">
        <v>10</v>
      </c>
      <c r="I13" s="10">
        <v>11.700000000000001</v>
      </c>
      <c r="J13" s="9"/>
      <c r="K13" s="9">
        <v>10</v>
      </c>
      <c r="L13" s="9">
        <v>9</v>
      </c>
      <c r="M13" s="9"/>
      <c r="N13" s="9"/>
      <c r="O13" s="11"/>
    </row>
    <row r="14" spans="1:16" x14ac:dyDescent="0.4">
      <c r="A14">
        <v>5</v>
      </c>
    </row>
    <row r="18" spans="1:16" x14ac:dyDescent="0.4">
      <c r="A18" s="27" t="s">
        <v>30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</row>
    <row r="19" spans="1:16" x14ac:dyDescent="0.4">
      <c r="A19" s="4"/>
      <c r="B19" s="5" t="s">
        <v>18</v>
      </c>
      <c r="C19" s="5"/>
      <c r="D19" s="6" t="s">
        <v>19</v>
      </c>
      <c r="E19" s="5"/>
      <c r="F19" s="26" t="s">
        <v>25</v>
      </c>
      <c r="G19" s="26"/>
      <c r="H19" s="26"/>
      <c r="I19" s="26"/>
      <c r="J19" s="5"/>
      <c r="K19" s="26" t="s">
        <v>26</v>
      </c>
      <c r="L19" s="26"/>
      <c r="M19" s="5"/>
      <c r="N19" s="18" t="s">
        <v>33</v>
      </c>
      <c r="O19" s="18" t="s">
        <v>32</v>
      </c>
      <c r="P19" s="17" t="s">
        <v>34</v>
      </c>
    </row>
    <row r="20" spans="1:16" x14ac:dyDescent="0.4">
      <c r="A20" s="4" t="s">
        <v>20</v>
      </c>
      <c r="B20" s="5"/>
      <c r="C20" s="5"/>
      <c r="D20" s="5"/>
      <c r="E20" s="5"/>
      <c r="F20" s="5" t="s">
        <v>21</v>
      </c>
      <c r="G20" s="5" t="s">
        <v>22</v>
      </c>
      <c r="H20" s="5" t="s">
        <v>27</v>
      </c>
      <c r="I20" s="5" t="s">
        <v>28</v>
      </c>
      <c r="J20" s="5"/>
      <c r="K20" s="5" t="s">
        <v>23</v>
      </c>
      <c r="L20" s="5" t="s">
        <v>22</v>
      </c>
      <c r="M20" s="5"/>
      <c r="N20" s="19">
        <v>0</v>
      </c>
      <c r="O20" s="19">
        <v>0</v>
      </c>
      <c r="P20" s="21">
        <v>0</v>
      </c>
    </row>
    <row r="21" spans="1:16" x14ac:dyDescent="0.4">
      <c r="A21" s="8">
        <v>1</v>
      </c>
      <c r="B21" s="9"/>
      <c r="C21" s="9"/>
      <c r="D21" s="9"/>
      <c r="E21" s="9"/>
      <c r="F21" s="9">
        <v>13</v>
      </c>
      <c r="G21" s="9">
        <v>9</v>
      </c>
      <c r="H21" s="9">
        <v>10</v>
      </c>
      <c r="I21" s="10">
        <v>11.700000000000001</v>
      </c>
      <c r="J21" s="9"/>
      <c r="K21" s="9">
        <v>10</v>
      </c>
      <c r="L21" s="9">
        <v>9</v>
      </c>
      <c r="M21" s="9"/>
      <c r="N21" s="9"/>
      <c r="O21" s="11"/>
    </row>
    <row r="22" spans="1:16" x14ac:dyDescent="0.4">
      <c r="A22">
        <v>10</v>
      </c>
    </row>
    <row r="24" spans="1:16" x14ac:dyDescent="0.4">
      <c r="A24" s="12"/>
      <c r="B24" s="12"/>
    </row>
    <row r="25" spans="1:16" x14ac:dyDescent="0.4">
      <c r="A25" s="13"/>
    </row>
  </sheetData>
  <mergeCells count="9">
    <mergeCell ref="K11:L11"/>
    <mergeCell ref="F19:I19"/>
    <mergeCell ref="K19:L19"/>
    <mergeCell ref="A2:O2"/>
    <mergeCell ref="A10:O10"/>
    <mergeCell ref="A18:O18"/>
    <mergeCell ref="K3:L3"/>
    <mergeCell ref="F3:I3"/>
    <mergeCell ref="F11:I1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0246-7709-4750-A274-5FE0BE32F597}">
  <dimension ref="A1:Q29"/>
  <sheetViews>
    <sheetView workbookViewId="0">
      <selection activeCell="P22" sqref="P22:P23"/>
    </sheetView>
  </sheetViews>
  <sheetFormatPr defaultRowHeight="18.75" x14ac:dyDescent="0.4"/>
  <cols>
    <col min="8" max="8" width="13" customWidth="1"/>
    <col min="9" max="9" width="10.125" customWidth="1"/>
    <col min="16" max="16" width="17.125" customWidth="1"/>
  </cols>
  <sheetData>
    <row r="1" spans="1:17" x14ac:dyDescent="0.4">
      <c r="A1" s="27" t="s">
        <v>24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1:17" x14ac:dyDescent="0.4">
      <c r="A2" s="4"/>
      <c r="B2" s="5" t="s">
        <v>18</v>
      </c>
      <c r="C2" s="5"/>
      <c r="D2" s="6" t="s">
        <v>19</v>
      </c>
      <c r="E2" s="5"/>
      <c r="F2" s="26" t="s">
        <v>25</v>
      </c>
      <c r="G2" s="26"/>
      <c r="H2" s="26"/>
      <c r="I2" s="26"/>
      <c r="J2" s="5"/>
      <c r="K2" s="26" t="s">
        <v>26</v>
      </c>
      <c r="L2" s="26"/>
      <c r="M2" s="5"/>
      <c r="N2" s="18" t="s">
        <v>31</v>
      </c>
      <c r="O2" s="18" t="s">
        <v>32</v>
      </c>
      <c r="P2" s="22" t="s">
        <v>34</v>
      </c>
      <c r="Q2" s="30"/>
    </row>
    <row r="3" spans="1:17" x14ac:dyDescent="0.4">
      <c r="A3" s="4" t="s">
        <v>20</v>
      </c>
      <c r="B3" s="5"/>
      <c r="C3" s="5"/>
      <c r="D3" s="5"/>
      <c r="E3" s="5"/>
      <c r="F3" s="5" t="s">
        <v>21</v>
      </c>
      <c r="G3" s="5" t="s">
        <v>22</v>
      </c>
      <c r="H3" s="5" t="s">
        <v>27</v>
      </c>
      <c r="I3" s="5" t="s">
        <v>28</v>
      </c>
      <c r="J3" s="5"/>
      <c r="K3" s="5" t="s">
        <v>23</v>
      </c>
      <c r="L3" s="5" t="s">
        <v>22</v>
      </c>
      <c r="M3" s="5"/>
      <c r="N3" s="19">
        <f>60077+39908+46046+0+0</f>
        <v>146031</v>
      </c>
      <c r="O3" s="19">
        <f>6+19+5+0+0</f>
        <v>30</v>
      </c>
      <c r="P3" s="1">
        <v>3</v>
      </c>
      <c r="Q3" s="31"/>
    </row>
    <row r="4" spans="1:17" x14ac:dyDescent="0.4">
      <c r="A4" s="4">
        <v>1</v>
      </c>
      <c r="B4" s="5"/>
      <c r="C4" s="5"/>
      <c r="D4" s="5"/>
      <c r="E4" s="5"/>
      <c r="F4" s="5">
        <v>19</v>
      </c>
      <c r="G4" s="5">
        <v>17</v>
      </c>
      <c r="H4" s="5">
        <v>6</v>
      </c>
      <c r="I4" s="14">
        <v>17.86</v>
      </c>
      <c r="J4" s="5"/>
      <c r="K4" s="5">
        <v>10</v>
      </c>
      <c r="L4" s="5">
        <v>17</v>
      </c>
      <c r="M4" s="5"/>
      <c r="N4" s="5"/>
      <c r="O4" s="7"/>
    </row>
    <row r="5" spans="1:17" x14ac:dyDescent="0.4">
      <c r="A5" s="4">
        <v>2</v>
      </c>
      <c r="B5" s="5"/>
      <c r="C5" s="5"/>
      <c r="D5" s="5"/>
      <c r="E5" s="5"/>
      <c r="F5" s="5">
        <v>11</v>
      </c>
      <c r="G5" s="5">
        <v>19</v>
      </c>
      <c r="H5" s="5">
        <v>15</v>
      </c>
      <c r="I5" s="14">
        <v>9.35</v>
      </c>
      <c r="J5" s="5"/>
      <c r="K5" s="5">
        <v>12</v>
      </c>
      <c r="L5" s="5">
        <v>20</v>
      </c>
      <c r="M5" s="5"/>
      <c r="N5" s="5"/>
      <c r="O5" s="7"/>
      <c r="P5">
        <v>3</v>
      </c>
    </row>
    <row r="6" spans="1:17" x14ac:dyDescent="0.4">
      <c r="A6" s="4">
        <v>3</v>
      </c>
      <c r="B6" s="5"/>
      <c r="C6" s="5"/>
      <c r="D6" s="5"/>
      <c r="E6" s="5"/>
      <c r="F6" s="5">
        <v>22</v>
      </c>
      <c r="G6" s="5">
        <v>16</v>
      </c>
      <c r="H6" s="5">
        <v>5</v>
      </c>
      <c r="I6" s="14">
        <v>21</v>
      </c>
      <c r="J6" s="5"/>
      <c r="K6" s="5">
        <v>13</v>
      </c>
      <c r="L6" s="5">
        <v>14</v>
      </c>
      <c r="M6" s="5"/>
      <c r="N6" s="5"/>
      <c r="O6" s="7"/>
      <c r="P6">
        <v>2</v>
      </c>
    </row>
    <row r="7" spans="1:17" x14ac:dyDescent="0.4">
      <c r="A7" s="4">
        <v>4</v>
      </c>
      <c r="B7" s="5"/>
      <c r="C7" s="5"/>
      <c r="D7" s="5"/>
      <c r="E7" s="5"/>
      <c r="F7" s="5">
        <v>19</v>
      </c>
      <c r="G7" s="5">
        <v>12</v>
      </c>
      <c r="H7" s="5">
        <v>6</v>
      </c>
      <c r="I7" s="14">
        <v>17.86</v>
      </c>
      <c r="J7" s="5"/>
      <c r="K7" s="5">
        <v>14</v>
      </c>
      <c r="L7" s="5">
        <v>16</v>
      </c>
      <c r="M7" s="5"/>
      <c r="N7" s="5"/>
      <c r="O7" s="7"/>
      <c r="P7">
        <v>1</v>
      </c>
    </row>
    <row r="8" spans="1:17" x14ac:dyDescent="0.4">
      <c r="A8" s="8">
        <v>5</v>
      </c>
      <c r="B8" s="9"/>
      <c r="C8" s="9"/>
      <c r="D8" s="9"/>
      <c r="E8" s="9"/>
      <c r="F8" s="9">
        <v>20</v>
      </c>
      <c r="G8" s="9">
        <v>15</v>
      </c>
      <c r="H8" s="9">
        <v>4</v>
      </c>
      <c r="I8" s="10">
        <v>19.2</v>
      </c>
      <c r="J8" s="9"/>
      <c r="K8" s="9">
        <v>12</v>
      </c>
      <c r="L8" s="9">
        <v>12</v>
      </c>
      <c r="M8" s="9"/>
      <c r="N8" s="9"/>
      <c r="O8" s="11"/>
    </row>
    <row r="9" spans="1:17" x14ac:dyDescent="0.4">
      <c r="A9" s="16">
        <v>0</v>
      </c>
      <c r="B9">
        <v>5</v>
      </c>
      <c r="C9">
        <v>10</v>
      </c>
    </row>
    <row r="11" spans="1:17" x14ac:dyDescent="0.4">
      <c r="A11" s="27" t="s">
        <v>29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</row>
    <row r="12" spans="1:17" x14ac:dyDescent="0.4">
      <c r="A12" s="4"/>
      <c r="B12" s="5" t="s">
        <v>18</v>
      </c>
      <c r="C12" s="5"/>
      <c r="D12" s="6" t="s">
        <v>19</v>
      </c>
      <c r="E12" s="5"/>
      <c r="F12" s="26" t="s">
        <v>25</v>
      </c>
      <c r="G12" s="26"/>
      <c r="H12" s="26"/>
      <c r="I12" s="26"/>
      <c r="J12" s="5"/>
      <c r="K12" s="26" t="s">
        <v>26</v>
      </c>
      <c r="L12" s="26"/>
      <c r="M12" s="5"/>
      <c r="N12" s="18" t="s">
        <v>31</v>
      </c>
      <c r="O12" s="18" t="s">
        <v>32</v>
      </c>
      <c r="P12" s="22" t="s">
        <v>34</v>
      </c>
      <c r="Q12" s="30"/>
    </row>
    <row r="13" spans="1:17" x14ac:dyDescent="0.4">
      <c r="A13" s="4" t="s">
        <v>20</v>
      </c>
      <c r="B13" s="5"/>
      <c r="C13" s="5"/>
      <c r="D13" s="5"/>
      <c r="E13" s="5"/>
      <c r="F13" s="5" t="s">
        <v>21</v>
      </c>
      <c r="G13" s="5" t="s">
        <v>22</v>
      </c>
      <c r="H13" s="5" t="s">
        <v>27</v>
      </c>
      <c r="I13" s="5" t="s">
        <v>28</v>
      </c>
      <c r="J13" s="5"/>
      <c r="K13" s="5" t="s">
        <v>23</v>
      </c>
      <c r="L13" s="5" t="s">
        <v>22</v>
      </c>
      <c r="M13" s="5"/>
      <c r="N13" s="20">
        <f>60102+39933+0+0+0</f>
        <v>100035</v>
      </c>
      <c r="O13" s="19">
        <f>6+19+0+0+0</f>
        <v>25</v>
      </c>
      <c r="P13" s="1">
        <v>2</v>
      </c>
      <c r="Q13" s="31"/>
    </row>
    <row r="14" spans="1:17" x14ac:dyDescent="0.4">
      <c r="A14" s="4">
        <v>1</v>
      </c>
      <c r="B14" s="5"/>
      <c r="C14" s="5"/>
      <c r="D14" s="5"/>
      <c r="E14" s="5"/>
      <c r="F14" s="5">
        <v>19</v>
      </c>
      <c r="G14" s="5">
        <v>17</v>
      </c>
      <c r="H14" s="5">
        <v>6</v>
      </c>
      <c r="I14" s="14">
        <v>17.86</v>
      </c>
      <c r="J14" s="5"/>
      <c r="K14" s="5">
        <v>10</v>
      </c>
      <c r="L14" s="5">
        <v>17</v>
      </c>
      <c r="M14" s="5"/>
      <c r="N14" s="5"/>
      <c r="O14" s="7"/>
    </row>
    <row r="15" spans="1:17" x14ac:dyDescent="0.4">
      <c r="A15" s="4">
        <v>2</v>
      </c>
      <c r="B15" s="5"/>
      <c r="C15" s="5"/>
      <c r="D15" s="5"/>
      <c r="E15" s="5"/>
      <c r="F15" s="5">
        <v>11</v>
      </c>
      <c r="G15" s="5">
        <v>19</v>
      </c>
      <c r="H15" s="5">
        <v>15</v>
      </c>
      <c r="I15" s="14">
        <v>9.35</v>
      </c>
      <c r="J15" s="5"/>
      <c r="K15" s="5">
        <v>12</v>
      </c>
      <c r="L15" s="5">
        <v>20</v>
      </c>
      <c r="M15" s="5"/>
      <c r="N15" s="5"/>
      <c r="O15" s="7"/>
    </row>
    <row r="16" spans="1:17" x14ac:dyDescent="0.4">
      <c r="A16" s="4">
        <v>3</v>
      </c>
      <c r="B16" s="5"/>
      <c r="C16" s="5"/>
      <c r="D16" s="5"/>
      <c r="E16" s="5"/>
      <c r="F16" s="5">
        <v>22</v>
      </c>
      <c r="G16" s="5">
        <v>16</v>
      </c>
      <c r="H16" s="5">
        <v>5</v>
      </c>
      <c r="I16" s="14">
        <v>21</v>
      </c>
      <c r="J16" s="5"/>
      <c r="K16" s="5">
        <v>13</v>
      </c>
      <c r="L16" s="5">
        <v>14</v>
      </c>
      <c r="M16" s="5"/>
      <c r="N16" s="5"/>
      <c r="O16" s="7"/>
    </row>
    <row r="17" spans="1:17" x14ac:dyDescent="0.4">
      <c r="A17" s="4">
        <v>4</v>
      </c>
      <c r="B17" s="5"/>
      <c r="C17" s="5"/>
      <c r="D17" s="5"/>
      <c r="E17" s="5"/>
      <c r="F17" s="5">
        <v>19</v>
      </c>
      <c r="G17" s="5">
        <v>12</v>
      </c>
      <c r="H17" s="5">
        <v>6</v>
      </c>
      <c r="I17" s="14">
        <v>17.86</v>
      </c>
      <c r="J17" s="5"/>
      <c r="K17" s="5">
        <v>14</v>
      </c>
      <c r="L17" s="5">
        <v>16</v>
      </c>
      <c r="M17" s="5"/>
      <c r="N17" s="5"/>
      <c r="O17" s="7"/>
    </row>
    <row r="18" spans="1:17" x14ac:dyDescent="0.4">
      <c r="A18" s="8">
        <v>5</v>
      </c>
      <c r="B18" s="9"/>
      <c r="C18" s="9"/>
      <c r="D18" s="9"/>
      <c r="E18" s="9"/>
      <c r="F18" s="9">
        <v>20</v>
      </c>
      <c r="G18" s="9">
        <v>15</v>
      </c>
      <c r="H18" s="9">
        <v>4</v>
      </c>
      <c r="I18" s="10">
        <v>19.2</v>
      </c>
      <c r="J18" s="9"/>
      <c r="K18" s="9">
        <v>12</v>
      </c>
      <c r="L18" s="9">
        <v>12</v>
      </c>
      <c r="M18" s="9"/>
      <c r="N18" s="9"/>
      <c r="O18" s="11"/>
    </row>
    <row r="19" spans="1:17" x14ac:dyDescent="0.4">
      <c r="A19" s="16">
        <v>5</v>
      </c>
    </row>
    <row r="21" spans="1:17" x14ac:dyDescent="0.4">
      <c r="A21" s="27" t="s">
        <v>30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</row>
    <row r="22" spans="1:17" x14ac:dyDescent="0.4">
      <c r="A22" s="4"/>
      <c r="B22" s="5" t="s">
        <v>18</v>
      </c>
      <c r="C22" s="5"/>
      <c r="D22" s="6" t="s">
        <v>19</v>
      </c>
      <c r="E22" s="5"/>
      <c r="F22" s="26" t="s">
        <v>25</v>
      </c>
      <c r="G22" s="26"/>
      <c r="H22" s="26"/>
      <c r="I22" s="26"/>
      <c r="J22" s="5"/>
      <c r="K22" s="26" t="s">
        <v>26</v>
      </c>
      <c r="L22" s="26"/>
      <c r="M22" s="5"/>
      <c r="N22" s="18" t="s">
        <v>31</v>
      </c>
      <c r="O22" s="18" t="s">
        <v>32</v>
      </c>
      <c r="P22" s="22" t="s">
        <v>34</v>
      </c>
      <c r="Q22" s="30"/>
    </row>
    <row r="23" spans="1:17" x14ac:dyDescent="0.4">
      <c r="A23" s="4" t="s">
        <v>20</v>
      </c>
      <c r="B23" s="5"/>
      <c r="C23" s="5"/>
      <c r="D23" s="5"/>
      <c r="E23" s="5"/>
      <c r="F23" s="5" t="s">
        <v>21</v>
      </c>
      <c r="G23" s="5" t="s">
        <v>22</v>
      </c>
      <c r="H23" s="5" t="s">
        <v>27</v>
      </c>
      <c r="I23" s="5" t="s">
        <v>28</v>
      </c>
      <c r="J23" s="5"/>
      <c r="K23" s="5" t="s">
        <v>23</v>
      </c>
      <c r="L23" s="5" t="s">
        <v>22</v>
      </c>
      <c r="M23" s="5"/>
      <c r="N23" s="19">
        <f>0+57033+0+0+0</f>
        <v>57033</v>
      </c>
      <c r="O23" s="19">
        <f>0+19+0+0+0</f>
        <v>19</v>
      </c>
      <c r="P23" s="1">
        <v>1</v>
      </c>
      <c r="Q23" s="31"/>
    </row>
    <row r="24" spans="1:17" x14ac:dyDescent="0.4">
      <c r="A24" s="4">
        <v>1</v>
      </c>
      <c r="B24" s="5"/>
      <c r="C24" s="5"/>
      <c r="D24" s="5"/>
      <c r="E24" s="5"/>
      <c r="F24" s="5">
        <v>19</v>
      </c>
      <c r="G24" s="5">
        <v>17</v>
      </c>
      <c r="H24" s="5">
        <v>6</v>
      </c>
      <c r="I24" s="14">
        <v>17.86</v>
      </c>
      <c r="J24" s="5"/>
      <c r="K24" s="5">
        <v>10</v>
      </c>
      <c r="L24" s="5">
        <v>17</v>
      </c>
      <c r="M24" s="5"/>
      <c r="N24" s="5"/>
      <c r="O24" s="7"/>
    </row>
    <row r="25" spans="1:17" x14ac:dyDescent="0.4">
      <c r="A25" s="4">
        <v>2</v>
      </c>
      <c r="B25" s="5"/>
      <c r="C25" s="5"/>
      <c r="D25" s="5"/>
      <c r="E25" s="5"/>
      <c r="F25" s="5">
        <v>11</v>
      </c>
      <c r="G25" s="5">
        <v>19</v>
      </c>
      <c r="H25" s="5">
        <v>15</v>
      </c>
      <c r="I25" s="14">
        <v>9.35</v>
      </c>
      <c r="J25" s="5"/>
      <c r="K25" s="5">
        <v>12</v>
      </c>
      <c r="L25" s="5">
        <v>20</v>
      </c>
      <c r="M25" s="5"/>
      <c r="N25" s="5"/>
      <c r="O25" s="7"/>
    </row>
    <row r="26" spans="1:17" x14ac:dyDescent="0.4">
      <c r="A26" s="4">
        <v>3</v>
      </c>
      <c r="B26" s="5"/>
      <c r="C26" s="5"/>
      <c r="D26" s="5"/>
      <c r="E26" s="5"/>
      <c r="F26" s="5">
        <v>22</v>
      </c>
      <c r="G26" s="5">
        <v>16</v>
      </c>
      <c r="H26" s="5">
        <v>5</v>
      </c>
      <c r="I26" s="14">
        <v>21</v>
      </c>
      <c r="J26" s="5"/>
      <c r="K26" s="5">
        <v>13</v>
      </c>
      <c r="L26" s="5">
        <v>14</v>
      </c>
      <c r="M26" s="5"/>
      <c r="N26" s="5"/>
      <c r="O26" s="7"/>
    </row>
    <row r="27" spans="1:17" x14ac:dyDescent="0.4">
      <c r="A27" s="4">
        <v>4</v>
      </c>
      <c r="B27" s="5"/>
      <c r="C27" s="5"/>
      <c r="D27" s="5"/>
      <c r="E27" s="5"/>
      <c r="F27" s="5">
        <v>19</v>
      </c>
      <c r="G27" s="5">
        <v>12</v>
      </c>
      <c r="H27" s="5">
        <v>6</v>
      </c>
      <c r="I27" s="14">
        <v>17.86</v>
      </c>
      <c r="J27" s="5"/>
      <c r="K27" s="5">
        <v>14</v>
      </c>
      <c r="L27" s="5">
        <v>16</v>
      </c>
      <c r="M27" s="5"/>
      <c r="N27" s="5"/>
      <c r="O27" s="7"/>
    </row>
    <row r="28" spans="1:17" x14ac:dyDescent="0.4">
      <c r="A28" s="8">
        <v>5</v>
      </c>
      <c r="B28" s="9"/>
      <c r="C28" s="9"/>
      <c r="D28" s="9"/>
      <c r="E28" s="9"/>
      <c r="F28" s="9">
        <v>20</v>
      </c>
      <c r="G28" s="9">
        <v>15</v>
      </c>
      <c r="H28" s="9">
        <v>4</v>
      </c>
      <c r="I28" s="10">
        <v>19.2</v>
      </c>
      <c r="J28" s="9"/>
      <c r="K28" s="9">
        <v>12</v>
      </c>
      <c r="L28" s="9">
        <v>12</v>
      </c>
      <c r="M28" s="9"/>
      <c r="N28" s="9"/>
      <c r="O28" s="11"/>
    </row>
    <row r="29" spans="1:17" x14ac:dyDescent="0.4">
      <c r="A29" s="16">
        <v>10</v>
      </c>
    </row>
  </sheetData>
  <mergeCells count="9">
    <mergeCell ref="A1:O1"/>
    <mergeCell ref="F2:I2"/>
    <mergeCell ref="K2:L2"/>
    <mergeCell ref="A11:O11"/>
    <mergeCell ref="F12:I12"/>
    <mergeCell ref="K12:L12"/>
    <mergeCell ref="A21:O21"/>
    <mergeCell ref="F22:I22"/>
    <mergeCell ref="K22:L2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429C-F8E3-4037-B992-4B17551B9966}">
  <dimension ref="A1:Q44"/>
  <sheetViews>
    <sheetView workbookViewId="0">
      <selection activeCell="P6" sqref="P6"/>
    </sheetView>
  </sheetViews>
  <sheetFormatPr defaultRowHeight="18.75" x14ac:dyDescent="0.4"/>
  <cols>
    <col min="8" max="8" width="13.375" customWidth="1"/>
    <col min="9" max="9" width="10.75" customWidth="1"/>
    <col min="16" max="16" width="16.25" customWidth="1"/>
  </cols>
  <sheetData>
    <row r="1" spans="1:17" x14ac:dyDescent="0.4">
      <c r="A1" s="27" t="s">
        <v>24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1:17" x14ac:dyDescent="0.4">
      <c r="A2" s="4"/>
      <c r="B2" s="5" t="s">
        <v>18</v>
      </c>
      <c r="C2" s="5"/>
      <c r="D2" s="6" t="s">
        <v>19</v>
      </c>
      <c r="E2" s="5"/>
      <c r="F2" s="26" t="s">
        <v>25</v>
      </c>
      <c r="G2" s="26"/>
      <c r="H2" s="26"/>
      <c r="I2" s="26"/>
      <c r="J2" s="5"/>
      <c r="K2" s="26" t="s">
        <v>26</v>
      </c>
      <c r="L2" s="26"/>
      <c r="M2" s="5"/>
      <c r="N2" s="18" t="s">
        <v>31</v>
      </c>
      <c r="O2" s="18" t="s">
        <v>32</v>
      </c>
      <c r="P2" s="22" t="s">
        <v>34</v>
      </c>
      <c r="Q2" s="30"/>
    </row>
    <row r="3" spans="1:17" x14ac:dyDescent="0.4">
      <c r="A3" s="4" t="s">
        <v>20</v>
      </c>
      <c r="B3" s="5"/>
      <c r="C3" s="5"/>
      <c r="D3" s="5"/>
      <c r="E3" s="5"/>
      <c r="F3" s="5" t="s">
        <v>21</v>
      </c>
      <c r="G3" s="5" t="s">
        <v>22</v>
      </c>
      <c r="H3" s="5" t="s">
        <v>27</v>
      </c>
      <c r="I3" s="5" t="s">
        <v>28</v>
      </c>
      <c r="J3" s="5"/>
      <c r="K3" s="5" t="s">
        <v>23</v>
      </c>
      <c r="L3" s="5" t="s">
        <v>22</v>
      </c>
      <c r="M3" s="5"/>
      <c r="N3" s="19">
        <f>69284+0+0+0+42977+39908+46046+49115+55253+0</f>
        <v>302583</v>
      </c>
      <c r="O3" s="19">
        <f>5+0+0+0+10+10+8+16+6+0</f>
        <v>55</v>
      </c>
      <c r="P3" s="1">
        <v>6</v>
      </c>
      <c r="Q3" s="31"/>
    </row>
    <row r="4" spans="1:17" x14ac:dyDescent="0.4">
      <c r="A4" s="4">
        <v>1</v>
      </c>
      <c r="B4" s="5"/>
      <c r="C4" s="5"/>
      <c r="D4" s="5"/>
      <c r="E4" s="5"/>
      <c r="F4" s="5">
        <v>23</v>
      </c>
      <c r="G4" s="5">
        <v>14</v>
      </c>
      <c r="H4" s="5">
        <f>100-ROUNDDOWN((I4*100)/F4,0)</f>
        <v>5</v>
      </c>
      <c r="I4" s="14">
        <v>22</v>
      </c>
      <c r="J4" s="5"/>
      <c r="K4" s="5">
        <v>22</v>
      </c>
      <c r="L4" s="5">
        <v>13</v>
      </c>
      <c r="M4" s="5"/>
      <c r="N4" s="5"/>
      <c r="O4" s="7"/>
    </row>
    <row r="5" spans="1:17" x14ac:dyDescent="0.4">
      <c r="A5" s="4">
        <v>2</v>
      </c>
      <c r="B5" s="5"/>
      <c r="C5" s="5"/>
      <c r="D5" s="5"/>
      <c r="E5" s="5"/>
      <c r="F5" s="5">
        <v>13</v>
      </c>
      <c r="G5" s="5">
        <v>10</v>
      </c>
      <c r="H5" s="5">
        <f t="shared" ref="H5:H12" si="0">100-ROUNDDOWN((I5*100)/F5,0)</f>
        <v>8</v>
      </c>
      <c r="I5" s="14">
        <v>12</v>
      </c>
      <c r="J5" s="5"/>
      <c r="K5" s="5">
        <v>28</v>
      </c>
      <c r="L5" s="5">
        <v>20</v>
      </c>
      <c r="M5" s="5"/>
      <c r="N5" s="5"/>
      <c r="O5" s="7"/>
      <c r="P5">
        <v>6</v>
      </c>
    </row>
    <row r="6" spans="1:17" x14ac:dyDescent="0.4">
      <c r="A6" s="4">
        <v>3</v>
      </c>
      <c r="B6" s="5"/>
      <c r="C6" s="5"/>
      <c r="D6" s="5"/>
      <c r="E6" s="5"/>
      <c r="F6" s="5">
        <v>17</v>
      </c>
      <c r="G6" s="5">
        <v>13</v>
      </c>
      <c r="H6" s="5">
        <f t="shared" si="0"/>
        <v>12</v>
      </c>
      <c r="I6" s="14">
        <v>15</v>
      </c>
      <c r="J6" s="5"/>
      <c r="K6" s="5">
        <v>29</v>
      </c>
      <c r="L6" s="5">
        <v>16</v>
      </c>
      <c r="M6" s="5"/>
      <c r="N6" s="5"/>
      <c r="O6" s="7"/>
      <c r="P6">
        <v>5</v>
      </c>
    </row>
    <row r="7" spans="1:17" x14ac:dyDescent="0.4">
      <c r="A7" s="4">
        <v>4</v>
      </c>
      <c r="B7" s="5"/>
      <c r="C7" s="5"/>
      <c r="D7" s="5"/>
      <c r="E7" s="5"/>
      <c r="F7" s="5">
        <v>14</v>
      </c>
      <c r="G7" s="5">
        <v>12</v>
      </c>
      <c r="H7" s="5">
        <f t="shared" si="0"/>
        <v>15</v>
      </c>
      <c r="I7" s="14">
        <v>12</v>
      </c>
      <c r="J7" s="5"/>
      <c r="K7" s="5">
        <v>30</v>
      </c>
      <c r="L7" s="5">
        <v>13</v>
      </c>
      <c r="M7" s="5"/>
      <c r="N7" s="5"/>
      <c r="O7" s="7"/>
      <c r="P7">
        <v>1</v>
      </c>
    </row>
    <row r="8" spans="1:17" x14ac:dyDescent="0.4">
      <c r="A8" s="4">
        <v>5</v>
      </c>
      <c r="B8" s="5"/>
      <c r="C8" s="5"/>
      <c r="D8" s="5"/>
      <c r="E8" s="5"/>
      <c r="F8" s="5">
        <v>10</v>
      </c>
      <c r="G8" s="5">
        <v>19</v>
      </c>
      <c r="H8" s="5">
        <f t="shared" si="0"/>
        <v>10</v>
      </c>
      <c r="I8" s="14">
        <v>9</v>
      </c>
      <c r="J8" s="5"/>
      <c r="K8" s="5">
        <v>25</v>
      </c>
      <c r="L8" s="5">
        <v>11</v>
      </c>
      <c r="M8" s="5"/>
      <c r="N8" s="5"/>
      <c r="O8" s="7"/>
    </row>
    <row r="9" spans="1:17" x14ac:dyDescent="0.4">
      <c r="A9" s="4">
        <v>6</v>
      </c>
      <c r="B9" s="5"/>
      <c r="C9" s="5"/>
      <c r="D9" s="5"/>
      <c r="E9" s="5"/>
      <c r="F9" s="5">
        <v>11</v>
      </c>
      <c r="G9" s="5">
        <v>20</v>
      </c>
      <c r="H9" s="5">
        <f t="shared" si="0"/>
        <v>10</v>
      </c>
      <c r="I9" s="14">
        <v>10</v>
      </c>
      <c r="J9" s="5"/>
      <c r="K9" s="5">
        <v>19</v>
      </c>
      <c r="L9" s="5">
        <v>17</v>
      </c>
      <c r="M9" s="5"/>
      <c r="N9" s="5"/>
      <c r="O9" s="7"/>
    </row>
    <row r="10" spans="1:17" x14ac:dyDescent="0.4">
      <c r="A10" s="4">
        <v>7</v>
      </c>
      <c r="B10" s="5"/>
      <c r="C10" s="5"/>
      <c r="D10" s="5"/>
      <c r="E10" s="5"/>
      <c r="F10" s="5">
        <v>28</v>
      </c>
      <c r="G10" s="5">
        <v>17</v>
      </c>
      <c r="H10" s="5">
        <f t="shared" si="0"/>
        <v>8</v>
      </c>
      <c r="I10" s="14">
        <v>26</v>
      </c>
      <c r="J10" s="15"/>
      <c r="K10" s="5">
        <v>27</v>
      </c>
      <c r="L10" s="5">
        <v>17</v>
      </c>
      <c r="M10" s="5"/>
      <c r="N10" s="5"/>
      <c r="O10" s="7"/>
    </row>
    <row r="11" spans="1:17" x14ac:dyDescent="0.4">
      <c r="A11" s="4">
        <v>8</v>
      </c>
      <c r="B11" s="5"/>
      <c r="C11" s="5"/>
      <c r="D11" s="5"/>
      <c r="E11" s="5"/>
      <c r="F11" s="5">
        <v>19</v>
      </c>
      <c r="G11" s="5">
        <v>17</v>
      </c>
      <c r="H11" s="5">
        <f t="shared" si="0"/>
        <v>16</v>
      </c>
      <c r="I11" s="14">
        <v>16</v>
      </c>
      <c r="J11" s="5"/>
      <c r="K11" s="5">
        <v>15</v>
      </c>
      <c r="L11" s="5">
        <v>20</v>
      </c>
      <c r="M11" s="5"/>
      <c r="N11" s="5"/>
      <c r="O11" s="7"/>
    </row>
    <row r="12" spans="1:17" x14ac:dyDescent="0.4">
      <c r="A12" s="4">
        <v>9</v>
      </c>
      <c r="B12" s="5"/>
      <c r="C12" s="5"/>
      <c r="D12" s="5"/>
      <c r="E12" s="5"/>
      <c r="F12" s="5">
        <v>19</v>
      </c>
      <c r="G12" s="5">
        <v>14</v>
      </c>
      <c r="H12" s="5">
        <f t="shared" si="0"/>
        <v>6</v>
      </c>
      <c r="I12" s="14">
        <v>18</v>
      </c>
      <c r="J12" s="5"/>
      <c r="K12" s="5">
        <v>16</v>
      </c>
      <c r="L12" s="5">
        <v>14</v>
      </c>
      <c r="M12" s="5"/>
      <c r="N12" s="5"/>
      <c r="O12" s="7"/>
    </row>
    <row r="13" spans="1:17" x14ac:dyDescent="0.4">
      <c r="A13" s="8">
        <v>10</v>
      </c>
      <c r="B13" s="9"/>
      <c r="C13" s="9"/>
      <c r="D13" s="9"/>
      <c r="E13" s="9"/>
      <c r="F13" s="9">
        <v>24</v>
      </c>
      <c r="G13" s="9">
        <v>11</v>
      </c>
      <c r="H13" s="9">
        <f>100-ROUNDDOWN((I13*100)/F13,0)</f>
        <v>0</v>
      </c>
      <c r="I13" s="10">
        <v>24</v>
      </c>
      <c r="J13" s="9"/>
      <c r="K13" s="9">
        <v>11</v>
      </c>
      <c r="L13" s="9">
        <v>10</v>
      </c>
      <c r="M13" s="9"/>
      <c r="N13" s="9"/>
      <c r="O13" s="11"/>
    </row>
    <row r="14" spans="1:17" x14ac:dyDescent="0.4">
      <c r="A14" s="16">
        <v>0</v>
      </c>
      <c r="B14">
        <v>5</v>
      </c>
      <c r="C14">
        <v>10</v>
      </c>
    </row>
    <row r="16" spans="1:17" x14ac:dyDescent="0.4">
      <c r="A16" s="27" t="s">
        <v>29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9"/>
    </row>
    <row r="17" spans="1:17" x14ac:dyDescent="0.4">
      <c r="A17" s="4"/>
      <c r="B17" s="5" t="s">
        <v>18</v>
      </c>
      <c r="C17" s="5"/>
      <c r="D17" s="6" t="s">
        <v>19</v>
      </c>
      <c r="E17" s="5"/>
      <c r="F17" s="26" t="s">
        <v>25</v>
      </c>
      <c r="G17" s="26"/>
      <c r="H17" s="26"/>
      <c r="I17" s="26"/>
      <c r="J17" s="5"/>
      <c r="K17" s="26" t="s">
        <v>26</v>
      </c>
      <c r="L17" s="26"/>
      <c r="M17" s="5"/>
      <c r="N17" s="18" t="s">
        <v>31</v>
      </c>
      <c r="O17" s="18" t="s">
        <v>32</v>
      </c>
      <c r="P17" s="22" t="s">
        <v>34</v>
      </c>
      <c r="Q17" s="30"/>
    </row>
    <row r="18" spans="1:17" x14ac:dyDescent="0.4">
      <c r="A18" s="4" t="s">
        <v>20</v>
      </c>
      <c r="B18" s="5"/>
      <c r="C18" s="5"/>
      <c r="D18" s="5"/>
      <c r="E18" s="5"/>
      <c r="F18" s="5" t="s">
        <v>21</v>
      </c>
      <c r="G18" s="5" t="s">
        <v>22</v>
      </c>
      <c r="H18" s="5" t="s">
        <v>27</v>
      </c>
      <c r="I18" s="5" t="s">
        <v>28</v>
      </c>
      <c r="J18" s="5"/>
      <c r="K18" s="5" t="s">
        <v>23</v>
      </c>
      <c r="L18" s="5" t="s">
        <v>22</v>
      </c>
      <c r="M18" s="5"/>
      <c r="N18" s="19">
        <f>0+0+0+0+60102+39933+46071+49140+55278+0</f>
        <v>250524</v>
      </c>
      <c r="O18" s="19">
        <f>0+0+0+0+10+10+8+16+6+0</f>
        <v>50</v>
      </c>
      <c r="P18" s="1">
        <v>5</v>
      </c>
      <c r="Q18" s="31"/>
    </row>
    <row r="19" spans="1:17" x14ac:dyDescent="0.4">
      <c r="A19" s="4">
        <v>1</v>
      </c>
      <c r="B19" s="5"/>
      <c r="C19" s="5"/>
      <c r="D19" s="5"/>
      <c r="E19" s="5"/>
      <c r="F19" s="5">
        <v>23</v>
      </c>
      <c r="G19" s="5">
        <v>14</v>
      </c>
      <c r="H19" s="5">
        <f>100-ROUNDDOWN((I19*100)/F19,0)</f>
        <v>5</v>
      </c>
      <c r="I19" s="14">
        <v>22</v>
      </c>
      <c r="J19" s="5"/>
      <c r="K19" s="5">
        <v>22</v>
      </c>
      <c r="L19" s="5">
        <v>13</v>
      </c>
      <c r="M19" s="5"/>
      <c r="N19" s="5"/>
      <c r="O19" s="7"/>
    </row>
    <row r="20" spans="1:17" x14ac:dyDescent="0.4">
      <c r="A20" s="4">
        <v>2</v>
      </c>
      <c r="B20" s="5"/>
      <c r="C20" s="5"/>
      <c r="D20" s="5"/>
      <c r="E20" s="5"/>
      <c r="F20" s="5">
        <v>13</v>
      </c>
      <c r="G20" s="5">
        <v>10</v>
      </c>
      <c r="H20" s="5">
        <f t="shared" ref="H20:H28" si="1">100-ROUNDDOWN((I20*100)/F20,0)</f>
        <v>8</v>
      </c>
      <c r="I20" s="14">
        <v>12</v>
      </c>
      <c r="J20" s="5"/>
      <c r="K20" s="5">
        <v>28</v>
      </c>
      <c r="L20" s="5">
        <v>20</v>
      </c>
      <c r="M20" s="5"/>
      <c r="N20" s="5"/>
      <c r="O20" s="7"/>
    </row>
    <row r="21" spans="1:17" x14ac:dyDescent="0.4">
      <c r="A21" s="4">
        <v>3</v>
      </c>
      <c r="B21" s="5"/>
      <c r="C21" s="5"/>
      <c r="D21" s="5"/>
      <c r="E21" s="5"/>
      <c r="F21" s="5">
        <v>17</v>
      </c>
      <c r="G21" s="5">
        <v>13</v>
      </c>
      <c r="H21" s="5">
        <f t="shared" si="1"/>
        <v>12</v>
      </c>
      <c r="I21" s="14">
        <v>15</v>
      </c>
      <c r="J21" s="5"/>
      <c r="K21" s="5">
        <v>29</v>
      </c>
      <c r="L21" s="5">
        <v>16</v>
      </c>
      <c r="M21" s="5"/>
      <c r="N21" s="5"/>
      <c r="O21" s="7"/>
    </row>
    <row r="22" spans="1:17" x14ac:dyDescent="0.4">
      <c r="A22" s="4">
        <v>4</v>
      </c>
      <c r="B22" s="5"/>
      <c r="C22" s="5"/>
      <c r="D22" s="5"/>
      <c r="E22" s="5"/>
      <c r="F22" s="5">
        <v>14</v>
      </c>
      <c r="G22" s="5">
        <v>12</v>
      </c>
      <c r="H22" s="5">
        <f t="shared" si="1"/>
        <v>15</v>
      </c>
      <c r="I22" s="14">
        <v>12</v>
      </c>
      <c r="J22" s="5"/>
      <c r="K22" s="5">
        <v>30</v>
      </c>
      <c r="L22" s="5">
        <v>13</v>
      </c>
      <c r="M22" s="5"/>
      <c r="N22" s="5"/>
      <c r="O22" s="7"/>
    </row>
    <row r="23" spans="1:17" x14ac:dyDescent="0.4">
      <c r="A23" s="4">
        <v>5</v>
      </c>
      <c r="B23" s="5"/>
      <c r="C23" s="5"/>
      <c r="D23" s="5"/>
      <c r="E23" s="5"/>
      <c r="F23" s="5">
        <v>10</v>
      </c>
      <c r="G23" s="5">
        <v>19</v>
      </c>
      <c r="H23" s="5">
        <f t="shared" si="1"/>
        <v>10</v>
      </c>
      <c r="I23" s="14">
        <v>9</v>
      </c>
      <c r="J23" s="5"/>
      <c r="K23" s="5">
        <v>25</v>
      </c>
      <c r="L23" s="5">
        <v>11</v>
      </c>
      <c r="M23" s="5"/>
      <c r="N23" s="5"/>
      <c r="O23" s="7"/>
    </row>
    <row r="24" spans="1:17" x14ac:dyDescent="0.4">
      <c r="A24" s="4">
        <v>6</v>
      </c>
      <c r="B24" s="5"/>
      <c r="C24" s="5"/>
      <c r="D24" s="5"/>
      <c r="E24" s="5"/>
      <c r="F24" s="5">
        <v>11</v>
      </c>
      <c r="G24" s="5">
        <v>20</v>
      </c>
      <c r="H24" s="5">
        <f t="shared" si="1"/>
        <v>10</v>
      </c>
      <c r="I24" s="14">
        <v>10</v>
      </c>
      <c r="J24" s="5"/>
      <c r="K24" s="5">
        <v>19</v>
      </c>
      <c r="L24" s="5">
        <v>17</v>
      </c>
      <c r="M24" s="5"/>
      <c r="N24" s="5"/>
      <c r="O24" s="7"/>
    </row>
    <row r="25" spans="1:17" x14ac:dyDescent="0.4">
      <c r="A25" s="4">
        <v>7</v>
      </c>
      <c r="B25" s="5"/>
      <c r="C25" s="5"/>
      <c r="D25" s="5"/>
      <c r="E25" s="5"/>
      <c r="F25" s="5">
        <v>28</v>
      </c>
      <c r="G25" s="5">
        <v>17</v>
      </c>
      <c r="H25" s="5">
        <f t="shared" si="1"/>
        <v>8</v>
      </c>
      <c r="I25" s="14">
        <v>26</v>
      </c>
      <c r="J25" s="5"/>
      <c r="K25" s="5">
        <v>27</v>
      </c>
      <c r="L25" s="5">
        <v>17</v>
      </c>
      <c r="M25" s="5"/>
      <c r="N25" s="5"/>
      <c r="O25" s="7"/>
    </row>
    <row r="26" spans="1:17" x14ac:dyDescent="0.4">
      <c r="A26" s="4">
        <v>8</v>
      </c>
      <c r="B26" s="5"/>
      <c r="C26" s="5"/>
      <c r="D26" s="5"/>
      <c r="E26" s="5"/>
      <c r="F26" s="5">
        <v>19</v>
      </c>
      <c r="G26" s="5">
        <v>17</v>
      </c>
      <c r="H26" s="5">
        <f t="shared" si="1"/>
        <v>16</v>
      </c>
      <c r="I26" s="14">
        <v>16</v>
      </c>
      <c r="J26" s="5"/>
      <c r="K26" s="5">
        <v>15</v>
      </c>
      <c r="L26" s="5">
        <v>20</v>
      </c>
      <c r="M26" s="5"/>
      <c r="N26" s="5"/>
      <c r="O26" s="7"/>
    </row>
    <row r="27" spans="1:17" x14ac:dyDescent="0.4">
      <c r="A27" s="4">
        <v>9</v>
      </c>
      <c r="B27" s="5"/>
      <c r="C27" s="5"/>
      <c r="D27" s="5"/>
      <c r="E27" s="5"/>
      <c r="F27" s="5">
        <v>19</v>
      </c>
      <c r="G27" s="5">
        <v>14</v>
      </c>
      <c r="H27" s="5">
        <f t="shared" si="1"/>
        <v>6</v>
      </c>
      <c r="I27" s="14">
        <v>18</v>
      </c>
      <c r="J27" s="5"/>
      <c r="K27" s="5">
        <v>16</v>
      </c>
      <c r="L27" s="5">
        <v>14</v>
      </c>
      <c r="M27" s="5"/>
      <c r="N27" s="5"/>
      <c r="O27" s="7"/>
    </row>
    <row r="28" spans="1:17" x14ac:dyDescent="0.4">
      <c r="A28" s="8">
        <v>10</v>
      </c>
      <c r="B28" s="9"/>
      <c r="C28" s="9"/>
      <c r="D28" s="9"/>
      <c r="E28" s="9"/>
      <c r="F28" s="9">
        <v>24</v>
      </c>
      <c r="G28" s="9">
        <v>11</v>
      </c>
      <c r="H28" s="9">
        <f t="shared" si="1"/>
        <v>0</v>
      </c>
      <c r="I28" s="10">
        <v>24</v>
      </c>
      <c r="J28" s="9"/>
      <c r="K28" s="9">
        <v>11</v>
      </c>
      <c r="L28" s="9">
        <v>10</v>
      </c>
      <c r="M28" s="9"/>
      <c r="N28" s="9"/>
      <c r="O28" s="11"/>
    </row>
    <row r="29" spans="1:17" x14ac:dyDescent="0.4">
      <c r="A29" s="16">
        <v>5</v>
      </c>
      <c r="K29">
        <f>SUM(K19:K28)</f>
        <v>222</v>
      </c>
    </row>
    <row r="31" spans="1:17" x14ac:dyDescent="0.4">
      <c r="A31" s="27" t="s">
        <v>30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9"/>
    </row>
    <row r="32" spans="1:17" x14ac:dyDescent="0.4">
      <c r="A32" s="4"/>
      <c r="B32" s="5" t="s">
        <v>18</v>
      </c>
      <c r="C32" s="5"/>
      <c r="D32" s="6" t="s">
        <v>19</v>
      </c>
      <c r="E32" s="5"/>
      <c r="F32" s="26" t="s">
        <v>25</v>
      </c>
      <c r="G32" s="26"/>
      <c r="H32" s="26"/>
      <c r="I32" s="26"/>
      <c r="J32" s="5"/>
      <c r="K32" s="26" t="s">
        <v>26</v>
      </c>
      <c r="L32" s="26"/>
      <c r="M32" s="5"/>
      <c r="N32" s="18" t="s">
        <v>31</v>
      </c>
      <c r="O32" s="18" t="s">
        <v>32</v>
      </c>
      <c r="P32" s="22" t="s">
        <v>34</v>
      </c>
      <c r="Q32" s="30"/>
    </row>
    <row r="33" spans="1:17" x14ac:dyDescent="0.4">
      <c r="A33" s="4" t="s">
        <v>20</v>
      </c>
      <c r="B33" s="5"/>
      <c r="C33" s="5"/>
      <c r="D33" s="5"/>
      <c r="E33" s="5"/>
      <c r="F33" s="5" t="s">
        <v>21</v>
      </c>
      <c r="G33" s="5" t="s">
        <v>22</v>
      </c>
      <c r="H33" s="5" t="s">
        <v>27</v>
      </c>
      <c r="I33" s="5" t="s">
        <v>28</v>
      </c>
      <c r="J33" s="5"/>
      <c r="K33" s="5" t="s">
        <v>23</v>
      </c>
      <c r="L33" s="5" t="s">
        <v>22</v>
      </c>
      <c r="M33" s="5"/>
      <c r="N33" s="19">
        <f>0+0+0+0+0+0+0+66240+0+0</f>
        <v>66240</v>
      </c>
      <c r="O33" s="19">
        <f>0+0+0+0+0+0+0+16+0+0</f>
        <v>16</v>
      </c>
      <c r="P33" s="1">
        <v>1</v>
      </c>
      <c r="Q33" s="31"/>
    </row>
    <row r="34" spans="1:17" x14ac:dyDescent="0.4">
      <c r="A34" s="4">
        <v>1</v>
      </c>
      <c r="B34" s="5"/>
      <c r="C34" s="5"/>
      <c r="D34" s="5"/>
      <c r="E34" s="5"/>
      <c r="F34" s="5">
        <v>23</v>
      </c>
      <c r="G34" s="5">
        <v>14</v>
      </c>
      <c r="H34" s="5">
        <f>100-ROUNDDOWN((I34*100)/F34,0)</f>
        <v>5</v>
      </c>
      <c r="I34" s="14">
        <v>22</v>
      </c>
      <c r="J34" s="5"/>
      <c r="K34" s="5">
        <v>22</v>
      </c>
      <c r="L34" s="5">
        <v>13</v>
      </c>
      <c r="M34" s="5"/>
      <c r="N34" s="5"/>
      <c r="O34" s="7"/>
    </row>
    <row r="35" spans="1:17" x14ac:dyDescent="0.4">
      <c r="A35" s="4">
        <v>2</v>
      </c>
      <c r="B35" s="5"/>
      <c r="C35" s="5"/>
      <c r="D35" s="5"/>
      <c r="E35" s="5"/>
      <c r="F35" s="5">
        <v>13</v>
      </c>
      <c r="G35" s="5">
        <v>10</v>
      </c>
      <c r="H35" s="5">
        <f t="shared" ref="H35:H42" si="2">100-ROUNDDOWN((I35*100)/F35,0)</f>
        <v>8</v>
      </c>
      <c r="I35" s="14">
        <v>12</v>
      </c>
      <c r="J35" s="5"/>
      <c r="K35" s="5">
        <v>28</v>
      </c>
      <c r="L35" s="5">
        <v>20</v>
      </c>
      <c r="M35" s="5"/>
      <c r="N35" s="5"/>
      <c r="O35" s="7"/>
    </row>
    <row r="36" spans="1:17" x14ac:dyDescent="0.4">
      <c r="A36" s="4">
        <v>3</v>
      </c>
      <c r="B36" s="5"/>
      <c r="C36" s="5"/>
      <c r="D36" s="5"/>
      <c r="E36" s="5"/>
      <c r="F36" s="5">
        <v>17</v>
      </c>
      <c r="G36" s="5">
        <v>13</v>
      </c>
      <c r="H36" s="5">
        <f t="shared" si="2"/>
        <v>12</v>
      </c>
      <c r="I36" s="14">
        <v>15</v>
      </c>
      <c r="J36" s="5"/>
      <c r="K36" s="5">
        <v>29</v>
      </c>
      <c r="L36" s="5">
        <v>16</v>
      </c>
      <c r="M36" s="5"/>
      <c r="N36" s="5"/>
      <c r="O36" s="7"/>
    </row>
    <row r="37" spans="1:17" x14ac:dyDescent="0.4">
      <c r="A37" s="4">
        <v>4</v>
      </c>
      <c r="B37" s="5"/>
      <c r="C37" s="5"/>
      <c r="D37" s="5"/>
      <c r="E37" s="5"/>
      <c r="F37" s="5">
        <v>14</v>
      </c>
      <c r="G37" s="5">
        <v>12</v>
      </c>
      <c r="H37" s="5">
        <f t="shared" si="2"/>
        <v>15</v>
      </c>
      <c r="I37" s="14">
        <v>12</v>
      </c>
      <c r="J37" s="5"/>
      <c r="K37" s="5">
        <v>30</v>
      </c>
      <c r="L37" s="5">
        <v>13</v>
      </c>
      <c r="M37" s="5"/>
      <c r="N37" s="5"/>
      <c r="O37" s="7"/>
    </row>
    <row r="38" spans="1:17" x14ac:dyDescent="0.4">
      <c r="A38" s="4">
        <v>5</v>
      </c>
      <c r="B38" s="5"/>
      <c r="C38" s="5"/>
      <c r="D38" s="5"/>
      <c r="E38" s="5"/>
      <c r="F38" s="5">
        <v>10</v>
      </c>
      <c r="G38" s="5">
        <v>19</v>
      </c>
      <c r="H38" s="5">
        <f t="shared" si="2"/>
        <v>10</v>
      </c>
      <c r="I38" s="14">
        <v>9</v>
      </c>
      <c r="J38" s="5"/>
      <c r="K38" s="5">
        <v>25</v>
      </c>
      <c r="L38" s="5">
        <v>11</v>
      </c>
      <c r="M38" s="5"/>
      <c r="N38" s="5"/>
      <c r="O38" s="7"/>
    </row>
    <row r="39" spans="1:17" x14ac:dyDescent="0.4">
      <c r="A39" s="4">
        <v>6</v>
      </c>
      <c r="B39" s="5"/>
      <c r="C39" s="5"/>
      <c r="D39" s="5"/>
      <c r="E39" s="5"/>
      <c r="F39" s="5">
        <v>11</v>
      </c>
      <c r="G39" s="5">
        <v>20</v>
      </c>
      <c r="H39" s="5">
        <f t="shared" si="2"/>
        <v>10</v>
      </c>
      <c r="I39" s="14">
        <v>10</v>
      </c>
      <c r="J39" s="5"/>
      <c r="K39" s="5">
        <v>19</v>
      </c>
      <c r="L39" s="5">
        <v>17</v>
      </c>
      <c r="M39" s="5"/>
      <c r="N39" s="5"/>
      <c r="O39" s="7"/>
    </row>
    <row r="40" spans="1:17" x14ac:dyDescent="0.4">
      <c r="A40" s="4">
        <v>7</v>
      </c>
      <c r="B40" s="5"/>
      <c r="C40" s="5"/>
      <c r="D40" s="5"/>
      <c r="E40" s="5"/>
      <c r="F40" s="5">
        <v>28</v>
      </c>
      <c r="G40" s="5">
        <v>17</v>
      </c>
      <c r="H40" s="5">
        <f t="shared" si="2"/>
        <v>8</v>
      </c>
      <c r="I40" s="14">
        <v>26</v>
      </c>
      <c r="J40" s="5"/>
      <c r="K40" s="5">
        <v>27</v>
      </c>
      <c r="L40" s="5">
        <v>17</v>
      </c>
      <c r="M40" s="5"/>
      <c r="N40" s="5"/>
      <c r="O40" s="7"/>
    </row>
    <row r="41" spans="1:17" x14ac:dyDescent="0.4">
      <c r="A41" s="4">
        <v>8</v>
      </c>
      <c r="B41" s="5"/>
      <c r="C41" s="5"/>
      <c r="D41" s="5"/>
      <c r="E41" s="5"/>
      <c r="F41" s="5">
        <v>19</v>
      </c>
      <c r="G41" s="5">
        <v>17</v>
      </c>
      <c r="H41" s="5">
        <f t="shared" si="2"/>
        <v>16</v>
      </c>
      <c r="I41" s="14">
        <v>16</v>
      </c>
      <c r="J41" s="5"/>
      <c r="K41" s="5">
        <v>15</v>
      </c>
      <c r="L41" s="5">
        <v>20</v>
      </c>
      <c r="M41" s="5"/>
      <c r="N41" s="5"/>
      <c r="O41" s="7"/>
    </row>
    <row r="42" spans="1:17" x14ac:dyDescent="0.4">
      <c r="A42" s="4">
        <v>9</v>
      </c>
      <c r="B42" s="5"/>
      <c r="C42" s="5"/>
      <c r="D42" s="5"/>
      <c r="E42" s="5"/>
      <c r="F42" s="5">
        <v>19</v>
      </c>
      <c r="G42" s="5">
        <v>14</v>
      </c>
      <c r="H42" s="5">
        <f t="shared" si="2"/>
        <v>6</v>
      </c>
      <c r="I42" s="14">
        <v>18</v>
      </c>
      <c r="J42" s="5"/>
      <c r="K42" s="5">
        <v>16</v>
      </c>
      <c r="L42" s="5">
        <v>14</v>
      </c>
      <c r="M42" s="5"/>
      <c r="N42" s="5"/>
      <c r="O42" s="7"/>
    </row>
    <row r="43" spans="1:17" x14ac:dyDescent="0.4">
      <c r="A43" s="8">
        <v>10</v>
      </c>
      <c r="B43" s="9"/>
      <c r="C43" s="9"/>
      <c r="D43" s="9"/>
      <c r="E43" s="9"/>
      <c r="F43" s="9">
        <v>24</v>
      </c>
      <c r="G43" s="9">
        <v>11</v>
      </c>
      <c r="H43" s="9">
        <f>100-ROUNDDOWN((I43*100)/F43,0)</f>
        <v>0</v>
      </c>
      <c r="I43" s="10">
        <v>24</v>
      </c>
      <c r="J43" s="9"/>
      <c r="K43" s="9">
        <v>11</v>
      </c>
      <c r="L43" s="9">
        <v>10</v>
      </c>
      <c r="M43" s="9"/>
      <c r="N43" s="9"/>
      <c r="O43" s="11"/>
    </row>
    <row r="44" spans="1:17" x14ac:dyDescent="0.4">
      <c r="A44" s="16">
        <v>10</v>
      </c>
    </row>
  </sheetData>
  <mergeCells count="9">
    <mergeCell ref="A1:O1"/>
    <mergeCell ref="F2:I2"/>
    <mergeCell ref="K2:L2"/>
    <mergeCell ref="A16:O16"/>
    <mergeCell ref="F17:I17"/>
    <mergeCell ref="K17:L17"/>
    <mergeCell ref="A31:O31"/>
    <mergeCell ref="F32:I32"/>
    <mergeCell ref="K32:L3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引継ぎレポ再現</vt:lpstr>
      <vt:lpstr>検証(1-1)</vt:lpstr>
      <vt:lpstr>検証(5-5)</vt:lpstr>
      <vt:lpstr>検証(10-10)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hidet</dc:creator>
  <cp:lastModifiedBy>hidet</cp:lastModifiedBy>
  <dcterms:created xsi:type="dcterms:W3CDTF">2021-05-07T04:24:50Z</dcterms:created>
  <dcterms:modified xsi:type="dcterms:W3CDTF">2021-10-13T04:16:34Z</dcterms:modified>
</cp:coreProperties>
</file>