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VORO\WB\Projects\Fish_project_Syngenta\PopGuide_decision_steps\Draft\SI\codes\"/>
    </mc:Choice>
  </mc:AlternateContent>
  <xr:revisionPtr revIDLastSave="0" documentId="8_{66743CC4-7FAF-49C7-8F6C-7D437E21BA1C}" xr6:coauthVersionLast="47" xr6:coauthVersionMax="47" xr10:uidLastSave="{00000000-0000-0000-0000-000000000000}"/>
  <bookViews>
    <workbookView xWindow="28680" yWindow="-120" windowWidth="29040" windowHeight="15840" xr2:uid="{B0E0D6AD-CE26-4727-A62C-73DA4BE9A549}"/>
  </bookViews>
  <sheets>
    <sheet name="Hatching" sheetId="1" r:id="rId1"/>
    <sheet name="Juv-Adult survi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F25" i="2"/>
  <c r="G18" i="2"/>
  <c r="F37" i="2" s="1"/>
  <c r="F18" i="2"/>
  <c r="H44" i="2"/>
  <c r="I48" i="2"/>
  <c r="I50" i="2"/>
  <c r="I52" i="2"/>
  <c r="I46" i="2"/>
  <c r="H53" i="2"/>
  <c r="H51" i="2"/>
  <c r="H49" i="2"/>
  <c r="H47" i="2"/>
  <c r="H46" i="2"/>
  <c r="H48" i="2"/>
  <c r="H50" i="2"/>
  <c r="H52" i="2"/>
  <c r="G10" i="2"/>
  <c r="F28" i="2" s="1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4" i="2"/>
  <c r="E44" i="2"/>
  <c r="G29" i="2"/>
  <c r="G31" i="2"/>
  <c r="G33" i="2"/>
  <c r="F34" i="2"/>
  <c r="F32" i="2"/>
  <c r="F31" i="2"/>
  <c r="F30" i="2"/>
  <c r="F29" i="2"/>
  <c r="F33" i="2"/>
  <c r="G16" i="2"/>
  <c r="F16" i="2"/>
  <c r="G14" i="2"/>
  <c r="F14" i="2"/>
  <c r="G12" i="2"/>
  <c r="F12" i="2"/>
  <c r="F10" i="2"/>
  <c r="G8" i="2"/>
  <c r="F8" i="2"/>
  <c r="D10" i="1"/>
  <c r="D11" i="1"/>
  <c r="D12" i="1"/>
  <c r="D13" i="1"/>
  <c r="D9" i="1"/>
  <c r="F38" i="2" l="1"/>
  <c r="F35" i="2"/>
  <c r="G35" i="2" s="1"/>
  <c r="F36" i="2"/>
  <c r="G27" i="2"/>
  <c r="H57" i="2" l="1"/>
  <c r="H56" i="2"/>
  <c r="H54" i="2"/>
  <c r="H55" i="2"/>
  <c r="I54" i="2" l="1"/>
</calcChain>
</file>

<file path=xl/sharedStrings.xml><?xml version="1.0" encoding="utf-8"?>
<sst xmlns="http://schemas.openxmlformats.org/spreadsheetml/2006/main" count="46" uniqueCount="33">
  <si>
    <t>*** Data for Accolla et al 2022 - Ecologies</t>
  </si>
  <si>
    <t>*** Calculation of survival rates based on the report Schults et al 1980</t>
  </si>
  <si>
    <t>*** The final rates have been used as input for the GUTS model</t>
  </si>
  <si>
    <t>mean measured conc</t>
  </si>
  <si>
    <t>hatching success F0 %</t>
  </si>
  <si>
    <t>hatching success F1 % (data)</t>
  </si>
  <si>
    <t>hatching success with control assumed to be 100% success</t>
  </si>
  <si>
    <t>Data from the report</t>
  </si>
  <si>
    <t>Recalculation</t>
  </si>
  <si>
    <t>Data from the reoport</t>
  </si>
  <si>
    <t>survival F0 4d-35 d - %</t>
  </si>
  <si>
    <t>survival F0 4d- 64 d - %</t>
  </si>
  <si>
    <t>control solv</t>
  </si>
  <si>
    <t>control 2</t>
  </si>
  <si>
    <t>mortalities # 64-172 d</t>
  </si>
  <si>
    <t># tot fish</t>
  </si>
  <si>
    <t>average 4-64 d</t>
  </si>
  <si>
    <t>average 4-35 d</t>
  </si>
  <si>
    <t>Survival at 172 d</t>
  </si>
  <si>
    <t>Average survival</t>
  </si>
  <si>
    <t>data from the report</t>
  </si>
  <si>
    <t># survivors male 283 d</t>
  </si>
  <si>
    <t># survivors female  283 d</t>
  </si>
  <si>
    <t># mortalities  283 d</t>
  </si>
  <si>
    <t>Tot # survivors  283 d</t>
  </si>
  <si>
    <t>Tot #  283 d</t>
  </si>
  <si>
    <t>Survival at 283 d</t>
  </si>
  <si>
    <t>final data</t>
  </si>
  <si>
    <t>35 d</t>
  </si>
  <si>
    <t>283 d</t>
  </si>
  <si>
    <t>172 d</t>
  </si>
  <si>
    <t>64 d</t>
  </si>
  <si>
    <t xml:space="preserve">control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</si>
</sst>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5" xfId="0" applyBorder="1"/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0" fontId="1" fillId="0" borderId="0" xfId="0" applyFont="1" applyBorder="1" applyAlignment="1"/>
    <xf numFmtId="0" fontId="1" fillId="0" borderId="2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2" fontId="0" fillId="0" borderId="3" xfId="0" applyNumberFormat="1" applyBorder="1"/>
    <xf numFmtId="2" fontId="0" fillId="0" borderId="5" xfId="0" applyNumberFormat="1" applyBorder="1"/>
    <xf numFmtId="2" fontId="0" fillId="0" borderId="0" xfId="0" applyNumberFormat="1"/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5" xfId="0" applyFill="1" applyBorder="1"/>
    <xf numFmtId="0" fontId="0" fillId="2" borderId="8" xfId="0" applyFill="1" applyBorder="1"/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FA05-D4C0-4F1E-B314-9339089A788A}">
  <dimension ref="A1:G13"/>
  <sheetViews>
    <sheetView tabSelected="1" workbookViewId="0">
      <selection activeCell="D6" sqref="D6"/>
    </sheetView>
  </sheetViews>
  <sheetFormatPr defaultRowHeight="15" x14ac:dyDescent="0.25"/>
  <cols>
    <col min="1" max="1" width="13.85546875" customWidth="1"/>
    <col min="2" max="2" width="14.7109375" customWidth="1"/>
    <col min="4" max="4" width="19.85546875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 t="s">
        <v>1</v>
      </c>
      <c r="B2" s="1"/>
      <c r="C2" s="1"/>
      <c r="D2" s="1"/>
      <c r="E2" s="1"/>
      <c r="F2" s="1"/>
      <c r="G2" s="1"/>
    </row>
    <row r="3" spans="1:7" x14ac:dyDescent="0.25">
      <c r="A3" s="1" t="s">
        <v>2</v>
      </c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1"/>
      <c r="C5" s="1"/>
      <c r="D5" s="1"/>
      <c r="E5" s="1"/>
      <c r="F5" s="1"/>
      <c r="G5" s="1"/>
    </row>
    <row r="6" spans="1:7" ht="15.75" thickBot="1" x14ac:dyDescent="0.3">
      <c r="A6" s="16" t="s">
        <v>7</v>
      </c>
      <c r="B6" s="17"/>
      <c r="D6" s="18" t="s">
        <v>8</v>
      </c>
    </row>
    <row r="7" spans="1:7" ht="48.75" customHeight="1" thickBot="1" x14ac:dyDescent="0.3">
      <c r="A7" s="6" t="s">
        <v>3</v>
      </c>
      <c r="B7" s="4" t="s">
        <v>5</v>
      </c>
      <c r="D7" s="5" t="s">
        <v>6</v>
      </c>
    </row>
    <row r="8" spans="1:7" x14ac:dyDescent="0.25">
      <c r="A8" s="7">
        <v>0</v>
      </c>
      <c r="B8" s="8">
        <v>93</v>
      </c>
      <c r="C8" s="9"/>
      <c r="D8" s="10">
        <v>100</v>
      </c>
    </row>
    <row r="9" spans="1:7" x14ac:dyDescent="0.25">
      <c r="A9" s="11">
        <v>0.6</v>
      </c>
      <c r="B9" s="12">
        <v>83</v>
      </c>
      <c r="C9" s="9"/>
      <c r="D9" s="10">
        <f>B9*100/$B$8</f>
        <v>89.247311827956992</v>
      </c>
    </row>
    <row r="10" spans="1:7" x14ac:dyDescent="0.25">
      <c r="A10" s="11">
        <v>1.4</v>
      </c>
      <c r="B10" s="12">
        <v>79</v>
      </c>
      <c r="C10" s="9"/>
      <c r="D10" s="10">
        <f t="shared" ref="D10:D13" si="0">B10*100/$B$8</f>
        <v>84.946236559139791</v>
      </c>
    </row>
    <row r="11" spans="1:7" x14ac:dyDescent="0.25">
      <c r="A11" s="11">
        <v>3</v>
      </c>
      <c r="B11" s="12">
        <v>78.5</v>
      </c>
      <c r="C11" s="9"/>
      <c r="D11" s="10">
        <f t="shared" si="0"/>
        <v>84.408602150537632</v>
      </c>
    </row>
    <row r="12" spans="1:7" x14ac:dyDescent="0.25">
      <c r="A12" s="11">
        <v>6.5</v>
      </c>
      <c r="B12" s="12">
        <v>50</v>
      </c>
      <c r="C12" s="9"/>
      <c r="D12" s="10">
        <f t="shared" si="0"/>
        <v>53.763440860215056</v>
      </c>
    </row>
    <row r="13" spans="1:7" ht="15.75" thickBot="1" x14ac:dyDescent="0.3">
      <c r="A13" s="13">
        <v>16</v>
      </c>
      <c r="B13" s="14">
        <v>0</v>
      </c>
      <c r="C13" s="9"/>
      <c r="D13" s="15">
        <f t="shared" si="0"/>
        <v>0</v>
      </c>
    </row>
  </sheetData>
  <mergeCells count="1"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44A3-CB5D-4C6B-AC14-A22F2361F8F2}">
  <dimension ref="A1:O57"/>
  <sheetViews>
    <sheetView workbookViewId="0">
      <selection activeCell="K6" sqref="K6:O13"/>
    </sheetView>
  </sheetViews>
  <sheetFormatPr defaultRowHeight="15" x14ac:dyDescent="0.25"/>
  <cols>
    <col min="1" max="1" width="13.28515625" customWidth="1"/>
    <col min="2" max="3" width="13.140625" customWidth="1"/>
    <col min="4" max="4" width="15.140625" customWidth="1"/>
    <col min="6" max="6" width="15.140625" customWidth="1"/>
    <col min="7" max="7" width="15.42578125" customWidth="1"/>
    <col min="8" max="8" width="12.140625" customWidth="1"/>
    <col min="9" max="9" width="15.5703125" customWidth="1"/>
    <col min="11" max="11" width="11.85546875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</row>
    <row r="2" spans="1:15" x14ac:dyDescent="0.25">
      <c r="A2" s="1" t="s">
        <v>1</v>
      </c>
      <c r="B2" s="1"/>
      <c r="C2" s="1"/>
      <c r="D2" s="1"/>
      <c r="E2" s="1"/>
      <c r="F2" s="1"/>
      <c r="G2" s="1"/>
    </row>
    <row r="3" spans="1:15" x14ac:dyDescent="0.25">
      <c r="A3" s="1" t="s">
        <v>2</v>
      </c>
      <c r="B3" s="1"/>
      <c r="C3" s="1"/>
      <c r="D3" s="1"/>
      <c r="E3" s="1"/>
      <c r="F3" s="1"/>
      <c r="G3" s="1"/>
    </row>
    <row r="5" spans="1:15" ht="15.75" thickBot="1" x14ac:dyDescent="0.3"/>
    <row r="6" spans="1:15" ht="15.75" thickBot="1" x14ac:dyDescent="0.3">
      <c r="A6" s="16" t="s">
        <v>9</v>
      </c>
      <c r="B6" s="20"/>
      <c r="C6" s="20"/>
      <c r="D6" s="17"/>
      <c r="K6" s="36" t="s">
        <v>27</v>
      </c>
      <c r="L6" s="37"/>
      <c r="M6" s="37"/>
      <c r="N6" s="37"/>
      <c r="O6" s="38"/>
    </row>
    <row r="7" spans="1:15" ht="45.75" thickBot="1" x14ac:dyDescent="0.3">
      <c r="A7" s="21" t="s">
        <v>3</v>
      </c>
      <c r="B7" s="21" t="s">
        <v>4</v>
      </c>
      <c r="C7" s="21" t="s">
        <v>10</v>
      </c>
      <c r="D7" s="21" t="s">
        <v>11</v>
      </c>
      <c r="F7" s="2" t="s">
        <v>17</v>
      </c>
      <c r="G7" s="30" t="s">
        <v>16</v>
      </c>
      <c r="K7" s="39" t="s">
        <v>3</v>
      </c>
      <c r="L7" s="40" t="s">
        <v>28</v>
      </c>
      <c r="M7" s="40" t="s">
        <v>31</v>
      </c>
      <c r="N7" s="40" t="s">
        <v>30</v>
      </c>
      <c r="O7" s="41" t="s">
        <v>29</v>
      </c>
    </row>
    <row r="8" spans="1:15" x14ac:dyDescent="0.25">
      <c r="A8" s="19">
        <v>16</v>
      </c>
      <c r="B8" s="19">
        <v>42</v>
      </c>
      <c r="C8" s="27">
        <v>8</v>
      </c>
      <c r="D8" s="27">
        <v>8</v>
      </c>
      <c r="F8" s="33">
        <f>AVERAGE(C8:C9)</f>
        <v>9</v>
      </c>
      <c r="G8" s="33">
        <f>AVERAGE(D8:D9)</f>
        <v>8</v>
      </c>
      <c r="K8" s="42">
        <v>16</v>
      </c>
      <c r="L8" s="43">
        <v>9</v>
      </c>
      <c r="M8" s="43">
        <v>8</v>
      </c>
      <c r="N8" s="43">
        <v>7</v>
      </c>
      <c r="O8" s="44">
        <v>7</v>
      </c>
    </row>
    <row r="9" spans="1:15" x14ac:dyDescent="0.25">
      <c r="A9" s="19">
        <v>16</v>
      </c>
      <c r="B9" s="19">
        <v>51</v>
      </c>
      <c r="C9" s="27">
        <v>10</v>
      </c>
      <c r="D9" s="27"/>
      <c r="F9" s="34"/>
      <c r="G9" s="34"/>
      <c r="K9" s="42">
        <v>6.5</v>
      </c>
      <c r="L9" s="43">
        <v>94</v>
      </c>
      <c r="M9" s="43">
        <v>92</v>
      </c>
      <c r="N9" s="43">
        <v>88</v>
      </c>
      <c r="O9" s="44">
        <v>88</v>
      </c>
    </row>
    <row r="10" spans="1:15" x14ac:dyDescent="0.25">
      <c r="A10" s="19">
        <v>6.5</v>
      </c>
      <c r="B10" s="19">
        <v>74</v>
      </c>
      <c r="C10" s="27">
        <v>90</v>
      </c>
      <c r="D10" s="27">
        <v>88</v>
      </c>
      <c r="F10" s="34">
        <f>AVERAGE(C10:C11)</f>
        <v>94</v>
      </c>
      <c r="G10" s="34">
        <f>AVERAGE(D10:D11)</f>
        <v>91.5</v>
      </c>
      <c r="K10" s="42">
        <v>3</v>
      </c>
      <c r="L10" s="43">
        <v>94</v>
      </c>
      <c r="M10" s="43">
        <v>92</v>
      </c>
      <c r="N10" s="43">
        <v>76</v>
      </c>
      <c r="O10" s="44">
        <v>76</v>
      </c>
    </row>
    <row r="11" spans="1:15" x14ac:dyDescent="0.25">
      <c r="A11" s="19">
        <v>6.5</v>
      </c>
      <c r="B11" s="19">
        <v>85</v>
      </c>
      <c r="C11" s="27">
        <v>98</v>
      </c>
      <c r="D11" s="27">
        <v>95</v>
      </c>
      <c r="F11" s="34"/>
      <c r="G11" s="34"/>
      <c r="K11" s="42">
        <v>1.4</v>
      </c>
      <c r="L11" s="43">
        <v>100</v>
      </c>
      <c r="M11" s="43">
        <v>97</v>
      </c>
      <c r="N11" s="43">
        <v>93</v>
      </c>
      <c r="O11" s="44">
        <v>87</v>
      </c>
    </row>
    <row r="12" spans="1:15" x14ac:dyDescent="0.25">
      <c r="A12" s="19">
        <v>3</v>
      </c>
      <c r="B12" s="19">
        <v>82</v>
      </c>
      <c r="C12" s="27">
        <v>93</v>
      </c>
      <c r="D12" s="27">
        <v>88</v>
      </c>
      <c r="F12" s="34">
        <f>AVERAGE(C12:C13)</f>
        <v>94</v>
      </c>
      <c r="G12" s="34">
        <f>AVERAGE(D12:D13)</f>
        <v>91.5</v>
      </c>
      <c r="K12" s="42">
        <v>0.6</v>
      </c>
      <c r="L12" s="43">
        <v>99</v>
      </c>
      <c r="M12" s="43">
        <v>99</v>
      </c>
      <c r="N12" s="43">
        <v>92</v>
      </c>
      <c r="O12" s="44">
        <v>92</v>
      </c>
    </row>
    <row r="13" spans="1:15" ht="15.75" thickBot="1" x14ac:dyDescent="0.3">
      <c r="A13" s="19">
        <v>3</v>
      </c>
      <c r="B13" s="19">
        <v>96</v>
      </c>
      <c r="C13" s="27">
        <v>95</v>
      </c>
      <c r="D13" s="27">
        <v>95</v>
      </c>
      <c r="F13" s="34"/>
      <c r="G13" s="34"/>
      <c r="K13" s="45" t="s">
        <v>32</v>
      </c>
      <c r="L13" s="46">
        <v>95</v>
      </c>
      <c r="M13" s="46">
        <v>93</v>
      </c>
      <c r="N13" s="46">
        <v>88</v>
      </c>
      <c r="O13" s="47">
        <v>88</v>
      </c>
    </row>
    <row r="14" spans="1:15" x14ac:dyDescent="0.25">
      <c r="A14" s="19">
        <v>1.4</v>
      </c>
      <c r="B14" s="19">
        <v>83</v>
      </c>
      <c r="C14" s="27">
        <v>100</v>
      </c>
      <c r="D14" s="27">
        <v>93</v>
      </c>
      <c r="F14" s="34">
        <f>AVERAGE(C14:C15)</f>
        <v>100</v>
      </c>
      <c r="G14" s="34">
        <f>AVERAGE(D14:D15)</f>
        <v>96.5</v>
      </c>
    </row>
    <row r="15" spans="1:15" x14ac:dyDescent="0.25">
      <c r="A15" s="19">
        <v>1.4</v>
      </c>
      <c r="B15" s="19">
        <v>98</v>
      </c>
      <c r="C15" s="27">
        <v>100</v>
      </c>
      <c r="D15" s="27">
        <v>100</v>
      </c>
      <c r="F15" s="34"/>
      <c r="G15" s="34"/>
      <c r="K15" s="26"/>
    </row>
    <row r="16" spans="1:15" x14ac:dyDescent="0.25">
      <c r="A16" s="19">
        <v>0.6</v>
      </c>
      <c r="B16" s="19">
        <v>96</v>
      </c>
      <c r="C16" s="27">
        <v>100</v>
      </c>
      <c r="D16" s="27">
        <v>100</v>
      </c>
      <c r="F16" s="34">
        <f>AVERAGE(C16:C17)</f>
        <v>99</v>
      </c>
      <c r="G16" s="34">
        <f>AVERAGE(D16:D17)</f>
        <v>99</v>
      </c>
      <c r="K16" s="26"/>
    </row>
    <row r="17" spans="1:7" x14ac:dyDescent="0.25">
      <c r="A17" s="19">
        <v>0.6</v>
      </c>
      <c r="B17" s="19">
        <v>96</v>
      </c>
      <c r="C17" s="27">
        <v>98</v>
      </c>
      <c r="D17" s="27">
        <v>98</v>
      </c>
      <c r="F17" s="34"/>
      <c r="G17" s="34"/>
    </row>
    <row r="18" spans="1:7" x14ac:dyDescent="0.25">
      <c r="A18" s="19" t="s">
        <v>12</v>
      </c>
      <c r="B18" s="19">
        <v>92</v>
      </c>
      <c r="C18" s="27"/>
      <c r="D18" s="27"/>
      <c r="F18" s="34">
        <f>AVERAGE(C18:C21)</f>
        <v>95.333333333333329</v>
      </c>
      <c r="G18" s="34">
        <f>AVERAGE(D18:D21)</f>
        <v>92.666666666666671</v>
      </c>
    </row>
    <row r="19" spans="1:7" x14ac:dyDescent="0.25">
      <c r="A19" s="3"/>
      <c r="B19" s="19">
        <v>93</v>
      </c>
      <c r="C19" s="27">
        <v>98</v>
      </c>
      <c r="D19" s="27">
        <v>95</v>
      </c>
    </row>
    <row r="20" spans="1:7" x14ac:dyDescent="0.25">
      <c r="A20" s="19" t="s">
        <v>13</v>
      </c>
      <c r="B20" s="19">
        <v>95</v>
      </c>
      <c r="C20" s="27">
        <v>93</v>
      </c>
      <c r="D20" s="27">
        <v>88</v>
      </c>
    </row>
    <row r="21" spans="1:7" x14ac:dyDescent="0.25">
      <c r="A21" s="3"/>
      <c r="B21" s="19">
        <v>85</v>
      </c>
      <c r="C21" s="27">
        <v>95</v>
      </c>
      <c r="D21" s="27">
        <v>95</v>
      </c>
    </row>
    <row r="22" spans="1:7" ht="15.75" thickBot="1" x14ac:dyDescent="0.3"/>
    <row r="23" spans="1:7" ht="15.75" thickBot="1" x14ac:dyDescent="0.3">
      <c r="A23" s="16" t="s">
        <v>9</v>
      </c>
      <c r="B23" s="20"/>
      <c r="C23" s="17"/>
      <c r="D23" s="29"/>
    </row>
    <row r="24" spans="1:7" ht="45.75" thickBot="1" x14ac:dyDescent="0.3">
      <c r="A24" s="23" t="s">
        <v>3</v>
      </c>
      <c r="B24" s="24" t="s">
        <v>14</v>
      </c>
      <c r="C24" s="25" t="s">
        <v>15</v>
      </c>
      <c r="F24" s="31" t="s">
        <v>18</v>
      </c>
      <c r="G24" s="32" t="s">
        <v>19</v>
      </c>
    </row>
    <row r="25" spans="1:7" x14ac:dyDescent="0.25">
      <c r="A25" s="27">
        <v>16</v>
      </c>
      <c r="B25" s="28">
        <v>1</v>
      </c>
      <c r="C25" s="28">
        <v>5</v>
      </c>
      <c r="F25" s="33">
        <f>C25/6*G8</f>
        <v>6.666666666666667</v>
      </c>
      <c r="G25" s="33">
        <v>6.67</v>
      </c>
    </row>
    <row r="26" spans="1:7" x14ac:dyDescent="0.25">
      <c r="A26" s="27">
        <v>16</v>
      </c>
      <c r="B26" s="28"/>
      <c r="C26" s="28"/>
      <c r="F26" s="34"/>
      <c r="G26" s="34"/>
    </row>
    <row r="27" spans="1:7" x14ac:dyDescent="0.25">
      <c r="A27" s="27">
        <v>6.5</v>
      </c>
      <c r="B27" s="28">
        <v>1</v>
      </c>
      <c r="C27" s="28">
        <v>14</v>
      </c>
      <c r="F27" s="34">
        <f>C27/15*$G10</f>
        <v>85.4</v>
      </c>
      <c r="G27" s="34">
        <f>AVERAGE(F27:F28)</f>
        <v>88.45</v>
      </c>
    </row>
    <row r="28" spans="1:7" x14ac:dyDescent="0.25">
      <c r="A28" s="27">
        <v>6.5</v>
      </c>
      <c r="B28" s="28">
        <v>0</v>
      </c>
      <c r="C28" s="28">
        <v>15</v>
      </c>
      <c r="F28" s="34">
        <f>C28/15*$G10</f>
        <v>91.5</v>
      </c>
      <c r="G28" s="34"/>
    </row>
    <row r="29" spans="1:7" x14ac:dyDescent="0.25">
      <c r="A29" s="27">
        <v>3</v>
      </c>
      <c r="B29" s="28">
        <v>2</v>
      </c>
      <c r="C29" s="28">
        <v>13</v>
      </c>
      <c r="F29" s="34">
        <f>C29/15*$G12</f>
        <v>79.3</v>
      </c>
      <c r="G29" s="34">
        <f t="shared" ref="G28:G38" si="0">AVERAGE(F29:F30)</f>
        <v>76.25</v>
      </c>
    </row>
    <row r="30" spans="1:7" x14ac:dyDescent="0.25">
      <c r="A30" s="27">
        <v>3</v>
      </c>
      <c r="B30" s="28">
        <v>3</v>
      </c>
      <c r="C30" s="28">
        <v>12</v>
      </c>
      <c r="F30" s="34">
        <f>C30/15*$G12</f>
        <v>73.2</v>
      </c>
      <c r="G30" s="34"/>
    </row>
    <row r="31" spans="1:7" x14ac:dyDescent="0.25">
      <c r="A31" s="27">
        <v>1.4</v>
      </c>
      <c r="B31" s="28">
        <v>1</v>
      </c>
      <c r="C31" s="28">
        <v>14</v>
      </c>
      <c r="F31" s="34">
        <f>C31/15*$G14</f>
        <v>90.066666666666663</v>
      </c>
      <c r="G31" s="34">
        <f t="shared" si="0"/>
        <v>93.283333333333331</v>
      </c>
    </row>
    <row r="32" spans="1:7" x14ac:dyDescent="0.25">
      <c r="A32" s="27">
        <v>1.4</v>
      </c>
      <c r="B32" s="28">
        <v>0</v>
      </c>
      <c r="C32" s="28">
        <v>15</v>
      </c>
      <c r="F32" s="34">
        <f>C32/15*$G14</f>
        <v>96.5</v>
      </c>
      <c r="G32" s="34"/>
    </row>
    <row r="33" spans="1:9" x14ac:dyDescent="0.25">
      <c r="A33" s="27">
        <v>0.6</v>
      </c>
      <c r="B33" s="28">
        <v>0</v>
      </c>
      <c r="C33" s="28">
        <v>15</v>
      </c>
      <c r="F33" s="34">
        <f t="shared" ref="F28:F38" si="1">C33/15*$G16</f>
        <v>99</v>
      </c>
      <c r="G33" s="34">
        <f t="shared" si="0"/>
        <v>92.4</v>
      </c>
    </row>
    <row r="34" spans="1:9" x14ac:dyDescent="0.25">
      <c r="A34" s="27">
        <v>0.6</v>
      </c>
      <c r="B34" s="28">
        <v>2</v>
      </c>
      <c r="C34" s="28">
        <v>13</v>
      </c>
      <c r="F34" s="34">
        <f>C34/15*$G16</f>
        <v>85.8</v>
      </c>
      <c r="G34" s="34"/>
    </row>
    <row r="35" spans="1:9" x14ac:dyDescent="0.25">
      <c r="A35" s="27" t="s">
        <v>12</v>
      </c>
      <c r="B35" s="28">
        <v>0</v>
      </c>
      <c r="C35" s="28">
        <v>15</v>
      </c>
      <c r="F35" s="34">
        <f>C35/15*$G18</f>
        <v>92.666666666666671</v>
      </c>
      <c r="G35" s="34">
        <f>AVERAGE(F35:F38)</f>
        <v>88.033333333333346</v>
      </c>
    </row>
    <row r="36" spans="1:9" x14ac:dyDescent="0.25">
      <c r="A36" s="28"/>
      <c r="B36" s="28">
        <v>0</v>
      </c>
      <c r="C36" s="28">
        <v>15</v>
      </c>
      <c r="F36" s="34">
        <f>C36/15*$G18</f>
        <v>92.666666666666671</v>
      </c>
      <c r="G36" s="3"/>
    </row>
    <row r="37" spans="1:9" x14ac:dyDescent="0.25">
      <c r="A37" s="27" t="s">
        <v>13</v>
      </c>
      <c r="B37" s="28">
        <v>1</v>
      </c>
      <c r="C37" s="28">
        <v>14</v>
      </c>
      <c r="F37" s="34">
        <f>C37/15*$G18</f>
        <v>86.488888888888894</v>
      </c>
      <c r="G37" s="3"/>
    </row>
    <row r="38" spans="1:9" x14ac:dyDescent="0.25">
      <c r="A38" s="28"/>
      <c r="B38" s="28">
        <v>2</v>
      </c>
      <c r="C38" s="28">
        <v>13</v>
      </c>
      <c r="F38" s="34">
        <f>C38/15*$G18</f>
        <v>80.311111111111117</v>
      </c>
      <c r="G38" s="3"/>
    </row>
    <row r="41" spans="1:9" ht="15.75" thickBot="1" x14ac:dyDescent="0.3"/>
    <row r="42" spans="1:9" ht="15.75" thickBot="1" x14ac:dyDescent="0.3">
      <c r="A42" s="16" t="s">
        <v>20</v>
      </c>
      <c r="B42" s="20"/>
      <c r="C42" s="20"/>
      <c r="D42" s="20"/>
      <c r="E42" s="20"/>
      <c r="F42" s="17"/>
    </row>
    <row r="43" spans="1:9" ht="45.75" thickBot="1" x14ac:dyDescent="0.3">
      <c r="A43" s="23" t="s">
        <v>3</v>
      </c>
      <c r="B43" s="23" t="s">
        <v>21</v>
      </c>
      <c r="C43" s="23" t="s">
        <v>22</v>
      </c>
      <c r="D43" s="23" t="s">
        <v>23</v>
      </c>
      <c r="E43" s="21" t="s">
        <v>24</v>
      </c>
      <c r="F43" s="21" t="s">
        <v>25</v>
      </c>
      <c r="H43" s="31" t="s">
        <v>26</v>
      </c>
      <c r="I43" s="32" t="s">
        <v>19</v>
      </c>
    </row>
    <row r="44" spans="1:9" x14ac:dyDescent="0.25">
      <c r="A44" s="22">
        <v>16</v>
      </c>
      <c r="B44" s="22">
        <v>3</v>
      </c>
      <c r="C44" s="22">
        <v>2</v>
      </c>
      <c r="D44" s="22">
        <v>0</v>
      </c>
      <c r="E44" s="3">
        <f>B44+C44</f>
        <v>5</v>
      </c>
      <c r="F44" s="3">
        <f>B44+C44+D44</f>
        <v>5</v>
      </c>
      <c r="H44" s="35">
        <f>$G25/F44*E44</f>
        <v>6.67</v>
      </c>
      <c r="I44" s="35">
        <v>7</v>
      </c>
    </row>
    <row r="45" spans="1:9" x14ac:dyDescent="0.25">
      <c r="A45" s="22">
        <v>16</v>
      </c>
      <c r="B45" s="22"/>
      <c r="C45" s="22"/>
      <c r="D45" s="22"/>
      <c r="E45" s="3"/>
      <c r="F45" s="3"/>
      <c r="I45" s="35"/>
    </row>
    <row r="46" spans="1:9" x14ac:dyDescent="0.25">
      <c r="A46" s="22">
        <v>6.5</v>
      </c>
      <c r="B46" s="22">
        <v>3</v>
      </c>
      <c r="C46" s="22">
        <v>6</v>
      </c>
      <c r="D46" s="22">
        <v>0</v>
      </c>
      <c r="E46" s="3">
        <f t="shared" ref="E46:E57" si="2">B46+C46</f>
        <v>9</v>
      </c>
      <c r="F46" s="3">
        <f t="shared" ref="F46:F57" si="3">B46+C46+D46</f>
        <v>9</v>
      </c>
      <c r="H46">
        <f>$G27/F46*E46</f>
        <v>88.45</v>
      </c>
      <c r="I46" s="35">
        <f>AVERAGE(H46:H47)</f>
        <v>88.45</v>
      </c>
    </row>
    <row r="47" spans="1:9" x14ac:dyDescent="0.25">
      <c r="A47" s="22">
        <v>6.5</v>
      </c>
      <c r="B47" s="22">
        <v>3</v>
      </c>
      <c r="C47" s="22">
        <v>6</v>
      </c>
      <c r="D47" s="22">
        <v>0</v>
      </c>
      <c r="E47" s="3">
        <f t="shared" si="2"/>
        <v>9</v>
      </c>
      <c r="F47" s="3">
        <f t="shared" si="3"/>
        <v>9</v>
      </c>
      <c r="H47">
        <f>$G27/F47*E47</f>
        <v>88.45</v>
      </c>
      <c r="I47" s="35"/>
    </row>
    <row r="48" spans="1:9" x14ac:dyDescent="0.25">
      <c r="A48" s="22">
        <v>3</v>
      </c>
      <c r="B48" s="22">
        <v>3</v>
      </c>
      <c r="C48" s="22">
        <v>4</v>
      </c>
      <c r="D48" s="22">
        <v>0</v>
      </c>
      <c r="E48" s="3">
        <f t="shared" si="2"/>
        <v>7</v>
      </c>
      <c r="F48" s="3">
        <f t="shared" si="3"/>
        <v>7</v>
      </c>
      <c r="H48">
        <f t="shared" ref="H45:H57" si="4">$G29/F48*E48</f>
        <v>76.25</v>
      </c>
      <c r="I48" s="35">
        <f t="shared" ref="I47:I57" si="5">AVERAGE(H48:H49)</f>
        <v>76.25</v>
      </c>
    </row>
    <row r="49" spans="1:9" x14ac:dyDescent="0.25">
      <c r="A49" s="22">
        <v>3</v>
      </c>
      <c r="B49" s="22">
        <v>4</v>
      </c>
      <c r="C49" s="22">
        <v>3</v>
      </c>
      <c r="D49" s="22">
        <v>0</v>
      </c>
      <c r="E49" s="3">
        <f t="shared" si="2"/>
        <v>7</v>
      </c>
      <c r="F49" s="3">
        <f t="shared" si="3"/>
        <v>7</v>
      </c>
      <c r="H49">
        <f>$G29/F49*E49</f>
        <v>76.25</v>
      </c>
      <c r="I49" s="35"/>
    </row>
    <row r="50" spans="1:9" x14ac:dyDescent="0.25">
      <c r="A50" s="22">
        <v>1.4</v>
      </c>
      <c r="B50" s="22">
        <v>4</v>
      </c>
      <c r="C50" s="22">
        <v>3</v>
      </c>
      <c r="D50" s="22">
        <v>1</v>
      </c>
      <c r="E50" s="3">
        <f t="shared" si="2"/>
        <v>7</v>
      </c>
      <c r="F50" s="3">
        <f t="shared" si="3"/>
        <v>8</v>
      </c>
      <c r="H50">
        <f t="shared" si="4"/>
        <v>81.622916666666669</v>
      </c>
      <c r="I50" s="35">
        <f t="shared" si="5"/>
        <v>87.453125</v>
      </c>
    </row>
    <row r="51" spans="1:9" x14ac:dyDescent="0.25">
      <c r="A51" s="22">
        <v>1.4</v>
      </c>
      <c r="B51" s="22">
        <v>3</v>
      </c>
      <c r="C51" s="22">
        <v>6</v>
      </c>
      <c r="D51" s="22">
        <v>0</v>
      </c>
      <c r="E51" s="3">
        <f t="shared" si="2"/>
        <v>9</v>
      </c>
      <c r="F51" s="3">
        <f t="shared" si="3"/>
        <v>9</v>
      </c>
      <c r="H51">
        <f>$G31/F51*E51</f>
        <v>93.283333333333331</v>
      </c>
      <c r="I51" s="35"/>
    </row>
    <row r="52" spans="1:9" x14ac:dyDescent="0.25">
      <c r="A52" s="22">
        <v>0.6</v>
      </c>
      <c r="B52" s="22">
        <v>3</v>
      </c>
      <c r="C52" s="22">
        <v>6</v>
      </c>
      <c r="D52" s="22">
        <v>0</v>
      </c>
      <c r="E52" s="3">
        <f t="shared" si="2"/>
        <v>9</v>
      </c>
      <c r="F52" s="3">
        <f t="shared" si="3"/>
        <v>9</v>
      </c>
      <c r="H52">
        <f t="shared" si="4"/>
        <v>92.4</v>
      </c>
      <c r="I52" s="35">
        <f t="shared" si="5"/>
        <v>92.4</v>
      </c>
    </row>
    <row r="53" spans="1:9" x14ac:dyDescent="0.25">
      <c r="A53" s="22">
        <v>0.6</v>
      </c>
      <c r="B53" s="22">
        <v>3</v>
      </c>
      <c r="C53" s="22">
        <v>6</v>
      </c>
      <c r="D53" s="22">
        <v>0</v>
      </c>
      <c r="E53" s="3">
        <f t="shared" si="2"/>
        <v>9</v>
      </c>
      <c r="F53" s="3">
        <f t="shared" si="3"/>
        <v>9</v>
      </c>
      <c r="H53">
        <f>$G33/F53*E53</f>
        <v>92.4</v>
      </c>
      <c r="I53" s="35"/>
    </row>
    <row r="54" spans="1:9" x14ac:dyDescent="0.25">
      <c r="A54" s="22" t="s">
        <v>12</v>
      </c>
      <c r="B54" s="22">
        <v>3</v>
      </c>
      <c r="C54" s="22">
        <v>6</v>
      </c>
      <c r="D54" s="22">
        <v>0</v>
      </c>
      <c r="E54" s="3">
        <f t="shared" si="2"/>
        <v>9</v>
      </c>
      <c r="F54" s="3">
        <f t="shared" si="3"/>
        <v>9</v>
      </c>
      <c r="H54">
        <f t="shared" si="4"/>
        <v>88.033333333333346</v>
      </c>
      <c r="I54" s="35">
        <f>AVERAGE(H54:H57)</f>
        <v>88.033333333333346</v>
      </c>
    </row>
    <row r="55" spans="1:9" x14ac:dyDescent="0.25">
      <c r="A55" s="22"/>
      <c r="B55" s="22">
        <v>3</v>
      </c>
      <c r="C55" s="22">
        <v>6</v>
      </c>
      <c r="D55" s="22">
        <v>0</v>
      </c>
      <c r="E55" s="3">
        <f t="shared" si="2"/>
        <v>9</v>
      </c>
      <c r="F55" s="3">
        <f t="shared" si="3"/>
        <v>9</v>
      </c>
      <c r="H55">
        <f>$G35/F55*E55</f>
        <v>88.033333333333346</v>
      </c>
    </row>
    <row r="56" spans="1:9" x14ac:dyDescent="0.25">
      <c r="A56" s="22" t="s">
        <v>13</v>
      </c>
      <c r="B56" s="22">
        <v>4</v>
      </c>
      <c r="C56" s="22">
        <v>5</v>
      </c>
      <c r="D56" s="22">
        <v>0</v>
      </c>
      <c r="E56" s="3">
        <f t="shared" si="2"/>
        <v>9</v>
      </c>
      <c r="F56" s="3">
        <f t="shared" si="3"/>
        <v>9</v>
      </c>
      <c r="H56">
        <f>$G35/F56*E56</f>
        <v>88.033333333333346</v>
      </c>
    </row>
    <row r="57" spans="1:9" x14ac:dyDescent="0.25">
      <c r="A57" s="22"/>
      <c r="B57" s="22">
        <v>3</v>
      </c>
      <c r="C57" s="22">
        <v>6</v>
      </c>
      <c r="D57" s="22">
        <v>0</v>
      </c>
      <c r="E57" s="3">
        <f t="shared" si="2"/>
        <v>9</v>
      </c>
      <c r="F57" s="3">
        <f t="shared" si="3"/>
        <v>9</v>
      </c>
      <c r="H57">
        <f>$G35/F57*E57</f>
        <v>88.033333333333346</v>
      </c>
    </row>
  </sheetData>
  <mergeCells count="4">
    <mergeCell ref="K6:O6"/>
    <mergeCell ref="A6:D6"/>
    <mergeCell ref="A23:C23"/>
    <mergeCell ref="A42:F4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7DBAEFFDE2F14490CB41808B77903E" ma:contentTypeVersion="8" ma:contentTypeDescription="Create a new document." ma:contentTypeScope="" ma:versionID="f0df849b0298b7f14cf601e4b16dd34a">
  <xsd:schema xmlns:xsd="http://www.w3.org/2001/XMLSchema" xmlns:xs="http://www.w3.org/2001/XMLSchema" xmlns:p="http://schemas.microsoft.com/office/2006/metadata/properties" xmlns:ns2="dae4c5db-749e-47d6-8bd6-272cf72a34d5" targetNamespace="http://schemas.microsoft.com/office/2006/metadata/properties" ma:root="true" ma:fieldsID="8d96532e831fae97cb853747783b23ae" ns2:_="">
    <xsd:import namespace="dae4c5db-749e-47d6-8bd6-272cf72a34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4c5db-749e-47d6-8bd6-272cf72a34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7B852E-FBB9-4465-A3ED-6AEED44A9272}"/>
</file>

<file path=customXml/itemProps2.xml><?xml version="1.0" encoding="utf-8"?>
<ds:datastoreItem xmlns:ds="http://schemas.openxmlformats.org/officeDocument/2006/customXml" ds:itemID="{4A5B02A1-F777-4FDC-8142-8FEF0AA1EB0D}"/>
</file>

<file path=customXml/itemProps3.xml><?xml version="1.0" encoding="utf-8"?>
<ds:datastoreItem xmlns:ds="http://schemas.openxmlformats.org/officeDocument/2006/customXml" ds:itemID="{3038D3A8-01B7-4006-8C39-AC5BD2D64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Hatching</vt:lpstr>
      <vt:lpstr>Juv-Adult survival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Accolla</dc:creator>
  <cp:lastModifiedBy>Chiara Accolla</cp:lastModifiedBy>
  <dcterms:created xsi:type="dcterms:W3CDTF">2022-05-12T14:28:55Z</dcterms:created>
  <dcterms:modified xsi:type="dcterms:W3CDTF">2022-05-12T16:06:41Z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0x010100117DBAEFFDE2F14490CB41808B77903E</vt:lpwstr>
  </property>
</Properties>
</file>