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รวมยอด" sheetId="2" r:id="rId5"/>
  </sheets>
  <definedNames>
    <definedName hidden="1" localSheetId="0" name="_xlnm._FilterDatabase">'Form Responses 1'!$A$1:$O$109</definedName>
  </definedNames>
  <calcPr/>
</workbook>
</file>

<file path=xl/sharedStrings.xml><?xml version="1.0" encoding="utf-8"?>
<sst xmlns="http://schemas.openxmlformats.org/spreadsheetml/2006/main" count="143" uniqueCount="76">
  <si>
    <t>Timestamp</t>
  </si>
  <si>
    <t>Email Address</t>
  </si>
  <si>
    <t>ชื่อ-นามสกุล</t>
  </si>
  <si>
    <t>เบอร์โทรติดต่อ</t>
  </si>
  <si>
    <t>SIZE</t>
  </si>
  <si>
    <t>จำนวนเสื้อ</t>
  </si>
  <si>
    <t>จำนวนริสต์แบนด์</t>
  </si>
  <si>
    <t>สะดวกรับในงาน CEDT pre-Camp 2023 หรือไม่</t>
  </si>
  <si>
    <t>ที่อยู่</t>
  </si>
  <si>
    <t>หลักฐานการโอน</t>
  </si>
  <si>
    <t>วันที่ชำระเงิน</t>
  </si>
  <si>
    <t>เวลาที่ชำระเงิน</t>
  </si>
  <si>
    <t>pasin98@gmail.com</t>
  </si>
  <si>
    <t>พศิน จันทรทัน</t>
  </si>
  <si>
    <t>0876584209</t>
  </si>
  <si>
    <t>L</t>
  </si>
  <si>
    <t>ไม่สะดวก</t>
  </si>
  <si>
    <t>ถ้าให้รับของแจ้งมาอีกที ที่อยู่ยังไม่แน่นอน</t>
  </si>
  <si>
    <t>https://drive.google.com/open?id=11AcodErGAjdFv6zt5ZNzgwg0J3m1-Pxq</t>
  </si>
  <si>
    <t>srihamat.a@gmail.com</t>
  </si>
  <si>
    <t>อภิศักดิ์ สีหามาตย์</t>
  </si>
  <si>
    <t>0850722248</t>
  </si>
  <si>
    <t>XL</t>
  </si>
  <si>
    <t>สะดวก</t>
  </si>
  <si>
    <t>https://drive.google.com/open?id=1sIQ_0UMsw7Yy5aeZ1FakrcVLSlDdbpwm</t>
  </si>
  <si>
    <t>ramshero@hotmail.com</t>
  </si>
  <si>
    <t>รุ่งโรจน์ รัตนบุรี</t>
  </si>
  <si>
    <t>0967945554</t>
  </si>
  <si>
    <t>260 ซอยร่มเกล้า44
แขวงคลองสามประเวศ เขตลาดกระบัง กรุงเทพมหานคร
10520</t>
  </si>
  <si>
    <t>https://drive.google.com/open?id=1BELf1rCBIvficfjI5AfdTruSfGPzCdNP</t>
  </si>
  <si>
    <t>charito319@gmail.com</t>
  </si>
  <si>
    <t>ชาริทัศน์ นาคประทุม</t>
  </si>
  <si>
    <t>0863455984</t>
  </si>
  <si>
    <t>3XL</t>
  </si>
  <si>
    <t>1999/30 ดิสทริคศรีวรา  ซ.ลาดพร้าว 94 (ปัญจมิตร) แขวงพลับพลา เขตวังทองหลาง กรุงเทพมหานคร 10310</t>
  </si>
  <si>
    <t>https://drive.google.com/open?id=1S7Ce7MyS5EdbdGVUlQTJ00aWjMhUFmvz</t>
  </si>
  <si>
    <t>paitoon.vt@gmail.com</t>
  </si>
  <si>
    <t>paitoon vortong</t>
  </si>
  <si>
    <t>0879940330</t>
  </si>
  <si>
    <t>23ซ.ราษฎร์บูรณะ 20 แยก 4 แขวง ราษฎร์บูรณะ เขต ราษฎร์บูรณะ กรุงเทพมหานคร 10140</t>
  </si>
  <si>
    <t>https://drive.google.com/open?id=1xElG6UeH48LET-QOJsFq37zfTkZ-Pk8N</t>
  </si>
  <si>
    <t>anachu.b@gmail.com</t>
  </si>
  <si>
    <t>อนุชา บุญชูโต</t>
  </si>
  <si>
    <t>0802237888</t>
  </si>
  <si>
    <t>1999/29 หมู่บ้านดิสทริคศรีวรา ซอยลาดพร้าว94 (ปัญจมิตร) แขวงพลับพลา เขตวังทองหลาง กรุงเทพมหานคร 10310</t>
  </si>
  <si>
    <t>https://drive.google.com/open?id=1lKi38Ib57kz_xxVpAMw-_NCS1yVlZ2vZ</t>
  </si>
  <si>
    <t>pop.nattapan@hotmail.com</t>
  </si>
  <si>
    <t>ณัฐพันธุ์ เครือติ๊บ</t>
  </si>
  <si>
    <t>0913026142</t>
  </si>
  <si>
    <t>199 ซอย สุภาร่วม แขวง วงศ์สว่าง เขต บางซื่อ กรุงเทพ 10800</t>
  </si>
  <si>
    <t>https://drive.google.com/open?id=1Hjwp1oZ732Lv6fmCuTOmpWntrKTrrpmP</t>
  </si>
  <si>
    <t>songdejy@gmail.com</t>
  </si>
  <si>
    <t>songdej yensap</t>
  </si>
  <si>
    <t>0818451150</t>
  </si>
  <si>
    <t>ไม่รับ บริจาคเฉยไ</t>
  </si>
  <si>
    <t>xx</t>
  </si>
  <si>
    <t>https://drive.google.com/open?id=1aEnOpbgHYLdA1CRRHvpOUSeAqd1-6cTx</t>
  </si>
  <si>
    <t>ยอดเสื้อแก่</t>
  </si>
  <si>
    <t>ยอดริสต์แบนด์</t>
  </si>
  <si>
    <t>ยอดเสื้อ</t>
  </si>
  <si>
    <t>ยอดรวม</t>
  </si>
  <si>
    <t>สั่ง</t>
  </si>
  <si>
    <t>เสื้อ</t>
  </si>
  <si>
    <t>Size</t>
  </si>
  <si>
    <t>Count</t>
  </si>
  <si>
    <t>S</t>
  </si>
  <si>
    <t>M</t>
  </si>
  <si>
    <t>ยอดที่มีอยู่</t>
  </si>
  <si>
    <t>ยอดที่ต้องลบ</t>
  </si>
  <si>
    <t>ยอดที่ต้องได้</t>
  </si>
  <si>
    <t>2XL</t>
  </si>
  <si>
    <t>4XL</t>
  </si>
  <si>
    <t>5XL</t>
  </si>
  <si>
    <t>Total</t>
  </si>
  <si>
    <t>ราคา</t>
  </si>
  <si>
    <t>ริสแบนด์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</si>
</sst>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sz val="18.0"/>
      <color theme="1"/>
      <name val="Arial"/>
      <scheme val="minor"/>
    </font>
    <font/>
    <font>
      <sz val="16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</fills>
  <borders count="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quotePrefix="1"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14" xfId="0" applyAlignment="1" applyFont="1" applyNumberFormat="1">
      <alignment readingOrder="0"/>
    </xf>
    <xf borderId="0" fillId="2" fontId="1" numFmtId="19" xfId="0" applyAlignment="1" applyFont="1" applyNumberFormat="1">
      <alignment readingOrder="0"/>
    </xf>
    <xf borderId="0" fillId="2" fontId="1" numFmtId="0" xfId="0" applyFont="1"/>
    <xf borderId="0" fillId="2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3" fontId="1" numFmtId="0" xfId="0" applyFill="1" applyFont="1"/>
    <xf borderId="1" fillId="0" fontId="5" numFmtId="0" xfId="0" applyAlignment="1" applyBorder="1" applyFont="1">
      <alignment vertical="bottom"/>
    </xf>
    <xf borderId="0" fillId="0" fontId="6" numFmtId="0" xfId="0" applyAlignment="1" applyFont="1">
      <alignment horizontal="center" readingOrder="0"/>
    </xf>
    <xf borderId="0" fillId="0" fontId="1" numFmtId="0" xfId="0" applyFont="1"/>
    <xf borderId="2" fillId="4" fontId="5" numFmtId="0" xfId="0" applyAlignment="1" applyBorder="1" applyFill="1" applyFont="1">
      <alignment horizontal="center" vertical="bottom"/>
    </xf>
    <xf borderId="3" fillId="0" fontId="7" numFmtId="0" xfId="0" applyBorder="1" applyFont="1"/>
    <xf borderId="4" fillId="4" fontId="5" numFmtId="0" xfId="0" applyAlignment="1" applyBorder="1" applyFont="1">
      <alignment horizontal="center" vertical="bottom"/>
    </xf>
    <xf borderId="5" fillId="0" fontId="7" numFmtId="0" xfId="0" applyBorder="1" applyFont="1"/>
    <xf borderId="6" fillId="5" fontId="5" numFmtId="0" xfId="0" applyAlignment="1" applyBorder="1" applyFill="1" applyFont="1">
      <alignment horizontal="center" vertical="bottom"/>
    </xf>
    <xf borderId="6" fillId="6" fontId="5" numFmtId="0" xfId="0" applyAlignment="1" applyBorder="1" applyFill="1" applyFont="1">
      <alignment horizontal="center" vertical="bottom"/>
    </xf>
    <xf borderId="7" fillId="5" fontId="5" numFmtId="0" xfId="0" applyAlignment="1" applyBorder="1" applyFont="1">
      <alignment horizontal="center" vertical="bottom"/>
    </xf>
    <xf borderId="5" fillId="6" fontId="5" numFmtId="0" xfId="0" applyAlignment="1" applyBorder="1" applyFont="1">
      <alignment horizontal="center" vertical="bottom"/>
    </xf>
    <xf borderId="6" fillId="2" fontId="5" numFmtId="0" xfId="0" applyAlignment="1" applyBorder="1" applyFont="1">
      <alignment horizontal="center" vertical="bottom"/>
    </xf>
    <xf borderId="6" fillId="7" fontId="5" numFmtId="0" xfId="0" applyAlignment="1" applyBorder="1" applyFill="1" applyFont="1">
      <alignment horizontal="center" readingOrder="0" vertical="bottom"/>
    </xf>
    <xf borderId="7" fillId="2" fontId="5" numFmtId="0" xfId="0" applyAlignment="1" applyBorder="1" applyFont="1">
      <alignment horizontal="center" vertical="bottom"/>
    </xf>
    <xf borderId="5" fillId="7" fontId="5" numFmtId="0" xfId="0" applyAlignment="1" applyBorder="1" applyFont="1">
      <alignment horizontal="center" vertical="bottom"/>
    </xf>
    <xf borderId="5" fillId="7" fontId="5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6" fillId="8" fontId="5" numFmtId="0" xfId="0" applyAlignment="1" applyBorder="1" applyFill="1" applyFont="1">
      <alignment horizontal="center" vertical="bottom"/>
    </xf>
    <xf borderId="6" fillId="9" fontId="5" numFmtId="0" xfId="0" applyAlignment="1" applyBorder="1" applyFill="1" applyFont="1">
      <alignment horizontal="center" vertical="bottom"/>
    </xf>
    <xf borderId="7" fillId="8" fontId="5" numFmtId="0" xfId="0" applyAlignment="1" applyBorder="1" applyFont="1">
      <alignment horizontal="center" vertical="bottom"/>
    </xf>
    <xf borderId="5" fillId="9" fontId="5" numFmtId="0" xfId="0" applyAlignment="1" applyBorder="1" applyFont="1">
      <alignment horizontal="center" vertical="bottom"/>
    </xf>
    <xf borderId="7" fillId="10" fontId="5" numFmtId="0" xfId="0" applyAlignment="1" applyBorder="1" applyFill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0" fillId="3" fontId="5" numFmtId="0" xfId="0" applyAlignment="1" applyFont="1">
      <alignment horizontal="center" vertical="bottom"/>
    </xf>
    <xf borderId="7" fillId="10" fontId="8" numFmtId="0" xfId="0" applyAlignment="1" applyBorder="1" applyFont="1">
      <alignment horizontal="center" vertical="bottom"/>
    </xf>
    <xf borderId="5" fillId="2" fontId="8" numFmtId="0" xfId="0" applyAlignment="1" applyBorder="1" applyFont="1">
      <alignment horizontal="center" vertical="bottom"/>
    </xf>
    <xf borderId="5" fillId="9" fontId="5" numFmtId="0" xfId="0" applyAlignment="1" applyBorder="1" applyFont="1">
      <alignment horizontal="center" readingOrder="0" vertical="bottom"/>
    </xf>
    <xf borderId="7" fillId="10" fontId="8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1AcodErGAjdFv6zt5ZNzgwg0J3m1-Pxq" TargetMode="External"/><Relationship Id="rId2" Type="http://schemas.openxmlformats.org/officeDocument/2006/relationships/hyperlink" Target="https://drive.google.com/open?id=1sIQ_0UMsw7Yy5aeZ1FakrcVLSlDdbpwm" TargetMode="External"/><Relationship Id="rId3" Type="http://schemas.openxmlformats.org/officeDocument/2006/relationships/hyperlink" Target="https://drive.google.com/open?id=1BELf1rCBIvficfjI5AfdTruSfGPzCdNP" TargetMode="External"/><Relationship Id="rId4" Type="http://schemas.openxmlformats.org/officeDocument/2006/relationships/hyperlink" Target="https://drive.google.com/open?id=1S7Ce7MyS5EdbdGVUlQTJ00aWjMhUFmvz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open?id=1xElG6UeH48LET-QOJsFq37zfTkZ-Pk8N" TargetMode="External"/><Relationship Id="rId6" Type="http://schemas.openxmlformats.org/officeDocument/2006/relationships/hyperlink" Target="https://drive.google.com/open?id=1lKi38Ib57kz_xxVpAMw-_NCS1yVlZ2vZ" TargetMode="External"/><Relationship Id="rId7" Type="http://schemas.openxmlformats.org/officeDocument/2006/relationships/hyperlink" Target="https://drive.google.com/open?id=1Hjwp1oZ732Lv6fmCuTOmpWntrKTrrpmP" TargetMode="External"/><Relationship Id="rId8" Type="http://schemas.openxmlformats.org/officeDocument/2006/relationships/hyperlink" Target="https://drive.google.com/open?id=1aEnOpbgHYLdA1CRRHvpOUSeAqd1-6cT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  <col customWidth="1" min="5" max="5" width="13.0"/>
    <col customWidth="1" min="6" max="6" width="13.13"/>
    <col customWidth="1" min="7" max="7" width="18.88"/>
    <col customWidth="1" min="8" max="8" width="38.63"/>
    <col customWidth="1" min="9" max="9" width="79.5"/>
    <col customWidth="1" min="10" max="2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</v>
      </c>
      <c r="N1" s="1" t="s">
        <v>10</v>
      </c>
      <c r="O1" s="1" t="s">
        <v>11</v>
      </c>
      <c r="P1" s="2"/>
      <c r="Q1" s="2"/>
      <c r="R1" s="2"/>
      <c r="S1" s="2"/>
    </row>
    <row r="2">
      <c r="A2" s="3">
        <v>45061.67605807871</v>
      </c>
      <c r="B2" s="4" t="s">
        <v>12</v>
      </c>
      <c r="C2" s="4" t="s">
        <v>13</v>
      </c>
      <c r="D2" s="5" t="s">
        <v>14</v>
      </c>
      <c r="E2" s="4" t="s">
        <v>15</v>
      </c>
      <c r="F2" s="4">
        <v>1.0</v>
      </c>
      <c r="G2" s="4">
        <v>1.0</v>
      </c>
      <c r="H2" s="4" t="s">
        <v>16</v>
      </c>
      <c r="I2" s="4" t="s">
        <v>17</v>
      </c>
      <c r="J2" s="6" t="s">
        <v>18</v>
      </c>
      <c r="K2" s="7">
        <v>45061.0</v>
      </c>
      <c r="L2" s="8">
        <v>0.6750000000029104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3">
        <v>45061.7098180787</v>
      </c>
      <c r="B3" s="4" t="s">
        <v>19</v>
      </c>
      <c r="C3" s="4" t="s">
        <v>20</v>
      </c>
      <c r="D3" s="5" t="s">
        <v>21</v>
      </c>
      <c r="E3" s="4" t="s">
        <v>22</v>
      </c>
      <c r="F3" s="4">
        <v>1.0</v>
      </c>
      <c r="G3" s="4">
        <v>1.0</v>
      </c>
      <c r="H3" s="4" t="s">
        <v>23</v>
      </c>
      <c r="I3" s="9"/>
      <c r="J3" s="9"/>
      <c r="K3" s="9"/>
      <c r="L3" s="9"/>
      <c r="M3" s="6" t="s">
        <v>24</v>
      </c>
      <c r="N3" s="7">
        <v>45060.0</v>
      </c>
      <c r="O3" s="8">
        <v>0.7868055555591127</v>
      </c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3">
        <v>45061.79969482639</v>
      </c>
      <c r="B4" s="4" t="s">
        <v>25</v>
      </c>
      <c r="C4" s="4" t="s">
        <v>26</v>
      </c>
      <c r="D4" s="5" t="s">
        <v>27</v>
      </c>
      <c r="E4" s="4" t="s">
        <v>22</v>
      </c>
      <c r="F4" s="4">
        <v>1.0</v>
      </c>
      <c r="G4" s="4">
        <v>2.0</v>
      </c>
      <c r="H4" s="4" t="s">
        <v>16</v>
      </c>
      <c r="I4" s="4" t="s">
        <v>28</v>
      </c>
      <c r="J4" s="10" t="s">
        <v>29</v>
      </c>
      <c r="K4" s="7">
        <v>45061.0</v>
      </c>
      <c r="L4" s="8">
        <v>0.796527777776646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3">
        <v>45062.51758878472</v>
      </c>
      <c r="B5" s="4" t="s">
        <v>30</v>
      </c>
      <c r="C5" s="4" t="s">
        <v>31</v>
      </c>
      <c r="D5" s="5" t="s">
        <v>32</v>
      </c>
      <c r="E5" s="4" t="s">
        <v>33</v>
      </c>
      <c r="F5" s="4">
        <v>2.0</v>
      </c>
      <c r="G5" s="4">
        <v>0.0</v>
      </c>
      <c r="H5" s="4" t="s">
        <v>16</v>
      </c>
      <c r="I5" s="4" t="s">
        <v>34</v>
      </c>
      <c r="J5" s="6" t="s">
        <v>35</v>
      </c>
      <c r="K5" s="7">
        <v>45062.0</v>
      </c>
      <c r="L5" s="8">
        <v>0.515972222223354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3">
        <v>45065.544721377315</v>
      </c>
      <c r="B6" s="4" t="s">
        <v>36</v>
      </c>
      <c r="C6" s="4" t="s">
        <v>37</v>
      </c>
      <c r="D6" s="5" t="s">
        <v>38</v>
      </c>
      <c r="E6" s="4" t="s">
        <v>15</v>
      </c>
      <c r="F6" s="4">
        <v>1.0</v>
      </c>
      <c r="G6" s="4">
        <v>1.0</v>
      </c>
      <c r="H6" s="4" t="s">
        <v>16</v>
      </c>
      <c r="I6" s="4" t="s">
        <v>39</v>
      </c>
      <c r="J6" s="10" t="s">
        <v>40</v>
      </c>
      <c r="K6" s="7">
        <v>45065.0</v>
      </c>
      <c r="L6" s="8">
        <v>0.5430555555576575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3">
        <v>45071.48218741898</v>
      </c>
      <c r="B7" s="4" t="s">
        <v>41</v>
      </c>
      <c r="C7" s="4" t="s">
        <v>42</v>
      </c>
      <c r="D7" s="5" t="s">
        <v>43</v>
      </c>
      <c r="E7" s="4" t="s">
        <v>22</v>
      </c>
      <c r="F7" s="4">
        <v>2.0</v>
      </c>
      <c r="G7" s="4">
        <v>0.0</v>
      </c>
      <c r="H7" s="4" t="s">
        <v>16</v>
      </c>
      <c r="I7" s="4" t="s">
        <v>44</v>
      </c>
      <c r="J7" s="6" t="s">
        <v>45</v>
      </c>
      <c r="K7" s="7">
        <v>45071.0</v>
      </c>
      <c r="L7" s="8">
        <v>0.4812499999970896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11">
        <v>45079.59062849537</v>
      </c>
      <c r="B8" s="12" t="s">
        <v>46</v>
      </c>
      <c r="C8" s="12" t="s">
        <v>47</v>
      </c>
      <c r="D8" s="13" t="s">
        <v>48</v>
      </c>
      <c r="E8" s="12" t="s">
        <v>22</v>
      </c>
      <c r="F8" s="12">
        <v>1.0</v>
      </c>
      <c r="G8" s="12">
        <v>0.0</v>
      </c>
      <c r="H8" s="12" t="s">
        <v>16</v>
      </c>
      <c r="I8" s="12" t="s">
        <v>49</v>
      </c>
      <c r="J8" s="14" t="s">
        <v>50</v>
      </c>
      <c r="K8" s="15">
        <v>45079.0</v>
      </c>
      <c r="L8" s="16">
        <v>0.5902777777810115</v>
      </c>
    </row>
    <row r="9">
      <c r="A9" s="11">
        <v>45079.61946158565</v>
      </c>
      <c r="B9" s="12" t="s">
        <v>51</v>
      </c>
      <c r="C9" s="12" t="s">
        <v>52</v>
      </c>
      <c r="D9" s="13" t="s">
        <v>53</v>
      </c>
      <c r="E9" s="12" t="s">
        <v>54</v>
      </c>
      <c r="F9" s="12">
        <v>0.0</v>
      </c>
      <c r="G9" s="12">
        <v>0.0</v>
      </c>
      <c r="H9" s="12" t="s">
        <v>16</v>
      </c>
      <c r="I9" s="12" t="s">
        <v>55</v>
      </c>
      <c r="J9" s="14" t="s">
        <v>56</v>
      </c>
      <c r="K9" s="15">
        <v>45079.0</v>
      </c>
      <c r="L9" s="16">
        <v>0.6187500000014552</v>
      </c>
    </row>
  </sheetData>
  <autoFilter ref="$A$1:$O$109"/>
  <hyperlinks>
    <hyperlink r:id="rId1" ref="J2"/>
    <hyperlink r:id="rId2" ref="M3"/>
    <hyperlink r:id="rId3" ref="J4"/>
    <hyperlink r:id="rId4" ref="J5"/>
    <hyperlink r:id="rId5" ref="J6"/>
    <hyperlink r:id="rId6" ref="J7"/>
    <hyperlink r:id="rId7" ref="J8"/>
    <hyperlink r:id="rId8" ref="J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6" max="18" width="12.63"/>
  </cols>
  <sheetData>
    <row r="3">
      <c r="B3" s="12" t="s">
        <v>57</v>
      </c>
      <c r="C3" s="12" t="s">
        <v>58</v>
      </c>
      <c r="E3" s="12" t="s">
        <v>59</v>
      </c>
      <c r="F3" s="12" t="s">
        <v>58</v>
      </c>
      <c r="G3" s="12" t="s">
        <v>60</v>
      </c>
      <c r="L3" s="17"/>
      <c r="M3" s="18"/>
      <c r="N3" s="18"/>
      <c r="O3" s="17"/>
      <c r="P3" s="17"/>
      <c r="T3" s="19" t="s">
        <v>61</v>
      </c>
    </row>
    <row r="4">
      <c r="B4" s="20">
        <f>SUM('Form Responses 1'!F2:F1000)</f>
        <v>9</v>
      </c>
      <c r="C4" s="20">
        <f>SUM('Form Responses 1'!G2:G1000)</f>
        <v>5</v>
      </c>
      <c r="E4" s="12">
        <v>40.0</v>
      </c>
      <c r="F4" s="12">
        <v>24.0</v>
      </c>
      <c r="J4" s="21" t="s">
        <v>62</v>
      </c>
      <c r="K4" s="22"/>
      <c r="L4" s="17"/>
      <c r="M4" s="23" t="s">
        <v>62</v>
      </c>
      <c r="N4" s="24"/>
      <c r="O4" s="17"/>
      <c r="P4" s="21" t="s">
        <v>62</v>
      </c>
      <c r="Q4" s="22"/>
      <c r="T4" s="21" t="s">
        <v>62</v>
      </c>
      <c r="U4" s="22"/>
    </row>
    <row r="5">
      <c r="J5" s="25" t="s">
        <v>63</v>
      </c>
      <c r="K5" s="26" t="s">
        <v>64</v>
      </c>
      <c r="L5" s="17"/>
      <c r="M5" s="27" t="s">
        <v>63</v>
      </c>
      <c r="N5" s="28" t="s">
        <v>64</v>
      </c>
      <c r="O5" s="17"/>
      <c r="P5" s="25" t="s">
        <v>63</v>
      </c>
      <c r="Q5" s="26" t="s">
        <v>64</v>
      </c>
      <c r="T5" s="25" t="s">
        <v>63</v>
      </c>
      <c r="U5" s="26" t="s">
        <v>64</v>
      </c>
    </row>
    <row r="6">
      <c r="B6" s="12">
        <f>9*250</f>
        <v>2250</v>
      </c>
      <c r="C6" s="20">
        <f>5*150</f>
        <v>750</v>
      </c>
      <c r="E6" s="20">
        <f>40*250</f>
        <v>10000</v>
      </c>
      <c r="F6" s="12">
        <v>3120.0</v>
      </c>
      <c r="G6" s="20">
        <f>B6+C6+E6+F6</f>
        <v>16120</v>
      </c>
      <c r="J6" s="29" t="s">
        <v>65</v>
      </c>
      <c r="K6" s="30">
        <v>0.0</v>
      </c>
      <c r="L6" s="17"/>
      <c r="M6" s="31" t="s">
        <v>65</v>
      </c>
      <c r="N6" s="32">
        <f>COUNTIF('Form Responses 1'!Q:Q,"S")</f>
        <v>0</v>
      </c>
      <c r="O6" s="17"/>
      <c r="P6" s="29" t="s">
        <v>65</v>
      </c>
      <c r="Q6" s="30">
        <v>0.0</v>
      </c>
      <c r="R6" s="12">
        <v>1.0</v>
      </c>
      <c r="T6" s="29" t="s">
        <v>65</v>
      </c>
      <c r="U6" s="30">
        <f t="shared" ref="U6:U10" si="1">sum(Q6,R6)</f>
        <v>1</v>
      </c>
    </row>
    <row r="7">
      <c r="J7" s="29" t="s">
        <v>66</v>
      </c>
      <c r="K7" s="30">
        <v>0.0</v>
      </c>
      <c r="L7" s="17"/>
      <c r="M7" s="31" t="s">
        <v>66</v>
      </c>
      <c r="N7" s="33">
        <v>7.0</v>
      </c>
      <c r="O7" s="17"/>
      <c r="P7" s="29" t="s">
        <v>66</v>
      </c>
      <c r="Q7" s="30">
        <f t="shared" ref="Q7:Q13" si="2">sum(K7,N7)</f>
        <v>7</v>
      </c>
      <c r="R7" s="12">
        <v>2.0</v>
      </c>
      <c r="T7" s="29" t="s">
        <v>66</v>
      </c>
      <c r="U7" s="30">
        <f t="shared" si="1"/>
        <v>9</v>
      </c>
    </row>
    <row r="8">
      <c r="J8" s="29" t="s">
        <v>15</v>
      </c>
      <c r="K8" s="30">
        <v>2.0</v>
      </c>
      <c r="L8" s="17"/>
      <c r="M8" s="31" t="s">
        <v>15</v>
      </c>
      <c r="N8" s="33">
        <v>11.0</v>
      </c>
      <c r="O8" s="17"/>
      <c r="P8" s="29" t="s">
        <v>15</v>
      </c>
      <c r="Q8" s="30">
        <f t="shared" si="2"/>
        <v>13</v>
      </c>
      <c r="R8" s="12">
        <v>2.0</v>
      </c>
      <c r="T8" s="29" t="s">
        <v>15</v>
      </c>
      <c r="U8" s="30">
        <f t="shared" si="1"/>
        <v>15</v>
      </c>
    </row>
    <row r="9">
      <c r="B9" s="34" t="s">
        <v>67</v>
      </c>
      <c r="C9" s="34" t="s">
        <v>68</v>
      </c>
      <c r="E9" s="34" t="s">
        <v>69</v>
      </c>
      <c r="J9" s="29" t="s">
        <v>22</v>
      </c>
      <c r="K9" s="30">
        <v>5.0</v>
      </c>
      <c r="L9" s="17"/>
      <c r="M9" s="31" t="s">
        <v>22</v>
      </c>
      <c r="N9" s="33">
        <v>18.0</v>
      </c>
      <c r="O9" s="17"/>
      <c r="P9" s="29" t="s">
        <v>22</v>
      </c>
      <c r="Q9" s="30">
        <f t="shared" si="2"/>
        <v>23</v>
      </c>
      <c r="R9" s="12">
        <v>2.0</v>
      </c>
      <c r="T9" s="29" t="s">
        <v>22</v>
      </c>
      <c r="U9" s="30">
        <f t="shared" si="1"/>
        <v>25</v>
      </c>
    </row>
    <row r="10">
      <c r="B10" s="34">
        <v>16810.55</v>
      </c>
      <c r="C10" s="34">
        <v>690.0</v>
      </c>
      <c r="E10" s="35">
        <f>B10-C10</f>
        <v>16120.55</v>
      </c>
      <c r="J10" s="29" t="s">
        <v>70</v>
      </c>
      <c r="K10" s="30">
        <v>0.0</v>
      </c>
      <c r="L10" s="17"/>
      <c r="M10" s="31" t="s">
        <v>70</v>
      </c>
      <c r="N10" s="33">
        <v>2.0</v>
      </c>
      <c r="O10" s="17"/>
      <c r="P10" s="29" t="s">
        <v>70</v>
      </c>
      <c r="Q10" s="30">
        <f t="shared" si="2"/>
        <v>2</v>
      </c>
      <c r="R10" s="12">
        <v>2.0</v>
      </c>
      <c r="T10" s="29" t="s">
        <v>70</v>
      </c>
      <c r="U10" s="30">
        <f t="shared" si="1"/>
        <v>4</v>
      </c>
    </row>
    <row r="11">
      <c r="J11" s="29" t="s">
        <v>33</v>
      </c>
      <c r="K11" s="30">
        <v>2.0</v>
      </c>
      <c r="L11" s="17"/>
      <c r="M11" s="31" t="s">
        <v>33</v>
      </c>
      <c r="N11" s="33">
        <v>2.0</v>
      </c>
      <c r="O11" s="17"/>
      <c r="P11" s="29" t="s">
        <v>33</v>
      </c>
      <c r="Q11" s="30">
        <f t="shared" si="2"/>
        <v>4</v>
      </c>
      <c r="R11" s="12">
        <v>2.0</v>
      </c>
      <c r="T11" s="29" t="s">
        <v>33</v>
      </c>
      <c r="U11" s="30">
        <v>5.0</v>
      </c>
    </row>
    <row r="12">
      <c r="J12" s="29" t="s">
        <v>71</v>
      </c>
      <c r="K12" s="30">
        <v>0.0</v>
      </c>
      <c r="L12" s="17"/>
      <c r="M12" s="31" t="s">
        <v>71</v>
      </c>
      <c r="N12" s="32">
        <f>COUNTIF('Form Responses 1'!Q:Q,"4XL")</f>
        <v>0</v>
      </c>
      <c r="O12" s="17"/>
      <c r="P12" s="29" t="s">
        <v>71</v>
      </c>
      <c r="Q12" s="30">
        <f t="shared" si="2"/>
        <v>0</v>
      </c>
      <c r="T12" s="29" t="s">
        <v>71</v>
      </c>
      <c r="U12" s="30">
        <f>sum(Q12,R12)</f>
        <v>0</v>
      </c>
    </row>
    <row r="13">
      <c r="J13" s="29" t="s">
        <v>72</v>
      </c>
      <c r="K13" s="30">
        <v>0.0</v>
      </c>
      <c r="L13" s="17"/>
      <c r="M13" s="31" t="s">
        <v>72</v>
      </c>
      <c r="N13" s="32">
        <f>COUNTIF('Form Responses 1'!Q:Q,"5XL")</f>
        <v>0</v>
      </c>
      <c r="O13" s="17"/>
      <c r="P13" s="29" t="s">
        <v>72</v>
      </c>
      <c r="Q13" s="30">
        <f t="shared" si="2"/>
        <v>0</v>
      </c>
      <c r="T13" s="29" t="s">
        <v>72</v>
      </c>
      <c r="U13" s="30">
        <v>1.0</v>
      </c>
    </row>
    <row r="14">
      <c r="J14" s="36" t="s">
        <v>73</v>
      </c>
      <c r="K14" s="37">
        <f>SUM(K6:K13)</f>
        <v>9</v>
      </c>
      <c r="L14" s="17"/>
      <c r="M14" s="38" t="s">
        <v>73</v>
      </c>
      <c r="N14" s="39">
        <f>SUM(N6:N13)</f>
        <v>40</v>
      </c>
      <c r="O14" s="17"/>
      <c r="P14" s="36" t="s">
        <v>73</v>
      </c>
      <c r="Q14" s="37">
        <f>SUM(Q6:Q13)</f>
        <v>49</v>
      </c>
      <c r="R14" s="20">
        <f>SUM(R6:R13,Q14)</f>
        <v>60</v>
      </c>
      <c r="T14" s="36" t="s">
        <v>73</v>
      </c>
      <c r="U14" s="37">
        <f>SUM(U6:U13)</f>
        <v>60</v>
      </c>
    </row>
    <row r="15">
      <c r="J15" s="40" t="s">
        <v>74</v>
      </c>
      <c r="K15" s="41">
        <f> 250 * K14</f>
        <v>2250</v>
      </c>
      <c r="L15" s="17"/>
      <c r="M15" s="40" t="s">
        <v>74</v>
      </c>
      <c r="N15" s="41">
        <f> 250 * N14</f>
        <v>10000</v>
      </c>
      <c r="O15" s="17"/>
      <c r="P15" s="40" t="s">
        <v>74</v>
      </c>
      <c r="Q15" s="41">
        <f> 250 * Q14</f>
        <v>12250</v>
      </c>
      <c r="T15" s="40" t="s">
        <v>74</v>
      </c>
      <c r="U15" s="41">
        <f> 250 * U14</f>
        <v>15000</v>
      </c>
    </row>
    <row r="16">
      <c r="L16" s="17"/>
      <c r="M16" s="42"/>
      <c r="N16" s="42"/>
      <c r="O16" s="17"/>
      <c r="P16" s="17"/>
    </row>
    <row r="17">
      <c r="L17" s="17"/>
      <c r="M17" s="17"/>
      <c r="N17" s="17"/>
      <c r="O17" s="17"/>
      <c r="P17" s="17"/>
    </row>
    <row r="18">
      <c r="J18" s="43" t="s">
        <v>74</v>
      </c>
      <c r="K18" s="44">
        <f>sum(K15,N15)</f>
        <v>12250</v>
      </c>
      <c r="L18" s="17"/>
      <c r="M18" s="17"/>
      <c r="N18" s="17"/>
      <c r="O18" s="17"/>
      <c r="P18" s="17"/>
    </row>
    <row r="19">
      <c r="L19" s="17"/>
      <c r="M19" s="17"/>
      <c r="N19" s="17"/>
      <c r="O19" s="17"/>
      <c r="P19" s="17"/>
    </row>
    <row r="20">
      <c r="L20" s="17"/>
      <c r="M20" s="17"/>
      <c r="N20" s="17"/>
      <c r="O20" s="17"/>
      <c r="P20" s="17"/>
    </row>
    <row r="21">
      <c r="J21" s="21" t="s">
        <v>75</v>
      </c>
      <c r="K21" s="22"/>
      <c r="L21" s="17"/>
      <c r="M21" s="21" t="s">
        <v>75</v>
      </c>
      <c r="N21" s="22"/>
      <c r="O21" s="17"/>
      <c r="P21" s="17"/>
      <c r="T21" s="21" t="s">
        <v>75</v>
      </c>
      <c r="U21" s="22"/>
    </row>
    <row r="22">
      <c r="J22" s="38" t="s">
        <v>73</v>
      </c>
      <c r="K22" s="45">
        <v>24.0</v>
      </c>
      <c r="L22" s="17"/>
      <c r="M22" s="38" t="s">
        <v>73</v>
      </c>
      <c r="N22" s="45">
        <v>5.0</v>
      </c>
      <c r="O22" s="17"/>
      <c r="P22" s="17"/>
      <c r="T22" s="38" t="s">
        <v>73</v>
      </c>
      <c r="U22" s="45">
        <f>sum(K22,N22)</f>
        <v>29</v>
      </c>
    </row>
    <row r="23">
      <c r="J23" s="40" t="s">
        <v>74</v>
      </c>
      <c r="K23" s="41">
        <f>130 * K22</f>
        <v>3120</v>
      </c>
      <c r="M23" s="40" t="s">
        <v>74</v>
      </c>
      <c r="N23" s="41">
        <f>150 * N22</f>
        <v>750</v>
      </c>
      <c r="T23" s="40" t="s">
        <v>74</v>
      </c>
      <c r="U23" s="41">
        <f>130 * U22</f>
        <v>3770</v>
      </c>
    </row>
    <row r="26">
      <c r="J26" s="43" t="s">
        <v>74</v>
      </c>
      <c r="K26" s="44">
        <f>sum(K23,N23)</f>
        <v>3870</v>
      </c>
    </row>
    <row r="29">
      <c r="J29" s="46" t="s">
        <v>60</v>
      </c>
      <c r="K29" s="44">
        <f>sum(K18,K26)</f>
        <v>16120</v>
      </c>
    </row>
  </sheetData>
  <mergeCells count="8">
    <mergeCell ref="T3:U3"/>
    <mergeCell ref="J4:K4"/>
    <mergeCell ref="M4:N4"/>
    <mergeCell ref="P4:Q4"/>
    <mergeCell ref="T4:U4"/>
    <mergeCell ref="J21:K21"/>
    <mergeCell ref="M21:N21"/>
    <mergeCell ref="T21:U21"/>
  </mergeCells>
  <drawing r:id="rId1"/>
</worksheet>
</file>