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DE4DB9AC-1D9F-434F-B5CB-EC4DFB297553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4" i="4" l="1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17" i="4"/>
  <c r="AG16" i="4"/>
  <c r="AG10" i="4"/>
  <c r="AG9" i="4"/>
  <c r="AG8" i="4"/>
  <c r="AG7" i="4"/>
  <c r="AG11" i="4"/>
  <c r="C50" i="5"/>
  <c r="E50" i="5" s="1"/>
  <c r="C45" i="5"/>
  <c r="E45" i="5" s="1"/>
  <c r="C43" i="5"/>
  <c r="Q38" i="5"/>
  <c r="L38" i="5"/>
  <c r="G38" i="5"/>
  <c r="Q32" i="5"/>
  <c r="L32" i="5"/>
  <c r="G32" i="5"/>
  <c r="M27" i="5"/>
  <c r="L27" i="5"/>
  <c r="T22" i="5"/>
  <c r="T27" i="5" s="1"/>
  <c r="S22" i="5"/>
  <c r="S27" i="5" s="1"/>
  <c r="R22" i="5"/>
  <c r="R27" i="5" s="1"/>
  <c r="Q22" i="5"/>
  <c r="Q27" i="5" s="1"/>
  <c r="O22" i="5"/>
  <c r="O27" i="5" s="1"/>
  <c r="N22" i="5"/>
  <c r="N27" i="5" s="1"/>
  <c r="M22" i="5"/>
  <c r="L22" i="5"/>
  <c r="J22" i="5"/>
  <c r="J27" i="5" s="1"/>
  <c r="I22" i="5"/>
  <c r="I27" i="5" s="1"/>
  <c r="H22" i="5"/>
  <c r="H27" i="5" s="1"/>
  <c r="G22" i="5"/>
  <c r="G27" i="5" s="1"/>
  <c r="D22" i="5"/>
  <c r="D27" i="5" s="1"/>
  <c r="C22" i="5"/>
  <c r="C27" i="5" s="1"/>
  <c r="E21" i="5"/>
  <c r="AG107" i="4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C64" i="4"/>
  <c r="D64" i="4" s="1"/>
  <c r="E64" i="4" s="1"/>
  <c r="F64" i="4" s="1"/>
  <c r="G64" i="4" s="1"/>
  <c r="H64" i="4" s="1"/>
  <c r="I64" i="4" s="1"/>
  <c r="J64" i="4" s="1"/>
  <c r="K64" i="4" s="1"/>
  <c r="L64" i="4" s="1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F54" i="4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4" i="4"/>
  <c r="D54" i="4" s="1"/>
  <c r="E54" i="4" s="1"/>
  <c r="E53" i="4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3" i="4"/>
  <c r="D53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F42" i="4"/>
  <c r="G42" i="4" s="1"/>
  <c r="H42" i="4" s="1"/>
  <c r="I42" i="4" s="1"/>
  <c r="J42" i="4" s="1"/>
  <c r="K42" i="4" s="1"/>
  <c r="L42" i="4" s="1"/>
  <c r="M42" i="4" s="1"/>
  <c r="N42" i="4" s="1"/>
  <c r="C42" i="4"/>
  <c r="D42" i="4" s="1"/>
  <c r="E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2" i="4"/>
  <c r="D22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69" i="3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D66" i="3"/>
  <c r="E66" i="3" s="1"/>
  <c r="F66" i="3" s="1"/>
  <c r="G66" i="3" s="1"/>
  <c r="H66" i="3" s="1"/>
  <c r="C66" i="3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D55" i="3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C55" i="3"/>
  <c r="D54" i="3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C54" i="3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C47" i="3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C44" i="3"/>
  <c r="D44" i="3" s="1"/>
  <c r="E44" i="3" s="1"/>
  <c r="F44" i="3" s="1"/>
  <c r="G44" i="3" s="1"/>
  <c r="H44" i="3" s="1"/>
  <c r="I44" i="3" s="1"/>
  <c r="J44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D39" i="3"/>
  <c r="E39" i="3" s="1"/>
  <c r="C39" i="3"/>
  <c r="D31" i="3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C31" i="3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C23" i="3"/>
  <c r="D23" i="3" s="1"/>
  <c r="E23" i="3" s="1"/>
  <c r="F23" i="3" s="1"/>
  <c r="G23" i="3" s="1"/>
  <c r="H23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C19" i="3"/>
  <c r="D19" i="3" s="1"/>
  <c r="E14" i="3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14" i="3"/>
  <c r="D14" i="3" s="1"/>
  <c r="C13" i="3"/>
  <c r="C8" i="3"/>
  <c r="D8" i="3" s="1"/>
  <c r="C7" i="3"/>
  <c r="D7" i="3" s="1"/>
  <c r="E7" i="3" s="1"/>
  <c r="F7" i="3" s="1"/>
  <c r="G7" i="3" s="1"/>
  <c r="H7" i="3" s="1"/>
  <c r="I7" i="3" s="1"/>
  <c r="J7" i="3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C78" i="2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C73" i="2"/>
  <c r="C69" i="2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C58" i="2"/>
  <c r="C57" i="2"/>
  <c r="D57" i="2" s="1"/>
  <c r="E57" i="2" s="1"/>
  <c r="F57" i="2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53" i="2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C38" i="2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34" i="2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22" i="2"/>
  <c r="C2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C51" i="5" s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B32" i="5" s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C38" i="4" s="1"/>
  <c r="D38" i="4" s="1"/>
  <c r="I48" i="1"/>
  <c r="H48" i="1"/>
  <c r="I47" i="1"/>
  <c r="H47" i="1"/>
  <c r="C106" i="4" s="1"/>
  <c r="I46" i="1"/>
  <c r="H46" i="1"/>
  <c r="I45" i="1"/>
  <c r="H45" i="1"/>
  <c r="I44" i="1"/>
  <c r="H44" i="1"/>
  <c r="C9" i="4" s="1"/>
  <c r="I43" i="1"/>
  <c r="H43" i="1"/>
  <c r="C8" i="4" s="1"/>
  <c r="I42" i="1"/>
  <c r="H42" i="1"/>
  <c r="I41" i="1"/>
  <c r="H41" i="1"/>
  <c r="I40" i="1"/>
  <c r="H40" i="1"/>
  <c r="C99" i="4" s="1"/>
  <c r="I39" i="1"/>
  <c r="H39" i="1"/>
  <c r="C98" i="4" s="1"/>
  <c r="I38" i="1"/>
  <c r="H38" i="1"/>
  <c r="I37" i="1"/>
  <c r="H37" i="1"/>
  <c r="I36" i="1"/>
  <c r="H36" i="1"/>
  <c r="C92" i="4" s="1"/>
  <c r="I35" i="1"/>
  <c r="H35" i="1"/>
  <c r="C91" i="4" s="1"/>
  <c r="I34" i="1"/>
  <c r="H34" i="1"/>
  <c r="I33" i="1"/>
  <c r="H33" i="1"/>
  <c r="I32" i="1"/>
  <c r="H32" i="1"/>
  <c r="C88" i="4" s="1"/>
  <c r="I31" i="1"/>
  <c r="H31" i="1"/>
  <c r="C87" i="4" s="1"/>
  <c r="I30" i="1"/>
  <c r="H30" i="1"/>
  <c r="I29" i="1"/>
  <c r="H29" i="1"/>
  <c r="I28" i="1"/>
  <c r="H28" i="1"/>
  <c r="C84" i="4" s="1"/>
  <c r="I27" i="1"/>
  <c r="H27" i="1"/>
  <c r="C80" i="4" s="1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I26" i="1"/>
  <c r="H26" i="1"/>
  <c r="I25" i="1"/>
  <c r="H25" i="1"/>
  <c r="I24" i="1"/>
  <c r="H24" i="1"/>
  <c r="C74" i="4" s="1"/>
  <c r="I23" i="1"/>
  <c r="H23" i="1"/>
  <c r="C73" i="4" s="1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I22" i="1"/>
  <c r="H22" i="1"/>
  <c r="I21" i="1"/>
  <c r="H21" i="1"/>
  <c r="C71" i="4" s="1"/>
  <c r="D71" i="4" s="1"/>
  <c r="I20" i="1"/>
  <c r="H20" i="1"/>
  <c r="C48" i="4" s="1"/>
  <c r="I19" i="1"/>
  <c r="H19" i="1"/>
  <c r="C47" i="4" s="1"/>
  <c r="I18" i="1"/>
  <c r="H18" i="1"/>
  <c r="I17" i="1"/>
  <c r="H17" i="1"/>
  <c r="C45" i="4" s="1"/>
  <c r="D45" i="4" s="1"/>
  <c r="I16" i="1"/>
  <c r="H16" i="1"/>
  <c r="C43" i="4" s="1"/>
  <c r="I15" i="1"/>
  <c r="H15" i="1"/>
  <c r="I14" i="1"/>
  <c r="H14" i="1"/>
  <c r="I13" i="1"/>
  <c r="H13" i="1"/>
  <c r="I12" i="1"/>
  <c r="H12" i="1"/>
  <c r="C32" i="4" s="1"/>
  <c r="I11" i="1"/>
  <c r="H11" i="1"/>
  <c r="I10" i="1"/>
  <c r="H10" i="1"/>
  <c r="I9" i="1"/>
  <c r="H9" i="1"/>
  <c r="I8" i="1"/>
  <c r="H8" i="1"/>
  <c r="C25" i="4" s="1"/>
  <c r="I7" i="1"/>
  <c r="H7" i="1"/>
  <c r="I6" i="1"/>
  <c r="H6" i="1"/>
  <c r="I5" i="1"/>
  <c r="H5" i="1"/>
  <c r="C70" i="4" s="1"/>
  <c r="D70" i="4" s="1"/>
  <c r="I4" i="1"/>
  <c r="H4" i="1"/>
  <c r="C69" i="4" s="1"/>
  <c r="I3" i="1"/>
  <c r="H3" i="1"/>
  <c r="C65" i="4" s="1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I2" i="1"/>
  <c r="H2" i="1"/>
  <c r="AG55" i="4" l="1"/>
  <c r="AG18" i="4"/>
  <c r="AG12" i="4"/>
  <c r="D53" i="2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O62" i="3"/>
  <c r="P62" i="3" s="1"/>
  <c r="Q62" i="3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C48" i="5"/>
  <c r="C62" i="4"/>
  <c r="C49" i="2"/>
  <c r="C7" i="4"/>
  <c r="C7" i="2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G39" i="5"/>
  <c r="Q39" i="5"/>
  <c r="L39" i="5"/>
  <c r="B39" i="5"/>
  <c r="C16" i="4"/>
  <c r="C14" i="2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P64" i="3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P11" i="4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D73" i="2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D13" i="3"/>
  <c r="C15" i="3"/>
  <c r="K44" i="3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D38" i="2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V52" i="3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Y57" i="3"/>
  <c r="Z57" i="3" s="1"/>
  <c r="AA57" i="3" s="1"/>
  <c r="AB57" i="3" s="1"/>
  <c r="AC57" i="3" s="1"/>
  <c r="AD57" i="3" s="1"/>
  <c r="AE57" i="3" s="1"/>
  <c r="AF57" i="3" s="1"/>
  <c r="AB68" i="3"/>
  <c r="AC68" i="3" s="1"/>
  <c r="AD68" i="3" s="1"/>
  <c r="AE68" i="3" s="1"/>
  <c r="AF68" i="3" s="1"/>
  <c r="P53" i="3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K7" i="3"/>
  <c r="E70" i="4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E45" i="4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E71" i="4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E38" i="4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R62" i="3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D20" i="2"/>
  <c r="V56" i="3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E19" i="3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D58" i="2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O43" i="3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O51" i="3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C46" i="5"/>
  <c r="G57" i="2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D9" i="3"/>
  <c r="E8" i="3"/>
  <c r="Q41" i="3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Q54" i="3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D69" i="2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Q61" i="3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D78" i="2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D106" i="4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B21" i="5"/>
  <c r="Q33" i="5"/>
  <c r="Q34" i="5" s="1"/>
  <c r="L33" i="5"/>
  <c r="L34" i="5" s="1"/>
  <c r="G33" i="5"/>
  <c r="B33" i="5"/>
  <c r="B34" i="5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C49" i="5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D87" i="4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D91" i="4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D98" i="4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O59" i="3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D70" i="3"/>
  <c r="D69" i="4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D48" i="4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D84" i="4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D88" i="4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D92" i="4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C47" i="5"/>
  <c r="B35" i="5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C9" i="3"/>
  <c r="O63" i="3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O48" i="3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E70" i="3"/>
  <c r="F39" i="3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O67" i="4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O63" i="4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M64" i="4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I66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C70" i="3"/>
  <c r="M68" i="4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E22" i="4"/>
  <c r="O81" i="4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N66" i="4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O76" i="4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O93" i="4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O96" i="4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E22" i="5"/>
  <c r="E27" i="5" s="1"/>
  <c r="G34" i="5"/>
  <c r="AG58" i="4" l="1"/>
  <c r="AG110" i="4" s="1"/>
  <c r="Q40" i="5"/>
  <c r="Q42" i="5" s="1"/>
  <c r="D55" i="4"/>
  <c r="F70" i="3"/>
  <c r="G39" i="3"/>
  <c r="C55" i="4"/>
  <c r="B36" i="5"/>
  <c r="E49" i="5"/>
  <c r="D49" i="5"/>
  <c r="D14" i="2"/>
  <c r="C16" i="2"/>
  <c r="B40" i="5"/>
  <c r="E46" i="5"/>
  <c r="D46" i="5"/>
  <c r="L7" i="3"/>
  <c r="D16" i="4"/>
  <c r="C18" i="4"/>
  <c r="G40" i="5"/>
  <c r="G42" i="5" s="1"/>
  <c r="D42" i="2"/>
  <c r="E20" i="2"/>
  <c r="L40" i="5"/>
  <c r="L42" i="5" s="1"/>
  <c r="E47" i="5"/>
  <c r="D47" i="5"/>
  <c r="G35" i="5"/>
  <c r="G36" i="5" s="1"/>
  <c r="C42" i="2"/>
  <c r="D15" i="3"/>
  <c r="D35" i="3" s="1"/>
  <c r="D73" i="3" s="1"/>
  <c r="E13" i="3"/>
  <c r="D7" i="2"/>
  <c r="C10" i="2"/>
  <c r="E48" i="5"/>
  <c r="B29" i="5"/>
  <c r="C12" i="4"/>
  <c r="D7" i="4"/>
  <c r="D48" i="5"/>
  <c r="F8" i="3"/>
  <c r="E9" i="3"/>
  <c r="D32" i="3"/>
  <c r="C86" i="2"/>
  <c r="D49" i="2"/>
  <c r="E55" i="4"/>
  <c r="F22" i="4"/>
  <c r="E44" i="5"/>
  <c r="E51" i="5" s="1"/>
  <c r="Q35" i="5"/>
  <c r="Q36" i="5" s="1"/>
  <c r="D44" i="5"/>
  <c r="L35" i="5"/>
  <c r="L36" i="5" s="1"/>
  <c r="B38" i="5"/>
  <c r="B22" i="5"/>
  <c r="B27" i="5" s="1"/>
  <c r="E32" i="3"/>
  <c r="F19" i="3"/>
  <c r="C32" i="3"/>
  <c r="C35" i="3" s="1"/>
  <c r="C73" i="3" s="1"/>
  <c r="C107" i="4"/>
  <c r="D62" i="4"/>
  <c r="B42" i="5" l="1"/>
  <c r="C58" i="4"/>
  <c r="C110" i="4" s="1"/>
  <c r="C45" i="2"/>
  <c r="C89" i="2" s="1"/>
  <c r="M7" i="3"/>
  <c r="F32" i="3"/>
  <c r="G19" i="3"/>
  <c r="E35" i="3"/>
  <c r="E73" i="3" s="1"/>
  <c r="E7" i="2"/>
  <c r="D10" i="2"/>
  <c r="E15" i="3"/>
  <c r="F13" i="3"/>
  <c r="E42" i="2"/>
  <c r="F20" i="2"/>
  <c r="G70" i="3"/>
  <c r="H39" i="3"/>
  <c r="G8" i="3"/>
  <c r="F9" i="3"/>
  <c r="F55" i="4"/>
  <c r="G22" i="4"/>
  <c r="E7" i="4"/>
  <c r="D12" i="4"/>
  <c r="D58" i="4" s="1"/>
  <c r="D16" i="2"/>
  <c r="E14" i="2"/>
  <c r="D107" i="4"/>
  <c r="E62" i="4"/>
  <c r="D86" i="2"/>
  <c r="E49" i="2"/>
  <c r="D18" i="4"/>
  <c r="E16" i="4"/>
  <c r="D45" i="2" l="1"/>
  <c r="D89" i="2" s="1"/>
  <c r="E107" i="4"/>
  <c r="F62" i="4"/>
  <c r="H8" i="3"/>
  <c r="G9" i="3"/>
  <c r="E10" i="2"/>
  <c r="F7" i="2"/>
  <c r="E16" i="2"/>
  <c r="F14" i="2"/>
  <c r="H70" i="3"/>
  <c r="I39" i="3"/>
  <c r="H19" i="3"/>
  <c r="G32" i="3"/>
  <c r="G20" i="2"/>
  <c r="F42" i="2"/>
  <c r="E12" i="4"/>
  <c r="F7" i="4"/>
  <c r="N7" i="3"/>
  <c r="E18" i="4"/>
  <c r="F16" i="4"/>
  <c r="D110" i="4"/>
  <c r="H22" i="4"/>
  <c r="G55" i="4"/>
  <c r="F15" i="3"/>
  <c r="F35" i="3" s="1"/>
  <c r="F73" i="3" s="1"/>
  <c r="G13" i="3"/>
  <c r="F49" i="2"/>
  <c r="E86" i="2"/>
  <c r="E58" i="4" l="1"/>
  <c r="E110" i="4" s="1"/>
  <c r="F10" i="2"/>
  <c r="G7" i="2"/>
  <c r="H20" i="2"/>
  <c r="G42" i="2"/>
  <c r="E45" i="2"/>
  <c r="E89" i="2" s="1"/>
  <c r="H55" i="4"/>
  <c r="I22" i="4"/>
  <c r="F18" i="4"/>
  <c r="G16" i="4"/>
  <c r="H32" i="3"/>
  <c r="I19" i="3"/>
  <c r="I8" i="3"/>
  <c r="H9" i="3"/>
  <c r="F86" i="2"/>
  <c r="G49" i="2"/>
  <c r="O7" i="3"/>
  <c r="I70" i="3"/>
  <c r="J39" i="3"/>
  <c r="G15" i="3"/>
  <c r="G35" i="3" s="1"/>
  <c r="G73" i="3" s="1"/>
  <c r="H13" i="3"/>
  <c r="F107" i="4"/>
  <c r="G62" i="4"/>
  <c r="G7" i="4"/>
  <c r="F12" i="4"/>
  <c r="F58" i="4" s="1"/>
  <c r="G14" i="2"/>
  <c r="F16" i="2"/>
  <c r="J8" i="3" l="1"/>
  <c r="I9" i="3"/>
  <c r="J19" i="3"/>
  <c r="I32" i="3"/>
  <c r="I55" i="4"/>
  <c r="J22" i="4"/>
  <c r="H14" i="2"/>
  <c r="G16" i="2"/>
  <c r="I20" i="2"/>
  <c r="H42" i="2"/>
  <c r="K39" i="3"/>
  <c r="J70" i="3"/>
  <c r="F110" i="4"/>
  <c r="P7" i="3"/>
  <c r="G10" i="2"/>
  <c r="G45" i="2" s="1"/>
  <c r="H7" i="2"/>
  <c r="G12" i="4"/>
  <c r="H7" i="4"/>
  <c r="H16" i="4"/>
  <c r="G18" i="4"/>
  <c r="F45" i="2"/>
  <c r="F89" i="2" s="1"/>
  <c r="H15" i="3"/>
  <c r="H35" i="3" s="1"/>
  <c r="H73" i="3" s="1"/>
  <c r="I13" i="3"/>
  <c r="G107" i="4"/>
  <c r="H62" i="4"/>
  <c r="G86" i="2"/>
  <c r="H49" i="2"/>
  <c r="I14" i="2" l="1"/>
  <c r="H16" i="2"/>
  <c r="J55" i="4"/>
  <c r="K22" i="4"/>
  <c r="I16" i="4"/>
  <c r="H18" i="4"/>
  <c r="Q7" i="3"/>
  <c r="H12" i="4"/>
  <c r="I7" i="4"/>
  <c r="K70" i="3"/>
  <c r="L39" i="3"/>
  <c r="H107" i="4"/>
  <c r="I62" i="4"/>
  <c r="G58" i="4"/>
  <c r="G110" i="4" s="1"/>
  <c r="J32" i="3"/>
  <c r="K19" i="3"/>
  <c r="H10" i="2"/>
  <c r="H45" i="2" s="1"/>
  <c r="H89" i="2" s="1"/>
  <c r="I7" i="2"/>
  <c r="I42" i="2"/>
  <c r="J20" i="2"/>
  <c r="H86" i="2"/>
  <c r="I49" i="2"/>
  <c r="J13" i="3"/>
  <c r="I15" i="3"/>
  <c r="I35" i="3" s="1"/>
  <c r="I73" i="3" s="1"/>
  <c r="G89" i="2"/>
  <c r="K8" i="3"/>
  <c r="J9" i="3"/>
  <c r="R7" i="3" l="1"/>
  <c r="I107" i="4"/>
  <c r="J62" i="4"/>
  <c r="L8" i="3"/>
  <c r="K9" i="3"/>
  <c r="L22" i="4"/>
  <c r="K55" i="4"/>
  <c r="J49" i="2"/>
  <c r="I86" i="2"/>
  <c r="J42" i="2"/>
  <c r="K20" i="2"/>
  <c r="J16" i="4"/>
  <c r="I18" i="4"/>
  <c r="M39" i="3"/>
  <c r="L70" i="3"/>
  <c r="J7" i="2"/>
  <c r="I10" i="2"/>
  <c r="I12" i="4"/>
  <c r="J7" i="4"/>
  <c r="J15" i="3"/>
  <c r="J35" i="3" s="1"/>
  <c r="J73" i="3" s="1"/>
  <c r="K13" i="3"/>
  <c r="K32" i="3"/>
  <c r="L19" i="3"/>
  <c r="H58" i="4"/>
  <c r="H110" i="4" s="1"/>
  <c r="J14" i="2"/>
  <c r="I16" i="2"/>
  <c r="I58" i="4" l="1"/>
  <c r="I110" i="4" s="1"/>
  <c r="L32" i="3"/>
  <c r="M19" i="3"/>
  <c r="N39" i="3"/>
  <c r="M70" i="3"/>
  <c r="L13" i="3"/>
  <c r="K15" i="3"/>
  <c r="K35" i="3" s="1"/>
  <c r="K73" i="3" s="1"/>
  <c r="M22" i="4"/>
  <c r="L55" i="4"/>
  <c r="K16" i="4"/>
  <c r="J18" i="4"/>
  <c r="M8" i="3"/>
  <c r="L9" i="3"/>
  <c r="J107" i="4"/>
  <c r="K62" i="4"/>
  <c r="K42" i="2"/>
  <c r="L20" i="2"/>
  <c r="K14" i="2"/>
  <c r="J16" i="2"/>
  <c r="I45" i="2"/>
  <c r="I89" i="2" s="1"/>
  <c r="J12" i="4"/>
  <c r="J58" i="4" s="1"/>
  <c r="K7" i="4"/>
  <c r="K7" i="2"/>
  <c r="J10" i="2"/>
  <c r="J86" i="2"/>
  <c r="K49" i="2"/>
  <c r="S7" i="3"/>
  <c r="J110" i="4" l="1"/>
  <c r="J45" i="2"/>
  <c r="J89" i="2" s="1"/>
  <c r="N22" i="4"/>
  <c r="M55" i="4"/>
  <c r="L7" i="4"/>
  <c r="K12" i="4"/>
  <c r="M13" i="3"/>
  <c r="L15" i="3"/>
  <c r="L35" i="3" s="1"/>
  <c r="L73" i="3" s="1"/>
  <c r="K107" i="4"/>
  <c r="L62" i="4"/>
  <c r="N8" i="3"/>
  <c r="M9" i="3"/>
  <c r="L7" i="2"/>
  <c r="K10" i="2"/>
  <c r="K45" i="2" s="1"/>
  <c r="T7" i="3"/>
  <c r="N70" i="3"/>
  <c r="O39" i="3"/>
  <c r="L14" i="2"/>
  <c r="K16" i="2"/>
  <c r="N19" i="3"/>
  <c r="M32" i="3"/>
  <c r="K86" i="2"/>
  <c r="L49" i="2"/>
  <c r="L42" i="2"/>
  <c r="M20" i="2"/>
  <c r="L16" i="4"/>
  <c r="K18" i="4"/>
  <c r="K89" i="2" l="1"/>
  <c r="K58" i="4"/>
  <c r="K110" i="4" s="1"/>
  <c r="L107" i="4"/>
  <c r="M62" i="4"/>
  <c r="L86" i="2"/>
  <c r="M49" i="2"/>
  <c r="O19" i="3"/>
  <c r="N32" i="3"/>
  <c r="M42" i="2"/>
  <c r="N20" i="2"/>
  <c r="U7" i="3"/>
  <c r="M15" i="3"/>
  <c r="M35" i="3" s="1"/>
  <c r="M73" i="3" s="1"/>
  <c r="N13" i="3"/>
  <c r="M7" i="2"/>
  <c r="L10" i="2"/>
  <c r="M7" i="4"/>
  <c r="L12" i="4"/>
  <c r="L18" i="4"/>
  <c r="M16" i="4"/>
  <c r="O8" i="3"/>
  <c r="N9" i="3"/>
  <c r="L16" i="2"/>
  <c r="M14" i="2"/>
  <c r="O70" i="3"/>
  <c r="P39" i="3"/>
  <c r="N55" i="4"/>
  <c r="O22" i="4"/>
  <c r="M12" i="4" l="1"/>
  <c r="N7" i="4"/>
  <c r="M16" i="2"/>
  <c r="N14" i="2"/>
  <c r="N42" i="2"/>
  <c r="O20" i="2"/>
  <c r="L45" i="2"/>
  <c r="L89" i="2" s="1"/>
  <c r="P19" i="3"/>
  <c r="O32" i="3"/>
  <c r="M86" i="2"/>
  <c r="N49" i="2"/>
  <c r="P8" i="3"/>
  <c r="O9" i="3"/>
  <c r="M18" i="4"/>
  <c r="N16" i="4"/>
  <c r="M10" i="2"/>
  <c r="M45" i="2" s="1"/>
  <c r="M89" i="2" s="1"/>
  <c r="N7" i="2"/>
  <c r="M107" i="4"/>
  <c r="N62" i="4"/>
  <c r="N35" i="3"/>
  <c r="N73" i="3" s="1"/>
  <c r="N15" i="3"/>
  <c r="O13" i="3"/>
  <c r="O55" i="4"/>
  <c r="P22" i="4"/>
  <c r="P70" i="3"/>
  <c r="Q39" i="3"/>
  <c r="L58" i="4"/>
  <c r="L110" i="4" s="1"/>
  <c r="V7" i="3"/>
  <c r="Q19" i="3" l="1"/>
  <c r="P32" i="3"/>
  <c r="P55" i="4"/>
  <c r="Q22" i="4"/>
  <c r="N18" i="4"/>
  <c r="O16" i="4"/>
  <c r="O15" i="3"/>
  <c r="O35" i="3" s="1"/>
  <c r="O73" i="3" s="1"/>
  <c r="P13" i="3"/>
  <c r="P20" i="2"/>
  <c r="O42" i="2"/>
  <c r="W7" i="3"/>
  <c r="N16" i="2"/>
  <c r="O14" i="2"/>
  <c r="N86" i="2"/>
  <c r="O49" i="2"/>
  <c r="Q8" i="3"/>
  <c r="P9" i="3"/>
  <c r="O7" i="4"/>
  <c r="N12" i="4"/>
  <c r="N107" i="4"/>
  <c r="O62" i="4"/>
  <c r="Q70" i="3"/>
  <c r="R39" i="3"/>
  <c r="N10" i="2"/>
  <c r="N45" i="2" s="1"/>
  <c r="O7" i="2"/>
  <c r="M58" i="4"/>
  <c r="M110" i="4" s="1"/>
  <c r="N58" i="4" l="1"/>
  <c r="P15" i="3"/>
  <c r="Q13" i="3"/>
  <c r="O16" i="2"/>
  <c r="P14" i="2"/>
  <c r="O86" i="2"/>
  <c r="P49" i="2"/>
  <c r="P16" i="4"/>
  <c r="O18" i="4"/>
  <c r="O107" i="4"/>
  <c r="P62" i="4"/>
  <c r="N110" i="4"/>
  <c r="O12" i="4"/>
  <c r="P7" i="4"/>
  <c r="Q55" i="4"/>
  <c r="R22" i="4"/>
  <c r="O10" i="2"/>
  <c r="P7" i="2"/>
  <c r="P35" i="3"/>
  <c r="P73" i="3" s="1"/>
  <c r="X7" i="3"/>
  <c r="N89" i="2"/>
  <c r="R8" i="3"/>
  <c r="Q9" i="3"/>
  <c r="R70" i="3"/>
  <c r="S39" i="3"/>
  <c r="Q20" i="2"/>
  <c r="P42" i="2"/>
  <c r="Q32" i="3"/>
  <c r="R19" i="3"/>
  <c r="O45" i="2" l="1"/>
  <c r="S8" i="3"/>
  <c r="R9" i="3"/>
  <c r="Q42" i="2"/>
  <c r="R20" i="2"/>
  <c r="O89" i="2"/>
  <c r="Q16" i="4"/>
  <c r="P18" i="4"/>
  <c r="P86" i="2"/>
  <c r="Q49" i="2"/>
  <c r="Y7" i="3"/>
  <c r="O58" i="4"/>
  <c r="O110" i="4" s="1"/>
  <c r="P12" i="4"/>
  <c r="P58" i="4" s="1"/>
  <c r="Q7" i="4"/>
  <c r="Q14" i="2"/>
  <c r="P16" i="2"/>
  <c r="R32" i="3"/>
  <c r="S19" i="3"/>
  <c r="P107" i="4"/>
  <c r="Q62" i="4"/>
  <c r="R13" i="3"/>
  <c r="Q15" i="3"/>
  <c r="Q35" i="3" s="1"/>
  <c r="Q73" i="3" s="1"/>
  <c r="R55" i="4"/>
  <c r="S22" i="4"/>
  <c r="S70" i="3"/>
  <c r="T39" i="3"/>
  <c r="P10" i="2"/>
  <c r="Q7" i="2"/>
  <c r="P110" i="4" l="1"/>
  <c r="R15" i="3"/>
  <c r="S13" i="3"/>
  <c r="R14" i="2"/>
  <c r="Q16" i="2"/>
  <c r="Q12" i="4"/>
  <c r="R7" i="4"/>
  <c r="R16" i="4"/>
  <c r="Q18" i="4"/>
  <c r="Q107" i="4"/>
  <c r="R62" i="4"/>
  <c r="Z7" i="3"/>
  <c r="R42" i="2"/>
  <c r="S20" i="2"/>
  <c r="S32" i="3"/>
  <c r="T19" i="3"/>
  <c r="R7" i="2"/>
  <c r="Q10" i="2"/>
  <c r="P45" i="2"/>
  <c r="P89" i="2" s="1"/>
  <c r="T70" i="3"/>
  <c r="U39" i="3"/>
  <c r="R35" i="3"/>
  <c r="R73" i="3" s="1"/>
  <c r="S55" i="4"/>
  <c r="T22" i="4"/>
  <c r="R49" i="2"/>
  <c r="Q86" i="2"/>
  <c r="T8" i="3"/>
  <c r="S9" i="3"/>
  <c r="Q45" i="2" l="1"/>
  <c r="T32" i="3"/>
  <c r="U19" i="3"/>
  <c r="S16" i="4"/>
  <c r="R18" i="4"/>
  <c r="S7" i="4"/>
  <c r="R12" i="4"/>
  <c r="R58" i="4" s="1"/>
  <c r="T20" i="2"/>
  <c r="S42" i="2"/>
  <c r="V39" i="3"/>
  <c r="U70" i="3"/>
  <c r="Q58" i="4"/>
  <c r="Q110" i="4" s="1"/>
  <c r="AA7" i="3"/>
  <c r="U22" i="4"/>
  <c r="T55" i="4"/>
  <c r="S35" i="3"/>
  <c r="S73" i="3" s="1"/>
  <c r="S14" i="2"/>
  <c r="R16" i="2"/>
  <c r="R107" i="4"/>
  <c r="S62" i="4"/>
  <c r="S15" i="3"/>
  <c r="T13" i="3"/>
  <c r="U8" i="3"/>
  <c r="T9" i="3"/>
  <c r="Q89" i="2"/>
  <c r="S49" i="2"/>
  <c r="R86" i="2"/>
  <c r="S7" i="2"/>
  <c r="R10" i="2"/>
  <c r="T7" i="2" l="1"/>
  <c r="S10" i="2"/>
  <c r="T42" i="2"/>
  <c r="U20" i="2"/>
  <c r="V22" i="4"/>
  <c r="U55" i="4"/>
  <c r="R110" i="4"/>
  <c r="V8" i="3"/>
  <c r="U9" i="3"/>
  <c r="T15" i="3"/>
  <c r="T35" i="3" s="1"/>
  <c r="T73" i="3" s="1"/>
  <c r="U13" i="3"/>
  <c r="R45" i="2"/>
  <c r="R89" i="2" s="1"/>
  <c r="T7" i="4"/>
  <c r="S12" i="4"/>
  <c r="AB7" i="3"/>
  <c r="S107" i="4"/>
  <c r="T62" i="4"/>
  <c r="T16" i="4"/>
  <c r="S18" i="4"/>
  <c r="T49" i="2"/>
  <c r="S86" i="2"/>
  <c r="U32" i="3"/>
  <c r="V19" i="3"/>
  <c r="T14" i="2"/>
  <c r="S16" i="2"/>
  <c r="V70" i="3"/>
  <c r="W39" i="3"/>
  <c r="AC7" i="3" l="1"/>
  <c r="V32" i="3"/>
  <c r="W19" i="3"/>
  <c r="S58" i="4"/>
  <c r="S110" i="4" s="1"/>
  <c r="V55" i="4"/>
  <c r="W22" i="4"/>
  <c r="T86" i="2"/>
  <c r="U49" i="2"/>
  <c r="X39" i="3"/>
  <c r="W70" i="3"/>
  <c r="U42" i="2"/>
  <c r="V20" i="2"/>
  <c r="V13" i="3"/>
  <c r="U15" i="3"/>
  <c r="U35" i="3" s="1"/>
  <c r="U73" i="3" s="1"/>
  <c r="T18" i="4"/>
  <c r="U16" i="4"/>
  <c r="T107" i="4"/>
  <c r="U62" i="4"/>
  <c r="U7" i="4"/>
  <c r="T12" i="4"/>
  <c r="T58" i="4" s="1"/>
  <c r="T110" i="4" s="1"/>
  <c r="T16" i="2"/>
  <c r="U14" i="2"/>
  <c r="S45" i="2"/>
  <c r="S89" i="2" s="1"/>
  <c r="W8" i="3"/>
  <c r="V9" i="3"/>
  <c r="U7" i="2"/>
  <c r="T10" i="2"/>
  <c r="U18" i="4" l="1"/>
  <c r="V16" i="4"/>
  <c r="X22" i="4"/>
  <c r="W55" i="4"/>
  <c r="V15" i="3"/>
  <c r="W13" i="3"/>
  <c r="U16" i="2"/>
  <c r="V14" i="2"/>
  <c r="T45" i="2"/>
  <c r="T89" i="2" s="1"/>
  <c r="V42" i="2"/>
  <c r="W20" i="2"/>
  <c r="X19" i="3"/>
  <c r="W32" i="3"/>
  <c r="U12" i="4"/>
  <c r="U58" i="4" s="1"/>
  <c r="U110" i="4" s="1"/>
  <c r="V7" i="4"/>
  <c r="V35" i="3"/>
  <c r="V73" i="3" s="1"/>
  <c r="U107" i="4"/>
  <c r="V62" i="4"/>
  <c r="X8" i="3"/>
  <c r="W9" i="3"/>
  <c r="Y39" i="3"/>
  <c r="X70" i="3"/>
  <c r="U10" i="2"/>
  <c r="U45" i="2" s="1"/>
  <c r="V7" i="2"/>
  <c r="V49" i="2"/>
  <c r="U86" i="2"/>
  <c r="AD7" i="3"/>
  <c r="U89" i="2" l="1"/>
  <c r="V10" i="2"/>
  <c r="W7" i="2"/>
  <c r="W14" i="2"/>
  <c r="V16" i="2"/>
  <c r="W7" i="4"/>
  <c r="V12" i="4"/>
  <c r="X13" i="3"/>
  <c r="W15" i="3"/>
  <c r="W35" i="3" s="1"/>
  <c r="W73" i="3" s="1"/>
  <c r="Y70" i="3"/>
  <c r="Z39" i="3"/>
  <c r="X32" i="3"/>
  <c r="Y19" i="3"/>
  <c r="AE7" i="3"/>
  <c r="W42" i="2"/>
  <c r="X20" i="2"/>
  <c r="X55" i="4"/>
  <c r="Y22" i="4"/>
  <c r="V107" i="4"/>
  <c r="W62" i="4"/>
  <c r="V18" i="4"/>
  <c r="W16" i="4"/>
  <c r="Y8" i="3"/>
  <c r="X9" i="3"/>
  <c r="V86" i="2"/>
  <c r="W49" i="2"/>
  <c r="X42" i="2" l="1"/>
  <c r="Y20" i="2"/>
  <c r="Y13" i="3"/>
  <c r="X15" i="3"/>
  <c r="X16" i="4"/>
  <c r="W18" i="4"/>
  <c r="V58" i="4"/>
  <c r="V110" i="4" s="1"/>
  <c r="AF7" i="3"/>
  <c r="W12" i="4"/>
  <c r="X7" i="4"/>
  <c r="Z19" i="3"/>
  <c r="Y32" i="3"/>
  <c r="W107" i="4"/>
  <c r="X62" i="4"/>
  <c r="X14" i="2"/>
  <c r="W16" i="2"/>
  <c r="W86" i="2"/>
  <c r="X49" i="2"/>
  <c r="W10" i="2"/>
  <c r="X7" i="2"/>
  <c r="Z8" i="3"/>
  <c r="Y9" i="3"/>
  <c r="Y55" i="4"/>
  <c r="Z22" i="4"/>
  <c r="Z70" i="3"/>
  <c r="AA39" i="3"/>
  <c r="X35" i="3"/>
  <c r="X73" i="3" s="1"/>
  <c r="V45" i="2"/>
  <c r="V89" i="2" s="1"/>
  <c r="W45" i="2" l="1"/>
  <c r="W89" i="2" s="1"/>
  <c r="Y14" i="2"/>
  <c r="X16" i="2"/>
  <c r="X107" i="4"/>
  <c r="Y62" i="4"/>
  <c r="AA8" i="3"/>
  <c r="Z9" i="3"/>
  <c r="X10" i="2"/>
  <c r="X45" i="2" s="1"/>
  <c r="Y7" i="2"/>
  <c r="Y16" i="4"/>
  <c r="X18" i="4"/>
  <c r="Z32" i="3"/>
  <c r="AA19" i="3"/>
  <c r="X86" i="2"/>
  <c r="Y49" i="2"/>
  <c r="Z13" i="3"/>
  <c r="Y15" i="3"/>
  <c r="Y35" i="3" s="1"/>
  <c r="Y73" i="3" s="1"/>
  <c r="X12" i="4"/>
  <c r="X58" i="4" s="1"/>
  <c r="X110" i="4" s="1"/>
  <c r="Y7" i="4"/>
  <c r="W58" i="4"/>
  <c r="W110" i="4" s="1"/>
  <c r="Y42" i="2"/>
  <c r="Z20" i="2"/>
  <c r="AA70" i="3"/>
  <c r="AB39" i="3"/>
  <c r="Z55" i="4"/>
  <c r="AA22" i="4"/>
  <c r="Z7" i="2" l="1"/>
  <c r="Y10" i="2"/>
  <c r="Z15" i="3"/>
  <c r="Z35" i="3" s="1"/>
  <c r="Z73" i="3" s="1"/>
  <c r="AA13" i="3"/>
  <c r="X89" i="2"/>
  <c r="Z49" i="2"/>
  <c r="Y86" i="2"/>
  <c r="AB8" i="3"/>
  <c r="AA9" i="3"/>
  <c r="Y107" i="4"/>
  <c r="Z62" i="4"/>
  <c r="Z42" i="2"/>
  <c r="AA20" i="2"/>
  <c r="Y12" i="4"/>
  <c r="Z7" i="4"/>
  <c r="AA32" i="3"/>
  <c r="AB19" i="3"/>
  <c r="AA55" i="4"/>
  <c r="AB22" i="4"/>
  <c r="AB70" i="3"/>
  <c r="AC39" i="3"/>
  <c r="Z16" i="4"/>
  <c r="Y18" i="4"/>
  <c r="Z14" i="2"/>
  <c r="Y16" i="2"/>
  <c r="AA7" i="4" l="1"/>
  <c r="Z12" i="4"/>
  <c r="AA16" i="4"/>
  <c r="Z18" i="4"/>
  <c r="Y58" i="4"/>
  <c r="Y110" i="4" s="1"/>
  <c r="AD39" i="3"/>
  <c r="AC70" i="3"/>
  <c r="AB20" i="2"/>
  <c r="AA42" i="2"/>
  <c r="Z86" i="2"/>
  <c r="AA49" i="2"/>
  <c r="AA14" i="2"/>
  <c r="Z16" i="2"/>
  <c r="Z107" i="4"/>
  <c r="AA62" i="4"/>
  <c r="AA15" i="3"/>
  <c r="AA35" i="3" s="1"/>
  <c r="AA73" i="3" s="1"/>
  <c r="AB13" i="3"/>
  <c r="AC22" i="4"/>
  <c r="AB55" i="4"/>
  <c r="AB32" i="3"/>
  <c r="AC19" i="3"/>
  <c r="Y45" i="2"/>
  <c r="Y89" i="2" s="1"/>
  <c r="AC8" i="3"/>
  <c r="AB9" i="3"/>
  <c r="AA7" i="2"/>
  <c r="Z10" i="2"/>
  <c r="Z45" i="2" l="1"/>
  <c r="Z89" i="2" s="1"/>
  <c r="AA107" i="4"/>
  <c r="AB62" i="4"/>
  <c r="AD70" i="3"/>
  <c r="AE39" i="3"/>
  <c r="AC20" i="2"/>
  <c r="AB42" i="2"/>
  <c r="AC32" i="3"/>
  <c r="AD19" i="3"/>
  <c r="AB14" i="2"/>
  <c r="AA16" i="2"/>
  <c r="AB49" i="2"/>
  <c r="AA86" i="2"/>
  <c r="AA18" i="4"/>
  <c r="AB16" i="4"/>
  <c r="AB7" i="2"/>
  <c r="AA10" i="2"/>
  <c r="AD22" i="4"/>
  <c r="AC55" i="4"/>
  <c r="Z58" i="4"/>
  <c r="Z110" i="4" s="1"/>
  <c r="AD8" i="3"/>
  <c r="AC9" i="3"/>
  <c r="AB15" i="3"/>
  <c r="AB35" i="3" s="1"/>
  <c r="AB73" i="3" s="1"/>
  <c r="AC13" i="3"/>
  <c r="AA12" i="4"/>
  <c r="AB7" i="4"/>
  <c r="AA58" i="4" l="1"/>
  <c r="AA110" i="4" s="1"/>
  <c r="AA45" i="2"/>
  <c r="AA89" i="2" s="1"/>
  <c r="AC15" i="3"/>
  <c r="AD13" i="3"/>
  <c r="AC7" i="2"/>
  <c r="AB10" i="2"/>
  <c r="AB45" i="2" s="1"/>
  <c r="AB89" i="2" s="1"/>
  <c r="AB18" i="4"/>
  <c r="AC16" i="4"/>
  <c r="AE19" i="3"/>
  <c r="AD32" i="3"/>
  <c r="AC35" i="3"/>
  <c r="AC73" i="3" s="1"/>
  <c r="AD20" i="2"/>
  <c r="AD42" i="2" s="1"/>
  <c r="AC42" i="2"/>
  <c r="AE70" i="3"/>
  <c r="AF39" i="3"/>
  <c r="AF70" i="3" s="1"/>
  <c r="AE8" i="3"/>
  <c r="AD9" i="3"/>
  <c r="AB86" i="2"/>
  <c r="AC49" i="2"/>
  <c r="AC7" i="4"/>
  <c r="AB12" i="4"/>
  <c r="AB58" i="4" s="1"/>
  <c r="AB107" i="4"/>
  <c r="AC62" i="4"/>
  <c r="AD55" i="4"/>
  <c r="AE22" i="4"/>
  <c r="AB16" i="2"/>
  <c r="AC14" i="2"/>
  <c r="AC16" i="2" l="1"/>
  <c r="AD14" i="2"/>
  <c r="AD16" i="2" s="1"/>
  <c r="AF19" i="3"/>
  <c r="AF32" i="3" s="1"/>
  <c r="AE32" i="3"/>
  <c r="AC18" i="4"/>
  <c r="AD16" i="4"/>
  <c r="AE55" i="4"/>
  <c r="AF22" i="4"/>
  <c r="AF55" i="4" s="1"/>
  <c r="AC107" i="4"/>
  <c r="AD62" i="4"/>
  <c r="AF8" i="3"/>
  <c r="AF9" i="3" s="1"/>
  <c r="AE9" i="3"/>
  <c r="AB110" i="4"/>
  <c r="AC10" i="2"/>
  <c r="AC45" i="2" s="1"/>
  <c r="AD7" i="2"/>
  <c r="AD10" i="2" s="1"/>
  <c r="AD45" i="2" s="1"/>
  <c r="AD89" i="2" s="1"/>
  <c r="AD15" i="3"/>
  <c r="AD35" i="3" s="1"/>
  <c r="AD73" i="3" s="1"/>
  <c r="AE13" i="3"/>
  <c r="AD7" i="4"/>
  <c r="AC12" i="4"/>
  <c r="AC58" i="4" s="1"/>
  <c r="AC110" i="4" s="1"/>
  <c r="AD49" i="2"/>
  <c r="AD86" i="2" s="1"/>
  <c r="AC86" i="2"/>
  <c r="AC89" i="2" l="1"/>
  <c r="AD18" i="4"/>
  <c r="AE16" i="4"/>
  <c r="AE7" i="4"/>
  <c r="AD12" i="4"/>
  <c r="AD58" i="4" s="1"/>
  <c r="AE15" i="3"/>
  <c r="AE35" i="3" s="1"/>
  <c r="AE73" i="3" s="1"/>
  <c r="AF13" i="3"/>
  <c r="AF15" i="3" s="1"/>
  <c r="AF35" i="3" s="1"/>
  <c r="AF73" i="3" s="1"/>
  <c r="AD107" i="4"/>
  <c r="AE62" i="4"/>
  <c r="AD110" i="4" l="1"/>
  <c r="AE12" i="4"/>
  <c r="AF7" i="4"/>
  <c r="AF12" i="4" s="1"/>
  <c r="AF16" i="4"/>
  <c r="AF18" i="4" s="1"/>
  <c r="AE18" i="4"/>
  <c r="AE107" i="4"/>
  <c r="AF62" i="4"/>
  <c r="AF107" i="4" s="1"/>
  <c r="AF58" i="4" l="1"/>
  <c r="AF110" i="4" s="1"/>
  <c r="AE58" i="4"/>
  <c r="AE110" i="4" s="1"/>
</calcChain>
</file>

<file path=xl/sharedStrings.xml><?xml version="1.0" encoding="utf-8"?>
<sst xmlns="http://schemas.openxmlformats.org/spreadsheetml/2006/main" count="8945" uniqueCount="199">
  <si>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</si>
  <si>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</si>
  <si>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</si>
  <si>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</si>
  <si>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</si>
  <si>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</si>
  <si>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</si>
  <si>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</si>
  <si>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</si>
  <si>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</si>
  <si>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</si>
  <si>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</si>
  <si>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</si>
  <si>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</si>
  <si>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</si>
  <si>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</si>
  <si>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</si>
  <si>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</si>
  <si>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</si>
  <si>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</si>
  <si>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</si>
  <si>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</si>
  <si>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</si>
  <si>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</si>
  <si>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</si>
  <si>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</si>
  <si>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</si>
  <si>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</si>
  <si>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</si>
  <si>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</si>
  <si>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</si>
  <si>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</si>
  <si>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</si>
  <si>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</si>
  <si>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</si>
  <si>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</si>
  <si>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</si>
  <si>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</si>
  <si>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</si>
  <si>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</si>
  <si>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</si>
  <si>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</si>
  <si>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</si>
  <si>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</si>
  <si>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</si>
  <si>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</si>
  <si>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</si>
  <si>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</si>
  <si>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</si>
  <si>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</si>
  <si>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</si>
  <si>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</si>
  <si>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</si>
  <si>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</si>
  <si>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</si>
  <si>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</si>
  <si>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</si>
  <si>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</si>
  <si>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</si>
  <si>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</si>
  <si>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</si>
  <si>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</si>
  <si>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</si>
  <si>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</si>
  <si>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</si>
  <si>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</si>
  <si>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</si>
  <si>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</si>
  <si>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</si>
  <si>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</si>
  <si>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</si>
  <si>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</si>
  <si>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</si>
  <si>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</si>
  <si>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</si>
  <si>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</si>
  <si>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</si>
  <si>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</si>
  <si>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</si>
  <si>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</si>
  <si>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</si>
  <si>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</si>
  <si>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</si>
  <si>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</si>
  <si>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</si>
  <si>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</si>
  <si>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</si>
  <si>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</si>
  <si>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</si>
  <si>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</si>
  <si>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</si>
  <si>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</si>
  <si>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</si>
  <si>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</si>
  <si>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</si>
  <si>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</si>
  <si>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</si>
  <si>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</si>
  <si>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</si>
  <si>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</si>
  <si>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</si>
  <si>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</si>
  <si>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</si>
  <si>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</si>
  <si>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</si>
  <si>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</si>
  <si>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</si>
  <si>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</si>
  <si>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</si>
  <si>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</si>
  <si>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</si>
  <si>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</si>
  <si>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</si>
  <si>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</si>
  <si>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</si>
  <si>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</si>
  <si>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</si>
  <si>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</si>
  <si>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</si>
  <si>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</si>
  <si>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</si>
  <si>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</si>
  <si>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</si>
  <si>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</si>
  <si>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</si>
  <si>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</si>
  <si>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</si>
  <si>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</si>
  <si>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</si>
  <si>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</si>
  <si>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</si>
  <si>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</si>
  <si>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</si>
  <si>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</si>
  <si>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</si>
  <si>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</si>
  <si>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</si>
  <si>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</si>
  <si>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</si>
  <si>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</si>
  <si>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</si>
  <si>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</si>
  <si>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</si>
  <si>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</si>
  <si>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</si>
  <si>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</si>
  <si>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</si>
  <si>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</si>
  <si>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</si>
  <si>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</si>
  <si>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</si>
  <si>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</si>
  <si>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</si>
  <si>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</si>
  <si>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</si>
  <si>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</si>
  <si>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</si>
  <si>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</si>
  <si>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</si>
  <si>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</si>
  <si>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</si>
  <si>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</si>
  <si>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</si>
  <si>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</si>
  <si>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</si>
  <si>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</si>
  <si>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</si>
  <si>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</si>
  <si>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</si>
  <si>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</si>
  <si>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</si>
  <si>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</si>
  <si>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</si>
  <si>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</si>
  <si>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</si>
  <si>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</si>
  <si>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</si>
  <si>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</si>
  <si>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Unforseen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</si>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</sst>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I1683"/>
  <sheetViews>
    <sheetView topLeftCell="A1312" workbookViewId="0">
      <selection activeCell="A1330" sqref="A1330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x14ac:dyDescent="0.2">
      <c r="A24" t="s">
        <v>36</v>
      </c>
      <c r="B24" t="s">
        <v>9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x14ac:dyDescent="0.2">
      <c r="A25" t="s">
        <v>37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x14ac:dyDescent="0.2">
      <c r="A26" t="s">
        <v>38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x14ac:dyDescent="0.2">
      <c r="A27" t="s">
        <v>39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x14ac:dyDescent="0.2">
      <c r="A28" t="s">
        <v>40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x14ac:dyDescent="0.2">
      <c r="A29" t="s">
        <v>41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x14ac:dyDescent="0.2">
      <c r="A30" t="s">
        <v>42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x14ac:dyDescent="0.2">
      <c r="A31" t="s">
        <v>43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x14ac:dyDescent="0.2">
      <c r="A32" t="s">
        <v>44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x14ac:dyDescent="0.2">
      <c r="A33" t="s">
        <v>45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x14ac:dyDescent="0.2">
      <c r="A34" t="s">
        <v>46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x14ac:dyDescent="0.2">
      <c r="A35" t="s">
        <v>47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x14ac:dyDescent="0.2">
      <c r="A36" t="s">
        <v>48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x14ac:dyDescent="0.2">
      <c r="A37" t="s">
        <v>49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x14ac:dyDescent="0.2">
      <c r="A38" t="s">
        <v>50</v>
      </c>
      <c r="B38" t="s">
        <v>51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x14ac:dyDescent="0.2">
      <c r="A39" t="s">
        <v>52</v>
      </c>
      <c r="B39" t="s">
        <v>9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x14ac:dyDescent="0.2">
      <c r="A40" t="s">
        <v>53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x14ac:dyDescent="0.2">
      <c r="A41" t="s">
        <v>54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x14ac:dyDescent="0.2">
      <c r="A42" t="s">
        <v>55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x14ac:dyDescent="0.2">
      <c r="A43" t="s">
        <v>56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x14ac:dyDescent="0.2">
      <c r="A44" t="s">
        <v>57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x14ac:dyDescent="0.2">
      <c r="A45" t="s">
        <v>58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x14ac:dyDescent="0.2">
      <c r="A46" t="s">
        <v>59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x14ac:dyDescent="0.2">
      <c r="A47" t="s">
        <v>60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x14ac:dyDescent="0.2">
      <c r="A48" t="s">
        <v>61</v>
      </c>
      <c r="B48" t="s">
        <v>18</v>
      </c>
      <c r="C48" t="s">
        <v>22</v>
      </c>
      <c r="D48" t="s">
        <v>62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63</v>
      </c>
      <c r="B49" t="s">
        <v>18</v>
      </c>
      <c r="C49" t="s">
        <v>22</v>
      </c>
      <c r="D49" t="s">
        <v>62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x14ac:dyDescent="0.2">
      <c r="A50" t="s">
        <v>64</v>
      </c>
      <c r="B50" t="s">
        <v>18</v>
      </c>
      <c r="C50" t="s">
        <v>22</v>
      </c>
      <c r="D50" t="s">
        <v>62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x14ac:dyDescent="0.2">
      <c r="A51" t="s">
        <v>65</v>
      </c>
      <c r="B51" t="s">
        <v>18</v>
      </c>
      <c r="C51" t="s">
        <v>22</v>
      </c>
      <c r="D51" t="s">
        <v>62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x14ac:dyDescent="0.2">
      <c r="A52" t="s">
        <v>8</v>
      </c>
      <c r="B52" t="s">
        <v>9</v>
      </c>
      <c r="C52" t="s">
        <v>10</v>
      </c>
      <c r="D52" t="s">
        <v>10</v>
      </c>
      <c r="E52" s="1" t="s">
        <v>66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x14ac:dyDescent="0.2">
      <c r="A53" t="s">
        <v>12</v>
      </c>
      <c r="B53" t="s">
        <v>9</v>
      </c>
      <c r="C53" t="s">
        <v>10</v>
      </c>
      <c r="D53" t="s">
        <v>10</v>
      </c>
      <c r="E53" s="1" t="s">
        <v>66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x14ac:dyDescent="0.2">
      <c r="A54" t="s">
        <v>13</v>
      </c>
      <c r="B54" t="s">
        <v>9</v>
      </c>
      <c r="C54" t="s">
        <v>10</v>
      </c>
      <c r="D54" t="s">
        <v>10</v>
      </c>
      <c r="E54" s="1" t="s">
        <v>66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x14ac:dyDescent="0.2">
      <c r="A55" t="s">
        <v>14</v>
      </c>
      <c r="B55" t="s">
        <v>9</v>
      </c>
      <c r="C55" t="s">
        <v>10</v>
      </c>
      <c r="D55" t="s">
        <v>10</v>
      </c>
      <c r="E55" s="1" t="s">
        <v>66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x14ac:dyDescent="0.2">
      <c r="A56" t="s">
        <v>15</v>
      </c>
      <c r="B56" t="s">
        <v>16</v>
      </c>
      <c r="C56" t="s">
        <v>10</v>
      </c>
      <c r="D56" t="s">
        <v>10</v>
      </c>
      <c r="E56" s="1" t="s">
        <v>66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x14ac:dyDescent="0.2">
      <c r="A57" t="s">
        <v>17</v>
      </c>
      <c r="B57" t="s">
        <v>18</v>
      </c>
      <c r="C57" t="s">
        <v>10</v>
      </c>
      <c r="D57" t="s">
        <v>10</v>
      </c>
      <c r="E57" s="1" t="s">
        <v>66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x14ac:dyDescent="0.2">
      <c r="A58" t="s">
        <v>19</v>
      </c>
      <c r="B58" t="s">
        <v>18</v>
      </c>
      <c r="C58" t="s">
        <v>10</v>
      </c>
      <c r="D58" t="s">
        <v>10</v>
      </c>
      <c r="E58" s="1" t="s">
        <v>66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x14ac:dyDescent="0.2">
      <c r="A59" t="s">
        <v>20</v>
      </c>
      <c r="B59" t="s">
        <v>18</v>
      </c>
      <c r="C59" t="s">
        <v>10</v>
      </c>
      <c r="D59" t="s">
        <v>10</v>
      </c>
      <c r="E59" s="1" t="s">
        <v>66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x14ac:dyDescent="0.2">
      <c r="A60" t="s">
        <v>21</v>
      </c>
      <c r="B60" t="s">
        <v>18</v>
      </c>
      <c r="C60" t="s">
        <v>22</v>
      </c>
      <c r="D60" t="s">
        <v>10</v>
      </c>
      <c r="E60" s="1" t="s">
        <v>66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x14ac:dyDescent="0.2">
      <c r="A61" t="s">
        <v>23</v>
      </c>
      <c r="B61" t="s">
        <v>18</v>
      </c>
      <c r="C61" t="s">
        <v>22</v>
      </c>
      <c r="D61" t="s">
        <v>10</v>
      </c>
      <c r="E61" s="1" t="s">
        <v>66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x14ac:dyDescent="0.2">
      <c r="A62" t="s">
        <v>24</v>
      </c>
      <c r="B62" t="s">
        <v>18</v>
      </c>
      <c r="C62" t="s">
        <v>22</v>
      </c>
      <c r="D62" t="s">
        <v>10</v>
      </c>
      <c r="E62" s="1" t="s">
        <v>66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x14ac:dyDescent="0.2">
      <c r="A63" t="s">
        <v>25</v>
      </c>
      <c r="B63" t="s">
        <v>18</v>
      </c>
      <c r="C63" t="s">
        <v>22</v>
      </c>
      <c r="D63" t="s">
        <v>10</v>
      </c>
      <c r="E63" s="1" t="s">
        <v>66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x14ac:dyDescent="0.2">
      <c r="A64" t="s">
        <v>26</v>
      </c>
      <c r="B64" t="s">
        <v>18</v>
      </c>
      <c r="C64" t="s">
        <v>22</v>
      </c>
      <c r="D64" t="s">
        <v>10</v>
      </c>
      <c r="E64" s="1" t="s">
        <v>66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x14ac:dyDescent="0.2">
      <c r="A65" t="s">
        <v>27</v>
      </c>
      <c r="B65" t="s">
        <v>18</v>
      </c>
      <c r="C65" t="s">
        <v>22</v>
      </c>
      <c r="D65" t="s">
        <v>10</v>
      </c>
      <c r="E65" s="1" t="s">
        <v>66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x14ac:dyDescent="0.2">
      <c r="A66" t="s">
        <v>28</v>
      </c>
      <c r="B66" t="s">
        <v>18</v>
      </c>
      <c r="C66" t="s">
        <v>10</v>
      </c>
      <c r="D66" t="s">
        <v>10</v>
      </c>
      <c r="E66" s="1" t="s">
        <v>66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x14ac:dyDescent="0.2">
      <c r="A67" t="s">
        <v>29</v>
      </c>
      <c r="B67" t="s">
        <v>18</v>
      </c>
      <c r="C67" t="s">
        <v>10</v>
      </c>
      <c r="D67" t="s">
        <v>10</v>
      </c>
      <c r="E67" s="1" t="s">
        <v>66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x14ac:dyDescent="0.2">
      <c r="A68" t="s">
        <v>30</v>
      </c>
      <c r="B68" t="s">
        <v>18</v>
      </c>
      <c r="C68" t="s">
        <v>10</v>
      </c>
      <c r="D68" t="s">
        <v>10</v>
      </c>
      <c r="E68" s="1" t="s">
        <v>66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x14ac:dyDescent="0.2">
      <c r="A69" t="s">
        <v>31</v>
      </c>
      <c r="B69" t="s">
        <v>18</v>
      </c>
      <c r="C69" t="s">
        <v>10</v>
      </c>
      <c r="D69" t="s">
        <v>10</v>
      </c>
      <c r="E69" s="1" t="s">
        <v>66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x14ac:dyDescent="0.2">
      <c r="A70" t="s">
        <v>32</v>
      </c>
      <c r="B70" t="s">
        <v>18</v>
      </c>
      <c r="C70" t="s">
        <v>10</v>
      </c>
      <c r="D70" t="s">
        <v>10</v>
      </c>
      <c r="E70" s="1" t="s">
        <v>66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x14ac:dyDescent="0.2">
      <c r="A71" t="s">
        <v>33</v>
      </c>
      <c r="B71" t="s">
        <v>9</v>
      </c>
      <c r="C71" t="s">
        <v>10</v>
      </c>
      <c r="D71" t="s">
        <v>10</v>
      </c>
      <c r="E71" s="1" t="s">
        <v>66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x14ac:dyDescent="0.2">
      <c r="A72" t="s">
        <v>34</v>
      </c>
      <c r="B72" t="s">
        <v>9</v>
      </c>
      <c r="C72" t="s">
        <v>10</v>
      </c>
      <c r="D72" t="s">
        <v>10</v>
      </c>
      <c r="E72" s="1" t="s">
        <v>66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x14ac:dyDescent="0.2">
      <c r="A73" t="s">
        <v>35</v>
      </c>
      <c r="B73" t="s">
        <v>9</v>
      </c>
      <c r="C73" t="s">
        <v>10</v>
      </c>
      <c r="D73" t="s">
        <v>10</v>
      </c>
      <c r="E73" s="1" t="s">
        <v>66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x14ac:dyDescent="0.2">
      <c r="A74" t="s">
        <v>36</v>
      </c>
      <c r="B74" t="s">
        <v>9</v>
      </c>
      <c r="C74" t="s">
        <v>10</v>
      </c>
      <c r="D74" t="s">
        <v>10</v>
      </c>
      <c r="E74" s="1" t="s">
        <v>66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x14ac:dyDescent="0.2">
      <c r="A75" t="s">
        <v>37</v>
      </c>
      <c r="B75" t="s">
        <v>9</v>
      </c>
      <c r="C75" t="s">
        <v>10</v>
      </c>
      <c r="D75" t="s">
        <v>10</v>
      </c>
      <c r="E75" s="1" t="s">
        <v>66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x14ac:dyDescent="0.2">
      <c r="A76" t="s">
        <v>38</v>
      </c>
      <c r="B76" t="s">
        <v>9</v>
      </c>
      <c r="C76" t="s">
        <v>10</v>
      </c>
      <c r="D76" t="s">
        <v>10</v>
      </c>
      <c r="E76" s="1" t="s">
        <v>66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x14ac:dyDescent="0.2">
      <c r="A77" t="s">
        <v>39</v>
      </c>
      <c r="B77" t="s">
        <v>9</v>
      </c>
      <c r="C77" t="s">
        <v>10</v>
      </c>
      <c r="D77" t="s">
        <v>10</v>
      </c>
      <c r="E77" s="1" t="s">
        <v>66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x14ac:dyDescent="0.2">
      <c r="A78" t="s">
        <v>40</v>
      </c>
      <c r="B78" t="s">
        <v>9</v>
      </c>
      <c r="C78" t="s">
        <v>10</v>
      </c>
      <c r="D78" t="s">
        <v>10</v>
      </c>
      <c r="E78" s="1" t="s">
        <v>66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x14ac:dyDescent="0.2">
      <c r="A79" t="s">
        <v>41</v>
      </c>
      <c r="B79" t="s">
        <v>9</v>
      </c>
      <c r="C79" t="s">
        <v>10</v>
      </c>
      <c r="D79" t="s">
        <v>10</v>
      </c>
      <c r="E79" s="1" t="s">
        <v>66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x14ac:dyDescent="0.2">
      <c r="A80" t="s">
        <v>42</v>
      </c>
      <c r="B80" t="s">
        <v>9</v>
      </c>
      <c r="C80" t="s">
        <v>10</v>
      </c>
      <c r="D80" t="s">
        <v>10</v>
      </c>
      <c r="E80" s="1" t="s">
        <v>66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x14ac:dyDescent="0.2">
      <c r="A81" t="s">
        <v>43</v>
      </c>
      <c r="B81" t="s">
        <v>9</v>
      </c>
      <c r="C81" t="s">
        <v>10</v>
      </c>
      <c r="D81" t="s">
        <v>10</v>
      </c>
      <c r="E81" s="1" t="s">
        <v>66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x14ac:dyDescent="0.2">
      <c r="A82" t="s">
        <v>44</v>
      </c>
      <c r="B82" t="s">
        <v>9</v>
      </c>
      <c r="C82" t="s">
        <v>10</v>
      </c>
      <c r="D82" t="s">
        <v>10</v>
      </c>
      <c r="E82" s="1" t="s">
        <v>66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x14ac:dyDescent="0.2">
      <c r="A83" t="s">
        <v>45</v>
      </c>
      <c r="B83" t="s">
        <v>9</v>
      </c>
      <c r="C83" t="s">
        <v>10</v>
      </c>
      <c r="D83" t="s">
        <v>10</v>
      </c>
      <c r="E83" s="1" t="s">
        <v>66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x14ac:dyDescent="0.2">
      <c r="A84" t="s">
        <v>46</v>
      </c>
      <c r="B84" t="s">
        <v>9</v>
      </c>
      <c r="C84" t="s">
        <v>10</v>
      </c>
      <c r="D84" t="s">
        <v>10</v>
      </c>
      <c r="E84" s="1" t="s">
        <v>66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x14ac:dyDescent="0.2">
      <c r="A85" t="s">
        <v>47</v>
      </c>
      <c r="B85" t="s">
        <v>9</v>
      </c>
      <c r="C85" t="s">
        <v>10</v>
      </c>
      <c r="D85" t="s">
        <v>10</v>
      </c>
      <c r="E85" s="1" t="s">
        <v>66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x14ac:dyDescent="0.2">
      <c r="A86" t="s">
        <v>48</v>
      </c>
      <c r="B86" t="s">
        <v>9</v>
      </c>
      <c r="C86" t="s">
        <v>10</v>
      </c>
      <c r="D86" t="s">
        <v>10</v>
      </c>
      <c r="E86" s="1" t="s">
        <v>66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x14ac:dyDescent="0.2">
      <c r="A87" t="s">
        <v>49</v>
      </c>
      <c r="B87" t="s">
        <v>9</v>
      </c>
      <c r="C87" t="s">
        <v>10</v>
      </c>
      <c r="D87" t="s">
        <v>10</v>
      </c>
      <c r="E87" s="1" t="s">
        <v>66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x14ac:dyDescent="0.2">
      <c r="A88" t="s">
        <v>50</v>
      </c>
      <c r="B88" t="s">
        <v>51</v>
      </c>
      <c r="C88" t="s">
        <v>10</v>
      </c>
      <c r="D88" t="s">
        <v>10</v>
      </c>
      <c r="E88" s="1" t="s">
        <v>66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x14ac:dyDescent="0.2">
      <c r="A89" t="s">
        <v>52</v>
      </c>
      <c r="B89" t="s">
        <v>9</v>
      </c>
      <c r="C89" t="s">
        <v>10</v>
      </c>
      <c r="D89" t="s">
        <v>10</v>
      </c>
      <c r="E89" s="1" t="s">
        <v>66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x14ac:dyDescent="0.2">
      <c r="A90" t="s">
        <v>53</v>
      </c>
      <c r="B90" t="s">
        <v>9</v>
      </c>
      <c r="C90" t="s">
        <v>10</v>
      </c>
      <c r="D90" t="s">
        <v>10</v>
      </c>
      <c r="E90" s="1" t="s">
        <v>66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x14ac:dyDescent="0.2">
      <c r="A91" t="s">
        <v>54</v>
      </c>
      <c r="B91" t="s">
        <v>9</v>
      </c>
      <c r="C91" t="s">
        <v>10</v>
      </c>
      <c r="D91" t="s">
        <v>10</v>
      </c>
      <c r="E91" s="1" t="s">
        <v>66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x14ac:dyDescent="0.2">
      <c r="A92" t="s">
        <v>55</v>
      </c>
      <c r="B92" t="s">
        <v>9</v>
      </c>
      <c r="C92" t="s">
        <v>10</v>
      </c>
      <c r="D92" t="s">
        <v>10</v>
      </c>
      <c r="E92" s="1" t="s">
        <v>66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x14ac:dyDescent="0.2">
      <c r="A93" t="s">
        <v>56</v>
      </c>
      <c r="B93" t="s">
        <v>16</v>
      </c>
      <c r="C93" t="s">
        <v>10</v>
      </c>
      <c r="D93" t="s">
        <v>10</v>
      </c>
      <c r="E93" s="1" t="s">
        <v>66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x14ac:dyDescent="0.2">
      <c r="A94" t="s">
        <v>57</v>
      </c>
      <c r="B94" t="s">
        <v>16</v>
      </c>
      <c r="C94" t="s">
        <v>10</v>
      </c>
      <c r="D94" t="s">
        <v>10</v>
      </c>
      <c r="E94" s="1" t="s">
        <v>66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x14ac:dyDescent="0.2">
      <c r="A95" t="s">
        <v>58</v>
      </c>
      <c r="B95" t="s">
        <v>9</v>
      </c>
      <c r="C95" t="s">
        <v>10</v>
      </c>
      <c r="D95" t="s">
        <v>10</v>
      </c>
      <c r="E95" s="1" t="s">
        <v>66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x14ac:dyDescent="0.2">
      <c r="A96" t="s">
        <v>59</v>
      </c>
      <c r="B96" t="s">
        <v>9</v>
      </c>
      <c r="C96" t="s">
        <v>10</v>
      </c>
      <c r="D96" t="s">
        <v>10</v>
      </c>
      <c r="E96" s="1" t="s">
        <v>66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x14ac:dyDescent="0.2">
      <c r="A97" t="s">
        <v>60</v>
      </c>
      <c r="B97" t="s">
        <v>9</v>
      </c>
      <c r="C97" t="s">
        <v>10</v>
      </c>
      <c r="D97" t="s">
        <v>10</v>
      </c>
      <c r="E97" s="1" t="s">
        <v>66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x14ac:dyDescent="0.2">
      <c r="A98" t="s">
        <v>61</v>
      </c>
      <c r="B98" t="s">
        <v>18</v>
      </c>
      <c r="C98" t="s">
        <v>22</v>
      </c>
      <c r="D98" t="s">
        <v>62</v>
      </c>
      <c r="E98" s="1" t="s">
        <v>66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63</v>
      </c>
      <c r="B99" t="s">
        <v>18</v>
      </c>
      <c r="C99" t="s">
        <v>22</v>
      </c>
      <c r="D99" t="s">
        <v>62</v>
      </c>
      <c r="E99" s="1" t="s">
        <v>66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x14ac:dyDescent="0.2">
      <c r="A100" t="s">
        <v>64</v>
      </c>
      <c r="B100" t="s">
        <v>18</v>
      </c>
      <c r="C100" t="s">
        <v>22</v>
      </c>
      <c r="D100" t="s">
        <v>62</v>
      </c>
      <c r="E100" s="1" t="s">
        <v>66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x14ac:dyDescent="0.2">
      <c r="A101" t="s">
        <v>65</v>
      </c>
      <c r="B101" t="s">
        <v>18</v>
      </c>
      <c r="C101" t="s">
        <v>22</v>
      </c>
      <c r="D101" t="s">
        <v>62</v>
      </c>
      <c r="E101" s="1" t="s">
        <v>66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x14ac:dyDescent="0.2">
      <c r="A102" t="s">
        <v>60</v>
      </c>
      <c r="B102" t="s">
        <v>9</v>
      </c>
      <c r="C102" t="s">
        <v>62</v>
      </c>
      <c r="D102" t="s">
        <v>62</v>
      </c>
      <c r="E102" s="1" t="s">
        <v>66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67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67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67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67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67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67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67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67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67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67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67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67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67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67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67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67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67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67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67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67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67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67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x14ac:dyDescent="0.2">
      <c r="A125" t="s">
        <v>36</v>
      </c>
      <c r="B125" t="s">
        <v>9</v>
      </c>
      <c r="C125" t="s">
        <v>10</v>
      </c>
      <c r="D125" t="s">
        <v>10</v>
      </c>
      <c r="E125" s="1" t="s">
        <v>67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x14ac:dyDescent="0.2">
      <c r="A126" t="s">
        <v>37</v>
      </c>
      <c r="B126" t="s">
        <v>9</v>
      </c>
      <c r="C126" t="s">
        <v>10</v>
      </c>
      <c r="D126" t="s">
        <v>10</v>
      </c>
      <c r="E126" s="1" t="s">
        <v>67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x14ac:dyDescent="0.2">
      <c r="A127" t="s">
        <v>38</v>
      </c>
      <c r="B127" t="s">
        <v>9</v>
      </c>
      <c r="C127" t="s">
        <v>10</v>
      </c>
      <c r="D127" t="s">
        <v>10</v>
      </c>
      <c r="E127" s="1" t="s">
        <v>67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x14ac:dyDescent="0.2">
      <c r="A128" t="s">
        <v>39</v>
      </c>
      <c r="B128" t="s">
        <v>9</v>
      </c>
      <c r="C128" t="s">
        <v>10</v>
      </c>
      <c r="D128" t="s">
        <v>10</v>
      </c>
      <c r="E128" s="1" t="s">
        <v>67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x14ac:dyDescent="0.2">
      <c r="A129" t="s">
        <v>40</v>
      </c>
      <c r="B129" t="s">
        <v>9</v>
      </c>
      <c r="C129" t="s">
        <v>10</v>
      </c>
      <c r="D129" t="s">
        <v>10</v>
      </c>
      <c r="E129" s="1" t="s">
        <v>67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x14ac:dyDescent="0.2">
      <c r="A130" t="s">
        <v>41</v>
      </c>
      <c r="B130" t="s">
        <v>9</v>
      </c>
      <c r="C130" t="s">
        <v>10</v>
      </c>
      <c r="D130" t="s">
        <v>10</v>
      </c>
      <c r="E130" s="1" t="s">
        <v>67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x14ac:dyDescent="0.2">
      <c r="A131" t="s">
        <v>42</v>
      </c>
      <c r="B131" t="s">
        <v>9</v>
      </c>
      <c r="C131" t="s">
        <v>10</v>
      </c>
      <c r="D131" t="s">
        <v>10</v>
      </c>
      <c r="E131" s="1" t="s">
        <v>67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x14ac:dyDescent="0.2">
      <c r="A132" t="s">
        <v>43</v>
      </c>
      <c r="B132" t="s">
        <v>9</v>
      </c>
      <c r="C132" t="s">
        <v>10</v>
      </c>
      <c r="D132" t="s">
        <v>10</v>
      </c>
      <c r="E132" s="1" t="s">
        <v>67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x14ac:dyDescent="0.2">
      <c r="A133" t="s">
        <v>44</v>
      </c>
      <c r="B133" t="s">
        <v>9</v>
      </c>
      <c r="C133" t="s">
        <v>10</v>
      </c>
      <c r="D133" t="s">
        <v>10</v>
      </c>
      <c r="E133" s="1" t="s">
        <v>67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x14ac:dyDescent="0.2">
      <c r="A134" t="s">
        <v>45</v>
      </c>
      <c r="B134" t="s">
        <v>9</v>
      </c>
      <c r="C134" t="s">
        <v>10</v>
      </c>
      <c r="D134" t="s">
        <v>10</v>
      </c>
      <c r="E134" s="1" t="s">
        <v>67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x14ac:dyDescent="0.2">
      <c r="A135" t="s">
        <v>46</v>
      </c>
      <c r="B135" t="s">
        <v>9</v>
      </c>
      <c r="C135" t="s">
        <v>10</v>
      </c>
      <c r="D135" t="s">
        <v>10</v>
      </c>
      <c r="E135" s="1" t="s">
        <v>67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x14ac:dyDescent="0.2">
      <c r="A136" t="s">
        <v>47</v>
      </c>
      <c r="B136" t="s">
        <v>9</v>
      </c>
      <c r="C136" t="s">
        <v>10</v>
      </c>
      <c r="D136" t="s">
        <v>10</v>
      </c>
      <c r="E136" s="1" t="s">
        <v>67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x14ac:dyDescent="0.2">
      <c r="A137" t="s">
        <v>48</v>
      </c>
      <c r="B137" t="s">
        <v>9</v>
      </c>
      <c r="C137" t="s">
        <v>10</v>
      </c>
      <c r="D137" t="s">
        <v>10</v>
      </c>
      <c r="E137" s="1" t="s">
        <v>67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x14ac:dyDescent="0.2">
      <c r="A138" t="s">
        <v>49</v>
      </c>
      <c r="B138" t="s">
        <v>9</v>
      </c>
      <c r="C138" t="s">
        <v>10</v>
      </c>
      <c r="D138" t="s">
        <v>10</v>
      </c>
      <c r="E138" s="1" t="s">
        <v>67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x14ac:dyDescent="0.2">
      <c r="A139" t="s">
        <v>50</v>
      </c>
      <c r="B139" t="s">
        <v>51</v>
      </c>
      <c r="C139" t="s">
        <v>10</v>
      </c>
      <c r="D139" t="s">
        <v>10</v>
      </c>
      <c r="E139" s="1" t="s">
        <v>67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x14ac:dyDescent="0.2">
      <c r="A140" t="s">
        <v>52</v>
      </c>
      <c r="B140" t="s">
        <v>9</v>
      </c>
      <c r="C140" t="s">
        <v>10</v>
      </c>
      <c r="D140" t="s">
        <v>10</v>
      </c>
      <c r="E140" s="1" t="s">
        <v>67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x14ac:dyDescent="0.2">
      <c r="A141" t="s">
        <v>53</v>
      </c>
      <c r="B141" t="s">
        <v>9</v>
      </c>
      <c r="C141" t="s">
        <v>10</v>
      </c>
      <c r="D141" t="s">
        <v>10</v>
      </c>
      <c r="E141" s="1" t="s">
        <v>67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x14ac:dyDescent="0.2">
      <c r="A142" t="s">
        <v>54</v>
      </c>
      <c r="B142" t="s">
        <v>9</v>
      </c>
      <c r="C142" t="s">
        <v>10</v>
      </c>
      <c r="D142" t="s">
        <v>10</v>
      </c>
      <c r="E142" s="1" t="s">
        <v>67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x14ac:dyDescent="0.2">
      <c r="A143" t="s">
        <v>55</v>
      </c>
      <c r="B143" t="s">
        <v>9</v>
      </c>
      <c r="C143" t="s">
        <v>10</v>
      </c>
      <c r="D143" t="s">
        <v>10</v>
      </c>
      <c r="E143" s="1" t="s">
        <v>67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x14ac:dyDescent="0.2">
      <c r="A144" t="s">
        <v>56</v>
      </c>
      <c r="B144" t="s">
        <v>16</v>
      </c>
      <c r="C144" t="s">
        <v>10</v>
      </c>
      <c r="D144" t="s">
        <v>10</v>
      </c>
      <c r="E144" s="1" t="s">
        <v>67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x14ac:dyDescent="0.2">
      <c r="A145" t="s">
        <v>57</v>
      </c>
      <c r="B145" t="s">
        <v>16</v>
      </c>
      <c r="C145" t="s">
        <v>10</v>
      </c>
      <c r="D145" t="s">
        <v>10</v>
      </c>
      <c r="E145" s="1" t="s">
        <v>67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x14ac:dyDescent="0.2">
      <c r="A146" t="s">
        <v>58</v>
      </c>
      <c r="B146" t="s">
        <v>9</v>
      </c>
      <c r="C146" t="s">
        <v>10</v>
      </c>
      <c r="D146" t="s">
        <v>10</v>
      </c>
      <c r="E146" s="1" t="s">
        <v>67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x14ac:dyDescent="0.2">
      <c r="A147" t="s">
        <v>59</v>
      </c>
      <c r="B147" t="s">
        <v>9</v>
      </c>
      <c r="C147" t="s">
        <v>10</v>
      </c>
      <c r="D147" t="s">
        <v>10</v>
      </c>
      <c r="E147" s="1" t="s">
        <v>67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x14ac:dyDescent="0.2">
      <c r="A148" t="s">
        <v>60</v>
      </c>
      <c r="B148" t="s">
        <v>9</v>
      </c>
      <c r="C148" t="s">
        <v>10</v>
      </c>
      <c r="D148" t="s">
        <v>10</v>
      </c>
      <c r="E148" s="1" t="s">
        <v>67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x14ac:dyDescent="0.2">
      <c r="A149" t="s">
        <v>61</v>
      </c>
      <c r="B149" t="s">
        <v>18</v>
      </c>
      <c r="C149" t="s">
        <v>22</v>
      </c>
      <c r="D149" t="s">
        <v>62</v>
      </c>
      <c r="E149" s="1" t="s">
        <v>67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63</v>
      </c>
      <c r="B150" t="s">
        <v>18</v>
      </c>
      <c r="C150" t="s">
        <v>22</v>
      </c>
      <c r="D150" t="s">
        <v>62</v>
      </c>
      <c r="E150" s="1" t="s">
        <v>67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x14ac:dyDescent="0.2">
      <c r="A151" t="s">
        <v>64</v>
      </c>
      <c r="B151" t="s">
        <v>18</v>
      </c>
      <c r="C151" t="s">
        <v>22</v>
      </c>
      <c r="D151" t="s">
        <v>62</v>
      </c>
      <c r="E151" s="1" t="s">
        <v>67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x14ac:dyDescent="0.2">
      <c r="A152" t="s">
        <v>65</v>
      </c>
      <c r="B152" t="s">
        <v>18</v>
      </c>
      <c r="C152" t="s">
        <v>22</v>
      </c>
      <c r="D152" t="s">
        <v>62</v>
      </c>
      <c r="E152" s="1" t="s">
        <v>67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x14ac:dyDescent="0.2">
      <c r="A153" t="s">
        <v>60</v>
      </c>
      <c r="B153" t="s">
        <v>9</v>
      </c>
      <c r="C153" t="s">
        <v>62</v>
      </c>
      <c r="D153" t="s">
        <v>62</v>
      </c>
      <c r="E153" s="1" t="s">
        <v>67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68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68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68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68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68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68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68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68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68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68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68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68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68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68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68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68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68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68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68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68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68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68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x14ac:dyDescent="0.2">
      <c r="A176" t="s">
        <v>36</v>
      </c>
      <c r="B176" t="s">
        <v>9</v>
      </c>
      <c r="C176" t="s">
        <v>10</v>
      </c>
      <c r="D176" t="s">
        <v>10</v>
      </c>
      <c r="E176" s="1" t="s">
        <v>68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x14ac:dyDescent="0.2">
      <c r="A177" t="s">
        <v>37</v>
      </c>
      <c r="B177" t="s">
        <v>9</v>
      </c>
      <c r="C177" t="s">
        <v>10</v>
      </c>
      <c r="D177" t="s">
        <v>10</v>
      </c>
      <c r="E177" s="1" t="s">
        <v>68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x14ac:dyDescent="0.2">
      <c r="A178" t="s">
        <v>38</v>
      </c>
      <c r="B178" t="s">
        <v>9</v>
      </c>
      <c r="C178" t="s">
        <v>10</v>
      </c>
      <c r="D178" t="s">
        <v>10</v>
      </c>
      <c r="E178" s="1" t="s">
        <v>68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x14ac:dyDescent="0.2">
      <c r="A179" t="s">
        <v>39</v>
      </c>
      <c r="B179" t="s">
        <v>9</v>
      </c>
      <c r="C179" t="s">
        <v>10</v>
      </c>
      <c r="D179" t="s">
        <v>10</v>
      </c>
      <c r="E179" s="1" t="s">
        <v>68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x14ac:dyDescent="0.2">
      <c r="A180" t="s">
        <v>40</v>
      </c>
      <c r="B180" t="s">
        <v>9</v>
      </c>
      <c r="C180" t="s">
        <v>10</v>
      </c>
      <c r="D180" t="s">
        <v>10</v>
      </c>
      <c r="E180" s="1" t="s">
        <v>68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x14ac:dyDescent="0.2">
      <c r="A181" t="s">
        <v>41</v>
      </c>
      <c r="B181" t="s">
        <v>9</v>
      </c>
      <c r="C181" t="s">
        <v>10</v>
      </c>
      <c r="D181" t="s">
        <v>10</v>
      </c>
      <c r="E181" s="1" t="s">
        <v>68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x14ac:dyDescent="0.2">
      <c r="A182" t="s">
        <v>42</v>
      </c>
      <c r="B182" t="s">
        <v>9</v>
      </c>
      <c r="C182" t="s">
        <v>10</v>
      </c>
      <c r="D182" t="s">
        <v>10</v>
      </c>
      <c r="E182" s="1" t="s">
        <v>68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x14ac:dyDescent="0.2">
      <c r="A183" t="s">
        <v>43</v>
      </c>
      <c r="B183" t="s">
        <v>9</v>
      </c>
      <c r="C183" t="s">
        <v>10</v>
      </c>
      <c r="D183" t="s">
        <v>10</v>
      </c>
      <c r="E183" s="1" t="s">
        <v>68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x14ac:dyDescent="0.2">
      <c r="A184" t="s">
        <v>44</v>
      </c>
      <c r="B184" t="s">
        <v>9</v>
      </c>
      <c r="C184" t="s">
        <v>10</v>
      </c>
      <c r="D184" t="s">
        <v>10</v>
      </c>
      <c r="E184" s="1" t="s">
        <v>68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x14ac:dyDescent="0.2">
      <c r="A185" t="s">
        <v>45</v>
      </c>
      <c r="B185" t="s">
        <v>9</v>
      </c>
      <c r="C185" t="s">
        <v>10</v>
      </c>
      <c r="D185" t="s">
        <v>10</v>
      </c>
      <c r="E185" s="1" t="s">
        <v>68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x14ac:dyDescent="0.2">
      <c r="A186" t="s">
        <v>46</v>
      </c>
      <c r="B186" t="s">
        <v>9</v>
      </c>
      <c r="C186" t="s">
        <v>10</v>
      </c>
      <c r="D186" t="s">
        <v>10</v>
      </c>
      <c r="E186" s="1" t="s">
        <v>68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x14ac:dyDescent="0.2">
      <c r="A187" t="s">
        <v>47</v>
      </c>
      <c r="B187" t="s">
        <v>9</v>
      </c>
      <c r="C187" t="s">
        <v>10</v>
      </c>
      <c r="D187" t="s">
        <v>10</v>
      </c>
      <c r="E187" s="1" t="s">
        <v>68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x14ac:dyDescent="0.2">
      <c r="A188" t="s">
        <v>48</v>
      </c>
      <c r="B188" t="s">
        <v>9</v>
      </c>
      <c r="C188" t="s">
        <v>10</v>
      </c>
      <c r="D188" t="s">
        <v>10</v>
      </c>
      <c r="E188" s="1" t="s">
        <v>68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x14ac:dyDescent="0.2">
      <c r="A189" t="s">
        <v>49</v>
      </c>
      <c r="B189" t="s">
        <v>9</v>
      </c>
      <c r="C189" t="s">
        <v>10</v>
      </c>
      <c r="D189" t="s">
        <v>10</v>
      </c>
      <c r="E189" s="1" t="s">
        <v>68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x14ac:dyDescent="0.2">
      <c r="A190" t="s">
        <v>50</v>
      </c>
      <c r="B190" t="s">
        <v>51</v>
      </c>
      <c r="C190" t="s">
        <v>10</v>
      </c>
      <c r="D190" t="s">
        <v>10</v>
      </c>
      <c r="E190" s="1" t="s">
        <v>68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x14ac:dyDescent="0.2">
      <c r="A191" t="s">
        <v>52</v>
      </c>
      <c r="B191" t="s">
        <v>9</v>
      </c>
      <c r="C191" t="s">
        <v>10</v>
      </c>
      <c r="D191" t="s">
        <v>10</v>
      </c>
      <c r="E191" s="1" t="s">
        <v>68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x14ac:dyDescent="0.2">
      <c r="A192" t="s">
        <v>53</v>
      </c>
      <c r="B192" t="s">
        <v>9</v>
      </c>
      <c r="C192" t="s">
        <v>10</v>
      </c>
      <c r="D192" t="s">
        <v>10</v>
      </c>
      <c r="E192" s="1" t="s">
        <v>68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x14ac:dyDescent="0.2">
      <c r="A193" t="s">
        <v>54</v>
      </c>
      <c r="B193" t="s">
        <v>9</v>
      </c>
      <c r="C193" t="s">
        <v>10</v>
      </c>
      <c r="D193" t="s">
        <v>10</v>
      </c>
      <c r="E193" s="1" t="s">
        <v>68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x14ac:dyDescent="0.2">
      <c r="A194" t="s">
        <v>55</v>
      </c>
      <c r="B194" t="s">
        <v>9</v>
      </c>
      <c r="C194" t="s">
        <v>10</v>
      </c>
      <c r="D194" t="s">
        <v>10</v>
      </c>
      <c r="E194" s="1" t="s">
        <v>68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x14ac:dyDescent="0.2">
      <c r="A195" t="s">
        <v>56</v>
      </c>
      <c r="B195" t="s">
        <v>16</v>
      </c>
      <c r="C195" t="s">
        <v>10</v>
      </c>
      <c r="D195" t="s">
        <v>10</v>
      </c>
      <c r="E195" s="1" t="s">
        <v>68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x14ac:dyDescent="0.2">
      <c r="A196" t="s">
        <v>57</v>
      </c>
      <c r="B196" t="s">
        <v>16</v>
      </c>
      <c r="C196" t="s">
        <v>10</v>
      </c>
      <c r="D196" t="s">
        <v>10</v>
      </c>
      <c r="E196" s="1" t="s">
        <v>68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x14ac:dyDescent="0.2">
      <c r="A197" t="s">
        <v>58</v>
      </c>
      <c r="B197" t="s">
        <v>9</v>
      </c>
      <c r="C197" t="s">
        <v>10</v>
      </c>
      <c r="D197" t="s">
        <v>10</v>
      </c>
      <c r="E197" s="1" t="s">
        <v>68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x14ac:dyDescent="0.2">
      <c r="A198" t="s">
        <v>59</v>
      </c>
      <c r="B198" t="s">
        <v>9</v>
      </c>
      <c r="C198" t="s">
        <v>10</v>
      </c>
      <c r="D198" t="s">
        <v>10</v>
      </c>
      <c r="E198" s="1" t="s">
        <v>68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x14ac:dyDescent="0.2">
      <c r="A199" t="s">
        <v>60</v>
      </c>
      <c r="B199" t="s">
        <v>9</v>
      </c>
      <c r="C199" t="s">
        <v>10</v>
      </c>
      <c r="D199" t="s">
        <v>10</v>
      </c>
      <c r="E199" s="1" t="s">
        <v>68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x14ac:dyDescent="0.2">
      <c r="A200" t="s">
        <v>61</v>
      </c>
      <c r="B200" t="s">
        <v>18</v>
      </c>
      <c r="C200" t="s">
        <v>22</v>
      </c>
      <c r="D200" t="s">
        <v>62</v>
      </c>
      <c r="E200" s="1" t="s">
        <v>68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63</v>
      </c>
      <c r="B201" t="s">
        <v>18</v>
      </c>
      <c r="C201" t="s">
        <v>22</v>
      </c>
      <c r="D201" t="s">
        <v>62</v>
      </c>
      <c r="E201" s="1" t="s">
        <v>68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x14ac:dyDescent="0.2">
      <c r="A202" t="s">
        <v>64</v>
      </c>
      <c r="B202" t="s">
        <v>18</v>
      </c>
      <c r="C202" t="s">
        <v>22</v>
      </c>
      <c r="D202" t="s">
        <v>62</v>
      </c>
      <c r="E202" s="1" t="s">
        <v>68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x14ac:dyDescent="0.2">
      <c r="A203" t="s">
        <v>65</v>
      </c>
      <c r="B203" t="s">
        <v>18</v>
      </c>
      <c r="C203" t="s">
        <v>22</v>
      </c>
      <c r="D203" t="s">
        <v>62</v>
      </c>
      <c r="E203" s="1" t="s">
        <v>68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x14ac:dyDescent="0.2">
      <c r="A204" t="s">
        <v>60</v>
      </c>
      <c r="B204" t="s">
        <v>9</v>
      </c>
      <c r="C204" t="s">
        <v>62</v>
      </c>
      <c r="D204" t="s">
        <v>62</v>
      </c>
      <c r="E204" s="1" t="s">
        <v>68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69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69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69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69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69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69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69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69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69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69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69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69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69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69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69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69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69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69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69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69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69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69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x14ac:dyDescent="0.2">
      <c r="A227" t="s">
        <v>36</v>
      </c>
      <c r="B227" t="s">
        <v>9</v>
      </c>
      <c r="C227" t="s">
        <v>10</v>
      </c>
      <c r="D227" t="s">
        <v>10</v>
      </c>
      <c r="E227" s="1" t="s">
        <v>69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x14ac:dyDescent="0.2">
      <c r="A228" t="s">
        <v>37</v>
      </c>
      <c r="B228" t="s">
        <v>9</v>
      </c>
      <c r="C228" t="s">
        <v>10</v>
      </c>
      <c r="D228" t="s">
        <v>10</v>
      </c>
      <c r="E228" s="1" t="s">
        <v>69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x14ac:dyDescent="0.2">
      <c r="A229" t="s">
        <v>38</v>
      </c>
      <c r="B229" t="s">
        <v>9</v>
      </c>
      <c r="C229" t="s">
        <v>10</v>
      </c>
      <c r="D229" t="s">
        <v>10</v>
      </c>
      <c r="E229" s="1" t="s">
        <v>69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x14ac:dyDescent="0.2">
      <c r="A230" t="s">
        <v>39</v>
      </c>
      <c r="B230" t="s">
        <v>9</v>
      </c>
      <c r="C230" t="s">
        <v>10</v>
      </c>
      <c r="D230" t="s">
        <v>10</v>
      </c>
      <c r="E230" s="1" t="s">
        <v>69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x14ac:dyDescent="0.2">
      <c r="A231" t="s">
        <v>40</v>
      </c>
      <c r="B231" t="s">
        <v>9</v>
      </c>
      <c r="C231" t="s">
        <v>10</v>
      </c>
      <c r="D231" t="s">
        <v>10</v>
      </c>
      <c r="E231" s="1" t="s">
        <v>69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x14ac:dyDescent="0.2">
      <c r="A232" t="s">
        <v>41</v>
      </c>
      <c r="B232" t="s">
        <v>9</v>
      </c>
      <c r="C232" t="s">
        <v>10</v>
      </c>
      <c r="D232" t="s">
        <v>10</v>
      </c>
      <c r="E232" s="1" t="s">
        <v>69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x14ac:dyDescent="0.2">
      <c r="A233" t="s">
        <v>42</v>
      </c>
      <c r="B233" t="s">
        <v>9</v>
      </c>
      <c r="C233" t="s">
        <v>10</v>
      </c>
      <c r="D233" t="s">
        <v>10</v>
      </c>
      <c r="E233" s="1" t="s">
        <v>69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x14ac:dyDescent="0.2">
      <c r="A234" t="s">
        <v>43</v>
      </c>
      <c r="B234" t="s">
        <v>9</v>
      </c>
      <c r="C234" t="s">
        <v>10</v>
      </c>
      <c r="D234" t="s">
        <v>10</v>
      </c>
      <c r="E234" s="1" t="s">
        <v>69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x14ac:dyDescent="0.2">
      <c r="A235" t="s">
        <v>44</v>
      </c>
      <c r="B235" t="s">
        <v>9</v>
      </c>
      <c r="C235" t="s">
        <v>10</v>
      </c>
      <c r="D235" t="s">
        <v>10</v>
      </c>
      <c r="E235" s="1" t="s">
        <v>69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x14ac:dyDescent="0.2">
      <c r="A236" t="s">
        <v>45</v>
      </c>
      <c r="B236" t="s">
        <v>9</v>
      </c>
      <c r="C236" t="s">
        <v>10</v>
      </c>
      <c r="D236" t="s">
        <v>10</v>
      </c>
      <c r="E236" s="1" t="s">
        <v>69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x14ac:dyDescent="0.2">
      <c r="A237" t="s">
        <v>46</v>
      </c>
      <c r="B237" t="s">
        <v>9</v>
      </c>
      <c r="C237" t="s">
        <v>10</v>
      </c>
      <c r="D237" t="s">
        <v>10</v>
      </c>
      <c r="E237" s="1" t="s">
        <v>69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x14ac:dyDescent="0.2">
      <c r="A238" t="s">
        <v>47</v>
      </c>
      <c r="B238" t="s">
        <v>9</v>
      </c>
      <c r="C238" t="s">
        <v>10</v>
      </c>
      <c r="D238" t="s">
        <v>10</v>
      </c>
      <c r="E238" s="1" t="s">
        <v>69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x14ac:dyDescent="0.2">
      <c r="A239" t="s">
        <v>48</v>
      </c>
      <c r="B239" t="s">
        <v>9</v>
      </c>
      <c r="C239" t="s">
        <v>10</v>
      </c>
      <c r="D239" t="s">
        <v>10</v>
      </c>
      <c r="E239" s="1" t="s">
        <v>69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x14ac:dyDescent="0.2">
      <c r="A240" t="s">
        <v>49</v>
      </c>
      <c r="B240" t="s">
        <v>9</v>
      </c>
      <c r="C240" t="s">
        <v>10</v>
      </c>
      <c r="D240" t="s">
        <v>10</v>
      </c>
      <c r="E240" s="1" t="s">
        <v>69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x14ac:dyDescent="0.2">
      <c r="A241" t="s">
        <v>50</v>
      </c>
      <c r="B241" t="s">
        <v>51</v>
      </c>
      <c r="C241" t="s">
        <v>10</v>
      </c>
      <c r="D241" t="s">
        <v>10</v>
      </c>
      <c r="E241" s="1" t="s">
        <v>69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x14ac:dyDescent="0.2">
      <c r="A242" t="s">
        <v>52</v>
      </c>
      <c r="B242" t="s">
        <v>9</v>
      </c>
      <c r="C242" t="s">
        <v>10</v>
      </c>
      <c r="D242" t="s">
        <v>10</v>
      </c>
      <c r="E242" s="1" t="s">
        <v>69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x14ac:dyDescent="0.2">
      <c r="A243" t="s">
        <v>53</v>
      </c>
      <c r="B243" t="s">
        <v>9</v>
      </c>
      <c r="C243" t="s">
        <v>10</v>
      </c>
      <c r="D243" t="s">
        <v>10</v>
      </c>
      <c r="E243" s="1" t="s">
        <v>69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x14ac:dyDescent="0.2">
      <c r="A244" t="s">
        <v>54</v>
      </c>
      <c r="B244" t="s">
        <v>9</v>
      </c>
      <c r="C244" t="s">
        <v>10</v>
      </c>
      <c r="D244" t="s">
        <v>10</v>
      </c>
      <c r="E244" s="1" t="s">
        <v>69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x14ac:dyDescent="0.2">
      <c r="A245" t="s">
        <v>55</v>
      </c>
      <c r="B245" t="s">
        <v>9</v>
      </c>
      <c r="C245" t="s">
        <v>10</v>
      </c>
      <c r="D245" t="s">
        <v>10</v>
      </c>
      <c r="E245" s="1" t="s">
        <v>69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x14ac:dyDescent="0.2">
      <c r="A246" t="s">
        <v>56</v>
      </c>
      <c r="B246" t="s">
        <v>16</v>
      </c>
      <c r="C246" t="s">
        <v>10</v>
      </c>
      <c r="D246" t="s">
        <v>10</v>
      </c>
      <c r="E246" s="1" t="s">
        <v>69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x14ac:dyDescent="0.2">
      <c r="A247" t="s">
        <v>57</v>
      </c>
      <c r="B247" t="s">
        <v>16</v>
      </c>
      <c r="C247" t="s">
        <v>10</v>
      </c>
      <c r="D247" t="s">
        <v>10</v>
      </c>
      <c r="E247" s="1" t="s">
        <v>69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x14ac:dyDescent="0.2">
      <c r="A248" t="s">
        <v>58</v>
      </c>
      <c r="B248" t="s">
        <v>9</v>
      </c>
      <c r="C248" t="s">
        <v>10</v>
      </c>
      <c r="D248" t="s">
        <v>10</v>
      </c>
      <c r="E248" s="1" t="s">
        <v>69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x14ac:dyDescent="0.2">
      <c r="A249" t="s">
        <v>59</v>
      </c>
      <c r="B249" t="s">
        <v>9</v>
      </c>
      <c r="C249" t="s">
        <v>10</v>
      </c>
      <c r="D249" t="s">
        <v>10</v>
      </c>
      <c r="E249" s="1" t="s">
        <v>69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x14ac:dyDescent="0.2">
      <c r="A250" t="s">
        <v>60</v>
      </c>
      <c r="B250" t="s">
        <v>9</v>
      </c>
      <c r="C250" t="s">
        <v>10</v>
      </c>
      <c r="D250" t="s">
        <v>10</v>
      </c>
      <c r="E250" s="1" t="s">
        <v>69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x14ac:dyDescent="0.2">
      <c r="A251" t="s">
        <v>61</v>
      </c>
      <c r="B251" t="s">
        <v>18</v>
      </c>
      <c r="C251" t="s">
        <v>22</v>
      </c>
      <c r="D251" t="s">
        <v>62</v>
      </c>
      <c r="E251" s="1" t="s">
        <v>69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63</v>
      </c>
      <c r="B252" t="s">
        <v>18</v>
      </c>
      <c r="C252" t="s">
        <v>22</v>
      </c>
      <c r="D252" t="s">
        <v>62</v>
      </c>
      <c r="E252" s="1" t="s">
        <v>69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x14ac:dyDescent="0.2">
      <c r="A253" t="s">
        <v>64</v>
      </c>
      <c r="B253" t="s">
        <v>18</v>
      </c>
      <c r="C253" t="s">
        <v>22</v>
      </c>
      <c r="D253" t="s">
        <v>62</v>
      </c>
      <c r="E253" s="1" t="s">
        <v>69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x14ac:dyDescent="0.2">
      <c r="A254" t="s">
        <v>65</v>
      </c>
      <c r="B254" t="s">
        <v>18</v>
      </c>
      <c r="C254" t="s">
        <v>22</v>
      </c>
      <c r="D254" t="s">
        <v>62</v>
      </c>
      <c r="E254" s="1" t="s">
        <v>69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x14ac:dyDescent="0.2">
      <c r="A255" t="s">
        <v>60</v>
      </c>
      <c r="B255" t="s">
        <v>9</v>
      </c>
      <c r="C255" t="s">
        <v>62</v>
      </c>
      <c r="D255" t="s">
        <v>62</v>
      </c>
      <c r="E255" s="1" t="s">
        <v>69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70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70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70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70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70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70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70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70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70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70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70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70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70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70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70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70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70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70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70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70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70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70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x14ac:dyDescent="0.2">
      <c r="A278" t="s">
        <v>36</v>
      </c>
      <c r="B278" t="s">
        <v>9</v>
      </c>
      <c r="C278" t="s">
        <v>10</v>
      </c>
      <c r="D278" t="s">
        <v>10</v>
      </c>
      <c r="E278" s="1" t="s">
        <v>70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x14ac:dyDescent="0.2">
      <c r="A279" t="s">
        <v>37</v>
      </c>
      <c r="B279" t="s">
        <v>9</v>
      </c>
      <c r="C279" t="s">
        <v>10</v>
      </c>
      <c r="D279" t="s">
        <v>10</v>
      </c>
      <c r="E279" s="1" t="s">
        <v>70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x14ac:dyDescent="0.2">
      <c r="A280" t="s">
        <v>38</v>
      </c>
      <c r="B280" t="s">
        <v>9</v>
      </c>
      <c r="C280" t="s">
        <v>10</v>
      </c>
      <c r="D280" t="s">
        <v>10</v>
      </c>
      <c r="E280" s="1" t="s">
        <v>70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x14ac:dyDescent="0.2">
      <c r="A281" t="s">
        <v>39</v>
      </c>
      <c r="B281" t="s">
        <v>9</v>
      </c>
      <c r="C281" t="s">
        <v>10</v>
      </c>
      <c r="D281" t="s">
        <v>10</v>
      </c>
      <c r="E281" s="1" t="s">
        <v>70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x14ac:dyDescent="0.2">
      <c r="A282" t="s">
        <v>40</v>
      </c>
      <c r="B282" t="s">
        <v>9</v>
      </c>
      <c r="C282" t="s">
        <v>10</v>
      </c>
      <c r="D282" t="s">
        <v>10</v>
      </c>
      <c r="E282" s="1" t="s">
        <v>70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x14ac:dyDescent="0.2">
      <c r="A283" t="s">
        <v>41</v>
      </c>
      <c r="B283" t="s">
        <v>9</v>
      </c>
      <c r="C283" t="s">
        <v>10</v>
      </c>
      <c r="D283" t="s">
        <v>10</v>
      </c>
      <c r="E283" s="1" t="s">
        <v>70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x14ac:dyDescent="0.2">
      <c r="A284" t="s">
        <v>42</v>
      </c>
      <c r="B284" t="s">
        <v>9</v>
      </c>
      <c r="C284" t="s">
        <v>10</v>
      </c>
      <c r="D284" t="s">
        <v>10</v>
      </c>
      <c r="E284" s="1" t="s">
        <v>70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x14ac:dyDescent="0.2">
      <c r="A285" t="s">
        <v>43</v>
      </c>
      <c r="B285" t="s">
        <v>9</v>
      </c>
      <c r="C285" t="s">
        <v>10</v>
      </c>
      <c r="D285" t="s">
        <v>10</v>
      </c>
      <c r="E285" s="1" t="s">
        <v>70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x14ac:dyDescent="0.2">
      <c r="A286" t="s">
        <v>44</v>
      </c>
      <c r="B286" t="s">
        <v>9</v>
      </c>
      <c r="C286" t="s">
        <v>10</v>
      </c>
      <c r="D286" t="s">
        <v>10</v>
      </c>
      <c r="E286" s="1" t="s">
        <v>70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x14ac:dyDescent="0.2">
      <c r="A287" t="s">
        <v>45</v>
      </c>
      <c r="B287" t="s">
        <v>9</v>
      </c>
      <c r="C287" t="s">
        <v>10</v>
      </c>
      <c r="D287" t="s">
        <v>10</v>
      </c>
      <c r="E287" s="1" t="s">
        <v>70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x14ac:dyDescent="0.2">
      <c r="A288" t="s">
        <v>46</v>
      </c>
      <c r="B288" t="s">
        <v>9</v>
      </c>
      <c r="C288" t="s">
        <v>10</v>
      </c>
      <c r="D288" t="s">
        <v>10</v>
      </c>
      <c r="E288" s="1" t="s">
        <v>70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x14ac:dyDescent="0.2">
      <c r="A289" t="s">
        <v>47</v>
      </c>
      <c r="B289" t="s">
        <v>9</v>
      </c>
      <c r="C289" t="s">
        <v>10</v>
      </c>
      <c r="D289" t="s">
        <v>10</v>
      </c>
      <c r="E289" s="1" t="s">
        <v>70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x14ac:dyDescent="0.2">
      <c r="A290" t="s">
        <v>48</v>
      </c>
      <c r="B290" t="s">
        <v>9</v>
      </c>
      <c r="C290" t="s">
        <v>10</v>
      </c>
      <c r="D290" t="s">
        <v>10</v>
      </c>
      <c r="E290" s="1" t="s">
        <v>70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x14ac:dyDescent="0.2">
      <c r="A291" t="s">
        <v>49</v>
      </c>
      <c r="B291" t="s">
        <v>9</v>
      </c>
      <c r="C291" t="s">
        <v>10</v>
      </c>
      <c r="D291" t="s">
        <v>10</v>
      </c>
      <c r="E291" s="1" t="s">
        <v>70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x14ac:dyDescent="0.2">
      <c r="A292" t="s">
        <v>50</v>
      </c>
      <c r="B292" t="s">
        <v>51</v>
      </c>
      <c r="C292" t="s">
        <v>10</v>
      </c>
      <c r="D292" t="s">
        <v>10</v>
      </c>
      <c r="E292" s="1" t="s">
        <v>70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x14ac:dyDescent="0.2">
      <c r="A293" t="s">
        <v>52</v>
      </c>
      <c r="B293" t="s">
        <v>9</v>
      </c>
      <c r="C293" t="s">
        <v>10</v>
      </c>
      <c r="D293" t="s">
        <v>10</v>
      </c>
      <c r="E293" s="1" t="s">
        <v>70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x14ac:dyDescent="0.2">
      <c r="A294" t="s">
        <v>53</v>
      </c>
      <c r="B294" t="s">
        <v>9</v>
      </c>
      <c r="C294" t="s">
        <v>10</v>
      </c>
      <c r="D294" t="s">
        <v>10</v>
      </c>
      <c r="E294" s="1" t="s">
        <v>70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x14ac:dyDescent="0.2">
      <c r="A295" t="s">
        <v>54</v>
      </c>
      <c r="B295" t="s">
        <v>9</v>
      </c>
      <c r="C295" t="s">
        <v>10</v>
      </c>
      <c r="D295" t="s">
        <v>10</v>
      </c>
      <c r="E295" s="1" t="s">
        <v>70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x14ac:dyDescent="0.2">
      <c r="A296" t="s">
        <v>55</v>
      </c>
      <c r="B296" t="s">
        <v>9</v>
      </c>
      <c r="C296" t="s">
        <v>10</v>
      </c>
      <c r="D296" t="s">
        <v>10</v>
      </c>
      <c r="E296" s="1" t="s">
        <v>70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x14ac:dyDescent="0.2">
      <c r="A297" t="s">
        <v>56</v>
      </c>
      <c r="B297" t="s">
        <v>16</v>
      </c>
      <c r="C297" t="s">
        <v>10</v>
      </c>
      <c r="D297" t="s">
        <v>10</v>
      </c>
      <c r="E297" s="1" t="s">
        <v>70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x14ac:dyDescent="0.2">
      <c r="A298" t="s">
        <v>57</v>
      </c>
      <c r="B298" t="s">
        <v>16</v>
      </c>
      <c r="C298" t="s">
        <v>10</v>
      </c>
      <c r="D298" t="s">
        <v>10</v>
      </c>
      <c r="E298" s="1" t="s">
        <v>70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x14ac:dyDescent="0.2">
      <c r="A299" t="s">
        <v>58</v>
      </c>
      <c r="B299" t="s">
        <v>9</v>
      </c>
      <c r="C299" t="s">
        <v>10</v>
      </c>
      <c r="D299" t="s">
        <v>10</v>
      </c>
      <c r="E299" s="1" t="s">
        <v>70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x14ac:dyDescent="0.2">
      <c r="A300" t="s">
        <v>59</v>
      </c>
      <c r="B300" t="s">
        <v>9</v>
      </c>
      <c r="C300" t="s">
        <v>10</v>
      </c>
      <c r="D300" t="s">
        <v>10</v>
      </c>
      <c r="E300" s="1" t="s">
        <v>70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x14ac:dyDescent="0.2">
      <c r="A301" t="s">
        <v>60</v>
      </c>
      <c r="B301" t="s">
        <v>9</v>
      </c>
      <c r="C301" t="s">
        <v>10</v>
      </c>
      <c r="D301" t="s">
        <v>10</v>
      </c>
      <c r="E301" s="1" t="s">
        <v>70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x14ac:dyDescent="0.2">
      <c r="A302" t="s">
        <v>61</v>
      </c>
      <c r="B302" t="s">
        <v>18</v>
      </c>
      <c r="C302" t="s">
        <v>22</v>
      </c>
      <c r="D302" t="s">
        <v>62</v>
      </c>
      <c r="E302" s="1" t="s">
        <v>70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63</v>
      </c>
      <c r="B303" t="s">
        <v>18</v>
      </c>
      <c r="C303" t="s">
        <v>22</v>
      </c>
      <c r="D303" t="s">
        <v>62</v>
      </c>
      <c r="E303" s="1" t="s">
        <v>70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x14ac:dyDescent="0.2">
      <c r="A304" t="s">
        <v>64</v>
      </c>
      <c r="B304" t="s">
        <v>18</v>
      </c>
      <c r="C304" t="s">
        <v>22</v>
      </c>
      <c r="D304" t="s">
        <v>62</v>
      </c>
      <c r="E304" s="1" t="s">
        <v>70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x14ac:dyDescent="0.2">
      <c r="A305" t="s">
        <v>65</v>
      </c>
      <c r="B305" t="s">
        <v>18</v>
      </c>
      <c r="C305" t="s">
        <v>22</v>
      </c>
      <c r="D305" t="s">
        <v>62</v>
      </c>
      <c r="E305" s="1" t="s">
        <v>70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x14ac:dyDescent="0.2">
      <c r="A306" t="s">
        <v>60</v>
      </c>
      <c r="B306" t="s">
        <v>9</v>
      </c>
      <c r="C306" t="s">
        <v>62</v>
      </c>
      <c r="D306" t="s">
        <v>62</v>
      </c>
      <c r="E306" s="1" t="s">
        <v>70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71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71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71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71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71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71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71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71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71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71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71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71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71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71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71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71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71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71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71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71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71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71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x14ac:dyDescent="0.2">
      <c r="A329" t="s">
        <v>36</v>
      </c>
      <c r="B329" t="s">
        <v>9</v>
      </c>
      <c r="C329" t="s">
        <v>10</v>
      </c>
      <c r="D329" t="s">
        <v>10</v>
      </c>
      <c r="E329" s="1" t="s">
        <v>71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x14ac:dyDescent="0.2">
      <c r="A330" t="s">
        <v>37</v>
      </c>
      <c r="B330" t="s">
        <v>9</v>
      </c>
      <c r="C330" t="s">
        <v>10</v>
      </c>
      <c r="D330" t="s">
        <v>10</v>
      </c>
      <c r="E330" s="1" t="s">
        <v>71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x14ac:dyDescent="0.2">
      <c r="A331" t="s">
        <v>38</v>
      </c>
      <c r="B331" t="s">
        <v>9</v>
      </c>
      <c r="C331" t="s">
        <v>10</v>
      </c>
      <c r="D331" t="s">
        <v>10</v>
      </c>
      <c r="E331" s="1" t="s">
        <v>71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x14ac:dyDescent="0.2">
      <c r="A332" t="s">
        <v>39</v>
      </c>
      <c r="B332" t="s">
        <v>9</v>
      </c>
      <c r="C332" t="s">
        <v>10</v>
      </c>
      <c r="D332" t="s">
        <v>10</v>
      </c>
      <c r="E332" s="1" t="s">
        <v>71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x14ac:dyDescent="0.2">
      <c r="A333" t="s">
        <v>40</v>
      </c>
      <c r="B333" t="s">
        <v>9</v>
      </c>
      <c r="C333" t="s">
        <v>10</v>
      </c>
      <c r="D333" t="s">
        <v>10</v>
      </c>
      <c r="E333" s="1" t="s">
        <v>71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x14ac:dyDescent="0.2">
      <c r="A334" t="s">
        <v>41</v>
      </c>
      <c r="B334" t="s">
        <v>9</v>
      </c>
      <c r="C334" t="s">
        <v>10</v>
      </c>
      <c r="D334" t="s">
        <v>10</v>
      </c>
      <c r="E334" s="1" t="s">
        <v>71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x14ac:dyDescent="0.2">
      <c r="A335" t="s">
        <v>42</v>
      </c>
      <c r="B335" t="s">
        <v>9</v>
      </c>
      <c r="C335" t="s">
        <v>10</v>
      </c>
      <c r="D335" t="s">
        <v>10</v>
      </c>
      <c r="E335" s="1" t="s">
        <v>71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x14ac:dyDescent="0.2">
      <c r="A336" t="s">
        <v>43</v>
      </c>
      <c r="B336" t="s">
        <v>9</v>
      </c>
      <c r="C336" t="s">
        <v>10</v>
      </c>
      <c r="D336" t="s">
        <v>10</v>
      </c>
      <c r="E336" s="1" t="s">
        <v>71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x14ac:dyDescent="0.2">
      <c r="A337" t="s">
        <v>44</v>
      </c>
      <c r="B337" t="s">
        <v>9</v>
      </c>
      <c r="C337" t="s">
        <v>10</v>
      </c>
      <c r="D337" t="s">
        <v>10</v>
      </c>
      <c r="E337" s="1" t="s">
        <v>71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x14ac:dyDescent="0.2">
      <c r="A338" t="s">
        <v>45</v>
      </c>
      <c r="B338" t="s">
        <v>9</v>
      </c>
      <c r="C338" t="s">
        <v>10</v>
      </c>
      <c r="D338" t="s">
        <v>10</v>
      </c>
      <c r="E338" s="1" t="s">
        <v>71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x14ac:dyDescent="0.2">
      <c r="A339" t="s">
        <v>46</v>
      </c>
      <c r="B339" t="s">
        <v>9</v>
      </c>
      <c r="C339" t="s">
        <v>10</v>
      </c>
      <c r="D339" t="s">
        <v>10</v>
      </c>
      <c r="E339" s="1" t="s">
        <v>71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x14ac:dyDescent="0.2">
      <c r="A340" t="s">
        <v>47</v>
      </c>
      <c r="B340" t="s">
        <v>9</v>
      </c>
      <c r="C340" t="s">
        <v>10</v>
      </c>
      <c r="D340" t="s">
        <v>10</v>
      </c>
      <c r="E340" s="1" t="s">
        <v>71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x14ac:dyDescent="0.2">
      <c r="A341" t="s">
        <v>48</v>
      </c>
      <c r="B341" t="s">
        <v>9</v>
      </c>
      <c r="C341" t="s">
        <v>10</v>
      </c>
      <c r="D341" t="s">
        <v>10</v>
      </c>
      <c r="E341" s="1" t="s">
        <v>71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x14ac:dyDescent="0.2">
      <c r="A342" t="s">
        <v>49</v>
      </c>
      <c r="B342" t="s">
        <v>9</v>
      </c>
      <c r="C342" t="s">
        <v>10</v>
      </c>
      <c r="D342" t="s">
        <v>10</v>
      </c>
      <c r="E342" s="1" t="s">
        <v>71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x14ac:dyDescent="0.2">
      <c r="A343" t="s">
        <v>50</v>
      </c>
      <c r="B343" t="s">
        <v>51</v>
      </c>
      <c r="C343" t="s">
        <v>10</v>
      </c>
      <c r="D343" t="s">
        <v>10</v>
      </c>
      <c r="E343" s="1" t="s">
        <v>71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x14ac:dyDescent="0.2">
      <c r="A344" t="s">
        <v>52</v>
      </c>
      <c r="B344" t="s">
        <v>9</v>
      </c>
      <c r="C344" t="s">
        <v>10</v>
      </c>
      <c r="D344" t="s">
        <v>10</v>
      </c>
      <c r="E344" s="1" t="s">
        <v>71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x14ac:dyDescent="0.2">
      <c r="A345" t="s">
        <v>53</v>
      </c>
      <c r="B345" t="s">
        <v>9</v>
      </c>
      <c r="C345" t="s">
        <v>10</v>
      </c>
      <c r="D345" t="s">
        <v>10</v>
      </c>
      <c r="E345" s="1" t="s">
        <v>71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x14ac:dyDescent="0.2">
      <c r="A346" t="s">
        <v>54</v>
      </c>
      <c r="B346" t="s">
        <v>9</v>
      </c>
      <c r="C346" t="s">
        <v>10</v>
      </c>
      <c r="D346" t="s">
        <v>10</v>
      </c>
      <c r="E346" s="1" t="s">
        <v>71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x14ac:dyDescent="0.2">
      <c r="A347" t="s">
        <v>55</v>
      </c>
      <c r="B347" t="s">
        <v>9</v>
      </c>
      <c r="C347" t="s">
        <v>10</v>
      </c>
      <c r="D347" t="s">
        <v>10</v>
      </c>
      <c r="E347" s="1" t="s">
        <v>71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x14ac:dyDescent="0.2">
      <c r="A348" t="s">
        <v>56</v>
      </c>
      <c r="B348" t="s">
        <v>16</v>
      </c>
      <c r="C348" t="s">
        <v>10</v>
      </c>
      <c r="D348" t="s">
        <v>10</v>
      </c>
      <c r="E348" s="1" t="s">
        <v>71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x14ac:dyDescent="0.2">
      <c r="A349" t="s">
        <v>57</v>
      </c>
      <c r="B349" t="s">
        <v>16</v>
      </c>
      <c r="C349" t="s">
        <v>10</v>
      </c>
      <c r="D349" t="s">
        <v>10</v>
      </c>
      <c r="E349" s="1" t="s">
        <v>71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x14ac:dyDescent="0.2">
      <c r="A350" t="s">
        <v>58</v>
      </c>
      <c r="B350" t="s">
        <v>9</v>
      </c>
      <c r="C350" t="s">
        <v>10</v>
      </c>
      <c r="D350" t="s">
        <v>10</v>
      </c>
      <c r="E350" s="1" t="s">
        <v>71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x14ac:dyDescent="0.2">
      <c r="A351" t="s">
        <v>59</v>
      </c>
      <c r="B351" t="s">
        <v>9</v>
      </c>
      <c r="C351" t="s">
        <v>10</v>
      </c>
      <c r="D351" t="s">
        <v>10</v>
      </c>
      <c r="E351" s="1" t="s">
        <v>71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x14ac:dyDescent="0.2">
      <c r="A352" t="s">
        <v>60</v>
      </c>
      <c r="B352" t="s">
        <v>9</v>
      </c>
      <c r="C352" t="s">
        <v>10</v>
      </c>
      <c r="D352" t="s">
        <v>10</v>
      </c>
      <c r="E352" s="1" t="s">
        <v>71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x14ac:dyDescent="0.2">
      <c r="A353" t="s">
        <v>13</v>
      </c>
      <c r="B353" t="s">
        <v>9</v>
      </c>
      <c r="C353" t="s">
        <v>62</v>
      </c>
      <c r="D353" t="s">
        <v>62</v>
      </c>
      <c r="E353" s="1" t="s">
        <v>71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x14ac:dyDescent="0.2">
      <c r="A354" t="s">
        <v>61</v>
      </c>
      <c r="B354" t="s">
        <v>18</v>
      </c>
      <c r="C354" t="s">
        <v>22</v>
      </c>
      <c r="D354" t="s">
        <v>62</v>
      </c>
      <c r="E354" s="1" t="s">
        <v>71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x14ac:dyDescent="0.2">
      <c r="A355" t="s">
        <v>72</v>
      </c>
      <c r="B355" t="s">
        <v>18</v>
      </c>
      <c r="C355" t="s">
        <v>62</v>
      </c>
      <c r="D355" t="s">
        <v>62</v>
      </c>
      <c r="E355" s="1" t="s">
        <v>71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63</v>
      </c>
      <c r="B356" t="s">
        <v>18</v>
      </c>
      <c r="C356" t="s">
        <v>22</v>
      </c>
      <c r="D356" t="s">
        <v>62</v>
      </c>
      <c r="E356" s="1" t="s">
        <v>71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x14ac:dyDescent="0.2">
      <c r="A357" t="s">
        <v>64</v>
      </c>
      <c r="B357" t="s">
        <v>18</v>
      </c>
      <c r="C357" t="s">
        <v>22</v>
      </c>
      <c r="D357" t="s">
        <v>62</v>
      </c>
      <c r="E357" s="1" t="s">
        <v>71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x14ac:dyDescent="0.2">
      <c r="A358" t="s">
        <v>65</v>
      </c>
      <c r="B358" t="s">
        <v>18</v>
      </c>
      <c r="C358" t="s">
        <v>22</v>
      </c>
      <c r="D358" t="s">
        <v>62</v>
      </c>
      <c r="E358" s="1" t="s">
        <v>71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x14ac:dyDescent="0.2">
      <c r="A359" t="s">
        <v>73</v>
      </c>
      <c r="B359" t="s">
        <v>9</v>
      </c>
      <c r="C359" t="s">
        <v>62</v>
      </c>
      <c r="D359" t="s">
        <v>62</v>
      </c>
      <c r="E359" s="1" t="s">
        <v>71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x14ac:dyDescent="0.2">
      <c r="A360" t="s">
        <v>60</v>
      </c>
      <c r="B360" t="s">
        <v>9</v>
      </c>
      <c r="C360" t="s">
        <v>62</v>
      </c>
      <c r="D360" t="s">
        <v>62</v>
      </c>
      <c r="E360" s="1" t="s">
        <v>71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74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74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74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74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74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74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74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74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74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74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74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74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74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74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74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74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74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74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74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74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74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74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x14ac:dyDescent="0.2">
      <c r="A383" t="s">
        <v>36</v>
      </c>
      <c r="B383" t="s">
        <v>9</v>
      </c>
      <c r="C383" t="s">
        <v>10</v>
      </c>
      <c r="D383" t="s">
        <v>10</v>
      </c>
      <c r="E383" s="1" t="s">
        <v>74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x14ac:dyDescent="0.2">
      <c r="A384" t="s">
        <v>37</v>
      </c>
      <c r="B384" t="s">
        <v>9</v>
      </c>
      <c r="C384" t="s">
        <v>10</v>
      </c>
      <c r="D384" t="s">
        <v>10</v>
      </c>
      <c r="E384" s="1" t="s">
        <v>74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x14ac:dyDescent="0.2">
      <c r="A385" t="s">
        <v>38</v>
      </c>
      <c r="B385" t="s">
        <v>9</v>
      </c>
      <c r="C385" t="s">
        <v>10</v>
      </c>
      <c r="D385" t="s">
        <v>10</v>
      </c>
      <c r="E385" s="1" t="s">
        <v>74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x14ac:dyDescent="0.2">
      <c r="A386" t="s">
        <v>39</v>
      </c>
      <c r="B386" t="s">
        <v>9</v>
      </c>
      <c r="C386" t="s">
        <v>10</v>
      </c>
      <c r="D386" t="s">
        <v>10</v>
      </c>
      <c r="E386" s="1" t="s">
        <v>74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x14ac:dyDescent="0.2">
      <c r="A387" t="s">
        <v>40</v>
      </c>
      <c r="B387" t="s">
        <v>9</v>
      </c>
      <c r="C387" t="s">
        <v>10</v>
      </c>
      <c r="D387" t="s">
        <v>10</v>
      </c>
      <c r="E387" s="1" t="s">
        <v>74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x14ac:dyDescent="0.2">
      <c r="A388" t="s">
        <v>41</v>
      </c>
      <c r="B388" t="s">
        <v>9</v>
      </c>
      <c r="C388" t="s">
        <v>10</v>
      </c>
      <c r="D388" t="s">
        <v>10</v>
      </c>
      <c r="E388" s="1" t="s">
        <v>74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x14ac:dyDescent="0.2">
      <c r="A389" t="s">
        <v>42</v>
      </c>
      <c r="B389" t="s">
        <v>9</v>
      </c>
      <c r="C389" t="s">
        <v>10</v>
      </c>
      <c r="D389" t="s">
        <v>10</v>
      </c>
      <c r="E389" s="1" t="s">
        <v>74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x14ac:dyDescent="0.2">
      <c r="A390" t="s">
        <v>43</v>
      </c>
      <c r="B390" t="s">
        <v>9</v>
      </c>
      <c r="C390" t="s">
        <v>10</v>
      </c>
      <c r="D390" t="s">
        <v>10</v>
      </c>
      <c r="E390" s="1" t="s">
        <v>74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x14ac:dyDescent="0.2">
      <c r="A391" t="s">
        <v>44</v>
      </c>
      <c r="B391" t="s">
        <v>9</v>
      </c>
      <c r="C391" t="s">
        <v>10</v>
      </c>
      <c r="D391" t="s">
        <v>10</v>
      </c>
      <c r="E391" s="1" t="s">
        <v>74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x14ac:dyDescent="0.2">
      <c r="A392" t="s">
        <v>45</v>
      </c>
      <c r="B392" t="s">
        <v>9</v>
      </c>
      <c r="C392" t="s">
        <v>10</v>
      </c>
      <c r="D392" t="s">
        <v>10</v>
      </c>
      <c r="E392" s="1" t="s">
        <v>74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x14ac:dyDescent="0.2">
      <c r="A393" t="s">
        <v>46</v>
      </c>
      <c r="B393" t="s">
        <v>9</v>
      </c>
      <c r="C393" t="s">
        <v>10</v>
      </c>
      <c r="D393" t="s">
        <v>10</v>
      </c>
      <c r="E393" s="1" t="s">
        <v>74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x14ac:dyDescent="0.2">
      <c r="A394" t="s">
        <v>47</v>
      </c>
      <c r="B394" t="s">
        <v>9</v>
      </c>
      <c r="C394" t="s">
        <v>10</v>
      </c>
      <c r="D394" t="s">
        <v>10</v>
      </c>
      <c r="E394" s="1" t="s">
        <v>74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x14ac:dyDescent="0.2">
      <c r="A395" t="s">
        <v>48</v>
      </c>
      <c r="B395" t="s">
        <v>9</v>
      </c>
      <c r="C395" t="s">
        <v>10</v>
      </c>
      <c r="D395" t="s">
        <v>10</v>
      </c>
      <c r="E395" s="1" t="s">
        <v>74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x14ac:dyDescent="0.2">
      <c r="A396" t="s">
        <v>49</v>
      </c>
      <c r="B396" t="s">
        <v>9</v>
      </c>
      <c r="C396" t="s">
        <v>10</v>
      </c>
      <c r="D396" t="s">
        <v>10</v>
      </c>
      <c r="E396" s="1" t="s">
        <v>74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x14ac:dyDescent="0.2">
      <c r="A397" t="s">
        <v>50</v>
      </c>
      <c r="B397" t="s">
        <v>51</v>
      </c>
      <c r="C397" t="s">
        <v>10</v>
      </c>
      <c r="D397" t="s">
        <v>10</v>
      </c>
      <c r="E397" s="1" t="s">
        <v>74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x14ac:dyDescent="0.2">
      <c r="A398" t="s">
        <v>52</v>
      </c>
      <c r="B398" t="s">
        <v>9</v>
      </c>
      <c r="C398" t="s">
        <v>10</v>
      </c>
      <c r="D398" t="s">
        <v>10</v>
      </c>
      <c r="E398" s="1" t="s">
        <v>74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x14ac:dyDescent="0.2">
      <c r="A399" t="s">
        <v>53</v>
      </c>
      <c r="B399" t="s">
        <v>9</v>
      </c>
      <c r="C399" t="s">
        <v>10</v>
      </c>
      <c r="D399" t="s">
        <v>10</v>
      </c>
      <c r="E399" s="1" t="s">
        <v>74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x14ac:dyDescent="0.2">
      <c r="A400" t="s">
        <v>54</v>
      </c>
      <c r="B400" t="s">
        <v>9</v>
      </c>
      <c r="C400" t="s">
        <v>10</v>
      </c>
      <c r="D400" t="s">
        <v>10</v>
      </c>
      <c r="E400" s="1" t="s">
        <v>74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x14ac:dyDescent="0.2">
      <c r="A401" t="s">
        <v>55</v>
      </c>
      <c r="B401" t="s">
        <v>9</v>
      </c>
      <c r="C401" t="s">
        <v>10</v>
      </c>
      <c r="D401" t="s">
        <v>10</v>
      </c>
      <c r="E401" s="1" t="s">
        <v>74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x14ac:dyDescent="0.2">
      <c r="A402" t="s">
        <v>56</v>
      </c>
      <c r="B402" t="s">
        <v>16</v>
      </c>
      <c r="C402" t="s">
        <v>10</v>
      </c>
      <c r="D402" t="s">
        <v>10</v>
      </c>
      <c r="E402" s="1" t="s">
        <v>74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x14ac:dyDescent="0.2">
      <c r="A403" t="s">
        <v>57</v>
      </c>
      <c r="B403" t="s">
        <v>16</v>
      </c>
      <c r="C403" t="s">
        <v>10</v>
      </c>
      <c r="D403" t="s">
        <v>10</v>
      </c>
      <c r="E403" s="1" t="s">
        <v>74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x14ac:dyDescent="0.2">
      <c r="A404" t="s">
        <v>58</v>
      </c>
      <c r="B404" t="s">
        <v>9</v>
      </c>
      <c r="C404" t="s">
        <v>10</v>
      </c>
      <c r="D404" t="s">
        <v>10</v>
      </c>
      <c r="E404" s="1" t="s">
        <v>74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x14ac:dyDescent="0.2">
      <c r="A405" t="s">
        <v>59</v>
      </c>
      <c r="B405" t="s">
        <v>9</v>
      </c>
      <c r="C405" t="s">
        <v>10</v>
      </c>
      <c r="D405" t="s">
        <v>10</v>
      </c>
      <c r="E405" s="1" t="s">
        <v>74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x14ac:dyDescent="0.2">
      <c r="A406" t="s">
        <v>60</v>
      </c>
      <c r="B406" t="s">
        <v>9</v>
      </c>
      <c r="C406" t="s">
        <v>10</v>
      </c>
      <c r="D406" t="s">
        <v>10</v>
      </c>
      <c r="E406" s="1" t="s">
        <v>74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x14ac:dyDescent="0.2">
      <c r="A407" t="s">
        <v>61</v>
      </c>
      <c r="B407" t="s">
        <v>18</v>
      </c>
      <c r="C407" t="s">
        <v>22</v>
      </c>
      <c r="D407" t="s">
        <v>62</v>
      </c>
      <c r="E407" s="1" t="s">
        <v>74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63</v>
      </c>
      <c r="B408" t="s">
        <v>18</v>
      </c>
      <c r="C408" t="s">
        <v>22</v>
      </c>
      <c r="D408" t="s">
        <v>62</v>
      </c>
      <c r="E408" s="1" t="s">
        <v>74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x14ac:dyDescent="0.2">
      <c r="A409" t="s">
        <v>64</v>
      </c>
      <c r="B409" t="s">
        <v>18</v>
      </c>
      <c r="C409" t="s">
        <v>22</v>
      </c>
      <c r="D409" t="s">
        <v>62</v>
      </c>
      <c r="E409" s="1" t="s">
        <v>74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x14ac:dyDescent="0.2">
      <c r="A410" t="s">
        <v>65</v>
      </c>
      <c r="B410" t="s">
        <v>18</v>
      </c>
      <c r="C410" t="s">
        <v>22</v>
      </c>
      <c r="D410" t="s">
        <v>62</v>
      </c>
      <c r="E410" s="1" t="s">
        <v>74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x14ac:dyDescent="0.2">
      <c r="A411" t="s">
        <v>60</v>
      </c>
      <c r="B411" t="s">
        <v>9</v>
      </c>
      <c r="C411" t="s">
        <v>62</v>
      </c>
      <c r="D411" t="s">
        <v>62</v>
      </c>
      <c r="E411" s="1" t="s">
        <v>74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75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75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75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75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75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75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75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75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75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75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75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75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75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75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75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75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75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75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75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75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75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75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x14ac:dyDescent="0.2">
      <c r="A434" t="s">
        <v>36</v>
      </c>
      <c r="B434" t="s">
        <v>9</v>
      </c>
      <c r="C434" t="s">
        <v>10</v>
      </c>
      <c r="D434" t="s">
        <v>10</v>
      </c>
      <c r="E434" s="1" t="s">
        <v>75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x14ac:dyDescent="0.2">
      <c r="A435" t="s">
        <v>37</v>
      </c>
      <c r="B435" t="s">
        <v>9</v>
      </c>
      <c r="C435" t="s">
        <v>10</v>
      </c>
      <c r="D435" t="s">
        <v>10</v>
      </c>
      <c r="E435" s="1" t="s">
        <v>75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x14ac:dyDescent="0.2">
      <c r="A436" t="s">
        <v>38</v>
      </c>
      <c r="B436" t="s">
        <v>9</v>
      </c>
      <c r="C436" t="s">
        <v>10</v>
      </c>
      <c r="D436" t="s">
        <v>10</v>
      </c>
      <c r="E436" s="1" t="s">
        <v>75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x14ac:dyDescent="0.2">
      <c r="A437" t="s">
        <v>39</v>
      </c>
      <c r="B437" t="s">
        <v>9</v>
      </c>
      <c r="C437" t="s">
        <v>10</v>
      </c>
      <c r="D437" t="s">
        <v>10</v>
      </c>
      <c r="E437" s="1" t="s">
        <v>75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x14ac:dyDescent="0.2">
      <c r="A438" t="s">
        <v>40</v>
      </c>
      <c r="B438" t="s">
        <v>9</v>
      </c>
      <c r="C438" t="s">
        <v>10</v>
      </c>
      <c r="D438" t="s">
        <v>10</v>
      </c>
      <c r="E438" s="1" t="s">
        <v>75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x14ac:dyDescent="0.2">
      <c r="A439" t="s">
        <v>41</v>
      </c>
      <c r="B439" t="s">
        <v>9</v>
      </c>
      <c r="C439" t="s">
        <v>10</v>
      </c>
      <c r="D439" t="s">
        <v>10</v>
      </c>
      <c r="E439" s="1" t="s">
        <v>75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x14ac:dyDescent="0.2">
      <c r="A440" t="s">
        <v>42</v>
      </c>
      <c r="B440" t="s">
        <v>9</v>
      </c>
      <c r="C440" t="s">
        <v>10</v>
      </c>
      <c r="D440" t="s">
        <v>10</v>
      </c>
      <c r="E440" s="1" t="s">
        <v>75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x14ac:dyDescent="0.2">
      <c r="A441" t="s">
        <v>43</v>
      </c>
      <c r="B441" t="s">
        <v>9</v>
      </c>
      <c r="C441" t="s">
        <v>10</v>
      </c>
      <c r="D441" t="s">
        <v>10</v>
      </c>
      <c r="E441" s="1" t="s">
        <v>75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x14ac:dyDescent="0.2">
      <c r="A442" t="s">
        <v>44</v>
      </c>
      <c r="B442" t="s">
        <v>9</v>
      </c>
      <c r="C442" t="s">
        <v>10</v>
      </c>
      <c r="D442" t="s">
        <v>10</v>
      </c>
      <c r="E442" s="1" t="s">
        <v>75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x14ac:dyDescent="0.2">
      <c r="A443" t="s">
        <v>45</v>
      </c>
      <c r="B443" t="s">
        <v>9</v>
      </c>
      <c r="C443" t="s">
        <v>10</v>
      </c>
      <c r="D443" t="s">
        <v>10</v>
      </c>
      <c r="E443" s="1" t="s">
        <v>75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x14ac:dyDescent="0.2">
      <c r="A444" t="s">
        <v>46</v>
      </c>
      <c r="B444" t="s">
        <v>9</v>
      </c>
      <c r="C444" t="s">
        <v>10</v>
      </c>
      <c r="D444" t="s">
        <v>10</v>
      </c>
      <c r="E444" s="1" t="s">
        <v>75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x14ac:dyDescent="0.2">
      <c r="A445" t="s">
        <v>47</v>
      </c>
      <c r="B445" t="s">
        <v>9</v>
      </c>
      <c r="C445" t="s">
        <v>10</v>
      </c>
      <c r="D445" t="s">
        <v>10</v>
      </c>
      <c r="E445" s="1" t="s">
        <v>75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x14ac:dyDescent="0.2">
      <c r="A446" t="s">
        <v>48</v>
      </c>
      <c r="B446" t="s">
        <v>9</v>
      </c>
      <c r="C446" t="s">
        <v>10</v>
      </c>
      <c r="D446" t="s">
        <v>10</v>
      </c>
      <c r="E446" s="1" t="s">
        <v>75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x14ac:dyDescent="0.2">
      <c r="A447" t="s">
        <v>49</v>
      </c>
      <c r="B447" t="s">
        <v>9</v>
      </c>
      <c r="C447" t="s">
        <v>10</v>
      </c>
      <c r="D447" t="s">
        <v>10</v>
      </c>
      <c r="E447" s="1" t="s">
        <v>75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x14ac:dyDescent="0.2">
      <c r="A448" t="s">
        <v>50</v>
      </c>
      <c r="B448" t="s">
        <v>51</v>
      </c>
      <c r="C448" t="s">
        <v>10</v>
      </c>
      <c r="D448" t="s">
        <v>10</v>
      </c>
      <c r="E448" s="1" t="s">
        <v>75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x14ac:dyDescent="0.2">
      <c r="A449" t="s">
        <v>52</v>
      </c>
      <c r="B449" t="s">
        <v>9</v>
      </c>
      <c r="C449" t="s">
        <v>10</v>
      </c>
      <c r="D449" t="s">
        <v>10</v>
      </c>
      <c r="E449" s="1" t="s">
        <v>75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x14ac:dyDescent="0.2">
      <c r="A450" t="s">
        <v>53</v>
      </c>
      <c r="B450" t="s">
        <v>9</v>
      </c>
      <c r="C450" t="s">
        <v>10</v>
      </c>
      <c r="D450" t="s">
        <v>10</v>
      </c>
      <c r="E450" s="1" t="s">
        <v>75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x14ac:dyDescent="0.2">
      <c r="A451" t="s">
        <v>54</v>
      </c>
      <c r="B451" t="s">
        <v>9</v>
      </c>
      <c r="C451" t="s">
        <v>10</v>
      </c>
      <c r="D451" t="s">
        <v>10</v>
      </c>
      <c r="E451" s="1" t="s">
        <v>75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x14ac:dyDescent="0.2">
      <c r="A452" t="s">
        <v>55</v>
      </c>
      <c r="B452" t="s">
        <v>9</v>
      </c>
      <c r="C452" t="s">
        <v>10</v>
      </c>
      <c r="D452" t="s">
        <v>10</v>
      </c>
      <c r="E452" s="1" t="s">
        <v>75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x14ac:dyDescent="0.2">
      <c r="A453" t="s">
        <v>56</v>
      </c>
      <c r="B453" t="s">
        <v>16</v>
      </c>
      <c r="C453" t="s">
        <v>10</v>
      </c>
      <c r="D453" t="s">
        <v>10</v>
      </c>
      <c r="E453" s="1" t="s">
        <v>75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x14ac:dyDescent="0.2">
      <c r="A454" t="s">
        <v>57</v>
      </c>
      <c r="B454" t="s">
        <v>16</v>
      </c>
      <c r="C454" t="s">
        <v>10</v>
      </c>
      <c r="D454" t="s">
        <v>10</v>
      </c>
      <c r="E454" s="1" t="s">
        <v>75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x14ac:dyDescent="0.2">
      <c r="A455" t="s">
        <v>58</v>
      </c>
      <c r="B455" t="s">
        <v>9</v>
      </c>
      <c r="C455" t="s">
        <v>10</v>
      </c>
      <c r="D455" t="s">
        <v>10</v>
      </c>
      <c r="E455" s="1" t="s">
        <v>75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x14ac:dyDescent="0.2">
      <c r="A456" t="s">
        <v>59</v>
      </c>
      <c r="B456" t="s">
        <v>9</v>
      </c>
      <c r="C456" t="s">
        <v>10</v>
      </c>
      <c r="D456" t="s">
        <v>10</v>
      </c>
      <c r="E456" s="1" t="s">
        <v>75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x14ac:dyDescent="0.2">
      <c r="A457" t="s">
        <v>60</v>
      </c>
      <c r="B457" t="s">
        <v>9</v>
      </c>
      <c r="C457" t="s">
        <v>10</v>
      </c>
      <c r="D457" t="s">
        <v>10</v>
      </c>
      <c r="E457" s="1" t="s">
        <v>75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x14ac:dyDescent="0.2">
      <c r="A458" t="s">
        <v>13</v>
      </c>
      <c r="B458" t="s">
        <v>9</v>
      </c>
      <c r="C458" t="s">
        <v>62</v>
      </c>
      <c r="D458" t="s">
        <v>62</v>
      </c>
      <c r="E458" s="1" t="s">
        <v>75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x14ac:dyDescent="0.2">
      <c r="A459" t="s">
        <v>61</v>
      </c>
      <c r="B459" t="s">
        <v>18</v>
      </c>
      <c r="C459" t="s">
        <v>22</v>
      </c>
      <c r="D459" t="s">
        <v>62</v>
      </c>
      <c r="E459" s="1" t="s">
        <v>75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63</v>
      </c>
      <c r="B460" t="s">
        <v>18</v>
      </c>
      <c r="C460" t="s">
        <v>22</v>
      </c>
      <c r="D460" t="s">
        <v>62</v>
      </c>
      <c r="E460" s="1" t="s">
        <v>75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x14ac:dyDescent="0.2">
      <c r="A461" t="s">
        <v>64</v>
      </c>
      <c r="B461" t="s">
        <v>18</v>
      </c>
      <c r="C461" t="s">
        <v>22</v>
      </c>
      <c r="D461" t="s">
        <v>62</v>
      </c>
      <c r="E461" s="1" t="s">
        <v>75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x14ac:dyDescent="0.2">
      <c r="A462" t="s">
        <v>65</v>
      </c>
      <c r="B462" t="s">
        <v>18</v>
      </c>
      <c r="C462" t="s">
        <v>22</v>
      </c>
      <c r="D462" t="s">
        <v>62</v>
      </c>
      <c r="E462" s="1" t="s">
        <v>75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x14ac:dyDescent="0.2">
      <c r="A463" t="s">
        <v>60</v>
      </c>
      <c r="B463" t="s">
        <v>9</v>
      </c>
      <c r="C463" t="s">
        <v>62</v>
      </c>
      <c r="D463" t="s">
        <v>62</v>
      </c>
      <c r="E463" s="1" t="s">
        <v>75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76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76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76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76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76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76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76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76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76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76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76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76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76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76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76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76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76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76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76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76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76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76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x14ac:dyDescent="0.2">
      <c r="A486" t="s">
        <v>36</v>
      </c>
      <c r="B486" t="s">
        <v>9</v>
      </c>
      <c r="C486" t="s">
        <v>10</v>
      </c>
      <c r="D486" t="s">
        <v>10</v>
      </c>
      <c r="E486" s="1" t="s">
        <v>76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x14ac:dyDescent="0.2">
      <c r="A487" t="s">
        <v>37</v>
      </c>
      <c r="B487" t="s">
        <v>9</v>
      </c>
      <c r="C487" t="s">
        <v>10</v>
      </c>
      <c r="D487" t="s">
        <v>10</v>
      </c>
      <c r="E487" s="1" t="s">
        <v>76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x14ac:dyDescent="0.2">
      <c r="A488" t="s">
        <v>38</v>
      </c>
      <c r="B488" t="s">
        <v>9</v>
      </c>
      <c r="C488" t="s">
        <v>10</v>
      </c>
      <c r="D488" t="s">
        <v>10</v>
      </c>
      <c r="E488" s="1" t="s">
        <v>76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x14ac:dyDescent="0.2">
      <c r="A489" t="s">
        <v>39</v>
      </c>
      <c r="B489" t="s">
        <v>9</v>
      </c>
      <c r="C489" t="s">
        <v>10</v>
      </c>
      <c r="D489" t="s">
        <v>10</v>
      </c>
      <c r="E489" s="1" t="s">
        <v>76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x14ac:dyDescent="0.2">
      <c r="A490" t="s">
        <v>40</v>
      </c>
      <c r="B490" t="s">
        <v>9</v>
      </c>
      <c r="C490" t="s">
        <v>10</v>
      </c>
      <c r="D490" t="s">
        <v>10</v>
      </c>
      <c r="E490" s="1" t="s">
        <v>76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x14ac:dyDescent="0.2">
      <c r="A491" t="s">
        <v>41</v>
      </c>
      <c r="B491" t="s">
        <v>9</v>
      </c>
      <c r="C491" t="s">
        <v>10</v>
      </c>
      <c r="D491" t="s">
        <v>10</v>
      </c>
      <c r="E491" s="1" t="s">
        <v>76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x14ac:dyDescent="0.2">
      <c r="A492" t="s">
        <v>42</v>
      </c>
      <c r="B492" t="s">
        <v>9</v>
      </c>
      <c r="C492" t="s">
        <v>10</v>
      </c>
      <c r="D492" t="s">
        <v>10</v>
      </c>
      <c r="E492" s="1" t="s">
        <v>76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x14ac:dyDescent="0.2">
      <c r="A493" t="s">
        <v>43</v>
      </c>
      <c r="B493" t="s">
        <v>9</v>
      </c>
      <c r="C493" t="s">
        <v>10</v>
      </c>
      <c r="D493" t="s">
        <v>10</v>
      </c>
      <c r="E493" s="1" t="s">
        <v>76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x14ac:dyDescent="0.2">
      <c r="A494" t="s">
        <v>44</v>
      </c>
      <c r="B494" t="s">
        <v>9</v>
      </c>
      <c r="C494" t="s">
        <v>10</v>
      </c>
      <c r="D494" t="s">
        <v>10</v>
      </c>
      <c r="E494" s="1" t="s">
        <v>76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x14ac:dyDescent="0.2">
      <c r="A495" t="s">
        <v>45</v>
      </c>
      <c r="B495" t="s">
        <v>9</v>
      </c>
      <c r="C495" t="s">
        <v>10</v>
      </c>
      <c r="D495" t="s">
        <v>10</v>
      </c>
      <c r="E495" s="1" t="s">
        <v>76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x14ac:dyDescent="0.2">
      <c r="A496" t="s">
        <v>46</v>
      </c>
      <c r="B496" t="s">
        <v>9</v>
      </c>
      <c r="C496" t="s">
        <v>10</v>
      </c>
      <c r="D496" t="s">
        <v>10</v>
      </c>
      <c r="E496" s="1" t="s">
        <v>76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x14ac:dyDescent="0.2">
      <c r="A497" t="s">
        <v>47</v>
      </c>
      <c r="B497" t="s">
        <v>9</v>
      </c>
      <c r="C497" t="s">
        <v>10</v>
      </c>
      <c r="D497" t="s">
        <v>10</v>
      </c>
      <c r="E497" s="1" t="s">
        <v>76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x14ac:dyDescent="0.2">
      <c r="A498" t="s">
        <v>48</v>
      </c>
      <c r="B498" t="s">
        <v>9</v>
      </c>
      <c r="C498" t="s">
        <v>10</v>
      </c>
      <c r="D498" t="s">
        <v>10</v>
      </c>
      <c r="E498" s="1" t="s">
        <v>76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x14ac:dyDescent="0.2">
      <c r="A499" t="s">
        <v>49</v>
      </c>
      <c r="B499" t="s">
        <v>9</v>
      </c>
      <c r="C499" t="s">
        <v>10</v>
      </c>
      <c r="D499" t="s">
        <v>10</v>
      </c>
      <c r="E499" s="1" t="s">
        <v>76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x14ac:dyDescent="0.2">
      <c r="A500" t="s">
        <v>50</v>
      </c>
      <c r="B500" t="s">
        <v>51</v>
      </c>
      <c r="C500" t="s">
        <v>10</v>
      </c>
      <c r="D500" t="s">
        <v>10</v>
      </c>
      <c r="E500" s="1" t="s">
        <v>76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x14ac:dyDescent="0.2">
      <c r="A501" t="s">
        <v>52</v>
      </c>
      <c r="B501" t="s">
        <v>9</v>
      </c>
      <c r="C501" t="s">
        <v>10</v>
      </c>
      <c r="D501" t="s">
        <v>10</v>
      </c>
      <c r="E501" s="1" t="s">
        <v>76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x14ac:dyDescent="0.2">
      <c r="A502" t="s">
        <v>53</v>
      </c>
      <c r="B502" t="s">
        <v>9</v>
      </c>
      <c r="C502" t="s">
        <v>10</v>
      </c>
      <c r="D502" t="s">
        <v>10</v>
      </c>
      <c r="E502" s="1" t="s">
        <v>76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x14ac:dyDescent="0.2">
      <c r="A503" t="s">
        <v>54</v>
      </c>
      <c r="B503" t="s">
        <v>9</v>
      </c>
      <c r="C503" t="s">
        <v>10</v>
      </c>
      <c r="D503" t="s">
        <v>10</v>
      </c>
      <c r="E503" s="1" t="s">
        <v>76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x14ac:dyDescent="0.2">
      <c r="A504" t="s">
        <v>55</v>
      </c>
      <c r="B504" t="s">
        <v>9</v>
      </c>
      <c r="C504" t="s">
        <v>10</v>
      </c>
      <c r="D504" t="s">
        <v>10</v>
      </c>
      <c r="E504" s="1" t="s">
        <v>76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x14ac:dyDescent="0.2">
      <c r="A505" t="s">
        <v>56</v>
      </c>
      <c r="B505" t="s">
        <v>16</v>
      </c>
      <c r="C505" t="s">
        <v>10</v>
      </c>
      <c r="D505" t="s">
        <v>10</v>
      </c>
      <c r="E505" s="1" t="s">
        <v>76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x14ac:dyDescent="0.2">
      <c r="A506" t="s">
        <v>57</v>
      </c>
      <c r="B506" t="s">
        <v>16</v>
      </c>
      <c r="C506" t="s">
        <v>10</v>
      </c>
      <c r="D506" t="s">
        <v>10</v>
      </c>
      <c r="E506" s="1" t="s">
        <v>76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x14ac:dyDescent="0.2">
      <c r="A507" t="s">
        <v>58</v>
      </c>
      <c r="B507" t="s">
        <v>9</v>
      </c>
      <c r="C507" t="s">
        <v>10</v>
      </c>
      <c r="D507" t="s">
        <v>10</v>
      </c>
      <c r="E507" s="1" t="s">
        <v>76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x14ac:dyDescent="0.2">
      <c r="A508" t="s">
        <v>59</v>
      </c>
      <c r="B508" t="s">
        <v>9</v>
      </c>
      <c r="C508" t="s">
        <v>10</v>
      </c>
      <c r="D508" t="s">
        <v>10</v>
      </c>
      <c r="E508" s="1" t="s">
        <v>76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x14ac:dyDescent="0.2">
      <c r="A509" t="s">
        <v>60</v>
      </c>
      <c r="B509" t="s">
        <v>9</v>
      </c>
      <c r="C509" t="s">
        <v>10</v>
      </c>
      <c r="D509" t="s">
        <v>10</v>
      </c>
      <c r="E509" s="1" t="s">
        <v>76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x14ac:dyDescent="0.2">
      <c r="A510" t="s">
        <v>13</v>
      </c>
      <c r="B510" t="s">
        <v>9</v>
      </c>
      <c r="C510" t="s">
        <v>62</v>
      </c>
      <c r="D510" t="s">
        <v>62</v>
      </c>
      <c r="E510" s="1" t="s">
        <v>76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x14ac:dyDescent="0.2">
      <c r="A511" t="s">
        <v>61</v>
      </c>
      <c r="B511" t="s">
        <v>18</v>
      </c>
      <c r="C511" t="s">
        <v>22</v>
      </c>
      <c r="D511" t="s">
        <v>62</v>
      </c>
      <c r="E511" s="1" t="s">
        <v>76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63</v>
      </c>
      <c r="B512" t="s">
        <v>18</v>
      </c>
      <c r="C512" t="s">
        <v>22</v>
      </c>
      <c r="D512" t="s">
        <v>62</v>
      </c>
      <c r="E512" s="1" t="s">
        <v>76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x14ac:dyDescent="0.2">
      <c r="A513" t="s">
        <v>64</v>
      </c>
      <c r="B513" t="s">
        <v>18</v>
      </c>
      <c r="C513" t="s">
        <v>22</v>
      </c>
      <c r="D513" t="s">
        <v>62</v>
      </c>
      <c r="E513" s="1" t="s">
        <v>76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x14ac:dyDescent="0.2">
      <c r="A514" t="s">
        <v>65</v>
      </c>
      <c r="B514" t="s">
        <v>18</v>
      </c>
      <c r="C514" t="s">
        <v>22</v>
      </c>
      <c r="D514" t="s">
        <v>62</v>
      </c>
      <c r="E514" s="1" t="s">
        <v>76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x14ac:dyDescent="0.2">
      <c r="A515" t="s">
        <v>60</v>
      </c>
      <c r="B515" t="s">
        <v>9</v>
      </c>
      <c r="C515" t="s">
        <v>62</v>
      </c>
      <c r="D515" t="s">
        <v>62</v>
      </c>
      <c r="E515" s="1" t="s">
        <v>76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77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77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77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77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77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77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77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77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77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77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77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77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77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77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77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77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77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77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77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77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77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77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x14ac:dyDescent="0.2">
      <c r="A538" t="s">
        <v>36</v>
      </c>
      <c r="B538" t="s">
        <v>9</v>
      </c>
      <c r="C538" t="s">
        <v>10</v>
      </c>
      <c r="D538" t="s">
        <v>10</v>
      </c>
      <c r="E538" s="1" t="s">
        <v>77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x14ac:dyDescent="0.2">
      <c r="A539" t="s">
        <v>37</v>
      </c>
      <c r="B539" t="s">
        <v>9</v>
      </c>
      <c r="C539" t="s">
        <v>10</v>
      </c>
      <c r="D539" t="s">
        <v>10</v>
      </c>
      <c r="E539" s="1" t="s">
        <v>77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x14ac:dyDescent="0.2">
      <c r="A540" t="s">
        <v>38</v>
      </c>
      <c r="B540" t="s">
        <v>9</v>
      </c>
      <c r="C540" t="s">
        <v>10</v>
      </c>
      <c r="D540" t="s">
        <v>10</v>
      </c>
      <c r="E540" s="1" t="s">
        <v>77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x14ac:dyDescent="0.2">
      <c r="A541" t="s">
        <v>39</v>
      </c>
      <c r="B541" t="s">
        <v>9</v>
      </c>
      <c r="C541" t="s">
        <v>10</v>
      </c>
      <c r="D541" t="s">
        <v>10</v>
      </c>
      <c r="E541" s="1" t="s">
        <v>77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x14ac:dyDescent="0.2">
      <c r="A542" t="s">
        <v>40</v>
      </c>
      <c r="B542" t="s">
        <v>9</v>
      </c>
      <c r="C542" t="s">
        <v>10</v>
      </c>
      <c r="D542" t="s">
        <v>10</v>
      </c>
      <c r="E542" s="1" t="s">
        <v>77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x14ac:dyDescent="0.2">
      <c r="A543" t="s">
        <v>41</v>
      </c>
      <c r="B543" t="s">
        <v>9</v>
      </c>
      <c r="C543" t="s">
        <v>10</v>
      </c>
      <c r="D543" t="s">
        <v>10</v>
      </c>
      <c r="E543" s="1" t="s">
        <v>77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x14ac:dyDescent="0.2">
      <c r="A544" t="s">
        <v>42</v>
      </c>
      <c r="B544" t="s">
        <v>9</v>
      </c>
      <c r="C544" t="s">
        <v>10</v>
      </c>
      <c r="D544" t="s">
        <v>10</v>
      </c>
      <c r="E544" s="1" t="s">
        <v>77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x14ac:dyDescent="0.2">
      <c r="A545" t="s">
        <v>43</v>
      </c>
      <c r="B545" t="s">
        <v>9</v>
      </c>
      <c r="C545" t="s">
        <v>10</v>
      </c>
      <c r="D545" t="s">
        <v>10</v>
      </c>
      <c r="E545" s="1" t="s">
        <v>77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x14ac:dyDescent="0.2">
      <c r="A546" t="s">
        <v>44</v>
      </c>
      <c r="B546" t="s">
        <v>9</v>
      </c>
      <c r="C546" t="s">
        <v>10</v>
      </c>
      <c r="D546" t="s">
        <v>10</v>
      </c>
      <c r="E546" s="1" t="s">
        <v>77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x14ac:dyDescent="0.2">
      <c r="A547" t="s">
        <v>45</v>
      </c>
      <c r="B547" t="s">
        <v>9</v>
      </c>
      <c r="C547" t="s">
        <v>10</v>
      </c>
      <c r="D547" t="s">
        <v>10</v>
      </c>
      <c r="E547" s="1" t="s">
        <v>77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x14ac:dyDescent="0.2">
      <c r="A548" t="s">
        <v>46</v>
      </c>
      <c r="B548" t="s">
        <v>9</v>
      </c>
      <c r="C548" t="s">
        <v>10</v>
      </c>
      <c r="D548" t="s">
        <v>10</v>
      </c>
      <c r="E548" s="1" t="s">
        <v>77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x14ac:dyDescent="0.2">
      <c r="A549" t="s">
        <v>47</v>
      </c>
      <c r="B549" t="s">
        <v>9</v>
      </c>
      <c r="C549" t="s">
        <v>10</v>
      </c>
      <c r="D549" t="s">
        <v>10</v>
      </c>
      <c r="E549" s="1" t="s">
        <v>77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x14ac:dyDescent="0.2">
      <c r="A550" t="s">
        <v>48</v>
      </c>
      <c r="B550" t="s">
        <v>9</v>
      </c>
      <c r="C550" t="s">
        <v>10</v>
      </c>
      <c r="D550" t="s">
        <v>10</v>
      </c>
      <c r="E550" s="1" t="s">
        <v>77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x14ac:dyDescent="0.2">
      <c r="A551" t="s">
        <v>49</v>
      </c>
      <c r="B551" t="s">
        <v>9</v>
      </c>
      <c r="C551" t="s">
        <v>10</v>
      </c>
      <c r="D551" t="s">
        <v>10</v>
      </c>
      <c r="E551" s="1" t="s">
        <v>77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x14ac:dyDescent="0.2">
      <c r="A552" t="s">
        <v>50</v>
      </c>
      <c r="B552" t="s">
        <v>51</v>
      </c>
      <c r="C552" t="s">
        <v>10</v>
      </c>
      <c r="D552" t="s">
        <v>10</v>
      </c>
      <c r="E552" s="1" t="s">
        <v>77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x14ac:dyDescent="0.2">
      <c r="A553" t="s">
        <v>52</v>
      </c>
      <c r="B553" t="s">
        <v>9</v>
      </c>
      <c r="C553" t="s">
        <v>10</v>
      </c>
      <c r="D553" t="s">
        <v>10</v>
      </c>
      <c r="E553" s="1" t="s">
        <v>77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x14ac:dyDescent="0.2">
      <c r="A554" t="s">
        <v>53</v>
      </c>
      <c r="B554" t="s">
        <v>9</v>
      </c>
      <c r="C554" t="s">
        <v>10</v>
      </c>
      <c r="D554" t="s">
        <v>10</v>
      </c>
      <c r="E554" s="1" t="s">
        <v>77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x14ac:dyDescent="0.2">
      <c r="A555" t="s">
        <v>54</v>
      </c>
      <c r="B555" t="s">
        <v>9</v>
      </c>
      <c r="C555" t="s">
        <v>10</v>
      </c>
      <c r="D555" t="s">
        <v>10</v>
      </c>
      <c r="E555" s="1" t="s">
        <v>77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x14ac:dyDescent="0.2">
      <c r="A556" t="s">
        <v>55</v>
      </c>
      <c r="B556" t="s">
        <v>9</v>
      </c>
      <c r="C556" t="s">
        <v>10</v>
      </c>
      <c r="D556" t="s">
        <v>10</v>
      </c>
      <c r="E556" s="1" t="s">
        <v>77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x14ac:dyDescent="0.2">
      <c r="A557" t="s">
        <v>56</v>
      </c>
      <c r="B557" t="s">
        <v>16</v>
      </c>
      <c r="C557" t="s">
        <v>10</v>
      </c>
      <c r="D557" t="s">
        <v>10</v>
      </c>
      <c r="E557" s="1" t="s">
        <v>77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x14ac:dyDescent="0.2">
      <c r="A558" t="s">
        <v>57</v>
      </c>
      <c r="B558" t="s">
        <v>16</v>
      </c>
      <c r="C558" t="s">
        <v>10</v>
      </c>
      <c r="D558" t="s">
        <v>10</v>
      </c>
      <c r="E558" s="1" t="s">
        <v>77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x14ac:dyDescent="0.2">
      <c r="A559" t="s">
        <v>58</v>
      </c>
      <c r="B559" t="s">
        <v>9</v>
      </c>
      <c r="C559" t="s">
        <v>10</v>
      </c>
      <c r="D559" t="s">
        <v>10</v>
      </c>
      <c r="E559" s="1" t="s">
        <v>77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x14ac:dyDescent="0.2">
      <c r="A560" t="s">
        <v>59</v>
      </c>
      <c r="B560" t="s">
        <v>9</v>
      </c>
      <c r="C560" t="s">
        <v>10</v>
      </c>
      <c r="D560" t="s">
        <v>10</v>
      </c>
      <c r="E560" s="1" t="s">
        <v>77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x14ac:dyDescent="0.2">
      <c r="A561" t="s">
        <v>60</v>
      </c>
      <c r="B561" t="s">
        <v>9</v>
      </c>
      <c r="C561" t="s">
        <v>10</v>
      </c>
      <c r="D561" t="s">
        <v>10</v>
      </c>
      <c r="E561" s="1" t="s">
        <v>77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x14ac:dyDescent="0.2">
      <c r="A562" t="s">
        <v>78</v>
      </c>
      <c r="B562" t="s">
        <v>9</v>
      </c>
      <c r="C562" t="s">
        <v>62</v>
      </c>
      <c r="D562" t="s">
        <v>62</v>
      </c>
      <c r="E562" s="1" t="s">
        <v>77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x14ac:dyDescent="0.2">
      <c r="A563" t="s">
        <v>79</v>
      </c>
      <c r="B563" t="s">
        <v>9</v>
      </c>
      <c r="C563" t="s">
        <v>62</v>
      </c>
      <c r="D563" t="s">
        <v>62</v>
      </c>
      <c r="E563" s="1" t="s">
        <v>77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x14ac:dyDescent="0.2">
      <c r="A564" t="s">
        <v>61</v>
      </c>
      <c r="B564" t="s">
        <v>18</v>
      </c>
      <c r="C564" t="s">
        <v>22</v>
      </c>
      <c r="D564" t="s">
        <v>62</v>
      </c>
      <c r="E564" s="1" t="s">
        <v>77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63</v>
      </c>
      <c r="B565" t="s">
        <v>18</v>
      </c>
      <c r="C565" t="s">
        <v>22</v>
      </c>
      <c r="D565" t="s">
        <v>62</v>
      </c>
      <c r="E565" s="1" t="s">
        <v>77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x14ac:dyDescent="0.2">
      <c r="A566" t="s">
        <v>64</v>
      </c>
      <c r="B566" t="s">
        <v>18</v>
      </c>
      <c r="C566" t="s">
        <v>22</v>
      </c>
      <c r="D566" t="s">
        <v>62</v>
      </c>
      <c r="E566" s="1" t="s">
        <v>77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x14ac:dyDescent="0.2">
      <c r="A567" t="s">
        <v>65</v>
      </c>
      <c r="B567" t="s">
        <v>18</v>
      </c>
      <c r="C567" t="s">
        <v>22</v>
      </c>
      <c r="D567" t="s">
        <v>62</v>
      </c>
      <c r="E567" s="1" t="s">
        <v>77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x14ac:dyDescent="0.2">
      <c r="A568" t="s">
        <v>60</v>
      </c>
      <c r="B568" t="s">
        <v>9</v>
      </c>
      <c r="C568" t="s">
        <v>62</v>
      </c>
      <c r="D568" t="s">
        <v>62</v>
      </c>
      <c r="E568" s="1" t="s">
        <v>77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80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80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80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80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80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80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80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80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80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80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80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80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80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80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80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80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80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80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80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80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80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80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x14ac:dyDescent="0.2">
      <c r="A591" t="s">
        <v>36</v>
      </c>
      <c r="B591" t="s">
        <v>9</v>
      </c>
      <c r="C591" t="s">
        <v>10</v>
      </c>
      <c r="D591" t="s">
        <v>10</v>
      </c>
      <c r="E591" s="1" t="s">
        <v>80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x14ac:dyDescent="0.2">
      <c r="A592" t="s">
        <v>37</v>
      </c>
      <c r="B592" t="s">
        <v>9</v>
      </c>
      <c r="C592" t="s">
        <v>10</v>
      </c>
      <c r="D592" t="s">
        <v>10</v>
      </c>
      <c r="E592" s="1" t="s">
        <v>80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x14ac:dyDescent="0.2">
      <c r="A593" t="s">
        <v>38</v>
      </c>
      <c r="B593" t="s">
        <v>9</v>
      </c>
      <c r="C593" t="s">
        <v>10</v>
      </c>
      <c r="D593" t="s">
        <v>10</v>
      </c>
      <c r="E593" s="1" t="s">
        <v>80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x14ac:dyDescent="0.2">
      <c r="A594" t="s">
        <v>39</v>
      </c>
      <c r="B594" t="s">
        <v>9</v>
      </c>
      <c r="C594" t="s">
        <v>10</v>
      </c>
      <c r="D594" t="s">
        <v>10</v>
      </c>
      <c r="E594" s="1" t="s">
        <v>80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x14ac:dyDescent="0.2">
      <c r="A595" t="s">
        <v>40</v>
      </c>
      <c r="B595" t="s">
        <v>9</v>
      </c>
      <c r="C595" t="s">
        <v>10</v>
      </c>
      <c r="D595" t="s">
        <v>10</v>
      </c>
      <c r="E595" s="1" t="s">
        <v>80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x14ac:dyDescent="0.2">
      <c r="A596" t="s">
        <v>41</v>
      </c>
      <c r="B596" t="s">
        <v>9</v>
      </c>
      <c r="C596" t="s">
        <v>10</v>
      </c>
      <c r="D596" t="s">
        <v>10</v>
      </c>
      <c r="E596" s="1" t="s">
        <v>80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x14ac:dyDescent="0.2">
      <c r="A597" t="s">
        <v>42</v>
      </c>
      <c r="B597" t="s">
        <v>9</v>
      </c>
      <c r="C597" t="s">
        <v>10</v>
      </c>
      <c r="D597" t="s">
        <v>10</v>
      </c>
      <c r="E597" s="1" t="s">
        <v>80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x14ac:dyDescent="0.2">
      <c r="A598" t="s">
        <v>43</v>
      </c>
      <c r="B598" t="s">
        <v>9</v>
      </c>
      <c r="C598" t="s">
        <v>10</v>
      </c>
      <c r="D598" t="s">
        <v>10</v>
      </c>
      <c r="E598" s="1" t="s">
        <v>80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x14ac:dyDescent="0.2">
      <c r="A599" t="s">
        <v>44</v>
      </c>
      <c r="B599" t="s">
        <v>9</v>
      </c>
      <c r="C599" t="s">
        <v>10</v>
      </c>
      <c r="D599" t="s">
        <v>10</v>
      </c>
      <c r="E599" s="1" t="s">
        <v>80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x14ac:dyDescent="0.2">
      <c r="A600" t="s">
        <v>45</v>
      </c>
      <c r="B600" t="s">
        <v>9</v>
      </c>
      <c r="C600" t="s">
        <v>10</v>
      </c>
      <c r="D600" t="s">
        <v>10</v>
      </c>
      <c r="E600" s="1" t="s">
        <v>80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x14ac:dyDescent="0.2">
      <c r="A601" t="s">
        <v>46</v>
      </c>
      <c r="B601" t="s">
        <v>9</v>
      </c>
      <c r="C601" t="s">
        <v>10</v>
      </c>
      <c r="D601" t="s">
        <v>10</v>
      </c>
      <c r="E601" s="1" t="s">
        <v>80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x14ac:dyDescent="0.2">
      <c r="A602" t="s">
        <v>47</v>
      </c>
      <c r="B602" t="s">
        <v>9</v>
      </c>
      <c r="C602" t="s">
        <v>10</v>
      </c>
      <c r="D602" t="s">
        <v>10</v>
      </c>
      <c r="E602" s="1" t="s">
        <v>80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x14ac:dyDescent="0.2">
      <c r="A603" t="s">
        <v>48</v>
      </c>
      <c r="B603" t="s">
        <v>9</v>
      </c>
      <c r="C603" t="s">
        <v>10</v>
      </c>
      <c r="D603" t="s">
        <v>10</v>
      </c>
      <c r="E603" s="1" t="s">
        <v>80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x14ac:dyDescent="0.2">
      <c r="A604" t="s">
        <v>49</v>
      </c>
      <c r="B604" t="s">
        <v>9</v>
      </c>
      <c r="C604" t="s">
        <v>10</v>
      </c>
      <c r="D604" t="s">
        <v>10</v>
      </c>
      <c r="E604" s="1" t="s">
        <v>80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x14ac:dyDescent="0.2">
      <c r="A605" t="s">
        <v>50</v>
      </c>
      <c r="B605" t="s">
        <v>51</v>
      </c>
      <c r="C605" t="s">
        <v>10</v>
      </c>
      <c r="D605" t="s">
        <v>10</v>
      </c>
      <c r="E605" s="1" t="s">
        <v>80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x14ac:dyDescent="0.2">
      <c r="A606" t="s">
        <v>52</v>
      </c>
      <c r="B606" t="s">
        <v>9</v>
      </c>
      <c r="C606" t="s">
        <v>10</v>
      </c>
      <c r="D606" t="s">
        <v>10</v>
      </c>
      <c r="E606" s="1" t="s">
        <v>80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x14ac:dyDescent="0.2">
      <c r="A607" t="s">
        <v>53</v>
      </c>
      <c r="B607" t="s">
        <v>9</v>
      </c>
      <c r="C607" t="s">
        <v>10</v>
      </c>
      <c r="D607" t="s">
        <v>10</v>
      </c>
      <c r="E607" s="1" t="s">
        <v>80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x14ac:dyDescent="0.2">
      <c r="A608" t="s">
        <v>54</v>
      </c>
      <c r="B608" t="s">
        <v>9</v>
      </c>
      <c r="C608" t="s">
        <v>10</v>
      </c>
      <c r="D608" t="s">
        <v>10</v>
      </c>
      <c r="E608" s="1" t="s">
        <v>80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x14ac:dyDescent="0.2">
      <c r="A609" t="s">
        <v>55</v>
      </c>
      <c r="B609" t="s">
        <v>9</v>
      </c>
      <c r="C609" t="s">
        <v>10</v>
      </c>
      <c r="D609" t="s">
        <v>10</v>
      </c>
      <c r="E609" s="1" t="s">
        <v>80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x14ac:dyDescent="0.2">
      <c r="A610" t="s">
        <v>56</v>
      </c>
      <c r="B610" t="s">
        <v>16</v>
      </c>
      <c r="C610" t="s">
        <v>10</v>
      </c>
      <c r="D610" t="s">
        <v>10</v>
      </c>
      <c r="E610" s="1" t="s">
        <v>80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x14ac:dyDescent="0.2">
      <c r="A611" t="s">
        <v>57</v>
      </c>
      <c r="B611" t="s">
        <v>16</v>
      </c>
      <c r="C611" t="s">
        <v>10</v>
      </c>
      <c r="D611" t="s">
        <v>10</v>
      </c>
      <c r="E611" s="1" t="s">
        <v>80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x14ac:dyDescent="0.2">
      <c r="A612" t="s">
        <v>58</v>
      </c>
      <c r="B612" t="s">
        <v>9</v>
      </c>
      <c r="C612" t="s">
        <v>10</v>
      </c>
      <c r="D612" t="s">
        <v>10</v>
      </c>
      <c r="E612" s="1" t="s">
        <v>80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x14ac:dyDescent="0.2">
      <c r="A613" t="s">
        <v>59</v>
      </c>
      <c r="B613" t="s">
        <v>9</v>
      </c>
      <c r="C613" t="s">
        <v>10</v>
      </c>
      <c r="D613" t="s">
        <v>10</v>
      </c>
      <c r="E613" s="1" t="s">
        <v>80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x14ac:dyDescent="0.2">
      <c r="A614" t="s">
        <v>60</v>
      </c>
      <c r="B614" t="s">
        <v>9</v>
      </c>
      <c r="C614" t="s">
        <v>10</v>
      </c>
      <c r="D614" t="s">
        <v>10</v>
      </c>
      <c r="E614" s="1" t="s">
        <v>80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x14ac:dyDescent="0.2">
      <c r="A615" t="s">
        <v>81</v>
      </c>
      <c r="B615" t="s">
        <v>9</v>
      </c>
      <c r="C615" t="s">
        <v>62</v>
      </c>
      <c r="D615" t="s">
        <v>62</v>
      </c>
      <c r="E615" s="1" t="s">
        <v>80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x14ac:dyDescent="0.2">
      <c r="A616" t="s">
        <v>13</v>
      </c>
      <c r="B616" t="s">
        <v>9</v>
      </c>
      <c r="C616" t="s">
        <v>62</v>
      </c>
      <c r="D616" t="s">
        <v>62</v>
      </c>
      <c r="E616" s="1" t="s">
        <v>80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x14ac:dyDescent="0.2">
      <c r="A617" t="s">
        <v>61</v>
      </c>
      <c r="B617" t="s">
        <v>18</v>
      </c>
      <c r="C617" t="s">
        <v>22</v>
      </c>
      <c r="D617" t="s">
        <v>62</v>
      </c>
      <c r="E617" s="1" t="s">
        <v>80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63</v>
      </c>
      <c r="B618" t="s">
        <v>18</v>
      </c>
      <c r="C618" t="s">
        <v>22</v>
      </c>
      <c r="D618" t="s">
        <v>62</v>
      </c>
      <c r="E618" s="1" t="s">
        <v>80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x14ac:dyDescent="0.2">
      <c r="A619" t="s">
        <v>64</v>
      </c>
      <c r="B619" t="s">
        <v>18</v>
      </c>
      <c r="C619" t="s">
        <v>22</v>
      </c>
      <c r="D619" t="s">
        <v>62</v>
      </c>
      <c r="E619" s="1" t="s">
        <v>80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x14ac:dyDescent="0.2">
      <c r="A620" t="s">
        <v>65</v>
      </c>
      <c r="B620" t="s">
        <v>18</v>
      </c>
      <c r="C620" t="s">
        <v>22</v>
      </c>
      <c r="D620" t="s">
        <v>62</v>
      </c>
      <c r="E620" s="1" t="s">
        <v>80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x14ac:dyDescent="0.2">
      <c r="A621" t="s">
        <v>60</v>
      </c>
      <c r="B621" t="s">
        <v>9</v>
      </c>
      <c r="C621" t="s">
        <v>62</v>
      </c>
      <c r="D621" t="s">
        <v>62</v>
      </c>
      <c r="E621" s="1" t="s">
        <v>80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82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x14ac:dyDescent="0.2">
      <c r="A623" t="s">
        <v>83</v>
      </c>
      <c r="B623" t="s">
        <v>9</v>
      </c>
      <c r="C623" t="s">
        <v>10</v>
      </c>
      <c r="D623" t="s">
        <v>10</v>
      </c>
      <c r="E623" s="1" t="s">
        <v>82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82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x14ac:dyDescent="0.2">
      <c r="A625" t="s">
        <v>84</v>
      </c>
      <c r="B625" t="s">
        <v>9</v>
      </c>
      <c r="C625" t="s">
        <v>10</v>
      </c>
      <c r="D625" t="s">
        <v>10</v>
      </c>
      <c r="E625" s="1" t="s">
        <v>82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82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82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82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x14ac:dyDescent="0.2">
      <c r="A629" t="s">
        <v>85</v>
      </c>
      <c r="B629" t="s">
        <v>18</v>
      </c>
      <c r="C629" t="s">
        <v>10</v>
      </c>
      <c r="D629" t="s">
        <v>10</v>
      </c>
      <c r="E629" s="1" t="s">
        <v>82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x14ac:dyDescent="0.2">
      <c r="A630" t="s">
        <v>86</v>
      </c>
      <c r="B630" t="s">
        <v>18</v>
      </c>
      <c r="C630" t="s">
        <v>22</v>
      </c>
      <c r="D630" t="s">
        <v>10</v>
      </c>
      <c r="E630" s="1" t="s">
        <v>82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82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82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82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82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82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x14ac:dyDescent="0.2">
      <c r="A636" t="s">
        <v>87</v>
      </c>
      <c r="B636" t="s">
        <v>18</v>
      </c>
      <c r="C636" t="s">
        <v>10</v>
      </c>
      <c r="D636" t="s">
        <v>10</v>
      </c>
      <c r="E636" s="1" t="s">
        <v>82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x14ac:dyDescent="0.2">
      <c r="A637" t="s">
        <v>88</v>
      </c>
      <c r="B637" t="s">
        <v>18</v>
      </c>
      <c r="C637" t="s">
        <v>10</v>
      </c>
      <c r="D637" t="s">
        <v>10</v>
      </c>
      <c r="E637" s="1" t="s">
        <v>82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82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82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82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82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82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82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82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82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x14ac:dyDescent="0.2">
      <c r="A646" t="s">
        <v>36</v>
      </c>
      <c r="B646" t="s">
        <v>9</v>
      </c>
      <c r="C646" t="s">
        <v>10</v>
      </c>
      <c r="D646" t="s">
        <v>10</v>
      </c>
      <c r="E646" s="1" t="s">
        <v>82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x14ac:dyDescent="0.2">
      <c r="A647" t="s">
        <v>37</v>
      </c>
      <c r="B647" t="s">
        <v>9</v>
      </c>
      <c r="C647" t="s">
        <v>10</v>
      </c>
      <c r="D647" t="s">
        <v>10</v>
      </c>
      <c r="E647" s="1" t="s">
        <v>82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x14ac:dyDescent="0.2">
      <c r="A648" t="s">
        <v>89</v>
      </c>
      <c r="B648" t="s">
        <v>9</v>
      </c>
      <c r="C648" t="s">
        <v>10</v>
      </c>
      <c r="D648" t="s">
        <v>10</v>
      </c>
      <c r="E648" s="1" t="s">
        <v>82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x14ac:dyDescent="0.2">
      <c r="A649" t="s">
        <v>90</v>
      </c>
      <c r="B649" t="s">
        <v>9</v>
      </c>
      <c r="C649" t="s">
        <v>10</v>
      </c>
      <c r="D649" t="s">
        <v>10</v>
      </c>
      <c r="E649" s="1" t="s">
        <v>82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x14ac:dyDescent="0.2">
      <c r="A650" t="s">
        <v>91</v>
      </c>
      <c r="B650" t="s">
        <v>9</v>
      </c>
      <c r="C650" t="s">
        <v>10</v>
      </c>
      <c r="D650" t="s">
        <v>10</v>
      </c>
      <c r="E650" s="1" t="s">
        <v>82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x14ac:dyDescent="0.2">
      <c r="A651" t="s">
        <v>38</v>
      </c>
      <c r="B651" t="s">
        <v>9</v>
      </c>
      <c r="C651" t="s">
        <v>10</v>
      </c>
      <c r="D651" t="s">
        <v>10</v>
      </c>
      <c r="E651" s="1" t="s">
        <v>82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x14ac:dyDescent="0.2">
      <c r="A652" t="s">
        <v>39</v>
      </c>
      <c r="B652" t="s">
        <v>9</v>
      </c>
      <c r="C652" t="s">
        <v>10</v>
      </c>
      <c r="D652" t="s">
        <v>10</v>
      </c>
      <c r="E652" s="1" t="s">
        <v>82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x14ac:dyDescent="0.2">
      <c r="A653" t="s">
        <v>40</v>
      </c>
      <c r="B653" t="s">
        <v>9</v>
      </c>
      <c r="C653" t="s">
        <v>10</v>
      </c>
      <c r="D653" t="s">
        <v>10</v>
      </c>
      <c r="E653" s="1" t="s">
        <v>82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x14ac:dyDescent="0.2">
      <c r="A654" t="s">
        <v>41</v>
      </c>
      <c r="B654" t="s">
        <v>9</v>
      </c>
      <c r="C654" t="s">
        <v>10</v>
      </c>
      <c r="D654" t="s">
        <v>10</v>
      </c>
      <c r="E654" s="1" t="s">
        <v>82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x14ac:dyDescent="0.2">
      <c r="A655" t="s">
        <v>42</v>
      </c>
      <c r="B655" t="s">
        <v>9</v>
      </c>
      <c r="C655" t="s">
        <v>10</v>
      </c>
      <c r="D655" t="s">
        <v>10</v>
      </c>
      <c r="E655" s="1" t="s">
        <v>82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x14ac:dyDescent="0.2">
      <c r="A656" t="s">
        <v>43</v>
      </c>
      <c r="B656" t="s">
        <v>9</v>
      </c>
      <c r="C656" t="s">
        <v>10</v>
      </c>
      <c r="D656" t="s">
        <v>10</v>
      </c>
      <c r="E656" s="1" t="s">
        <v>82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x14ac:dyDescent="0.2">
      <c r="A657" t="s">
        <v>44</v>
      </c>
      <c r="B657" t="s">
        <v>9</v>
      </c>
      <c r="C657" t="s">
        <v>10</v>
      </c>
      <c r="D657" t="s">
        <v>10</v>
      </c>
      <c r="E657" s="1" t="s">
        <v>82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x14ac:dyDescent="0.2">
      <c r="A658" t="s">
        <v>45</v>
      </c>
      <c r="B658" t="s">
        <v>9</v>
      </c>
      <c r="C658" t="s">
        <v>10</v>
      </c>
      <c r="D658" t="s">
        <v>10</v>
      </c>
      <c r="E658" s="1" t="s">
        <v>82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x14ac:dyDescent="0.2">
      <c r="A659" t="s">
        <v>46</v>
      </c>
      <c r="B659" t="s">
        <v>9</v>
      </c>
      <c r="C659" t="s">
        <v>10</v>
      </c>
      <c r="D659" t="s">
        <v>10</v>
      </c>
      <c r="E659" s="1" t="s">
        <v>82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x14ac:dyDescent="0.2">
      <c r="A660" t="s">
        <v>47</v>
      </c>
      <c r="B660" t="s">
        <v>9</v>
      </c>
      <c r="C660" t="s">
        <v>10</v>
      </c>
      <c r="D660" t="s">
        <v>10</v>
      </c>
      <c r="E660" s="1" t="s">
        <v>82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x14ac:dyDescent="0.2">
      <c r="A661" t="s">
        <v>48</v>
      </c>
      <c r="B661" t="s">
        <v>9</v>
      </c>
      <c r="C661" t="s">
        <v>10</v>
      </c>
      <c r="D661" t="s">
        <v>10</v>
      </c>
      <c r="E661" s="1" t="s">
        <v>82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x14ac:dyDescent="0.2">
      <c r="A662" t="s">
        <v>92</v>
      </c>
      <c r="B662" t="s">
        <v>9</v>
      </c>
      <c r="C662" t="s">
        <v>10</v>
      </c>
      <c r="D662" t="s">
        <v>10</v>
      </c>
      <c r="E662" s="1" t="s">
        <v>82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x14ac:dyDescent="0.2">
      <c r="A663" t="s">
        <v>93</v>
      </c>
      <c r="B663" t="s">
        <v>9</v>
      </c>
      <c r="C663" t="s">
        <v>10</v>
      </c>
      <c r="D663" t="s">
        <v>10</v>
      </c>
      <c r="E663" s="1" t="s">
        <v>82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x14ac:dyDescent="0.2">
      <c r="A664" t="s">
        <v>50</v>
      </c>
      <c r="B664" t="s">
        <v>51</v>
      </c>
      <c r="C664" t="s">
        <v>10</v>
      </c>
      <c r="D664" t="s">
        <v>10</v>
      </c>
      <c r="E664" s="1" t="s">
        <v>82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x14ac:dyDescent="0.2">
      <c r="A665" t="s">
        <v>94</v>
      </c>
      <c r="B665" t="s">
        <v>9</v>
      </c>
      <c r="C665" t="s">
        <v>10</v>
      </c>
      <c r="D665" t="s">
        <v>10</v>
      </c>
      <c r="E665" s="1" t="s">
        <v>82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x14ac:dyDescent="0.2">
      <c r="A666" t="s">
        <v>53</v>
      </c>
      <c r="B666" t="s">
        <v>9</v>
      </c>
      <c r="C666" t="s">
        <v>10</v>
      </c>
      <c r="D666" t="s">
        <v>10</v>
      </c>
      <c r="E666" s="1" t="s">
        <v>82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x14ac:dyDescent="0.2">
      <c r="A667" t="s">
        <v>95</v>
      </c>
      <c r="B667" t="s">
        <v>9</v>
      </c>
      <c r="C667" t="s">
        <v>10</v>
      </c>
      <c r="D667" t="s">
        <v>10</v>
      </c>
      <c r="E667" s="1" t="s">
        <v>82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x14ac:dyDescent="0.2">
      <c r="A668" t="s">
        <v>54</v>
      </c>
      <c r="B668" t="s">
        <v>9</v>
      </c>
      <c r="C668" t="s">
        <v>10</v>
      </c>
      <c r="D668" t="s">
        <v>10</v>
      </c>
      <c r="E668" s="1" t="s">
        <v>82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x14ac:dyDescent="0.2">
      <c r="A669" t="s">
        <v>96</v>
      </c>
      <c r="B669" t="s">
        <v>51</v>
      </c>
      <c r="C669" t="s">
        <v>10</v>
      </c>
      <c r="D669" t="s">
        <v>10</v>
      </c>
      <c r="E669" s="1" t="s">
        <v>82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x14ac:dyDescent="0.2">
      <c r="A670" t="s">
        <v>55</v>
      </c>
      <c r="B670" t="s">
        <v>9</v>
      </c>
      <c r="C670" t="s">
        <v>10</v>
      </c>
      <c r="D670" t="s">
        <v>10</v>
      </c>
      <c r="E670" s="1" t="s">
        <v>82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x14ac:dyDescent="0.2">
      <c r="A671" t="s">
        <v>56</v>
      </c>
      <c r="B671" t="s">
        <v>16</v>
      </c>
      <c r="C671" t="s">
        <v>10</v>
      </c>
      <c r="D671" t="s">
        <v>10</v>
      </c>
      <c r="E671" s="1" t="s">
        <v>82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x14ac:dyDescent="0.2">
      <c r="A672" t="s">
        <v>57</v>
      </c>
      <c r="B672" t="s">
        <v>16</v>
      </c>
      <c r="C672" t="s">
        <v>10</v>
      </c>
      <c r="D672" t="s">
        <v>10</v>
      </c>
      <c r="E672" s="1" t="s">
        <v>82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x14ac:dyDescent="0.2">
      <c r="A673" t="s">
        <v>58</v>
      </c>
      <c r="B673" t="s">
        <v>9</v>
      </c>
      <c r="C673" t="s">
        <v>10</v>
      </c>
      <c r="D673" t="s">
        <v>10</v>
      </c>
      <c r="E673" s="1" t="s">
        <v>82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x14ac:dyDescent="0.2">
      <c r="A674" t="s">
        <v>59</v>
      </c>
      <c r="B674" t="s">
        <v>9</v>
      </c>
      <c r="C674" t="s">
        <v>10</v>
      </c>
      <c r="D674" t="s">
        <v>10</v>
      </c>
      <c r="E674" s="1" t="s">
        <v>82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x14ac:dyDescent="0.2">
      <c r="A675" t="s">
        <v>60</v>
      </c>
      <c r="B675" t="s">
        <v>9</v>
      </c>
      <c r="C675" t="s">
        <v>10</v>
      </c>
      <c r="D675" t="s">
        <v>10</v>
      </c>
      <c r="E675" s="1" t="s">
        <v>82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x14ac:dyDescent="0.2">
      <c r="A676" t="s">
        <v>81</v>
      </c>
      <c r="B676" t="s">
        <v>9</v>
      </c>
      <c r="C676" t="s">
        <v>62</v>
      </c>
      <c r="D676" t="s">
        <v>62</v>
      </c>
      <c r="E676" s="1" t="s">
        <v>82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x14ac:dyDescent="0.2">
      <c r="A677" t="s">
        <v>84</v>
      </c>
      <c r="B677" t="s">
        <v>9</v>
      </c>
      <c r="C677" t="s">
        <v>62</v>
      </c>
      <c r="D677" t="s">
        <v>62</v>
      </c>
      <c r="E677" s="1" t="s">
        <v>82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x14ac:dyDescent="0.2">
      <c r="A678" t="s">
        <v>79</v>
      </c>
      <c r="B678" t="s">
        <v>9</v>
      </c>
      <c r="C678" t="s">
        <v>62</v>
      </c>
      <c r="D678" t="s">
        <v>62</v>
      </c>
      <c r="E678" s="1" t="s">
        <v>82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x14ac:dyDescent="0.2">
      <c r="A679" t="s">
        <v>13</v>
      </c>
      <c r="B679" t="s">
        <v>9</v>
      </c>
      <c r="C679" t="s">
        <v>62</v>
      </c>
      <c r="D679" t="s">
        <v>62</v>
      </c>
      <c r="E679" s="1" t="s">
        <v>82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x14ac:dyDescent="0.2">
      <c r="A680" t="s">
        <v>97</v>
      </c>
      <c r="B680" t="s">
        <v>18</v>
      </c>
      <c r="C680" t="s">
        <v>62</v>
      </c>
      <c r="D680" t="s">
        <v>62</v>
      </c>
      <c r="E680" s="1" t="s">
        <v>82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x14ac:dyDescent="0.2">
      <c r="A681" t="s">
        <v>85</v>
      </c>
      <c r="B681" t="s">
        <v>18</v>
      </c>
      <c r="C681" t="s">
        <v>62</v>
      </c>
      <c r="D681" t="s">
        <v>62</v>
      </c>
      <c r="E681" s="1" t="s">
        <v>82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x14ac:dyDescent="0.2">
      <c r="A682" t="s">
        <v>98</v>
      </c>
      <c r="B682" t="s">
        <v>18</v>
      </c>
      <c r="C682" t="s">
        <v>62</v>
      </c>
      <c r="D682" t="s">
        <v>62</v>
      </c>
      <c r="E682" s="1" t="s">
        <v>82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x14ac:dyDescent="0.2">
      <c r="A683" t="s">
        <v>72</v>
      </c>
      <c r="B683" t="s">
        <v>18</v>
      </c>
      <c r="C683" t="s">
        <v>62</v>
      </c>
      <c r="D683" t="s">
        <v>62</v>
      </c>
      <c r="E683" s="1" t="s">
        <v>82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63</v>
      </c>
      <c r="B684" t="s">
        <v>18</v>
      </c>
      <c r="C684" t="s">
        <v>22</v>
      </c>
      <c r="D684" t="s">
        <v>62</v>
      </c>
      <c r="E684" s="1" t="s">
        <v>82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x14ac:dyDescent="0.2">
      <c r="A685" t="s">
        <v>64</v>
      </c>
      <c r="B685" t="s">
        <v>18</v>
      </c>
      <c r="C685" t="s">
        <v>22</v>
      </c>
      <c r="D685" t="s">
        <v>62</v>
      </c>
      <c r="E685" s="1" t="s">
        <v>82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x14ac:dyDescent="0.2">
      <c r="A686" t="s">
        <v>65</v>
      </c>
      <c r="B686" t="s">
        <v>18</v>
      </c>
      <c r="C686" t="s">
        <v>22</v>
      </c>
      <c r="D686" t="s">
        <v>62</v>
      </c>
      <c r="E686" s="1" t="s">
        <v>82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x14ac:dyDescent="0.2">
      <c r="A687" t="s">
        <v>28</v>
      </c>
      <c r="B687" t="s">
        <v>18</v>
      </c>
      <c r="C687" t="s">
        <v>62</v>
      </c>
      <c r="D687" t="s">
        <v>62</v>
      </c>
      <c r="E687" s="1" t="s">
        <v>82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x14ac:dyDescent="0.2">
      <c r="A688" t="s">
        <v>99</v>
      </c>
      <c r="B688" t="s">
        <v>18</v>
      </c>
      <c r="C688" t="s">
        <v>62</v>
      </c>
      <c r="D688" t="s">
        <v>62</v>
      </c>
      <c r="E688" s="1" t="s">
        <v>82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x14ac:dyDescent="0.2">
      <c r="A689" t="s">
        <v>100</v>
      </c>
      <c r="B689" t="s">
        <v>18</v>
      </c>
      <c r="C689" t="s">
        <v>62</v>
      </c>
      <c r="D689" t="s">
        <v>62</v>
      </c>
      <c r="E689" s="1" t="s">
        <v>82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x14ac:dyDescent="0.2">
      <c r="A690" t="s">
        <v>37</v>
      </c>
      <c r="B690" t="s">
        <v>9</v>
      </c>
      <c r="C690" t="s">
        <v>62</v>
      </c>
      <c r="D690" t="s">
        <v>62</v>
      </c>
      <c r="E690" s="1" t="s">
        <v>82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x14ac:dyDescent="0.2">
      <c r="A691" t="s">
        <v>101</v>
      </c>
      <c r="B691" t="s">
        <v>9</v>
      </c>
      <c r="C691" t="s">
        <v>62</v>
      </c>
      <c r="D691" t="s">
        <v>62</v>
      </c>
      <c r="E691" s="1" t="s">
        <v>82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x14ac:dyDescent="0.2">
      <c r="A692" t="s">
        <v>102</v>
      </c>
      <c r="B692" t="s">
        <v>9</v>
      </c>
      <c r="C692" t="s">
        <v>62</v>
      </c>
      <c r="D692" t="s">
        <v>62</v>
      </c>
      <c r="E692" s="1" t="s">
        <v>82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x14ac:dyDescent="0.2">
      <c r="A693" t="s">
        <v>103</v>
      </c>
      <c r="B693" t="s">
        <v>9</v>
      </c>
      <c r="C693" t="s">
        <v>62</v>
      </c>
      <c r="D693" t="s">
        <v>62</v>
      </c>
      <c r="E693" s="1" t="s">
        <v>82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x14ac:dyDescent="0.2">
      <c r="A694" t="s">
        <v>40</v>
      </c>
      <c r="B694" t="s">
        <v>9</v>
      </c>
      <c r="C694" t="s">
        <v>62</v>
      </c>
      <c r="D694" t="s">
        <v>62</v>
      </c>
      <c r="E694" s="1" t="s">
        <v>82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x14ac:dyDescent="0.2">
      <c r="A695" t="s">
        <v>42</v>
      </c>
      <c r="B695" t="s">
        <v>9</v>
      </c>
      <c r="C695" t="s">
        <v>62</v>
      </c>
      <c r="D695" t="s">
        <v>62</v>
      </c>
      <c r="E695" s="1" t="s">
        <v>82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x14ac:dyDescent="0.2">
      <c r="A696" t="s">
        <v>43</v>
      </c>
      <c r="B696" t="s">
        <v>9</v>
      </c>
      <c r="C696" t="s">
        <v>62</v>
      </c>
      <c r="D696" t="s">
        <v>62</v>
      </c>
      <c r="E696" s="1" t="s">
        <v>82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x14ac:dyDescent="0.2">
      <c r="A697" t="s">
        <v>47</v>
      </c>
      <c r="B697" t="s">
        <v>9</v>
      </c>
      <c r="C697" t="s">
        <v>62</v>
      </c>
      <c r="D697" t="s">
        <v>62</v>
      </c>
      <c r="E697" s="1" t="s">
        <v>82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x14ac:dyDescent="0.2">
      <c r="A698" t="s">
        <v>48</v>
      </c>
      <c r="B698" t="s">
        <v>9</v>
      </c>
      <c r="C698" t="s">
        <v>62</v>
      </c>
      <c r="D698" t="s">
        <v>62</v>
      </c>
      <c r="E698" s="1" t="s">
        <v>82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x14ac:dyDescent="0.2">
      <c r="A699" t="s">
        <v>92</v>
      </c>
      <c r="B699" t="s">
        <v>9</v>
      </c>
      <c r="C699" t="s">
        <v>62</v>
      </c>
      <c r="D699" t="s">
        <v>62</v>
      </c>
      <c r="E699" s="1" t="s">
        <v>82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x14ac:dyDescent="0.2">
      <c r="A700" t="s">
        <v>93</v>
      </c>
      <c r="B700" t="s">
        <v>9</v>
      </c>
      <c r="C700" t="s">
        <v>62</v>
      </c>
      <c r="D700" t="s">
        <v>62</v>
      </c>
      <c r="E700" s="1" t="s">
        <v>82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x14ac:dyDescent="0.2">
      <c r="A701" t="s">
        <v>49</v>
      </c>
      <c r="B701" t="s">
        <v>9</v>
      </c>
      <c r="C701" t="s">
        <v>62</v>
      </c>
      <c r="D701" t="s">
        <v>62</v>
      </c>
      <c r="E701" s="1" t="s">
        <v>82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x14ac:dyDescent="0.2">
      <c r="A702" t="s">
        <v>104</v>
      </c>
      <c r="B702" t="s">
        <v>9</v>
      </c>
      <c r="C702" t="s">
        <v>62</v>
      </c>
      <c r="D702" t="s">
        <v>62</v>
      </c>
      <c r="E702" s="1" t="s">
        <v>82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x14ac:dyDescent="0.2">
      <c r="A703" t="s">
        <v>52</v>
      </c>
      <c r="B703" t="s">
        <v>9</v>
      </c>
      <c r="C703" t="s">
        <v>62</v>
      </c>
      <c r="D703" t="s">
        <v>62</v>
      </c>
      <c r="E703" s="1" t="s">
        <v>82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x14ac:dyDescent="0.2">
      <c r="A704" t="s">
        <v>96</v>
      </c>
      <c r="B704" t="s">
        <v>51</v>
      </c>
      <c r="C704" t="s">
        <v>62</v>
      </c>
      <c r="D704" t="s">
        <v>62</v>
      </c>
      <c r="E704" s="1" t="s">
        <v>82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x14ac:dyDescent="0.2">
      <c r="A705" t="s">
        <v>55</v>
      </c>
      <c r="B705" t="s">
        <v>9</v>
      </c>
      <c r="C705" t="s">
        <v>62</v>
      </c>
      <c r="D705" t="s">
        <v>62</v>
      </c>
      <c r="E705" s="1" t="s">
        <v>82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x14ac:dyDescent="0.2">
      <c r="A706" t="s">
        <v>105</v>
      </c>
      <c r="B706" t="s">
        <v>16</v>
      </c>
      <c r="C706" t="s">
        <v>62</v>
      </c>
      <c r="D706" t="s">
        <v>62</v>
      </c>
      <c r="E706" s="1" t="s">
        <v>82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x14ac:dyDescent="0.2">
      <c r="A707" t="s">
        <v>106</v>
      </c>
      <c r="B707" t="s">
        <v>16</v>
      </c>
      <c r="C707" t="s">
        <v>62</v>
      </c>
      <c r="D707" t="s">
        <v>62</v>
      </c>
      <c r="E707" s="1" t="s">
        <v>82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x14ac:dyDescent="0.2">
      <c r="A708" t="s">
        <v>60</v>
      </c>
      <c r="B708" t="s">
        <v>9</v>
      </c>
      <c r="C708" t="s">
        <v>62</v>
      </c>
      <c r="D708" t="s">
        <v>62</v>
      </c>
      <c r="E708" s="1" t="s">
        <v>82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107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x14ac:dyDescent="0.2">
      <c r="A710" t="s">
        <v>83</v>
      </c>
      <c r="B710" t="s">
        <v>9</v>
      </c>
      <c r="C710" t="s">
        <v>10</v>
      </c>
      <c r="D710" t="s">
        <v>10</v>
      </c>
      <c r="E710" s="1" t="s">
        <v>107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107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x14ac:dyDescent="0.2">
      <c r="A712" t="s">
        <v>84</v>
      </c>
      <c r="B712" t="s">
        <v>9</v>
      </c>
      <c r="C712" t="s">
        <v>10</v>
      </c>
      <c r="D712" t="s">
        <v>10</v>
      </c>
      <c r="E712" s="1" t="s">
        <v>107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107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107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107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x14ac:dyDescent="0.2">
      <c r="A716" t="s">
        <v>85</v>
      </c>
      <c r="B716" t="s">
        <v>18</v>
      </c>
      <c r="C716" t="s">
        <v>10</v>
      </c>
      <c r="D716" t="s">
        <v>10</v>
      </c>
      <c r="E716" s="1" t="s">
        <v>107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x14ac:dyDescent="0.2">
      <c r="A717" t="s">
        <v>86</v>
      </c>
      <c r="B717" t="s">
        <v>18</v>
      </c>
      <c r="C717" t="s">
        <v>22</v>
      </c>
      <c r="D717" t="s">
        <v>10</v>
      </c>
      <c r="E717" s="1" t="s">
        <v>107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107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107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107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107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107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x14ac:dyDescent="0.2">
      <c r="A723" t="s">
        <v>87</v>
      </c>
      <c r="B723" t="s">
        <v>18</v>
      </c>
      <c r="C723" t="s">
        <v>10</v>
      </c>
      <c r="D723" t="s">
        <v>10</v>
      </c>
      <c r="E723" s="1" t="s">
        <v>107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x14ac:dyDescent="0.2">
      <c r="A724" t="s">
        <v>88</v>
      </c>
      <c r="B724" t="s">
        <v>18</v>
      </c>
      <c r="C724" t="s">
        <v>10</v>
      </c>
      <c r="D724" t="s">
        <v>10</v>
      </c>
      <c r="E724" s="1" t="s">
        <v>107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107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107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107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107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107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107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107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107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x14ac:dyDescent="0.2">
      <c r="A733" t="s">
        <v>36</v>
      </c>
      <c r="B733" t="s">
        <v>9</v>
      </c>
      <c r="C733" t="s">
        <v>10</v>
      </c>
      <c r="D733" t="s">
        <v>10</v>
      </c>
      <c r="E733" s="1" t="s">
        <v>107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x14ac:dyDescent="0.2">
      <c r="A734" t="s">
        <v>37</v>
      </c>
      <c r="B734" t="s">
        <v>9</v>
      </c>
      <c r="C734" t="s">
        <v>10</v>
      </c>
      <c r="D734" t="s">
        <v>10</v>
      </c>
      <c r="E734" s="1" t="s">
        <v>107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x14ac:dyDescent="0.2">
      <c r="A735" t="s">
        <v>89</v>
      </c>
      <c r="B735" t="s">
        <v>9</v>
      </c>
      <c r="C735" t="s">
        <v>10</v>
      </c>
      <c r="D735" t="s">
        <v>10</v>
      </c>
      <c r="E735" s="1" t="s">
        <v>107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x14ac:dyDescent="0.2">
      <c r="A736" t="s">
        <v>90</v>
      </c>
      <c r="B736" t="s">
        <v>9</v>
      </c>
      <c r="C736" t="s">
        <v>10</v>
      </c>
      <c r="D736" t="s">
        <v>10</v>
      </c>
      <c r="E736" s="1" t="s">
        <v>107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x14ac:dyDescent="0.2">
      <c r="A737" t="s">
        <v>91</v>
      </c>
      <c r="B737" t="s">
        <v>9</v>
      </c>
      <c r="C737" t="s">
        <v>10</v>
      </c>
      <c r="D737" t="s">
        <v>10</v>
      </c>
      <c r="E737" s="1" t="s">
        <v>107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x14ac:dyDescent="0.2">
      <c r="A738" t="s">
        <v>38</v>
      </c>
      <c r="B738" t="s">
        <v>9</v>
      </c>
      <c r="C738" t="s">
        <v>10</v>
      </c>
      <c r="D738" t="s">
        <v>10</v>
      </c>
      <c r="E738" s="1" t="s">
        <v>107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x14ac:dyDescent="0.2">
      <c r="A739" t="s">
        <v>39</v>
      </c>
      <c r="B739" t="s">
        <v>9</v>
      </c>
      <c r="C739" t="s">
        <v>10</v>
      </c>
      <c r="D739" t="s">
        <v>10</v>
      </c>
      <c r="E739" s="1" t="s">
        <v>107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x14ac:dyDescent="0.2">
      <c r="A740" t="s">
        <v>40</v>
      </c>
      <c r="B740" t="s">
        <v>9</v>
      </c>
      <c r="C740" t="s">
        <v>10</v>
      </c>
      <c r="D740" t="s">
        <v>10</v>
      </c>
      <c r="E740" s="1" t="s">
        <v>107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x14ac:dyDescent="0.2">
      <c r="A741" t="s">
        <v>41</v>
      </c>
      <c r="B741" t="s">
        <v>9</v>
      </c>
      <c r="C741" t="s">
        <v>10</v>
      </c>
      <c r="D741" t="s">
        <v>10</v>
      </c>
      <c r="E741" s="1" t="s">
        <v>107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x14ac:dyDescent="0.2">
      <c r="A742" t="s">
        <v>42</v>
      </c>
      <c r="B742" t="s">
        <v>9</v>
      </c>
      <c r="C742" t="s">
        <v>10</v>
      </c>
      <c r="D742" t="s">
        <v>10</v>
      </c>
      <c r="E742" s="1" t="s">
        <v>107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x14ac:dyDescent="0.2">
      <c r="A743" t="s">
        <v>43</v>
      </c>
      <c r="B743" t="s">
        <v>9</v>
      </c>
      <c r="C743" t="s">
        <v>10</v>
      </c>
      <c r="D743" t="s">
        <v>10</v>
      </c>
      <c r="E743" s="1" t="s">
        <v>107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x14ac:dyDescent="0.2">
      <c r="A744" t="s">
        <v>44</v>
      </c>
      <c r="B744" t="s">
        <v>9</v>
      </c>
      <c r="C744" t="s">
        <v>10</v>
      </c>
      <c r="D744" t="s">
        <v>10</v>
      </c>
      <c r="E744" s="1" t="s">
        <v>107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x14ac:dyDescent="0.2">
      <c r="A745" t="s">
        <v>45</v>
      </c>
      <c r="B745" t="s">
        <v>9</v>
      </c>
      <c r="C745" t="s">
        <v>10</v>
      </c>
      <c r="D745" t="s">
        <v>10</v>
      </c>
      <c r="E745" s="1" t="s">
        <v>107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x14ac:dyDescent="0.2">
      <c r="A746" t="s">
        <v>46</v>
      </c>
      <c r="B746" t="s">
        <v>9</v>
      </c>
      <c r="C746" t="s">
        <v>10</v>
      </c>
      <c r="D746" t="s">
        <v>10</v>
      </c>
      <c r="E746" s="1" t="s">
        <v>107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x14ac:dyDescent="0.2">
      <c r="A747" t="s">
        <v>47</v>
      </c>
      <c r="B747" t="s">
        <v>9</v>
      </c>
      <c r="C747" t="s">
        <v>10</v>
      </c>
      <c r="D747" t="s">
        <v>10</v>
      </c>
      <c r="E747" s="1" t="s">
        <v>107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x14ac:dyDescent="0.2">
      <c r="A748" t="s">
        <v>48</v>
      </c>
      <c r="B748" t="s">
        <v>9</v>
      </c>
      <c r="C748" t="s">
        <v>10</v>
      </c>
      <c r="D748" t="s">
        <v>10</v>
      </c>
      <c r="E748" s="1" t="s">
        <v>107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x14ac:dyDescent="0.2">
      <c r="A749" t="s">
        <v>92</v>
      </c>
      <c r="B749" t="s">
        <v>9</v>
      </c>
      <c r="C749" t="s">
        <v>10</v>
      </c>
      <c r="D749" t="s">
        <v>10</v>
      </c>
      <c r="E749" s="1" t="s">
        <v>107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x14ac:dyDescent="0.2">
      <c r="A750" t="s">
        <v>93</v>
      </c>
      <c r="B750" t="s">
        <v>9</v>
      </c>
      <c r="C750" t="s">
        <v>10</v>
      </c>
      <c r="D750" t="s">
        <v>10</v>
      </c>
      <c r="E750" s="1" t="s">
        <v>107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x14ac:dyDescent="0.2">
      <c r="A751" t="s">
        <v>50</v>
      </c>
      <c r="B751" t="s">
        <v>51</v>
      </c>
      <c r="C751" t="s">
        <v>10</v>
      </c>
      <c r="D751" t="s">
        <v>10</v>
      </c>
      <c r="E751" s="1" t="s">
        <v>107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x14ac:dyDescent="0.2">
      <c r="A752" t="s">
        <v>94</v>
      </c>
      <c r="B752" t="s">
        <v>9</v>
      </c>
      <c r="C752" t="s">
        <v>10</v>
      </c>
      <c r="D752" t="s">
        <v>10</v>
      </c>
      <c r="E752" s="1" t="s">
        <v>107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x14ac:dyDescent="0.2">
      <c r="A753" t="s">
        <v>53</v>
      </c>
      <c r="B753" t="s">
        <v>9</v>
      </c>
      <c r="C753" t="s">
        <v>10</v>
      </c>
      <c r="D753" t="s">
        <v>10</v>
      </c>
      <c r="E753" s="1" t="s">
        <v>107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x14ac:dyDescent="0.2">
      <c r="A754" t="s">
        <v>95</v>
      </c>
      <c r="B754" t="s">
        <v>9</v>
      </c>
      <c r="C754" t="s">
        <v>10</v>
      </c>
      <c r="D754" t="s">
        <v>10</v>
      </c>
      <c r="E754" s="1" t="s">
        <v>107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x14ac:dyDescent="0.2">
      <c r="A755" t="s">
        <v>54</v>
      </c>
      <c r="B755" t="s">
        <v>9</v>
      </c>
      <c r="C755" t="s">
        <v>10</v>
      </c>
      <c r="D755" t="s">
        <v>10</v>
      </c>
      <c r="E755" s="1" t="s">
        <v>107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x14ac:dyDescent="0.2">
      <c r="A756" t="s">
        <v>96</v>
      </c>
      <c r="B756" t="s">
        <v>51</v>
      </c>
      <c r="C756" t="s">
        <v>10</v>
      </c>
      <c r="D756" t="s">
        <v>10</v>
      </c>
      <c r="E756" s="1" t="s">
        <v>107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x14ac:dyDescent="0.2">
      <c r="A757" t="s">
        <v>55</v>
      </c>
      <c r="B757" t="s">
        <v>9</v>
      </c>
      <c r="C757" t="s">
        <v>10</v>
      </c>
      <c r="D757" t="s">
        <v>10</v>
      </c>
      <c r="E757" s="1" t="s">
        <v>107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x14ac:dyDescent="0.2">
      <c r="A758" t="s">
        <v>56</v>
      </c>
      <c r="B758" t="s">
        <v>16</v>
      </c>
      <c r="C758" t="s">
        <v>10</v>
      </c>
      <c r="D758" t="s">
        <v>10</v>
      </c>
      <c r="E758" s="1" t="s">
        <v>107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x14ac:dyDescent="0.2">
      <c r="A759" t="s">
        <v>57</v>
      </c>
      <c r="B759" t="s">
        <v>16</v>
      </c>
      <c r="C759" t="s">
        <v>10</v>
      </c>
      <c r="D759" t="s">
        <v>10</v>
      </c>
      <c r="E759" s="1" t="s">
        <v>107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x14ac:dyDescent="0.2">
      <c r="A760" t="s">
        <v>58</v>
      </c>
      <c r="B760" t="s">
        <v>9</v>
      </c>
      <c r="C760" t="s">
        <v>10</v>
      </c>
      <c r="D760" t="s">
        <v>10</v>
      </c>
      <c r="E760" s="1" t="s">
        <v>107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x14ac:dyDescent="0.2">
      <c r="A761" t="s">
        <v>59</v>
      </c>
      <c r="B761" t="s">
        <v>9</v>
      </c>
      <c r="C761" t="s">
        <v>10</v>
      </c>
      <c r="D761" t="s">
        <v>10</v>
      </c>
      <c r="E761" s="1" t="s">
        <v>107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x14ac:dyDescent="0.2">
      <c r="A762" t="s">
        <v>60</v>
      </c>
      <c r="B762" t="s">
        <v>9</v>
      </c>
      <c r="C762" t="s">
        <v>10</v>
      </c>
      <c r="D762" t="s">
        <v>10</v>
      </c>
      <c r="E762" s="1" t="s">
        <v>107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x14ac:dyDescent="0.2">
      <c r="A763" t="s">
        <v>81</v>
      </c>
      <c r="B763" t="s">
        <v>9</v>
      </c>
      <c r="C763" t="s">
        <v>62</v>
      </c>
      <c r="D763" t="s">
        <v>62</v>
      </c>
      <c r="E763" s="1" t="s">
        <v>107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x14ac:dyDescent="0.2">
      <c r="A764" t="s">
        <v>84</v>
      </c>
      <c r="B764" t="s">
        <v>9</v>
      </c>
      <c r="C764" t="s">
        <v>62</v>
      </c>
      <c r="D764" t="s">
        <v>62</v>
      </c>
      <c r="E764" s="1" t="s">
        <v>107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x14ac:dyDescent="0.2">
      <c r="A765" t="s">
        <v>79</v>
      </c>
      <c r="B765" t="s">
        <v>9</v>
      </c>
      <c r="C765" t="s">
        <v>62</v>
      </c>
      <c r="D765" t="s">
        <v>62</v>
      </c>
      <c r="E765" s="1" t="s">
        <v>107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x14ac:dyDescent="0.2">
      <c r="A766" t="s">
        <v>13</v>
      </c>
      <c r="B766" t="s">
        <v>9</v>
      </c>
      <c r="C766" t="s">
        <v>62</v>
      </c>
      <c r="D766" t="s">
        <v>62</v>
      </c>
      <c r="E766" s="1" t="s">
        <v>107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x14ac:dyDescent="0.2">
      <c r="A767" t="s">
        <v>97</v>
      </c>
      <c r="B767" t="s">
        <v>18</v>
      </c>
      <c r="C767" t="s">
        <v>62</v>
      </c>
      <c r="D767" t="s">
        <v>62</v>
      </c>
      <c r="E767" s="1" t="s">
        <v>107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x14ac:dyDescent="0.2">
      <c r="A768" t="s">
        <v>85</v>
      </c>
      <c r="B768" t="s">
        <v>18</v>
      </c>
      <c r="C768" t="s">
        <v>62</v>
      </c>
      <c r="D768" t="s">
        <v>62</v>
      </c>
      <c r="E768" s="1" t="s">
        <v>107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x14ac:dyDescent="0.2">
      <c r="A769" t="s">
        <v>98</v>
      </c>
      <c r="B769" t="s">
        <v>18</v>
      </c>
      <c r="C769" t="s">
        <v>62</v>
      </c>
      <c r="D769" t="s">
        <v>62</v>
      </c>
      <c r="E769" s="1" t="s">
        <v>107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x14ac:dyDescent="0.2">
      <c r="A770" t="s">
        <v>72</v>
      </c>
      <c r="B770" t="s">
        <v>18</v>
      </c>
      <c r="C770" t="s">
        <v>62</v>
      </c>
      <c r="D770" t="s">
        <v>62</v>
      </c>
      <c r="E770" s="1" t="s">
        <v>107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63</v>
      </c>
      <c r="B771" t="s">
        <v>18</v>
      </c>
      <c r="C771" t="s">
        <v>22</v>
      </c>
      <c r="D771" t="s">
        <v>62</v>
      </c>
      <c r="E771" s="1" t="s">
        <v>107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x14ac:dyDescent="0.2">
      <c r="A772" t="s">
        <v>64</v>
      </c>
      <c r="B772" t="s">
        <v>18</v>
      </c>
      <c r="C772" t="s">
        <v>22</v>
      </c>
      <c r="D772" t="s">
        <v>62</v>
      </c>
      <c r="E772" s="1" t="s">
        <v>107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x14ac:dyDescent="0.2">
      <c r="A773" t="s">
        <v>65</v>
      </c>
      <c r="B773" t="s">
        <v>18</v>
      </c>
      <c r="C773" t="s">
        <v>22</v>
      </c>
      <c r="D773" t="s">
        <v>62</v>
      </c>
      <c r="E773" s="1" t="s">
        <v>107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x14ac:dyDescent="0.2">
      <c r="A774" t="s">
        <v>28</v>
      </c>
      <c r="B774" t="s">
        <v>18</v>
      </c>
      <c r="C774" t="s">
        <v>62</v>
      </c>
      <c r="D774" t="s">
        <v>62</v>
      </c>
      <c r="E774" s="1" t="s">
        <v>107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x14ac:dyDescent="0.2">
      <c r="A775" t="s">
        <v>99</v>
      </c>
      <c r="B775" t="s">
        <v>18</v>
      </c>
      <c r="C775" t="s">
        <v>62</v>
      </c>
      <c r="D775" t="s">
        <v>62</v>
      </c>
      <c r="E775" s="1" t="s">
        <v>107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x14ac:dyDescent="0.2">
      <c r="A776" t="s">
        <v>100</v>
      </c>
      <c r="B776" t="s">
        <v>18</v>
      </c>
      <c r="C776" t="s">
        <v>62</v>
      </c>
      <c r="D776" t="s">
        <v>62</v>
      </c>
      <c r="E776" s="1" t="s">
        <v>107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x14ac:dyDescent="0.2">
      <c r="A777" t="s">
        <v>37</v>
      </c>
      <c r="B777" t="s">
        <v>9</v>
      </c>
      <c r="C777" t="s">
        <v>62</v>
      </c>
      <c r="D777" t="s">
        <v>62</v>
      </c>
      <c r="E777" s="1" t="s">
        <v>107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x14ac:dyDescent="0.2">
      <c r="A778" t="s">
        <v>101</v>
      </c>
      <c r="B778" t="s">
        <v>9</v>
      </c>
      <c r="C778" t="s">
        <v>62</v>
      </c>
      <c r="D778" t="s">
        <v>62</v>
      </c>
      <c r="E778" s="1" t="s">
        <v>107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x14ac:dyDescent="0.2">
      <c r="A779" t="s">
        <v>102</v>
      </c>
      <c r="B779" t="s">
        <v>9</v>
      </c>
      <c r="C779" t="s">
        <v>62</v>
      </c>
      <c r="D779" t="s">
        <v>62</v>
      </c>
      <c r="E779" s="1" t="s">
        <v>107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x14ac:dyDescent="0.2">
      <c r="A780" t="s">
        <v>103</v>
      </c>
      <c r="B780" t="s">
        <v>9</v>
      </c>
      <c r="C780" t="s">
        <v>62</v>
      </c>
      <c r="D780" t="s">
        <v>62</v>
      </c>
      <c r="E780" s="1" t="s">
        <v>107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x14ac:dyDescent="0.2">
      <c r="A781" t="s">
        <v>40</v>
      </c>
      <c r="B781" t="s">
        <v>9</v>
      </c>
      <c r="C781" t="s">
        <v>62</v>
      </c>
      <c r="D781" t="s">
        <v>62</v>
      </c>
      <c r="E781" s="1" t="s">
        <v>107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x14ac:dyDescent="0.2">
      <c r="A782" t="s">
        <v>42</v>
      </c>
      <c r="B782" t="s">
        <v>9</v>
      </c>
      <c r="C782" t="s">
        <v>62</v>
      </c>
      <c r="D782" t="s">
        <v>62</v>
      </c>
      <c r="E782" s="1" t="s">
        <v>107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x14ac:dyDescent="0.2">
      <c r="A783" t="s">
        <v>43</v>
      </c>
      <c r="B783" t="s">
        <v>9</v>
      </c>
      <c r="C783" t="s">
        <v>62</v>
      </c>
      <c r="D783" t="s">
        <v>62</v>
      </c>
      <c r="E783" s="1" t="s">
        <v>107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x14ac:dyDescent="0.2">
      <c r="A784" t="s">
        <v>47</v>
      </c>
      <c r="B784" t="s">
        <v>9</v>
      </c>
      <c r="C784" t="s">
        <v>62</v>
      </c>
      <c r="D784" t="s">
        <v>62</v>
      </c>
      <c r="E784" s="1" t="s">
        <v>107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x14ac:dyDescent="0.2">
      <c r="A785" t="s">
        <v>48</v>
      </c>
      <c r="B785" t="s">
        <v>9</v>
      </c>
      <c r="C785" t="s">
        <v>62</v>
      </c>
      <c r="D785" t="s">
        <v>62</v>
      </c>
      <c r="E785" s="1" t="s">
        <v>107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x14ac:dyDescent="0.2">
      <c r="A786" t="s">
        <v>92</v>
      </c>
      <c r="B786" t="s">
        <v>9</v>
      </c>
      <c r="C786" t="s">
        <v>62</v>
      </c>
      <c r="D786" t="s">
        <v>62</v>
      </c>
      <c r="E786" s="1" t="s">
        <v>107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x14ac:dyDescent="0.2">
      <c r="A787" t="s">
        <v>93</v>
      </c>
      <c r="B787" t="s">
        <v>9</v>
      </c>
      <c r="C787" t="s">
        <v>62</v>
      </c>
      <c r="D787" t="s">
        <v>62</v>
      </c>
      <c r="E787" s="1" t="s">
        <v>107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x14ac:dyDescent="0.2">
      <c r="A788" t="s">
        <v>49</v>
      </c>
      <c r="B788" t="s">
        <v>9</v>
      </c>
      <c r="C788" t="s">
        <v>62</v>
      </c>
      <c r="D788" t="s">
        <v>62</v>
      </c>
      <c r="E788" s="1" t="s">
        <v>107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x14ac:dyDescent="0.2">
      <c r="A789" t="s">
        <v>104</v>
      </c>
      <c r="B789" t="s">
        <v>9</v>
      </c>
      <c r="C789" t="s">
        <v>62</v>
      </c>
      <c r="D789" t="s">
        <v>62</v>
      </c>
      <c r="E789" s="1" t="s">
        <v>107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x14ac:dyDescent="0.2">
      <c r="A790" t="s">
        <v>52</v>
      </c>
      <c r="B790" t="s">
        <v>9</v>
      </c>
      <c r="C790" t="s">
        <v>62</v>
      </c>
      <c r="D790" t="s">
        <v>62</v>
      </c>
      <c r="E790" s="1" t="s">
        <v>107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x14ac:dyDescent="0.2">
      <c r="A791" t="s">
        <v>96</v>
      </c>
      <c r="B791" t="s">
        <v>51</v>
      </c>
      <c r="C791" t="s">
        <v>62</v>
      </c>
      <c r="D791" t="s">
        <v>62</v>
      </c>
      <c r="E791" s="1" t="s">
        <v>107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x14ac:dyDescent="0.2">
      <c r="A792" t="s">
        <v>55</v>
      </c>
      <c r="B792" t="s">
        <v>9</v>
      </c>
      <c r="C792" t="s">
        <v>62</v>
      </c>
      <c r="D792" t="s">
        <v>62</v>
      </c>
      <c r="E792" s="1" t="s">
        <v>107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x14ac:dyDescent="0.2">
      <c r="A793" t="s">
        <v>105</v>
      </c>
      <c r="B793" t="s">
        <v>16</v>
      </c>
      <c r="C793" t="s">
        <v>62</v>
      </c>
      <c r="D793" t="s">
        <v>62</v>
      </c>
      <c r="E793" s="1" t="s">
        <v>107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x14ac:dyDescent="0.2">
      <c r="A794" t="s">
        <v>106</v>
      </c>
      <c r="B794" t="s">
        <v>16</v>
      </c>
      <c r="C794" t="s">
        <v>62</v>
      </c>
      <c r="D794" t="s">
        <v>62</v>
      </c>
      <c r="E794" s="1" t="s">
        <v>107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x14ac:dyDescent="0.2">
      <c r="A795" t="s">
        <v>60</v>
      </c>
      <c r="B795" t="s">
        <v>9</v>
      </c>
      <c r="C795" t="s">
        <v>62</v>
      </c>
      <c r="D795" t="s">
        <v>62</v>
      </c>
      <c r="E795" s="1" t="s">
        <v>107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108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x14ac:dyDescent="0.2">
      <c r="A797" t="s">
        <v>83</v>
      </c>
      <c r="B797" t="s">
        <v>9</v>
      </c>
      <c r="C797" t="s">
        <v>10</v>
      </c>
      <c r="D797" t="s">
        <v>10</v>
      </c>
      <c r="E797" s="1" t="s">
        <v>108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108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x14ac:dyDescent="0.2">
      <c r="A799" t="s">
        <v>84</v>
      </c>
      <c r="B799" t="s">
        <v>9</v>
      </c>
      <c r="C799" t="s">
        <v>10</v>
      </c>
      <c r="D799" t="s">
        <v>10</v>
      </c>
      <c r="E799" s="1" t="s">
        <v>108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108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108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108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x14ac:dyDescent="0.2">
      <c r="A803" t="s">
        <v>85</v>
      </c>
      <c r="B803" t="s">
        <v>18</v>
      </c>
      <c r="C803" t="s">
        <v>10</v>
      </c>
      <c r="D803" t="s">
        <v>10</v>
      </c>
      <c r="E803" s="1" t="s">
        <v>108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x14ac:dyDescent="0.2">
      <c r="A804" t="s">
        <v>86</v>
      </c>
      <c r="B804" t="s">
        <v>18</v>
      </c>
      <c r="C804" t="s">
        <v>22</v>
      </c>
      <c r="D804" t="s">
        <v>10</v>
      </c>
      <c r="E804" s="1" t="s">
        <v>108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108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108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108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108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108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x14ac:dyDescent="0.2">
      <c r="A810" t="s">
        <v>87</v>
      </c>
      <c r="B810" t="s">
        <v>18</v>
      </c>
      <c r="C810" t="s">
        <v>10</v>
      </c>
      <c r="D810" t="s">
        <v>10</v>
      </c>
      <c r="E810" s="1" t="s">
        <v>108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x14ac:dyDescent="0.2">
      <c r="A811" t="s">
        <v>88</v>
      </c>
      <c r="B811" t="s">
        <v>18</v>
      </c>
      <c r="C811" t="s">
        <v>10</v>
      </c>
      <c r="D811" t="s">
        <v>10</v>
      </c>
      <c r="E811" s="1" t="s">
        <v>108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108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108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108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108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108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108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108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108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x14ac:dyDescent="0.2">
      <c r="A820" t="s">
        <v>36</v>
      </c>
      <c r="B820" t="s">
        <v>9</v>
      </c>
      <c r="C820" t="s">
        <v>10</v>
      </c>
      <c r="D820" t="s">
        <v>10</v>
      </c>
      <c r="E820" s="1" t="s">
        <v>108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x14ac:dyDescent="0.2">
      <c r="A821" t="s">
        <v>37</v>
      </c>
      <c r="B821" t="s">
        <v>9</v>
      </c>
      <c r="C821" t="s">
        <v>10</v>
      </c>
      <c r="D821" t="s">
        <v>10</v>
      </c>
      <c r="E821" s="1" t="s">
        <v>108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x14ac:dyDescent="0.2">
      <c r="A822" t="s">
        <v>89</v>
      </c>
      <c r="B822" t="s">
        <v>9</v>
      </c>
      <c r="C822" t="s">
        <v>10</v>
      </c>
      <c r="D822" t="s">
        <v>10</v>
      </c>
      <c r="E822" s="1" t="s">
        <v>108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x14ac:dyDescent="0.2">
      <c r="A823" t="s">
        <v>90</v>
      </c>
      <c r="B823" t="s">
        <v>9</v>
      </c>
      <c r="C823" t="s">
        <v>10</v>
      </c>
      <c r="D823" t="s">
        <v>10</v>
      </c>
      <c r="E823" s="1" t="s">
        <v>108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x14ac:dyDescent="0.2">
      <c r="A824" t="s">
        <v>91</v>
      </c>
      <c r="B824" t="s">
        <v>9</v>
      </c>
      <c r="C824" t="s">
        <v>10</v>
      </c>
      <c r="D824" t="s">
        <v>10</v>
      </c>
      <c r="E824" s="1" t="s">
        <v>108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x14ac:dyDescent="0.2">
      <c r="A825" t="s">
        <v>38</v>
      </c>
      <c r="B825" t="s">
        <v>9</v>
      </c>
      <c r="C825" t="s">
        <v>10</v>
      </c>
      <c r="D825" t="s">
        <v>10</v>
      </c>
      <c r="E825" s="1" t="s">
        <v>108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x14ac:dyDescent="0.2">
      <c r="A826" t="s">
        <v>39</v>
      </c>
      <c r="B826" t="s">
        <v>9</v>
      </c>
      <c r="C826" t="s">
        <v>10</v>
      </c>
      <c r="D826" t="s">
        <v>10</v>
      </c>
      <c r="E826" s="1" t="s">
        <v>108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x14ac:dyDescent="0.2">
      <c r="A827" t="s">
        <v>40</v>
      </c>
      <c r="B827" t="s">
        <v>9</v>
      </c>
      <c r="C827" t="s">
        <v>10</v>
      </c>
      <c r="D827" t="s">
        <v>10</v>
      </c>
      <c r="E827" s="1" t="s">
        <v>108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x14ac:dyDescent="0.2">
      <c r="A828" t="s">
        <v>41</v>
      </c>
      <c r="B828" t="s">
        <v>9</v>
      </c>
      <c r="C828" t="s">
        <v>10</v>
      </c>
      <c r="D828" t="s">
        <v>10</v>
      </c>
      <c r="E828" s="1" t="s">
        <v>108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x14ac:dyDescent="0.2">
      <c r="A829" t="s">
        <v>42</v>
      </c>
      <c r="B829" t="s">
        <v>9</v>
      </c>
      <c r="C829" t="s">
        <v>10</v>
      </c>
      <c r="D829" t="s">
        <v>10</v>
      </c>
      <c r="E829" s="1" t="s">
        <v>108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x14ac:dyDescent="0.2">
      <c r="A830" t="s">
        <v>43</v>
      </c>
      <c r="B830" t="s">
        <v>9</v>
      </c>
      <c r="C830" t="s">
        <v>10</v>
      </c>
      <c r="D830" t="s">
        <v>10</v>
      </c>
      <c r="E830" s="1" t="s">
        <v>108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x14ac:dyDescent="0.2">
      <c r="A831" t="s">
        <v>44</v>
      </c>
      <c r="B831" t="s">
        <v>9</v>
      </c>
      <c r="C831" t="s">
        <v>10</v>
      </c>
      <c r="D831" t="s">
        <v>10</v>
      </c>
      <c r="E831" s="1" t="s">
        <v>108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x14ac:dyDescent="0.2">
      <c r="A832" t="s">
        <v>45</v>
      </c>
      <c r="B832" t="s">
        <v>9</v>
      </c>
      <c r="C832" t="s">
        <v>10</v>
      </c>
      <c r="D832" t="s">
        <v>10</v>
      </c>
      <c r="E832" s="1" t="s">
        <v>108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x14ac:dyDescent="0.2">
      <c r="A833" t="s">
        <v>46</v>
      </c>
      <c r="B833" t="s">
        <v>9</v>
      </c>
      <c r="C833" t="s">
        <v>10</v>
      </c>
      <c r="D833" t="s">
        <v>10</v>
      </c>
      <c r="E833" s="1" t="s">
        <v>108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x14ac:dyDescent="0.2">
      <c r="A834" t="s">
        <v>47</v>
      </c>
      <c r="B834" t="s">
        <v>9</v>
      </c>
      <c r="C834" t="s">
        <v>10</v>
      </c>
      <c r="D834" t="s">
        <v>10</v>
      </c>
      <c r="E834" s="1" t="s">
        <v>108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x14ac:dyDescent="0.2">
      <c r="A835" t="s">
        <v>48</v>
      </c>
      <c r="B835" t="s">
        <v>9</v>
      </c>
      <c r="C835" t="s">
        <v>10</v>
      </c>
      <c r="D835" t="s">
        <v>10</v>
      </c>
      <c r="E835" s="1" t="s">
        <v>108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x14ac:dyDescent="0.2">
      <c r="A836" t="s">
        <v>92</v>
      </c>
      <c r="B836" t="s">
        <v>9</v>
      </c>
      <c r="C836" t="s">
        <v>10</v>
      </c>
      <c r="D836" t="s">
        <v>10</v>
      </c>
      <c r="E836" s="1" t="s">
        <v>108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x14ac:dyDescent="0.2">
      <c r="A837" t="s">
        <v>93</v>
      </c>
      <c r="B837" t="s">
        <v>9</v>
      </c>
      <c r="C837" t="s">
        <v>10</v>
      </c>
      <c r="D837" t="s">
        <v>10</v>
      </c>
      <c r="E837" s="1" t="s">
        <v>108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x14ac:dyDescent="0.2">
      <c r="A838" t="s">
        <v>50</v>
      </c>
      <c r="B838" t="s">
        <v>51</v>
      </c>
      <c r="C838" t="s">
        <v>10</v>
      </c>
      <c r="D838" t="s">
        <v>10</v>
      </c>
      <c r="E838" s="1" t="s">
        <v>108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x14ac:dyDescent="0.2">
      <c r="A839" t="s">
        <v>94</v>
      </c>
      <c r="B839" t="s">
        <v>9</v>
      </c>
      <c r="C839" t="s">
        <v>10</v>
      </c>
      <c r="D839" t="s">
        <v>10</v>
      </c>
      <c r="E839" s="1" t="s">
        <v>108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x14ac:dyDescent="0.2">
      <c r="A840" t="s">
        <v>53</v>
      </c>
      <c r="B840" t="s">
        <v>9</v>
      </c>
      <c r="C840" t="s">
        <v>10</v>
      </c>
      <c r="D840" t="s">
        <v>10</v>
      </c>
      <c r="E840" s="1" t="s">
        <v>108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x14ac:dyDescent="0.2">
      <c r="A841" t="s">
        <v>95</v>
      </c>
      <c r="B841" t="s">
        <v>9</v>
      </c>
      <c r="C841" t="s">
        <v>10</v>
      </c>
      <c r="D841" t="s">
        <v>10</v>
      </c>
      <c r="E841" s="1" t="s">
        <v>108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x14ac:dyDescent="0.2">
      <c r="A842" t="s">
        <v>54</v>
      </c>
      <c r="B842" t="s">
        <v>9</v>
      </c>
      <c r="C842" t="s">
        <v>10</v>
      </c>
      <c r="D842" t="s">
        <v>10</v>
      </c>
      <c r="E842" s="1" t="s">
        <v>108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x14ac:dyDescent="0.2">
      <c r="A843" t="s">
        <v>96</v>
      </c>
      <c r="B843" t="s">
        <v>51</v>
      </c>
      <c r="C843" t="s">
        <v>10</v>
      </c>
      <c r="D843" t="s">
        <v>10</v>
      </c>
      <c r="E843" s="1" t="s">
        <v>108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x14ac:dyDescent="0.2">
      <c r="A844" t="s">
        <v>55</v>
      </c>
      <c r="B844" t="s">
        <v>9</v>
      </c>
      <c r="C844" t="s">
        <v>10</v>
      </c>
      <c r="D844" t="s">
        <v>10</v>
      </c>
      <c r="E844" s="1" t="s">
        <v>108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x14ac:dyDescent="0.2">
      <c r="A845" t="s">
        <v>56</v>
      </c>
      <c r="B845" t="s">
        <v>16</v>
      </c>
      <c r="C845" t="s">
        <v>10</v>
      </c>
      <c r="D845" t="s">
        <v>10</v>
      </c>
      <c r="E845" s="1" t="s">
        <v>108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x14ac:dyDescent="0.2">
      <c r="A846" t="s">
        <v>57</v>
      </c>
      <c r="B846" t="s">
        <v>16</v>
      </c>
      <c r="C846" t="s">
        <v>10</v>
      </c>
      <c r="D846" t="s">
        <v>10</v>
      </c>
      <c r="E846" s="1" t="s">
        <v>108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x14ac:dyDescent="0.2">
      <c r="A847" t="s">
        <v>58</v>
      </c>
      <c r="B847" t="s">
        <v>9</v>
      </c>
      <c r="C847" t="s">
        <v>10</v>
      </c>
      <c r="D847" t="s">
        <v>10</v>
      </c>
      <c r="E847" s="1" t="s">
        <v>108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x14ac:dyDescent="0.2">
      <c r="A848" t="s">
        <v>59</v>
      </c>
      <c r="B848" t="s">
        <v>9</v>
      </c>
      <c r="C848" t="s">
        <v>10</v>
      </c>
      <c r="D848" t="s">
        <v>10</v>
      </c>
      <c r="E848" s="1" t="s">
        <v>108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x14ac:dyDescent="0.2">
      <c r="A849" t="s">
        <v>60</v>
      </c>
      <c r="B849" t="s">
        <v>9</v>
      </c>
      <c r="C849" t="s">
        <v>10</v>
      </c>
      <c r="D849" t="s">
        <v>10</v>
      </c>
      <c r="E849" s="1" t="s">
        <v>108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x14ac:dyDescent="0.2">
      <c r="A850" t="s">
        <v>81</v>
      </c>
      <c r="B850" t="s">
        <v>9</v>
      </c>
      <c r="C850" t="s">
        <v>62</v>
      </c>
      <c r="D850" t="s">
        <v>62</v>
      </c>
      <c r="E850" s="1" t="s">
        <v>108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x14ac:dyDescent="0.2">
      <c r="A851" t="s">
        <v>84</v>
      </c>
      <c r="B851" t="s">
        <v>9</v>
      </c>
      <c r="C851" t="s">
        <v>62</v>
      </c>
      <c r="D851" t="s">
        <v>62</v>
      </c>
      <c r="E851" s="1" t="s">
        <v>108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x14ac:dyDescent="0.2">
      <c r="A852" t="s">
        <v>79</v>
      </c>
      <c r="B852" t="s">
        <v>9</v>
      </c>
      <c r="C852" t="s">
        <v>62</v>
      </c>
      <c r="D852" t="s">
        <v>62</v>
      </c>
      <c r="E852" s="1" t="s">
        <v>108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x14ac:dyDescent="0.2">
      <c r="A853" t="s">
        <v>13</v>
      </c>
      <c r="B853" t="s">
        <v>9</v>
      </c>
      <c r="C853" t="s">
        <v>62</v>
      </c>
      <c r="D853" t="s">
        <v>62</v>
      </c>
      <c r="E853" s="1" t="s">
        <v>108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x14ac:dyDescent="0.2">
      <c r="A854" t="s">
        <v>97</v>
      </c>
      <c r="B854" t="s">
        <v>18</v>
      </c>
      <c r="C854" t="s">
        <v>62</v>
      </c>
      <c r="D854" t="s">
        <v>62</v>
      </c>
      <c r="E854" s="1" t="s">
        <v>108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x14ac:dyDescent="0.2">
      <c r="A855" t="s">
        <v>85</v>
      </c>
      <c r="B855" t="s">
        <v>18</v>
      </c>
      <c r="C855" t="s">
        <v>62</v>
      </c>
      <c r="D855" t="s">
        <v>62</v>
      </c>
      <c r="E855" s="1" t="s">
        <v>108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x14ac:dyDescent="0.2">
      <c r="A856" t="s">
        <v>98</v>
      </c>
      <c r="B856" t="s">
        <v>18</v>
      </c>
      <c r="C856" t="s">
        <v>62</v>
      </c>
      <c r="D856" t="s">
        <v>62</v>
      </c>
      <c r="E856" s="1" t="s">
        <v>108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x14ac:dyDescent="0.2">
      <c r="A857" t="s">
        <v>72</v>
      </c>
      <c r="B857" t="s">
        <v>18</v>
      </c>
      <c r="C857" t="s">
        <v>62</v>
      </c>
      <c r="D857" t="s">
        <v>62</v>
      </c>
      <c r="E857" s="1" t="s">
        <v>108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63</v>
      </c>
      <c r="B858" t="s">
        <v>18</v>
      </c>
      <c r="C858" t="s">
        <v>22</v>
      </c>
      <c r="D858" t="s">
        <v>62</v>
      </c>
      <c r="E858" s="1" t="s">
        <v>108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x14ac:dyDescent="0.2">
      <c r="A859" t="s">
        <v>64</v>
      </c>
      <c r="B859" t="s">
        <v>18</v>
      </c>
      <c r="C859" t="s">
        <v>22</v>
      </c>
      <c r="D859" t="s">
        <v>62</v>
      </c>
      <c r="E859" s="1" t="s">
        <v>108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x14ac:dyDescent="0.2">
      <c r="A860" t="s">
        <v>65</v>
      </c>
      <c r="B860" t="s">
        <v>18</v>
      </c>
      <c r="C860" t="s">
        <v>22</v>
      </c>
      <c r="D860" t="s">
        <v>62</v>
      </c>
      <c r="E860" s="1" t="s">
        <v>108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x14ac:dyDescent="0.2">
      <c r="A861" t="s">
        <v>28</v>
      </c>
      <c r="B861" t="s">
        <v>18</v>
      </c>
      <c r="C861" t="s">
        <v>62</v>
      </c>
      <c r="D861" t="s">
        <v>62</v>
      </c>
      <c r="E861" s="1" t="s">
        <v>108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x14ac:dyDescent="0.2">
      <c r="A862" t="s">
        <v>99</v>
      </c>
      <c r="B862" t="s">
        <v>18</v>
      </c>
      <c r="C862" t="s">
        <v>62</v>
      </c>
      <c r="D862" t="s">
        <v>62</v>
      </c>
      <c r="E862" s="1" t="s">
        <v>108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x14ac:dyDescent="0.2">
      <c r="A863" t="s">
        <v>100</v>
      </c>
      <c r="B863" t="s">
        <v>18</v>
      </c>
      <c r="C863" t="s">
        <v>62</v>
      </c>
      <c r="D863" t="s">
        <v>62</v>
      </c>
      <c r="E863" s="1" t="s">
        <v>108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x14ac:dyDescent="0.2">
      <c r="A864" t="s">
        <v>37</v>
      </c>
      <c r="B864" t="s">
        <v>9</v>
      </c>
      <c r="C864" t="s">
        <v>62</v>
      </c>
      <c r="D864" t="s">
        <v>62</v>
      </c>
      <c r="E864" s="1" t="s">
        <v>108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x14ac:dyDescent="0.2">
      <c r="A865" t="s">
        <v>101</v>
      </c>
      <c r="B865" t="s">
        <v>9</v>
      </c>
      <c r="C865" t="s">
        <v>62</v>
      </c>
      <c r="D865" t="s">
        <v>62</v>
      </c>
      <c r="E865" s="1" t="s">
        <v>108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x14ac:dyDescent="0.2">
      <c r="A866" t="s">
        <v>102</v>
      </c>
      <c r="B866" t="s">
        <v>9</v>
      </c>
      <c r="C866" t="s">
        <v>62</v>
      </c>
      <c r="D866" t="s">
        <v>62</v>
      </c>
      <c r="E866" s="1" t="s">
        <v>108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x14ac:dyDescent="0.2">
      <c r="A867" t="s">
        <v>103</v>
      </c>
      <c r="B867" t="s">
        <v>9</v>
      </c>
      <c r="C867" t="s">
        <v>62</v>
      </c>
      <c r="D867" t="s">
        <v>62</v>
      </c>
      <c r="E867" s="1" t="s">
        <v>108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x14ac:dyDescent="0.2">
      <c r="A868" t="s">
        <v>40</v>
      </c>
      <c r="B868" t="s">
        <v>9</v>
      </c>
      <c r="C868" t="s">
        <v>62</v>
      </c>
      <c r="D868" t="s">
        <v>62</v>
      </c>
      <c r="E868" s="1" t="s">
        <v>108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x14ac:dyDescent="0.2">
      <c r="A869" t="s">
        <v>42</v>
      </c>
      <c r="B869" t="s">
        <v>9</v>
      </c>
      <c r="C869" t="s">
        <v>62</v>
      </c>
      <c r="D869" t="s">
        <v>62</v>
      </c>
      <c r="E869" s="1" t="s">
        <v>108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x14ac:dyDescent="0.2">
      <c r="A870" t="s">
        <v>43</v>
      </c>
      <c r="B870" t="s">
        <v>9</v>
      </c>
      <c r="C870" t="s">
        <v>62</v>
      </c>
      <c r="D870" t="s">
        <v>62</v>
      </c>
      <c r="E870" s="1" t="s">
        <v>108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x14ac:dyDescent="0.2">
      <c r="A871" t="s">
        <v>47</v>
      </c>
      <c r="B871" t="s">
        <v>9</v>
      </c>
      <c r="C871" t="s">
        <v>62</v>
      </c>
      <c r="D871" t="s">
        <v>62</v>
      </c>
      <c r="E871" s="1" t="s">
        <v>108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x14ac:dyDescent="0.2">
      <c r="A872" t="s">
        <v>48</v>
      </c>
      <c r="B872" t="s">
        <v>9</v>
      </c>
      <c r="C872" t="s">
        <v>62</v>
      </c>
      <c r="D872" t="s">
        <v>62</v>
      </c>
      <c r="E872" s="1" t="s">
        <v>108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x14ac:dyDescent="0.2">
      <c r="A873" t="s">
        <v>92</v>
      </c>
      <c r="B873" t="s">
        <v>9</v>
      </c>
      <c r="C873" t="s">
        <v>62</v>
      </c>
      <c r="D873" t="s">
        <v>62</v>
      </c>
      <c r="E873" s="1" t="s">
        <v>108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x14ac:dyDescent="0.2">
      <c r="A874" t="s">
        <v>93</v>
      </c>
      <c r="B874" t="s">
        <v>9</v>
      </c>
      <c r="C874" t="s">
        <v>62</v>
      </c>
      <c r="D874" t="s">
        <v>62</v>
      </c>
      <c r="E874" s="1" t="s">
        <v>108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x14ac:dyDescent="0.2">
      <c r="A875" t="s">
        <v>49</v>
      </c>
      <c r="B875" t="s">
        <v>9</v>
      </c>
      <c r="C875" t="s">
        <v>62</v>
      </c>
      <c r="D875" t="s">
        <v>62</v>
      </c>
      <c r="E875" s="1" t="s">
        <v>108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x14ac:dyDescent="0.2">
      <c r="A876" t="s">
        <v>104</v>
      </c>
      <c r="B876" t="s">
        <v>9</v>
      </c>
      <c r="C876" t="s">
        <v>62</v>
      </c>
      <c r="D876" t="s">
        <v>62</v>
      </c>
      <c r="E876" s="1" t="s">
        <v>108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x14ac:dyDescent="0.2">
      <c r="A877" t="s">
        <v>52</v>
      </c>
      <c r="B877" t="s">
        <v>9</v>
      </c>
      <c r="C877" t="s">
        <v>62</v>
      </c>
      <c r="D877" t="s">
        <v>62</v>
      </c>
      <c r="E877" s="1" t="s">
        <v>108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x14ac:dyDescent="0.2">
      <c r="A878" t="s">
        <v>96</v>
      </c>
      <c r="B878" t="s">
        <v>51</v>
      </c>
      <c r="C878" t="s">
        <v>62</v>
      </c>
      <c r="D878" t="s">
        <v>62</v>
      </c>
      <c r="E878" s="1" t="s">
        <v>108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x14ac:dyDescent="0.2">
      <c r="A879" t="s">
        <v>55</v>
      </c>
      <c r="B879" t="s">
        <v>9</v>
      </c>
      <c r="C879" t="s">
        <v>62</v>
      </c>
      <c r="D879" t="s">
        <v>62</v>
      </c>
      <c r="E879" s="1" t="s">
        <v>108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x14ac:dyDescent="0.2">
      <c r="A880" t="s">
        <v>105</v>
      </c>
      <c r="B880" t="s">
        <v>16</v>
      </c>
      <c r="C880" t="s">
        <v>62</v>
      </c>
      <c r="D880" t="s">
        <v>62</v>
      </c>
      <c r="E880" s="1" t="s">
        <v>108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x14ac:dyDescent="0.2">
      <c r="A881" t="s">
        <v>106</v>
      </c>
      <c r="B881" t="s">
        <v>16</v>
      </c>
      <c r="C881" t="s">
        <v>62</v>
      </c>
      <c r="D881" t="s">
        <v>62</v>
      </c>
      <c r="E881" s="1" t="s">
        <v>108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x14ac:dyDescent="0.2">
      <c r="A882" t="s">
        <v>60</v>
      </c>
      <c r="B882" t="s">
        <v>9</v>
      </c>
      <c r="C882" t="s">
        <v>62</v>
      </c>
      <c r="D882" t="s">
        <v>62</v>
      </c>
      <c r="E882" s="1" t="s">
        <v>108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109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x14ac:dyDescent="0.2">
      <c r="A884" t="s">
        <v>83</v>
      </c>
      <c r="B884" t="s">
        <v>9</v>
      </c>
      <c r="C884" t="s">
        <v>10</v>
      </c>
      <c r="D884" t="s">
        <v>10</v>
      </c>
      <c r="E884" s="1" t="s">
        <v>109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109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x14ac:dyDescent="0.2">
      <c r="A886" t="s">
        <v>84</v>
      </c>
      <c r="B886" t="s">
        <v>9</v>
      </c>
      <c r="C886" t="s">
        <v>10</v>
      </c>
      <c r="D886" t="s">
        <v>10</v>
      </c>
      <c r="E886" s="1" t="s">
        <v>109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109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109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109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x14ac:dyDescent="0.2">
      <c r="A890" t="s">
        <v>85</v>
      </c>
      <c r="B890" t="s">
        <v>18</v>
      </c>
      <c r="C890" t="s">
        <v>10</v>
      </c>
      <c r="D890" t="s">
        <v>10</v>
      </c>
      <c r="E890" s="1" t="s">
        <v>109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x14ac:dyDescent="0.2">
      <c r="A891" t="s">
        <v>86</v>
      </c>
      <c r="B891" t="s">
        <v>18</v>
      </c>
      <c r="C891" t="s">
        <v>22</v>
      </c>
      <c r="D891" t="s">
        <v>10</v>
      </c>
      <c r="E891" s="1" t="s">
        <v>109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109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109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109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109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109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x14ac:dyDescent="0.2">
      <c r="A897" t="s">
        <v>87</v>
      </c>
      <c r="B897" t="s">
        <v>18</v>
      </c>
      <c r="C897" t="s">
        <v>10</v>
      </c>
      <c r="D897" t="s">
        <v>10</v>
      </c>
      <c r="E897" s="1" t="s">
        <v>109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x14ac:dyDescent="0.2">
      <c r="A898" t="s">
        <v>88</v>
      </c>
      <c r="B898" t="s">
        <v>18</v>
      </c>
      <c r="C898" t="s">
        <v>10</v>
      </c>
      <c r="D898" t="s">
        <v>10</v>
      </c>
      <c r="E898" s="1" t="s">
        <v>109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109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109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109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109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109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109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109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109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x14ac:dyDescent="0.2">
      <c r="A907" t="s">
        <v>36</v>
      </c>
      <c r="B907" t="s">
        <v>9</v>
      </c>
      <c r="C907" t="s">
        <v>10</v>
      </c>
      <c r="D907" t="s">
        <v>10</v>
      </c>
      <c r="E907" s="1" t="s">
        <v>109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x14ac:dyDescent="0.2">
      <c r="A908" t="s">
        <v>37</v>
      </c>
      <c r="B908" t="s">
        <v>9</v>
      </c>
      <c r="C908" t="s">
        <v>10</v>
      </c>
      <c r="D908" t="s">
        <v>10</v>
      </c>
      <c r="E908" s="1" t="s">
        <v>109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x14ac:dyDescent="0.2">
      <c r="A909" t="s">
        <v>89</v>
      </c>
      <c r="B909" t="s">
        <v>9</v>
      </c>
      <c r="C909" t="s">
        <v>10</v>
      </c>
      <c r="D909" t="s">
        <v>10</v>
      </c>
      <c r="E909" s="1" t="s">
        <v>109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x14ac:dyDescent="0.2">
      <c r="A910" t="s">
        <v>90</v>
      </c>
      <c r="B910" t="s">
        <v>9</v>
      </c>
      <c r="C910" t="s">
        <v>10</v>
      </c>
      <c r="D910" t="s">
        <v>10</v>
      </c>
      <c r="E910" s="1" t="s">
        <v>109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x14ac:dyDescent="0.2">
      <c r="A911" t="s">
        <v>91</v>
      </c>
      <c r="B911" t="s">
        <v>9</v>
      </c>
      <c r="C911" t="s">
        <v>10</v>
      </c>
      <c r="D911" t="s">
        <v>10</v>
      </c>
      <c r="E911" s="1" t="s">
        <v>109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x14ac:dyDescent="0.2">
      <c r="A912" t="s">
        <v>38</v>
      </c>
      <c r="B912" t="s">
        <v>9</v>
      </c>
      <c r="C912" t="s">
        <v>10</v>
      </c>
      <c r="D912" t="s">
        <v>10</v>
      </c>
      <c r="E912" s="1" t="s">
        <v>109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x14ac:dyDescent="0.2">
      <c r="A913" t="s">
        <v>39</v>
      </c>
      <c r="B913" t="s">
        <v>9</v>
      </c>
      <c r="C913" t="s">
        <v>10</v>
      </c>
      <c r="D913" t="s">
        <v>10</v>
      </c>
      <c r="E913" s="1" t="s">
        <v>109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x14ac:dyDescent="0.2">
      <c r="A914" t="s">
        <v>40</v>
      </c>
      <c r="B914" t="s">
        <v>9</v>
      </c>
      <c r="C914" t="s">
        <v>10</v>
      </c>
      <c r="D914" t="s">
        <v>10</v>
      </c>
      <c r="E914" s="1" t="s">
        <v>109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x14ac:dyDescent="0.2">
      <c r="A915" t="s">
        <v>41</v>
      </c>
      <c r="B915" t="s">
        <v>9</v>
      </c>
      <c r="C915" t="s">
        <v>10</v>
      </c>
      <c r="D915" t="s">
        <v>10</v>
      </c>
      <c r="E915" s="1" t="s">
        <v>109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x14ac:dyDescent="0.2">
      <c r="A916" t="s">
        <v>42</v>
      </c>
      <c r="B916" t="s">
        <v>9</v>
      </c>
      <c r="C916" t="s">
        <v>10</v>
      </c>
      <c r="D916" t="s">
        <v>10</v>
      </c>
      <c r="E916" s="1" t="s">
        <v>109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x14ac:dyDescent="0.2">
      <c r="A917" t="s">
        <v>43</v>
      </c>
      <c r="B917" t="s">
        <v>9</v>
      </c>
      <c r="C917" t="s">
        <v>10</v>
      </c>
      <c r="D917" t="s">
        <v>10</v>
      </c>
      <c r="E917" s="1" t="s">
        <v>109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x14ac:dyDescent="0.2">
      <c r="A918" t="s">
        <v>44</v>
      </c>
      <c r="B918" t="s">
        <v>9</v>
      </c>
      <c r="C918" t="s">
        <v>10</v>
      </c>
      <c r="D918" t="s">
        <v>10</v>
      </c>
      <c r="E918" s="1" t="s">
        <v>109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x14ac:dyDescent="0.2">
      <c r="A919" t="s">
        <v>45</v>
      </c>
      <c r="B919" t="s">
        <v>9</v>
      </c>
      <c r="C919" t="s">
        <v>10</v>
      </c>
      <c r="D919" t="s">
        <v>10</v>
      </c>
      <c r="E919" s="1" t="s">
        <v>109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x14ac:dyDescent="0.2">
      <c r="A920" t="s">
        <v>46</v>
      </c>
      <c r="B920" t="s">
        <v>9</v>
      </c>
      <c r="C920" t="s">
        <v>10</v>
      </c>
      <c r="D920" t="s">
        <v>10</v>
      </c>
      <c r="E920" s="1" t="s">
        <v>109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x14ac:dyDescent="0.2">
      <c r="A921" t="s">
        <v>47</v>
      </c>
      <c r="B921" t="s">
        <v>9</v>
      </c>
      <c r="C921" t="s">
        <v>10</v>
      </c>
      <c r="D921" t="s">
        <v>10</v>
      </c>
      <c r="E921" s="1" t="s">
        <v>109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x14ac:dyDescent="0.2">
      <c r="A922" t="s">
        <v>48</v>
      </c>
      <c r="B922" t="s">
        <v>9</v>
      </c>
      <c r="C922" t="s">
        <v>10</v>
      </c>
      <c r="D922" t="s">
        <v>10</v>
      </c>
      <c r="E922" s="1" t="s">
        <v>109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x14ac:dyDescent="0.2">
      <c r="A923" t="s">
        <v>92</v>
      </c>
      <c r="B923" t="s">
        <v>9</v>
      </c>
      <c r="C923" t="s">
        <v>10</v>
      </c>
      <c r="D923" t="s">
        <v>10</v>
      </c>
      <c r="E923" s="1" t="s">
        <v>109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x14ac:dyDescent="0.2">
      <c r="A924" t="s">
        <v>93</v>
      </c>
      <c r="B924" t="s">
        <v>9</v>
      </c>
      <c r="C924" t="s">
        <v>10</v>
      </c>
      <c r="D924" t="s">
        <v>10</v>
      </c>
      <c r="E924" s="1" t="s">
        <v>109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x14ac:dyDescent="0.2">
      <c r="A925" t="s">
        <v>50</v>
      </c>
      <c r="B925" t="s">
        <v>51</v>
      </c>
      <c r="C925" t="s">
        <v>10</v>
      </c>
      <c r="D925" t="s">
        <v>10</v>
      </c>
      <c r="E925" s="1" t="s">
        <v>109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x14ac:dyDescent="0.2">
      <c r="A926" t="s">
        <v>94</v>
      </c>
      <c r="B926" t="s">
        <v>9</v>
      </c>
      <c r="C926" t="s">
        <v>10</v>
      </c>
      <c r="D926" t="s">
        <v>10</v>
      </c>
      <c r="E926" s="1" t="s">
        <v>109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x14ac:dyDescent="0.2">
      <c r="A927" t="s">
        <v>53</v>
      </c>
      <c r="B927" t="s">
        <v>9</v>
      </c>
      <c r="C927" t="s">
        <v>10</v>
      </c>
      <c r="D927" t="s">
        <v>10</v>
      </c>
      <c r="E927" s="1" t="s">
        <v>109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x14ac:dyDescent="0.2">
      <c r="A928" t="s">
        <v>95</v>
      </c>
      <c r="B928" t="s">
        <v>9</v>
      </c>
      <c r="C928" t="s">
        <v>10</v>
      </c>
      <c r="D928" t="s">
        <v>10</v>
      </c>
      <c r="E928" s="1" t="s">
        <v>109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x14ac:dyDescent="0.2">
      <c r="A929" t="s">
        <v>54</v>
      </c>
      <c r="B929" t="s">
        <v>9</v>
      </c>
      <c r="C929" t="s">
        <v>10</v>
      </c>
      <c r="D929" t="s">
        <v>10</v>
      </c>
      <c r="E929" s="1" t="s">
        <v>109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x14ac:dyDescent="0.2">
      <c r="A930" t="s">
        <v>96</v>
      </c>
      <c r="B930" t="s">
        <v>51</v>
      </c>
      <c r="C930" t="s">
        <v>10</v>
      </c>
      <c r="D930" t="s">
        <v>10</v>
      </c>
      <c r="E930" s="1" t="s">
        <v>109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x14ac:dyDescent="0.2">
      <c r="A931" t="s">
        <v>55</v>
      </c>
      <c r="B931" t="s">
        <v>9</v>
      </c>
      <c r="C931" t="s">
        <v>10</v>
      </c>
      <c r="D931" t="s">
        <v>10</v>
      </c>
      <c r="E931" s="1" t="s">
        <v>109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x14ac:dyDescent="0.2">
      <c r="A932" t="s">
        <v>56</v>
      </c>
      <c r="B932" t="s">
        <v>16</v>
      </c>
      <c r="C932" t="s">
        <v>10</v>
      </c>
      <c r="D932" t="s">
        <v>10</v>
      </c>
      <c r="E932" s="1" t="s">
        <v>109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x14ac:dyDescent="0.2">
      <c r="A933" t="s">
        <v>57</v>
      </c>
      <c r="B933" t="s">
        <v>16</v>
      </c>
      <c r="C933" t="s">
        <v>10</v>
      </c>
      <c r="D933" t="s">
        <v>10</v>
      </c>
      <c r="E933" s="1" t="s">
        <v>109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x14ac:dyDescent="0.2">
      <c r="A934" t="s">
        <v>58</v>
      </c>
      <c r="B934" t="s">
        <v>9</v>
      </c>
      <c r="C934" t="s">
        <v>10</v>
      </c>
      <c r="D934" t="s">
        <v>10</v>
      </c>
      <c r="E934" s="1" t="s">
        <v>109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x14ac:dyDescent="0.2">
      <c r="A935" t="s">
        <v>59</v>
      </c>
      <c r="B935" t="s">
        <v>9</v>
      </c>
      <c r="C935" t="s">
        <v>10</v>
      </c>
      <c r="D935" t="s">
        <v>10</v>
      </c>
      <c r="E935" s="1" t="s">
        <v>109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x14ac:dyDescent="0.2">
      <c r="A936" t="s">
        <v>60</v>
      </c>
      <c r="B936" t="s">
        <v>9</v>
      </c>
      <c r="C936" t="s">
        <v>10</v>
      </c>
      <c r="D936" t="s">
        <v>10</v>
      </c>
      <c r="E936" s="1" t="s">
        <v>109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x14ac:dyDescent="0.2">
      <c r="A937" t="s">
        <v>81</v>
      </c>
      <c r="B937" t="s">
        <v>9</v>
      </c>
      <c r="C937" t="s">
        <v>62</v>
      </c>
      <c r="D937" t="s">
        <v>62</v>
      </c>
      <c r="E937" s="1" t="s">
        <v>109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x14ac:dyDescent="0.2">
      <c r="A938" t="s">
        <v>84</v>
      </c>
      <c r="B938" t="s">
        <v>9</v>
      </c>
      <c r="C938" t="s">
        <v>62</v>
      </c>
      <c r="D938" t="s">
        <v>62</v>
      </c>
      <c r="E938" s="1" t="s">
        <v>109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x14ac:dyDescent="0.2">
      <c r="A939" t="s">
        <v>79</v>
      </c>
      <c r="B939" t="s">
        <v>9</v>
      </c>
      <c r="C939" t="s">
        <v>62</v>
      </c>
      <c r="D939" t="s">
        <v>62</v>
      </c>
      <c r="E939" s="1" t="s">
        <v>109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x14ac:dyDescent="0.2">
      <c r="A940" t="s">
        <v>13</v>
      </c>
      <c r="B940" t="s">
        <v>9</v>
      </c>
      <c r="C940" t="s">
        <v>62</v>
      </c>
      <c r="D940" t="s">
        <v>62</v>
      </c>
      <c r="E940" s="1" t="s">
        <v>109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x14ac:dyDescent="0.2">
      <c r="A941" t="s">
        <v>97</v>
      </c>
      <c r="B941" t="s">
        <v>18</v>
      </c>
      <c r="C941" t="s">
        <v>62</v>
      </c>
      <c r="D941" t="s">
        <v>62</v>
      </c>
      <c r="E941" s="1" t="s">
        <v>109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x14ac:dyDescent="0.2">
      <c r="A942" t="s">
        <v>85</v>
      </c>
      <c r="B942" t="s">
        <v>18</v>
      </c>
      <c r="C942" t="s">
        <v>62</v>
      </c>
      <c r="D942" t="s">
        <v>62</v>
      </c>
      <c r="E942" s="1" t="s">
        <v>109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x14ac:dyDescent="0.2">
      <c r="A943" t="s">
        <v>98</v>
      </c>
      <c r="B943" t="s">
        <v>18</v>
      </c>
      <c r="C943" t="s">
        <v>62</v>
      </c>
      <c r="D943" t="s">
        <v>62</v>
      </c>
      <c r="E943" s="1" t="s">
        <v>109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x14ac:dyDescent="0.2">
      <c r="A944" t="s">
        <v>72</v>
      </c>
      <c r="B944" t="s">
        <v>18</v>
      </c>
      <c r="C944" t="s">
        <v>62</v>
      </c>
      <c r="D944" t="s">
        <v>62</v>
      </c>
      <c r="E944" s="1" t="s">
        <v>109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63</v>
      </c>
      <c r="B945" t="s">
        <v>18</v>
      </c>
      <c r="C945" t="s">
        <v>22</v>
      </c>
      <c r="D945" t="s">
        <v>62</v>
      </c>
      <c r="E945" s="1" t="s">
        <v>109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x14ac:dyDescent="0.2">
      <c r="A946" t="s">
        <v>64</v>
      </c>
      <c r="B946" t="s">
        <v>18</v>
      </c>
      <c r="C946" t="s">
        <v>22</v>
      </c>
      <c r="D946" t="s">
        <v>62</v>
      </c>
      <c r="E946" s="1" t="s">
        <v>109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x14ac:dyDescent="0.2">
      <c r="A947" t="s">
        <v>65</v>
      </c>
      <c r="B947" t="s">
        <v>18</v>
      </c>
      <c r="C947" t="s">
        <v>22</v>
      </c>
      <c r="D947" t="s">
        <v>62</v>
      </c>
      <c r="E947" s="1" t="s">
        <v>109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x14ac:dyDescent="0.2">
      <c r="A948" t="s">
        <v>28</v>
      </c>
      <c r="B948" t="s">
        <v>18</v>
      </c>
      <c r="C948" t="s">
        <v>62</v>
      </c>
      <c r="D948" t="s">
        <v>62</v>
      </c>
      <c r="E948" s="1" t="s">
        <v>109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x14ac:dyDescent="0.2">
      <c r="A949" t="s">
        <v>99</v>
      </c>
      <c r="B949" t="s">
        <v>18</v>
      </c>
      <c r="C949" t="s">
        <v>62</v>
      </c>
      <c r="D949" t="s">
        <v>62</v>
      </c>
      <c r="E949" s="1" t="s">
        <v>109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x14ac:dyDescent="0.2">
      <c r="A950" t="s">
        <v>100</v>
      </c>
      <c r="B950" t="s">
        <v>18</v>
      </c>
      <c r="C950" t="s">
        <v>62</v>
      </c>
      <c r="D950" t="s">
        <v>62</v>
      </c>
      <c r="E950" s="1" t="s">
        <v>109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x14ac:dyDescent="0.2">
      <c r="A951" t="s">
        <v>37</v>
      </c>
      <c r="B951" t="s">
        <v>9</v>
      </c>
      <c r="C951" t="s">
        <v>62</v>
      </c>
      <c r="D951" t="s">
        <v>62</v>
      </c>
      <c r="E951" s="1" t="s">
        <v>109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x14ac:dyDescent="0.2">
      <c r="A952" t="s">
        <v>101</v>
      </c>
      <c r="B952" t="s">
        <v>9</v>
      </c>
      <c r="C952" t="s">
        <v>62</v>
      </c>
      <c r="D952" t="s">
        <v>62</v>
      </c>
      <c r="E952" s="1" t="s">
        <v>109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x14ac:dyDescent="0.2">
      <c r="A953" t="s">
        <v>102</v>
      </c>
      <c r="B953" t="s">
        <v>9</v>
      </c>
      <c r="C953" t="s">
        <v>62</v>
      </c>
      <c r="D953" t="s">
        <v>62</v>
      </c>
      <c r="E953" s="1" t="s">
        <v>109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x14ac:dyDescent="0.2">
      <c r="A954" t="s">
        <v>103</v>
      </c>
      <c r="B954" t="s">
        <v>9</v>
      </c>
      <c r="C954" t="s">
        <v>62</v>
      </c>
      <c r="D954" t="s">
        <v>62</v>
      </c>
      <c r="E954" s="1" t="s">
        <v>109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x14ac:dyDescent="0.2">
      <c r="A955" t="s">
        <v>40</v>
      </c>
      <c r="B955" t="s">
        <v>9</v>
      </c>
      <c r="C955" t="s">
        <v>62</v>
      </c>
      <c r="D955" t="s">
        <v>62</v>
      </c>
      <c r="E955" s="1" t="s">
        <v>109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x14ac:dyDescent="0.2">
      <c r="A956" t="s">
        <v>42</v>
      </c>
      <c r="B956" t="s">
        <v>9</v>
      </c>
      <c r="C956" t="s">
        <v>62</v>
      </c>
      <c r="D956" t="s">
        <v>62</v>
      </c>
      <c r="E956" s="1" t="s">
        <v>109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x14ac:dyDescent="0.2">
      <c r="A957" t="s">
        <v>43</v>
      </c>
      <c r="B957" t="s">
        <v>9</v>
      </c>
      <c r="C957" t="s">
        <v>62</v>
      </c>
      <c r="D957" t="s">
        <v>62</v>
      </c>
      <c r="E957" s="1" t="s">
        <v>109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x14ac:dyDescent="0.2">
      <c r="A958" t="s">
        <v>47</v>
      </c>
      <c r="B958" t="s">
        <v>9</v>
      </c>
      <c r="C958" t="s">
        <v>62</v>
      </c>
      <c r="D958" t="s">
        <v>62</v>
      </c>
      <c r="E958" s="1" t="s">
        <v>109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x14ac:dyDescent="0.2">
      <c r="A959" t="s">
        <v>48</v>
      </c>
      <c r="B959" t="s">
        <v>9</v>
      </c>
      <c r="C959" t="s">
        <v>62</v>
      </c>
      <c r="D959" t="s">
        <v>62</v>
      </c>
      <c r="E959" s="1" t="s">
        <v>109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x14ac:dyDescent="0.2">
      <c r="A960" t="s">
        <v>92</v>
      </c>
      <c r="B960" t="s">
        <v>9</v>
      </c>
      <c r="C960" t="s">
        <v>62</v>
      </c>
      <c r="D960" t="s">
        <v>62</v>
      </c>
      <c r="E960" s="1" t="s">
        <v>109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x14ac:dyDescent="0.2">
      <c r="A961" t="s">
        <v>93</v>
      </c>
      <c r="B961" t="s">
        <v>9</v>
      </c>
      <c r="C961" t="s">
        <v>62</v>
      </c>
      <c r="D961" t="s">
        <v>62</v>
      </c>
      <c r="E961" s="1" t="s">
        <v>109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x14ac:dyDescent="0.2">
      <c r="A962" t="s">
        <v>49</v>
      </c>
      <c r="B962" t="s">
        <v>9</v>
      </c>
      <c r="C962" t="s">
        <v>62</v>
      </c>
      <c r="D962" t="s">
        <v>62</v>
      </c>
      <c r="E962" s="1" t="s">
        <v>109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x14ac:dyDescent="0.2">
      <c r="A963" t="s">
        <v>104</v>
      </c>
      <c r="B963" t="s">
        <v>9</v>
      </c>
      <c r="C963" t="s">
        <v>62</v>
      </c>
      <c r="D963" t="s">
        <v>62</v>
      </c>
      <c r="E963" s="1" t="s">
        <v>109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x14ac:dyDescent="0.2">
      <c r="A964" t="s">
        <v>52</v>
      </c>
      <c r="B964" t="s">
        <v>9</v>
      </c>
      <c r="C964" t="s">
        <v>62</v>
      </c>
      <c r="D964" t="s">
        <v>62</v>
      </c>
      <c r="E964" s="1" t="s">
        <v>109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x14ac:dyDescent="0.2">
      <c r="A965" t="s">
        <v>96</v>
      </c>
      <c r="B965" t="s">
        <v>51</v>
      </c>
      <c r="C965" t="s">
        <v>62</v>
      </c>
      <c r="D965" t="s">
        <v>62</v>
      </c>
      <c r="E965" s="1" t="s">
        <v>109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x14ac:dyDescent="0.2">
      <c r="A966" t="s">
        <v>55</v>
      </c>
      <c r="B966" t="s">
        <v>9</v>
      </c>
      <c r="C966" t="s">
        <v>62</v>
      </c>
      <c r="D966" t="s">
        <v>62</v>
      </c>
      <c r="E966" s="1" t="s">
        <v>109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x14ac:dyDescent="0.2">
      <c r="A967" t="s">
        <v>105</v>
      </c>
      <c r="B967" t="s">
        <v>16</v>
      </c>
      <c r="C967" t="s">
        <v>62</v>
      </c>
      <c r="D967" t="s">
        <v>62</v>
      </c>
      <c r="E967" s="1" t="s">
        <v>109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x14ac:dyDescent="0.2">
      <c r="A968" t="s">
        <v>106</v>
      </c>
      <c r="B968" t="s">
        <v>16</v>
      </c>
      <c r="C968" t="s">
        <v>62</v>
      </c>
      <c r="D968" t="s">
        <v>62</v>
      </c>
      <c r="E968" s="1" t="s">
        <v>109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x14ac:dyDescent="0.2">
      <c r="A969" t="s">
        <v>60</v>
      </c>
      <c r="B969" t="s">
        <v>9</v>
      </c>
      <c r="C969" t="s">
        <v>62</v>
      </c>
      <c r="D969" t="s">
        <v>62</v>
      </c>
      <c r="E969" s="1" t="s">
        <v>109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110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x14ac:dyDescent="0.2">
      <c r="A971" t="s">
        <v>83</v>
      </c>
      <c r="B971" t="s">
        <v>9</v>
      </c>
      <c r="C971" t="s">
        <v>10</v>
      </c>
      <c r="D971" t="s">
        <v>10</v>
      </c>
      <c r="E971" s="1" t="s">
        <v>110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110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x14ac:dyDescent="0.2">
      <c r="A973" t="s">
        <v>84</v>
      </c>
      <c r="B973" t="s">
        <v>9</v>
      </c>
      <c r="C973" t="s">
        <v>10</v>
      </c>
      <c r="D973" t="s">
        <v>10</v>
      </c>
      <c r="E973" s="1" t="s">
        <v>110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110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110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110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x14ac:dyDescent="0.2">
      <c r="A977" t="s">
        <v>85</v>
      </c>
      <c r="B977" t="s">
        <v>18</v>
      </c>
      <c r="C977" t="s">
        <v>10</v>
      </c>
      <c r="D977" t="s">
        <v>10</v>
      </c>
      <c r="E977" s="1" t="s">
        <v>110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x14ac:dyDescent="0.2">
      <c r="A978" t="s">
        <v>86</v>
      </c>
      <c r="B978" t="s">
        <v>18</v>
      </c>
      <c r="C978" t="s">
        <v>22</v>
      </c>
      <c r="D978" t="s">
        <v>10</v>
      </c>
      <c r="E978" s="1" t="s">
        <v>110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110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110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110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110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110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x14ac:dyDescent="0.2">
      <c r="A984" t="s">
        <v>87</v>
      </c>
      <c r="B984" t="s">
        <v>18</v>
      </c>
      <c r="C984" t="s">
        <v>10</v>
      </c>
      <c r="D984" t="s">
        <v>10</v>
      </c>
      <c r="E984" s="1" t="s">
        <v>110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x14ac:dyDescent="0.2">
      <c r="A985" t="s">
        <v>88</v>
      </c>
      <c r="B985" t="s">
        <v>18</v>
      </c>
      <c r="C985" t="s">
        <v>10</v>
      </c>
      <c r="D985" t="s">
        <v>10</v>
      </c>
      <c r="E985" s="1" t="s">
        <v>110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110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110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110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110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110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110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110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110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x14ac:dyDescent="0.2">
      <c r="A994" t="s">
        <v>36</v>
      </c>
      <c r="B994" t="s">
        <v>9</v>
      </c>
      <c r="C994" t="s">
        <v>10</v>
      </c>
      <c r="D994" t="s">
        <v>10</v>
      </c>
      <c r="E994" s="1" t="s">
        <v>110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x14ac:dyDescent="0.2">
      <c r="A995" t="s">
        <v>37</v>
      </c>
      <c r="B995" t="s">
        <v>9</v>
      </c>
      <c r="C995" t="s">
        <v>10</v>
      </c>
      <c r="D995" t="s">
        <v>10</v>
      </c>
      <c r="E995" s="1" t="s">
        <v>110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x14ac:dyDescent="0.2">
      <c r="A996" t="s">
        <v>89</v>
      </c>
      <c r="B996" t="s">
        <v>9</v>
      </c>
      <c r="C996" t="s">
        <v>10</v>
      </c>
      <c r="D996" t="s">
        <v>10</v>
      </c>
      <c r="E996" s="1" t="s">
        <v>110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x14ac:dyDescent="0.2">
      <c r="A997" t="s">
        <v>90</v>
      </c>
      <c r="B997" t="s">
        <v>9</v>
      </c>
      <c r="C997" t="s">
        <v>10</v>
      </c>
      <c r="D997" t="s">
        <v>10</v>
      </c>
      <c r="E997" s="1" t="s">
        <v>110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x14ac:dyDescent="0.2">
      <c r="A998" t="s">
        <v>91</v>
      </c>
      <c r="B998" t="s">
        <v>9</v>
      </c>
      <c r="C998" t="s">
        <v>10</v>
      </c>
      <c r="D998" t="s">
        <v>10</v>
      </c>
      <c r="E998" s="1" t="s">
        <v>110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x14ac:dyDescent="0.2">
      <c r="A999" t="s">
        <v>38</v>
      </c>
      <c r="B999" t="s">
        <v>9</v>
      </c>
      <c r="C999" t="s">
        <v>10</v>
      </c>
      <c r="D999" t="s">
        <v>10</v>
      </c>
      <c r="E999" s="1" t="s">
        <v>110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x14ac:dyDescent="0.2">
      <c r="A1000" t="s">
        <v>39</v>
      </c>
      <c r="B1000" t="s">
        <v>9</v>
      </c>
      <c r="C1000" t="s">
        <v>10</v>
      </c>
      <c r="D1000" t="s">
        <v>10</v>
      </c>
      <c r="E1000" s="1" t="s">
        <v>110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x14ac:dyDescent="0.2">
      <c r="A1001" t="s">
        <v>40</v>
      </c>
      <c r="B1001" t="s">
        <v>9</v>
      </c>
      <c r="C1001" t="s">
        <v>10</v>
      </c>
      <c r="D1001" t="s">
        <v>10</v>
      </c>
      <c r="E1001" s="1" t="s">
        <v>110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x14ac:dyDescent="0.2">
      <c r="A1002" t="s">
        <v>41</v>
      </c>
      <c r="B1002" t="s">
        <v>9</v>
      </c>
      <c r="C1002" t="s">
        <v>10</v>
      </c>
      <c r="D1002" t="s">
        <v>10</v>
      </c>
      <c r="E1002" s="1" t="s">
        <v>110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x14ac:dyDescent="0.2">
      <c r="A1003" t="s">
        <v>42</v>
      </c>
      <c r="B1003" t="s">
        <v>9</v>
      </c>
      <c r="C1003" t="s">
        <v>10</v>
      </c>
      <c r="D1003" t="s">
        <v>10</v>
      </c>
      <c r="E1003" s="1" t="s">
        <v>110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x14ac:dyDescent="0.2">
      <c r="A1004" t="s">
        <v>43</v>
      </c>
      <c r="B1004" t="s">
        <v>9</v>
      </c>
      <c r="C1004" t="s">
        <v>10</v>
      </c>
      <c r="D1004" t="s">
        <v>10</v>
      </c>
      <c r="E1004" s="1" t="s">
        <v>110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x14ac:dyDescent="0.2">
      <c r="A1005" t="s">
        <v>44</v>
      </c>
      <c r="B1005" t="s">
        <v>9</v>
      </c>
      <c r="C1005" t="s">
        <v>10</v>
      </c>
      <c r="D1005" t="s">
        <v>10</v>
      </c>
      <c r="E1005" s="1" t="s">
        <v>110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x14ac:dyDescent="0.2">
      <c r="A1006" t="s">
        <v>45</v>
      </c>
      <c r="B1006" t="s">
        <v>9</v>
      </c>
      <c r="C1006" t="s">
        <v>10</v>
      </c>
      <c r="D1006" t="s">
        <v>10</v>
      </c>
      <c r="E1006" s="1" t="s">
        <v>110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x14ac:dyDescent="0.2">
      <c r="A1007" t="s">
        <v>46</v>
      </c>
      <c r="B1007" t="s">
        <v>9</v>
      </c>
      <c r="C1007" t="s">
        <v>10</v>
      </c>
      <c r="D1007" t="s">
        <v>10</v>
      </c>
      <c r="E1007" s="1" t="s">
        <v>110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x14ac:dyDescent="0.2">
      <c r="A1008" t="s">
        <v>47</v>
      </c>
      <c r="B1008" t="s">
        <v>9</v>
      </c>
      <c r="C1008" t="s">
        <v>10</v>
      </c>
      <c r="D1008" t="s">
        <v>10</v>
      </c>
      <c r="E1008" s="1" t="s">
        <v>110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x14ac:dyDescent="0.2">
      <c r="A1009" t="s">
        <v>48</v>
      </c>
      <c r="B1009" t="s">
        <v>9</v>
      </c>
      <c r="C1009" t="s">
        <v>10</v>
      </c>
      <c r="D1009" t="s">
        <v>10</v>
      </c>
      <c r="E1009" s="1" t="s">
        <v>110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x14ac:dyDescent="0.2">
      <c r="A1010" t="s">
        <v>92</v>
      </c>
      <c r="B1010" t="s">
        <v>9</v>
      </c>
      <c r="C1010" t="s">
        <v>10</v>
      </c>
      <c r="D1010" t="s">
        <v>10</v>
      </c>
      <c r="E1010" s="1" t="s">
        <v>110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x14ac:dyDescent="0.2">
      <c r="A1011" t="s">
        <v>93</v>
      </c>
      <c r="B1011" t="s">
        <v>9</v>
      </c>
      <c r="C1011" t="s">
        <v>10</v>
      </c>
      <c r="D1011" t="s">
        <v>10</v>
      </c>
      <c r="E1011" s="1" t="s">
        <v>110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x14ac:dyDescent="0.2">
      <c r="A1012" t="s">
        <v>50</v>
      </c>
      <c r="B1012" t="s">
        <v>51</v>
      </c>
      <c r="C1012" t="s">
        <v>10</v>
      </c>
      <c r="D1012" t="s">
        <v>10</v>
      </c>
      <c r="E1012" s="1" t="s">
        <v>110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x14ac:dyDescent="0.2">
      <c r="A1013" t="s">
        <v>94</v>
      </c>
      <c r="B1013" t="s">
        <v>9</v>
      </c>
      <c r="C1013" t="s">
        <v>10</v>
      </c>
      <c r="D1013" t="s">
        <v>10</v>
      </c>
      <c r="E1013" s="1" t="s">
        <v>110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x14ac:dyDescent="0.2">
      <c r="A1014" t="s">
        <v>53</v>
      </c>
      <c r="B1014" t="s">
        <v>9</v>
      </c>
      <c r="C1014" t="s">
        <v>10</v>
      </c>
      <c r="D1014" t="s">
        <v>10</v>
      </c>
      <c r="E1014" s="1" t="s">
        <v>110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x14ac:dyDescent="0.2">
      <c r="A1015" t="s">
        <v>95</v>
      </c>
      <c r="B1015" t="s">
        <v>9</v>
      </c>
      <c r="C1015" t="s">
        <v>10</v>
      </c>
      <c r="D1015" t="s">
        <v>10</v>
      </c>
      <c r="E1015" s="1" t="s">
        <v>110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x14ac:dyDescent="0.2">
      <c r="A1016" t="s">
        <v>54</v>
      </c>
      <c r="B1016" t="s">
        <v>9</v>
      </c>
      <c r="C1016" t="s">
        <v>10</v>
      </c>
      <c r="D1016" t="s">
        <v>10</v>
      </c>
      <c r="E1016" s="1" t="s">
        <v>110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x14ac:dyDescent="0.2">
      <c r="A1017" t="s">
        <v>96</v>
      </c>
      <c r="B1017" t="s">
        <v>51</v>
      </c>
      <c r="C1017" t="s">
        <v>10</v>
      </c>
      <c r="D1017" t="s">
        <v>10</v>
      </c>
      <c r="E1017" s="1" t="s">
        <v>110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x14ac:dyDescent="0.2">
      <c r="A1018" t="s">
        <v>55</v>
      </c>
      <c r="B1018" t="s">
        <v>9</v>
      </c>
      <c r="C1018" t="s">
        <v>10</v>
      </c>
      <c r="D1018" t="s">
        <v>10</v>
      </c>
      <c r="E1018" s="1" t="s">
        <v>110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x14ac:dyDescent="0.2">
      <c r="A1019" t="s">
        <v>56</v>
      </c>
      <c r="B1019" t="s">
        <v>16</v>
      </c>
      <c r="C1019" t="s">
        <v>10</v>
      </c>
      <c r="D1019" t="s">
        <v>10</v>
      </c>
      <c r="E1019" s="1" t="s">
        <v>110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x14ac:dyDescent="0.2">
      <c r="A1020" t="s">
        <v>57</v>
      </c>
      <c r="B1020" t="s">
        <v>16</v>
      </c>
      <c r="C1020" t="s">
        <v>10</v>
      </c>
      <c r="D1020" t="s">
        <v>10</v>
      </c>
      <c r="E1020" s="1" t="s">
        <v>110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x14ac:dyDescent="0.2">
      <c r="A1021" t="s">
        <v>58</v>
      </c>
      <c r="B1021" t="s">
        <v>9</v>
      </c>
      <c r="C1021" t="s">
        <v>10</v>
      </c>
      <c r="D1021" t="s">
        <v>10</v>
      </c>
      <c r="E1021" s="1" t="s">
        <v>110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x14ac:dyDescent="0.2">
      <c r="A1022" t="s">
        <v>59</v>
      </c>
      <c r="B1022" t="s">
        <v>9</v>
      </c>
      <c r="C1022" t="s">
        <v>10</v>
      </c>
      <c r="D1022" t="s">
        <v>10</v>
      </c>
      <c r="E1022" s="1" t="s">
        <v>110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x14ac:dyDescent="0.2">
      <c r="A1023" t="s">
        <v>60</v>
      </c>
      <c r="B1023" t="s">
        <v>9</v>
      </c>
      <c r="C1023" t="s">
        <v>10</v>
      </c>
      <c r="D1023" t="s">
        <v>10</v>
      </c>
      <c r="E1023" s="1" t="s">
        <v>110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x14ac:dyDescent="0.2">
      <c r="A1024" t="s">
        <v>81</v>
      </c>
      <c r="B1024" t="s">
        <v>9</v>
      </c>
      <c r="C1024" t="s">
        <v>62</v>
      </c>
      <c r="D1024" t="s">
        <v>62</v>
      </c>
      <c r="E1024" s="1" t="s">
        <v>110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x14ac:dyDescent="0.2">
      <c r="A1025" t="s">
        <v>84</v>
      </c>
      <c r="B1025" t="s">
        <v>9</v>
      </c>
      <c r="C1025" t="s">
        <v>62</v>
      </c>
      <c r="D1025" t="s">
        <v>62</v>
      </c>
      <c r="E1025" s="1" t="s">
        <v>110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x14ac:dyDescent="0.2">
      <c r="A1026" t="s">
        <v>79</v>
      </c>
      <c r="B1026" t="s">
        <v>9</v>
      </c>
      <c r="C1026" t="s">
        <v>62</v>
      </c>
      <c r="D1026" t="s">
        <v>62</v>
      </c>
      <c r="E1026" s="1" t="s">
        <v>110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x14ac:dyDescent="0.2">
      <c r="A1027" t="s">
        <v>13</v>
      </c>
      <c r="B1027" t="s">
        <v>9</v>
      </c>
      <c r="C1027" t="s">
        <v>62</v>
      </c>
      <c r="D1027" t="s">
        <v>62</v>
      </c>
      <c r="E1027" s="1" t="s">
        <v>110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x14ac:dyDescent="0.2">
      <c r="A1028" t="s">
        <v>97</v>
      </c>
      <c r="B1028" t="s">
        <v>18</v>
      </c>
      <c r="C1028" t="s">
        <v>62</v>
      </c>
      <c r="D1028" t="s">
        <v>62</v>
      </c>
      <c r="E1028" s="1" t="s">
        <v>110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x14ac:dyDescent="0.2">
      <c r="A1029" t="s">
        <v>85</v>
      </c>
      <c r="B1029" t="s">
        <v>18</v>
      </c>
      <c r="C1029" t="s">
        <v>62</v>
      </c>
      <c r="D1029" t="s">
        <v>62</v>
      </c>
      <c r="E1029" s="1" t="s">
        <v>110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x14ac:dyDescent="0.2">
      <c r="A1030" t="s">
        <v>98</v>
      </c>
      <c r="B1030" t="s">
        <v>18</v>
      </c>
      <c r="C1030" t="s">
        <v>62</v>
      </c>
      <c r="D1030" t="s">
        <v>62</v>
      </c>
      <c r="E1030" s="1" t="s">
        <v>110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x14ac:dyDescent="0.2">
      <c r="A1031" t="s">
        <v>72</v>
      </c>
      <c r="B1031" t="s">
        <v>18</v>
      </c>
      <c r="C1031" t="s">
        <v>62</v>
      </c>
      <c r="D1031" t="s">
        <v>62</v>
      </c>
      <c r="E1031" s="1" t="s">
        <v>110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63</v>
      </c>
      <c r="B1032" t="s">
        <v>18</v>
      </c>
      <c r="C1032" t="s">
        <v>22</v>
      </c>
      <c r="D1032" t="s">
        <v>62</v>
      </c>
      <c r="E1032" s="1" t="s">
        <v>110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x14ac:dyDescent="0.2">
      <c r="A1033" t="s">
        <v>64</v>
      </c>
      <c r="B1033" t="s">
        <v>18</v>
      </c>
      <c r="C1033" t="s">
        <v>22</v>
      </c>
      <c r="D1033" t="s">
        <v>62</v>
      </c>
      <c r="E1033" s="1" t="s">
        <v>110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x14ac:dyDescent="0.2">
      <c r="A1034" t="s">
        <v>65</v>
      </c>
      <c r="B1034" t="s">
        <v>18</v>
      </c>
      <c r="C1034" t="s">
        <v>22</v>
      </c>
      <c r="D1034" t="s">
        <v>62</v>
      </c>
      <c r="E1034" s="1" t="s">
        <v>110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x14ac:dyDescent="0.2">
      <c r="A1035" t="s">
        <v>28</v>
      </c>
      <c r="B1035" t="s">
        <v>18</v>
      </c>
      <c r="C1035" t="s">
        <v>62</v>
      </c>
      <c r="D1035" t="s">
        <v>62</v>
      </c>
      <c r="E1035" s="1" t="s">
        <v>110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x14ac:dyDescent="0.2">
      <c r="A1036" t="s">
        <v>99</v>
      </c>
      <c r="B1036" t="s">
        <v>18</v>
      </c>
      <c r="C1036" t="s">
        <v>62</v>
      </c>
      <c r="D1036" t="s">
        <v>62</v>
      </c>
      <c r="E1036" s="1" t="s">
        <v>110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x14ac:dyDescent="0.2">
      <c r="A1037" t="s">
        <v>100</v>
      </c>
      <c r="B1037" t="s">
        <v>18</v>
      </c>
      <c r="C1037" t="s">
        <v>62</v>
      </c>
      <c r="D1037" t="s">
        <v>62</v>
      </c>
      <c r="E1037" s="1" t="s">
        <v>110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x14ac:dyDescent="0.2">
      <c r="A1038" t="s">
        <v>37</v>
      </c>
      <c r="B1038" t="s">
        <v>9</v>
      </c>
      <c r="C1038" t="s">
        <v>62</v>
      </c>
      <c r="D1038" t="s">
        <v>62</v>
      </c>
      <c r="E1038" s="1" t="s">
        <v>110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x14ac:dyDescent="0.2">
      <c r="A1039" t="s">
        <v>101</v>
      </c>
      <c r="B1039" t="s">
        <v>9</v>
      </c>
      <c r="C1039" t="s">
        <v>62</v>
      </c>
      <c r="D1039" t="s">
        <v>62</v>
      </c>
      <c r="E1039" s="1" t="s">
        <v>110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x14ac:dyDescent="0.2">
      <c r="A1040" t="s">
        <v>102</v>
      </c>
      <c r="B1040" t="s">
        <v>9</v>
      </c>
      <c r="C1040" t="s">
        <v>62</v>
      </c>
      <c r="D1040" t="s">
        <v>62</v>
      </c>
      <c r="E1040" s="1" t="s">
        <v>110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x14ac:dyDescent="0.2">
      <c r="A1041" t="s">
        <v>103</v>
      </c>
      <c r="B1041" t="s">
        <v>9</v>
      </c>
      <c r="C1041" t="s">
        <v>62</v>
      </c>
      <c r="D1041" t="s">
        <v>62</v>
      </c>
      <c r="E1041" s="1" t="s">
        <v>110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x14ac:dyDescent="0.2">
      <c r="A1042" t="s">
        <v>40</v>
      </c>
      <c r="B1042" t="s">
        <v>9</v>
      </c>
      <c r="C1042" t="s">
        <v>62</v>
      </c>
      <c r="D1042" t="s">
        <v>62</v>
      </c>
      <c r="E1042" s="1" t="s">
        <v>110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x14ac:dyDescent="0.2">
      <c r="A1043" t="s">
        <v>42</v>
      </c>
      <c r="B1043" t="s">
        <v>9</v>
      </c>
      <c r="C1043" t="s">
        <v>62</v>
      </c>
      <c r="D1043" t="s">
        <v>62</v>
      </c>
      <c r="E1043" s="1" t="s">
        <v>110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x14ac:dyDescent="0.2">
      <c r="A1044" t="s">
        <v>43</v>
      </c>
      <c r="B1044" t="s">
        <v>9</v>
      </c>
      <c r="C1044" t="s">
        <v>62</v>
      </c>
      <c r="D1044" t="s">
        <v>62</v>
      </c>
      <c r="E1044" s="1" t="s">
        <v>110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x14ac:dyDescent="0.2">
      <c r="A1045" t="s">
        <v>47</v>
      </c>
      <c r="B1045" t="s">
        <v>9</v>
      </c>
      <c r="C1045" t="s">
        <v>62</v>
      </c>
      <c r="D1045" t="s">
        <v>62</v>
      </c>
      <c r="E1045" s="1" t="s">
        <v>110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x14ac:dyDescent="0.2">
      <c r="A1046" t="s">
        <v>48</v>
      </c>
      <c r="B1046" t="s">
        <v>9</v>
      </c>
      <c r="C1046" t="s">
        <v>62</v>
      </c>
      <c r="D1046" t="s">
        <v>62</v>
      </c>
      <c r="E1046" s="1" t="s">
        <v>110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x14ac:dyDescent="0.2">
      <c r="A1047" t="s">
        <v>92</v>
      </c>
      <c r="B1047" t="s">
        <v>9</v>
      </c>
      <c r="C1047" t="s">
        <v>62</v>
      </c>
      <c r="D1047" t="s">
        <v>62</v>
      </c>
      <c r="E1047" s="1" t="s">
        <v>110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x14ac:dyDescent="0.2">
      <c r="A1048" t="s">
        <v>93</v>
      </c>
      <c r="B1048" t="s">
        <v>9</v>
      </c>
      <c r="C1048" t="s">
        <v>62</v>
      </c>
      <c r="D1048" t="s">
        <v>62</v>
      </c>
      <c r="E1048" s="1" t="s">
        <v>110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x14ac:dyDescent="0.2">
      <c r="A1049" t="s">
        <v>49</v>
      </c>
      <c r="B1049" t="s">
        <v>9</v>
      </c>
      <c r="C1049" t="s">
        <v>62</v>
      </c>
      <c r="D1049" t="s">
        <v>62</v>
      </c>
      <c r="E1049" s="1" t="s">
        <v>110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x14ac:dyDescent="0.2">
      <c r="A1050" t="s">
        <v>104</v>
      </c>
      <c r="B1050" t="s">
        <v>9</v>
      </c>
      <c r="C1050" t="s">
        <v>62</v>
      </c>
      <c r="D1050" t="s">
        <v>62</v>
      </c>
      <c r="E1050" s="1" t="s">
        <v>110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x14ac:dyDescent="0.2">
      <c r="A1051" t="s">
        <v>52</v>
      </c>
      <c r="B1051" t="s">
        <v>9</v>
      </c>
      <c r="C1051" t="s">
        <v>62</v>
      </c>
      <c r="D1051" t="s">
        <v>62</v>
      </c>
      <c r="E1051" s="1" t="s">
        <v>110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x14ac:dyDescent="0.2">
      <c r="A1052" t="s">
        <v>96</v>
      </c>
      <c r="B1052" t="s">
        <v>51</v>
      </c>
      <c r="C1052" t="s">
        <v>62</v>
      </c>
      <c r="D1052" t="s">
        <v>62</v>
      </c>
      <c r="E1052" s="1" t="s">
        <v>110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x14ac:dyDescent="0.2">
      <c r="A1053" t="s">
        <v>55</v>
      </c>
      <c r="B1053" t="s">
        <v>9</v>
      </c>
      <c r="C1053" t="s">
        <v>62</v>
      </c>
      <c r="D1053" t="s">
        <v>62</v>
      </c>
      <c r="E1053" s="1" t="s">
        <v>110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x14ac:dyDescent="0.2">
      <c r="A1054" t="s">
        <v>105</v>
      </c>
      <c r="B1054" t="s">
        <v>16</v>
      </c>
      <c r="C1054" t="s">
        <v>62</v>
      </c>
      <c r="D1054" t="s">
        <v>62</v>
      </c>
      <c r="E1054" s="1" t="s">
        <v>110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x14ac:dyDescent="0.2">
      <c r="A1055" t="s">
        <v>106</v>
      </c>
      <c r="B1055" t="s">
        <v>16</v>
      </c>
      <c r="C1055" t="s">
        <v>62</v>
      </c>
      <c r="D1055" t="s">
        <v>62</v>
      </c>
      <c r="E1055" s="1" t="s">
        <v>110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x14ac:dyDescent="0.2">
      <c r="A1056" t="s">
        <v>60</v>
      </c>
      <c r="B1056" t="s">
        <v>9</v>
      </c>
      <c r="C1056" t="s">
        <v>62</v>
      </c>
      <c r="D1056" t="s">
        <v>62</v>
      </c>
      <c r="E1056" s="1" t="s">
        <v>110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111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x14ac:dyDescent="0.2">
      <c r="A1058" t="s">
        <v>83</v>
      </c>
      <c r="B1058" t="s">
        <v>9</v>
      </c>
      <c r="C1058" t="s">
        <v>10</v>
      </c>
      <c r="D1058" t="s">
        <v>10</v>
      </c>
      <c r="E1058" s="1" t="s">
        <v>111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111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x14ac:dyDescent="0.2">
      <c r="A1060" t="s">
        <v>84</v>
      </c>
      <c r="B1060" t="s">
        <v>9</v>
      </c>
      <c r="C1060" t="s">
        <v>10</v>
      </c>
      <c r="D1060" t="s">
        <v>10</v>
      </c>
      <c r="E1060" s="1" t="s">
        <v>111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111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111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111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x14ac:dyDescent="0.2">
      <c r="A1064" t="s">
        <v>85</v>
      </c>
      <c r="B1064" t="s">
        <v>18</v>
      </c>
      <c r="C1064" t="s">
        <v>10</v>
      </c>
      <c r="D1064" t="s">
        <v>10</v>
      </c>
      <c r="E1064" s="1" t="s">
        <v>111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x14ac:dyDescent="0.2">
      <c r="A1065" t="s">
        <v>86</v>
      </c>
      <c r="B1065" t="s">
        <v>18</v>
      </c>
      <c r="C1065" t="s">
        <v>22</v>
      </c>
      <c r="D1065" t="s">
        <v>10</v>
      </c>
      <c r="E1065" s="1" t="s">
        <v>111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111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111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111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111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111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x14ac:dyDescent="0.2">
      <c r="A1071" t="s">
        <v>87</v>
      </c>
      <c r="B1071" t="s">
        <v>18</v>
      </c>
      <c r="C1071" t="s">
        <v>10</v>
      </c>
      <c r="D1071" t="s">
        <v>10</v>
      </c>
      <c r="E1071" s="1" t="s">
        <v>111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x14ac:dyDescent="0.2">
      <c r="A1072" t="s">
        <v>88</v>
      </c>
      <c r="B1072" t="s">
        <v>18</v>
      </c>
      <c r="C1072" t="s">
        <v>10</v>
      </c>
      <c r="D1072" t="s">
        <v>10</v>
      </c>
      <c r="E1072" s="1" t="s">
        <v>111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111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111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111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111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111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111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111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111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x14ac:dyDescent="0.2">
      <c r="A1081" t="s">
        <v>36</v>
      </c>
      <c r="B1081" t="s">
        <v>9</v>
      </c>
      <c r="C1081" t="s">
        <v>10</v>
      </c>
      <c r="D1081" t="s">
        <v>10</v>
      </c>
      <c r="E1081" s="1" t="s">
        <v>111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x14ac:dyDescent="0.2">
      <c r="A1082" t="s">
        <v>37</v>
      </c>
      <c r="B1082" t="s">
        <v>9</v>
      </c>
      <c r="C1082" t="s">
        <v>10</v>
      </c>
      <c r="D1082" t="s">
        <v>10</v>
      </c>
      <c r="E1082" s="1" t="s">
        <v>111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x14ac:dyDescent="0.2">
      <c r="A1083" t="s">
        <v>89</v>
      </c>
      <c r="B1083" t="s">
        <v>9</v>
      </c>
      <c r="C1083" t="s">
        <v>10</v>
      </c>
      <c r="D1083" t="s">
        <v>10</v>
      </c>
      <c r="E1083" s="1" t="s">
        <v>111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x14ac:dyDescent="0.2">
      <c r="A1084" t="s">
        <v>90</v>
      </c>
      <c r="B1084" t="s">
        <v>9</v>
      </c>
      <c r="C1084" t="s">
        <v>10</v>
      </c>
      <c r="D1084" t="s">
        <v>10</v>
      </c>
      <c r="E1084" s="1" t="s">
        <v>111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x14ac:dyDescent="0.2">
      <c r="A1085" t="s">
        <v>91</v>
      </c>
      <c r="B1085" t="s">
        <v>9</v>
      </c>
      <c r="C1085" t="s">
        <v>10</v>
      </c>
      <c r="D1085" t="s">
        <v>10</v>
      </c>
      <c r="E1085" s="1" t="s">
        <v>111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x14ac:dyDescent="0.2">
      <c r="A1086" t="s">
        <v>38</v>
      </c>
      <c r="B1086" t="s">
        <v>9</v>
      </c>
      <c r="C1086" t="s">
        <v>10</v>
      </c>
      <c r="D1086" t="s">
        <v>10</v>
      </c>
      <c r="E1086" s="1" t="s">
        <v>111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x14ac:dyDescent="0.2">
      <c r="A1087" t="s">
        <v>39</v>
      </c>
      <c r="B1087" t="s">
        <v>9</v>
      </c>
      <c r="C1087" t="s">
        <v>10</v>
      </c>
      <c r="D1087" t="s">
        <v>10</v>
      </c>
      <c r="E1087" s="1" t="s">
        <v>111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x14ac:dyDescent="0.2">
      <c r="A1088" t="s">
        <v>40</v>
      </c>
      <c r="B1088" t="s">
        <v>9</v>
      </c>
      <c r="C1088" t="s">
        <v>10</v>
      </c>
      <c r="D1088" t="s">
        <v>10</v>
      </c>
      <c r="E1088" s="1" t="s">
        <v>111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x14ac:dyDescent="0.2">
      <c r="A1089" t="s">
        <v>41</v>
      </c>
      <c r="B1089" t="s">
        <v>9</v>
      </c>
      <c r="C1089" t="s">
        <v>10</v>
      </c>
      <c r="D1089" t="s">
        <v>10</v>
      </c>
      <c r="E1089" s="1" t="s">
        <v>111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x14ac:dyDescent="0.2">
      <c r="A1090" t="s">
        <v>42</v>
      </c>
      <c r="B1090" t="s">
        <v>9</v>
      </c>
      <c r="C1090" t="s">
        <v>10</v>
      </c>
      <c r="D1090" t="s">
        <v>10</v>
      </c>
      <c r="E1090" s="1" t="s">
        <v>111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x14ac:dyDescent="0.2">
      <c r="A1091" t="s">
        <v>43</v>
      </c>
      <c r="B1091" t="s">
        <v>9</v>
      </c>
      <c r="C1091" t="s">
        <v>10</v>
      </c>
      <c r="D1091" t="s">
        <v>10</v>
      </c>
      <c r="E1091" s="1" t="s">
        <v>111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x14ac:dyDescent="0.2">
      <c r="A1092" t="s">
        <v>44</v>
      </c>
      <c r="B1092" t="s">
        <v>9</v>
      </c>
      <c r="C1092" t="s">
        <v>10</v>
      </c>
      <c r="D1092" t="s">
        <v>10</v>
      </c>
      <c r="E1092" s="1" t="s">
        <v>111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x14ac:dyDescent="0.2">
      <c r="A1093" t="s">
        <v>45</v>
      </c>
      <c r="B1093" t="s">
        <v>9</v>
      </c>
      <c r="C1093" t="s">
        <v>10</v>
      </c>
      <c r="D1093" t="s">
        <v>10</v>
      </c>
      <c r="E1093" s="1" t="s">
        <v>111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x14ac:dyDescent="0.2">
      <c r="A1094" t="s">
        <v>46</v>
      </c>
      <c r="B1094" t="s">
        <v>9</v>
      </c>
      <c r="C1094" t="s">
        <v>10</v>
      </c>
      <c r="D1094" t="s">
        <v>10</v>
      </c>
      <c r="E1094" s="1" t="s">
        <v>111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x14ac:dyDescent="0.2">
      <c r="A1095" t="s">
        <v>47</v>
      </c>
      <c r="B1095" t="s">
        <v>9</v>
      </c>
      <c r="C1095" t="s">
        <v>10</v>
      </c>
      <c r="D1095" t="s">
        <v>10</v>
      </c>
      <c r="E1095" s="1" t="s">
        <v>111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x14ac:dyDescent="0.2">
      <c r="A1096" t="s">
        <v>48</v>
      </c>
      <c r="B1096" t="s">
        <v>9</v>
      </c>
      <c r="C1096" t="s">
        <v>10</v>
      </c>
      <c r="D1096" t="s">
        <v>10</v>
      </c>
      <c r="E1096" s="1" t="s">
        <v>111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x14ac:dyDescent="0.2">
      <c r="A1097" t="s">
        <v>92</v>
      </c>
      <c r="B1097" t="s">
        <v>9</v>
      </c>
      <c r="C1097" t="s">
        <v>10</v>
      </c>
      <c r="D1097" t="s">
        <v>10</v>
      </c>
      <c r="E1097" s="1" t="s">
        <v>111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x14ac:dyDescent="0.2">
      <c r="A1098" t="s">
        <v>93</v>
      </c>
      <c r="B1098" t="s">
        <v>9</v>
      </c>
      <c r="C1098" t="s">
        <v>10</v>
      </c>
      <c r="D1098" t="s">
        <v>10</v>
      </c>
      <c r="E1098" s="1" t="s">
        <v>111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x14ac:dyDescent="0.2">
      <c r="A1099" t="s">
        <v>50</v>
      </c>
      <c r="B1099" t="s">
        <v>51</v>
      </c>
      <c r="C1099" t="s">
        <v>10</v>
      </c>
      <c r="D1099" t="s">
        <v>10</v>
      </c>
      <c r="E1099" s="1" t="s">
        <v>111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x14ac:dyDescent="0.2">
      <c r="A1100" t="s">
        <v>94</v>
      </c>
      <c r="B1100" t="s">
        <v>9</v>
      </c>
      <c r="C1100" t="s">
        <v>10</v>
      </c>
      <c r="D1100" t="s">
        <v>10</v>
      </c>
      <c r="E1100" s="1" t="s">
        <v>111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x14ac:dyDescent="0.2">
      <c r="A1101" t="s">
        <v>53</v>
      </c>
      <c r="B1101" t="s">
        <v>9</v>
      </c>
      <c r="C1101" t="s">
        <v>10</v>
      </c>
      <c r="D1101" t="s">
        <v>10</v>
      </c>
      <c r="E1101" s="1" t="s">
        <v>111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x14ac:dyDescent="0.2">
      <c r="A1102" t="s">
        <v>95</v>
      </c>
      <c r="B1102" t="s">
        <v>9</v>
      </c>
      <c r="C1102" t="s">
        <v>10</v>
      </c>
      <c r="D1102" t="s">
        <v>10</v>
      </c>
      <c r="E1102" s="1" t="s">
        <v>111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x14ac:dyDescent="0.2">
      <c r="A1103" t="s">
        <v>54</v>
      </c>
      <c r="B1103" t="s">
        <v>9</v>
      </c>
      <c r="C1103" t="s">
        <v>10</v>
      </c>
      <c r="D1103" t="s">
        <v>10</v>
      </c>
      <c r="E1103" s="1" t="s">
        <v>111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x14ac:dyDescent="0.2">
      <c r="A1104" t="s">
        <v>96</v>
      </c>
      <c r="B1104" t="s">
        <v>51</v>
      </c>
      <c r="C1104" t="s">
        <v>10</v>
      </c>
      <c r="D1104" t="s">
        <v>10</v>
      </c>
      <c r="E1104" s="1" t="s">
        <v>111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x14ac:dyDescent="0.2">
      <c r="A1105" t="s">
        <v>55</v>
      </c>
      <c r="B1105" t="s">
        <v>9</v>
      </c>
      <c r="C1105" t="s">
        <v>10</v>
      </c>
      <c r="D1105" t="s">
        <v>10</v>
      </c>
      <c r="E1105" s="1" t="s">
        <v>111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x14ac:dyDescent="0.2">
      <c r="A1106" t="s">
        <v>56</v>
      </c>
      <c r="B1106" t="s">
        <v>16</v>
      </c>
      <c r="C1106" t="s">
        <v>10</v>
      </c>
      <c r="D1106" t="s">
        <v>10</v>
      </c>
      <c r="E1106" s="1" t="s">
        <v>111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x14ac:dyDescent="0.2">
      <c r="A1107" t="s">
        <v>57</v>
      </c>
      <c r="B1107" t="s">
        <v>16</v>
      </c>
      <c r="C1107" t="s">
        <v>10</v>
      </c>
      <c r="D1107" t="s">
        <v>10</v>
      </c>
      <c r="E1107" s="1" t="s">
        <v>111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x14ac:dyDescent="0.2">
      <c r="A1108" t="s">
        <v>58</v>
      </c>
      <c r="B1108" t="s">
        <v>9</v>
      </c>
      <c r="C1108" t="s">
        <v>10</v>
      </c>
      <c r="D1108" t="s">
        <v>10</v>
      </c>
      <c r="E1108" s="1" t="s">
        <v>111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x14ac:dyDescent="0.2">
      <c r="A1109" t="s">
        <v>59</v>
      </c>
      <c r="B1109" t="s">
        <v>9</v>
      </c>
      <c r="C1109" t="s">
        <v>10</v>
      </c>
      <c r="D1109" t="s">
        <v>10</v>
      </c>
      <c r="E1109" s="1" t="s">
        <v>111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x14ac:dyDescent="0.2">
      <c r="A1110" t="s">
        <v>60</v>
      </c>
      <c r="B1110" t="s">
        <v>9</v>
      </c>
      <c r="C1110" t="s">
        <v>10</v>
      </c>
      <c r="D1110" t="s">
        <v>10</v>
      </c>
      <c r="E1110" s="1" t="s">
        <v>111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x14ac:dyDescent="0.2">
      <c r="A1111" t="s">
        <v>81</v>
      </c>
      <c r="B1111" t="s">
        <v>9</v>
      </c>
      <c r="C1111" t="s">
        <v>62</v>
      </c>
      <c r="D1111" t="s">
        <v>62</v>
      </c>
      <c r="E1111" s="1" t="s">
        <v>111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x14ac:dyDescent="0.2">
      <c r="A1112" t="s">
        <v>84</v>
      </c>
      <c r="B1112" t="s">
        <v>9</v>
      </c>
      <c r="C1112" t="s">
        <v>62</v>
      </c>
      <c r="D1112" t="s">
        <v>62</v>
      </c>
      <c r="E1112" s="1" t="s">
        <v>111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x14ac:dyDescent="0.2">
      <c r="A1113" t="s">
        <v>79</v>
      </c>
      <c r="B1113" t="s">
        <v>9</v>
      </c>
      <c r="C1113" t="s">
        <v>62</v>
      </c>
      <c r="D1113" t="s">
        <v>62</v>
      </c>
      <c r="E1113" s="1" t="s">
        <v>111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x14ac:dyDescent="0.2">
      <c r="A1114" t="s">
        <v>13</v>
      </c>
      <c r="B1114" t="s">
        <v>9</v>
      </c>
      <c r="C1114" t="s">
        <v>62</v>
      </c>
      <c r="D1114" t="s">
        <v>62</v>
      </c>
      <c r="E1114" s="1" t="s">
        <v>111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x14ac:dyDescent="0.2">
      <c r="A1115" t="s">
        <v>97</v>
      </c>
      <c r="B1115" t="s">
        <v>18</v>
      </c>
      <c r="C1115" t="s">
        <v>62</v>
      </c>
      <c r="D1115" t="s">
        <v>62</v>
      </c>
      <c r="E1115" s="1" t="s">
        <v>111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x14ac:dyDescent="0.2">
      <c r="A1116" t="s">
        <v>85</v>
      </c>
      <c r="B1116" t="s">
        <v>18</v>
      </c>
      <c r="C1116" t="s">
        <v>62</v>
      </c>
      <c r="D1116" t="s">
        <v>62</v>
      </c>
      <c r="E1116" s="1" t="s">
        <v>111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x14ac:dyDescent="0.2">
      <c r="A1117" t="s">
        <v>98</v>
      </c>
      <c r="B1117" t="s">
        <v>18</v>
      </c>
      <c r="C1117" t="s">
        <v>62</v>
      </c>
      <c r="D1117" t="s">
        <v>62</v>
      </c>
      <c r="E1117" s="1" t="s">
        <v>111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x14ac:dyDescent="0.2">
      <c r="A1118" t="s">
        <v>72</v>
      </c>
      <c r="B1118" t="s">
        <v>18</v>
      </c>
      <c r="C1118" t="s">
        <v>62</v>
      </c>
      <c r="D1118" t="s">
        <v>62</v>
      </c>
      <c r="E1118" s="1" t="s">
        <v>111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63</v>
      </c>
      <c r="B1119" t="s">
        <v>18</v>
      </c>
      <c r="C1119" t="s">
        <v>22</v>
      </c>
      <c r="D1119" t="s">
        <v>62</v>
      </c>
      <c r="E1119" s="1" t="s">
        <v>111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x14ac:dyDescent="0.2">
      <c r="A1120" t="s">
        <v>64</v>
      </c>
      <c r="B1120" t="s">
        <v>18</v>
      </c>
      <c r="C1120" t="s">
        <v>22</v>
      </c>
      <c r="D1120" t="s">
        <v>62</v>
      </c>
      <c r="E1120" s="1" t="s">
        <v>111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x14ac:dyDescent="0.2">
      <c r="A1121" t="s">
        <v>65</v>
      </c>
      <c r="B1121" t="s">
        <v>18</v>
      </c>
      <c r="C1121" t="s">
        <v>22</v>
      </c>
      <c r="D1121" t="s">
        <v>62</v>
      </c>
      <c r="E1121" s="1" t="s">
        <v>111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x14ac:dyDescent="0.2">
      <c r="A1122" t="s">
        <v>28</v>
      </c>
      <c r="B1122" t="s">
        <v>18</v>
      </c>
      <c r="C1122" t="s">
        <v>62</v>
      </c>
      <c r="D1122" t="s">
        <v>62</v>
      </c>
      <c r="E1122" s="1" t="s">
        <v>111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x14ac:dyDescent="0.2">
      <c r="A1123" t="s">
        <v>99</v>
      </c>
      <c r="B1123" t="s">
        <v>18</v>
      </c>
      <c r="C1123" t="s">
        <v>62</v>
      </c>
      <c r="D1123" t="s">
        <v>62</v>
      </c>
      <c r="E1123" s="1" t="s">
        <v>111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x14ac:dyDescent="0.2">
      <c r="A1124" t="s">
        <v>100</v>
      </c>
      <c r="B1124" t="s">
        <v>18</v>
      </c>
      <c r="C1124" t="s">
        <v>62</v>
      </c>
      <c r="D1124" t="s">
        <v>62</v>
      </c>
      <c r="E1124" s="1" t="s">
        <v>111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x14ac:dyDescent="0.2">
      <c r="A1125" t="s">
        <v>37</v>
      </c>
      <c r="B1125" t="s">
        <v>9</v>
      </c>
      <c r="C1125" t="s">
        <v>62</v>
      </c>
      <c r="D1125" t="s">
        <v>62</v>
      </c>
      <c r="E1125" s="1" t="s">
        <v>111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x14ac:dyDescent="0.2">
      <c r="A1126" t="s">
        <v>101</v>
      </c>
      <c r="B1126" t="s">
        <v>9</v>
      </c>
      <c r="C1126" t="s">
        <v>62</v>
      </c>
      <c r="D1126" t="s">
        <v>62</v>
      </c>
      <c r="E1126" s="1" t="s">
        <v>111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x14ac:dyDescent="0.2">
      <c r="A1127" t="s">
        <v>102</v>
      </c>
      <c r="B1127" t="s">
        <v>9</v>
      </c>
      <c r="C1127" t="s">
        <v>62</v>
      </c>
      <c r="D1127" t="s">
        <v>62</v>
      </c>
      <c r="E1127" s="1" t="s">
        <v>111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x14ac:dyDescent="0.2">
      <c r="A1128" t="s">
        <v>103</v>
      </c>
      <c r="B1128" t="s">
        <v>9</v>
      </c>
      <c r="C1128" t="s">
        <v>62</v>
      </c>
      <c r="D1128" t="s">
        <v>62</v>
      </c>
      <c r="E1128" s="1" t="s">
        <v>111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x14ac:dyDescent="0.2">
      <c r="A1129" t="s">
        <v>40</v>
      </c>
      <c r="B1129" t="s">
        <v>9</v>
      </c>
      <c r="C1129" t="s">
        <v>62</v>
      </c>
      <c r="D1129" t="s">
        <v>62</v>
      </c>
      <c r="E1129" s="1" t="s">
        <v>111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x14ac:dyDescent="0.2">
      <c r="A1130" t="s">
        <v>42</v>
      </c>
      <c r="B1130" t="s">
        <v>9</v>
      </c>
      <c r="C1130" t="s">
        <v>62</v>
      </c>
      <c r="D1130" t="s">
        <v>62</v>
      </c>
      <c r="E1130" s="1" t="s">
        <v>111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x14ac:dyDescent="0.2">
      <c r="A1131" t="s">
        <v>43</v>
      </c>
      <c r="B1131" t="s">
        <v>9</v>
      </c>
      <c r="C1131" t="s">
        <v>62</v>
      </c>
      <c r="D1131" t="s">
        <v>62</v>
      </c>
      <c r="E1131" s="1" t="s">
        <v>111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x14ac:dyDescent="0.2">
      <c r="A1132" t="s">
        <v>47</v>
      </c>
      <c r="B1132" t="s">
        <v>9</v>
      </c>
      <c r="C1132" t="s">
        <v>62</v>
      </c>
      <c r="D1132" t="s">
        <v>62</v>
      </c>
      <c r="E1132" s="1" t="s">
        <v>111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x14ac:dyDescent="0.2">
      <c r="A1133" t="s">
        <v>48</v>
      </c>
      <c r="B1133" t="s">
        <v>9</v>
      </c>
      <c r="C1133" t="s">
        <v>62</v>
      </c>
      <c r="D1133" t="s">
        <v>62</v>
      </c>
      <c r="E1133" s="1" t="s">
        <v>111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x14ac:dyDescent="0.2">
      <c r="A1134" t="s">
        <v>92</v>
      </c>
      <c r="B1134" t="s">
        <v>9</v>
      </c>
      <c r="C1134" t="s">
        <v>62</v>
      </c>
      <c r="D1134" t="s">
        <v>62</v>
      </c>
      <c r="E1134" s="1" t="s">
        <v>111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x14ac:dyDescent="0.2">
      <c r="A1135" t="s">
        <v>93</v>
      </c>
      <c r="B1135" t="s">
        <v>9</v>
      </c>
      <c r="C1135" t="s">
        <v>62</v>
      </c>
      <c r="D1135" t="s">
        <v>62</v>
      </c>
      <c r="E1135" s="1" t="s">
        <v>111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x14ac:dyDescent="0.2">
      <c r="A1136" t="s">
        <v>49</v>
      </c>
      <c r="B1136" t="s">
        <v>9</v>
      </c>
      <c r="C1136" t="s">
        <v>62</v>
      </c>
      <c r="D1136" t="s">
        <v>62</v>
      </c>
      <c r="E1136" s="1" t="s">
        <v>111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x14ac:dyDescent="0.2">
      <c r="A1137" t="s">
        <v>104</v>
      </c>
      <c r="B1137" t="s">
        <v>9</v>
      </c>
      <c r="C1137" t="s">
        <v>62</v>
      </c>
      <c r="D1137" t="s">
        <v>62</v>
      </c>
      <c r="E1137" s="1" t="s">
        <v>111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x14ac:dyDescent="0.2">
      <c r="A1138" t="s">
        <v>52</v>
      </c>
      <c r="B1138" t="s">
        <v>9</v>
      </c>
      <c r="C1138" t="s">
        <v>62</v>
      </c>
      <c r="D1138" t="s">
        <v>62</v>
      </c>
      <c r="E1138" s="1" t="s">
        <v>111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x14ac:dyDescent="0.2">
      <c r="A1139" t="s">
        <v>96</v>
      </c>
      <c r="B1139" t="s">
        <v>51</v>
      </c>
      <c r="C1139" t="s">
        <v>62</v>
      </c>
      <c r="D1139" t="s">
        <v>62</v>
      </c>
      <c r="E1139" s="1" t="s">
        <v>111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x14ac:dyDescent="0.2">
      <c r="A1140" t="s">
        <v>55</v>
      </c>
      <c r="B1140" t="s">
        <v>9</v>
      </c>
      <c r="C1140" t="s">
        <v>62</v>
      </c>
      <c r="D1140" t="s">
        <v>62</v>
      </c>
      <c r="E1140" s="1" t="s">
        <v>111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x14ac:dyDescent="0.2">
      <c r="A1141" t="s">
        <v>105</v>
      </c>
      <c r="B1141" t="s">
        <v>16</v>
      </c>
      <c r="C1141" t="s">
        <v>62</v>
      </c>
      <c r="D1141" t="s">
        <v>62</v>
      </c>
      <c r="E1141" s="1" t="s">
        <v>111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x14ac:dyDescent="0.2">
      <c r="A1142" t="s">
        <v>106</v>
      </c>
      <c r="B1142" t="s">
        <v>16</v>
      </c>
      <c r="C1142" t="s">
        <v>62</v>
      </c>
      <c r="D1142" t="s">
        <v>62</v>
      </c>
      <c r="E1142" s="1" t="s">
        <v>111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x14ac:dyDescent="0.2">
      <c r="A1143" t="s">
        <v>60</v>
      </c>
      <c r="B1143" t="s">
        <v>9</v>
      </c>
      <c r="C1143" t="s">
        <v>62</v>
      </c>
      <c r="D1143" t="s">
        <v>62</v>
      </c>
      <c r="E1143" s="1" t="s">
        <v>111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112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x14ac:dyDescent="0.2">
      <c r="A1145" t="s">
        <v>83</v>
      </c>
      <c r="B1145" t="s">
        <v>9</v>
      </c>
      <c r="C1145" t="s">
        <v>10</v>
      </c>
      <c r="D1145" t="s">
        <v>10</v>
      </c>
      <c r="E1145" s="1" t="s">
        <v>112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112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x14ac:dyDescent="0.2">
      <c r="A1147" t="s">
        <v>84</v>
      </c>
      <c r="B1147" t="s">
        <v>9</v>
      </c>
      <c r="C1147" t="s">
        <v>10</v>
      </c>
      <c r="D1147" t="s">
        <v>10</v>
      </c>
      <c r="E1147" s="1" t="s">
        <v>112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112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112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112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x14ac:dyDescent="0.2">
      <c r="A1151" t="s">
        <v>85</v>
      </c>
      <c r="B1151" t="s">
        <v>18</v>
      </c>
      <c r="C1151" t="s">
        <v>10</v>
      </c>
      <c r="D1151" t="s">
        <v>10</v>
      </c>
      <c r="E1151" s="1" t="s">
        <v>112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x14ac:dyDescent="0.2">
      <c r="A1152" t="s">
        <v>86</v>
      </c>
      <c r="B1152" t="s">
        <v>18</v>
      </c>
      <c r="C1152" t="s">
        <v>22</v>
      </c>
      <c r="D1152" t="s">
        <v>10</v>
      </c>
      <c r="E1152" s="1" t="s">
        <v>112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112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112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112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112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112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x14ac:dyDescent="0.2">
      <c r="A1158" t="s">
        <v>87</v>
      </c>
      <c r="B1158" t="s">
        <v>18</v>
      </c>
      <c r="C1158" t="s">
        <v>10</v>
      </c>
      <c r="D1158" t="s">
        <v>10</v>
      </c>
      <c r="E1158" s="1" t="s">
        <v>112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x14ac:dyDescent="0.2">
      <c r="A1159" t="s">
        <v>88</v>
      </c>
      <c r="B1159" t="s">
        <v>18</v>
      </c>
      <c r="C1159" t="s">
        <v>10</v>
      </c>
      <c r="D1159" t="s">
        <v>10</v>
      </c>
      <c r="E1159" s="1" t="s">
        <v>112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112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112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112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112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112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112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112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112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x14ac:dyDescent="0.2">
      <c r="A1168" t="s">
        <v>36</v>
      </c>
      <c r="B1168" t="s">
        <v>9</v>
      </c>
      <c r="C1168" t="s">
        <v>10</v>
      </c>
      <c r="D1168" t="s">
        <v>10</v>
      </c>
      <c r="E1168" s="1" t="s">
        <v>112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x14ac:dyDescent="0.2">
      <c r="A1169" t="s">
        <v>37</v>
      </c>
      <c r="B1169" t="s">
        <v>9</v>
      </c>
      <c r="C1169" t="s">
        <v>10</v>
      </c>
      <c r="D1169" t="s">
        <v>10</v>
      </c>
      <c r="E1169" s="1" t="s">
        <v>112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x14ac:dyDescent="0.2">
      <c r="A1170" t="s">
        <v>89</v>
      </c>
      <c r="B1170" t="s">
        <v>9</v>
      </c>
      <c r="C1170" t="s">
        <v>10</v>
      </c>
      <c r="D1170" t="s">
        <v>10</v>
      </c>
      <c r="E1170" s="1" t="s">
        <v>112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x14ac:dyDescent="0.2">
      <c r="A1171" t="s">
        <v>90</v>
      </c>
      <c r="B1171" t="s">
        <v>9</v>
      </c>
      <c r="C1171" t="s">
        <v>10</v>
      </c>
      <c r="D1171" t="s">
        <v>10</v>
      </c>
      <c r="E1171" s="1" t="s">
        <v>112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x14ac:dyDescent="0.2">
      <c r="A1172" t="s">
        <v>91</v>
      </c>
      <c r="B1172" t="s">
        <v>9</v>
      </c>
      <c r="C1172" t="s">
        <v>10</v>
      </c>
      <c r="D1172" t="s">
        <v>10</v>
      </c>
      <c r="E1172" s="1" t="s">
        <v>112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x14ac:dyDescent="0.2">
      <c r="A1173" t="s">
        <v>38</v>
      </c>
      <c r="B1173" t="s">
        <v>9</v>
      </c>
      <c r="C1173" t="s">
        <v>10</v>
      </c>
      <c r="D1173" t="s">
        <v>10</v>
      </c>
      <c r="E1173" s="1" t="s">
        <v>112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x14ac:dyDescent="0.2">
      <c r="A1174" t="s">
        <v>39</v>
      </c>
      <c r="B1174" t="s">
        <v>9</v>
      </c>
      <c r="C1174" t="s">
        <v>10</v>
      </c>
      <c r="D1174" t="s">
        <v>10</v>
      </c>
      <c r="E1174" s="1" t="s">
        <v>112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x14ac:dyDescent="0.2">
      <c r="A1175" t="s">
        <v>40</v>
      </c>
      <c r="B1175" t="s">
        <v>9</v>
      </c>
      <c r="C1175" t="s">
        <v>10</v>
      </c>
      <c r="D1175" t="s">
        <v>10</v>
      </c>
      <c r="E1175" s="1" t="s">
        <v>112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x14ac:dyDescent="0.2">
      <c r="A1176" t="s">
        <v>41</v>
      </c>
      <c r="B1176" t="s">
        <v>9</v>
      </c>
      <c r="C1176" t="s">
        <v>10</v>
      </c>
      <c r="D1176" t="s">
        <v>10</v>
      </c>
      <c r="E1176" s="1" t="s">
        <v>112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x14ac:dyDescent="0.2">
      <c r="A1177" t="s">
        <v>42</v>
      </c>
      <c r="B1177" t="s">
        <v>9</v>
      </c>
      <c r="C1177" t="s">
        <v>10</v>
      </c>
      <c r="D1177" t="s">
        <v>10</v>
      </c>
      <c r="E1177" s="1" t="s">
        <v>112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x14ac:dyDescent="0.2">
      <c r="A1178" t="s">
        <v>43</v>
      </c>
      <c r="B1178" t="s">
        <v>9</v>
      </c>
      <c r="C1178" t="s">
        <v>10</v>
      </c>
      <c r="D1178" t="s">
        <v>10</v>
      </c>
      <c r="E1178" s="1" t="s">
        <v>112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x14ac:dyDescent="0.2">
      <c r="A1179" t="s">
        <v>44</v>
      </c>
      <c r="B1179" t="s">
        <v>9</v>
      </c>
      <c r="C1179" t="s">
        <v>10</v>
      </c>
      <c r="D1179" t="s">
        <v>10</v>
      </c>
      <c r="E1179" s="1" t="s">
        <v>112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x14ac:dyDescent="0.2">
      <c r="A1180" t="s">
        <v>45</v>
      </c>
      <c r="B1180" t="s">
        <v>9</v>
      </c>
      <c r="C1180" t="s">
        <v>10</v>
      </c>
      <c r="D1180" t="s">
        <v>10</v>
      </c>
      <c r="E1180" s="1" t="s">
        <v>112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x14ac:dyDescent="0.2">
      <c r="A1181" t="s">
        <v>46</v>
      </c>
      <c r="B1181" t="s">
        <v>9</v>
      </c>
      <c r="C1181" t="s">
        <v>10</v>
      </c>
      <c r="D1181" t="s">
        <v>10</v>
      </c>
      <c r="E1181" s="1" t="s">
        <v>112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x14ac:dyDescent="0.2">
      <c r="A1182" t="s">
        <v>47</v>
      </c>
      <c r="B1182" t="s">
        <v>9</v>
      </c>
      <c r="C1182" t="s">
        <v>10</v>
      </c>
      <c r="D1182" t="s">
        <v>10</v>
      </c>
      <c r="E1182" s="1" t="s">
        <v>112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x14ac:dyDescent="0.2">
      <c r="A1183" t="s">
        <v>48</v>
      </c>
      <c r="B1183" t="s">
        <v>9</v>
      </c>
      <c r="C1183" t="s">
        <v>10</v>
      </c>
      <c r="D1183" t="s">
        <v>10</v>
      </c>
      <c r="E1183" s="1" t="s">
        <v>112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x14ac:dyDescent="0.2">
      <c r="A1184" t="s">
        <v>92</v>
      </c>
      <c r="B1184" t="s">
        <v>9</v>
      </c>
      <c r="C1184" t="s">
        <v>10</v>
      </c>
      <c r="D1184" t="s">
        <v>10</v>
      </c>
      <c r="E1184" s="1" t="s">
        <v>112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x14ac:dyDescent="0.2">
      <c r="A1185" t="s">
        <v>93</v>
      </c>
      <c r="B1185" t="s">
        <v>9</v>
      </c>
      <c r="C1185" t="s">
        <v>10</v>
      </c>
      <c r="D1185" t="s">
        <v>10</v>
      </c>
      <c r="E1185" s="1" t="s">
        <v>112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x14ac:dyDescent="0.2">
      <c r="A1186" t="s">
        <v>50</v>
      </c>
      <c r="B1186" t="s">
        <v>51</v>
      </c>
      <c r="C1186" t="s">
        <v>10</v>
      </c>
      <c r="D1186" t="s">
        <v>10</v>
      </c>
      <c r="E1186" s="1" t="s">
        <v>112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x14ac:dyDescent="0.2">
      <c r="A1187" t="s">
        <v>94</v>
      </c>
      <c r="B1187" t="s">
        <v>9</v>
      </c>
      <c r="C1187" t="s">
        <v>10</v>
      </c>
      <c r="D1187" t="s">
        <v>10</v>
      </c>
      <c r="E1187" s="1" t="s">
        <v>112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x14ac:dyDescent="0.2">
      <c r="A1188" t="s">
        <v>53</v>
      </c>
      <c r="B1188" t="s">
        <v>9</v>
      </c>
      <c r="C1188" t="s">
        <v>10</v>
      </c>
      <c r="D1188" t="s">
        <v>10</v>
      </c>
      <c r="E1188" s="1" t="s">
        <v>112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x14ac:dyDescent="0.2">
      <c r="A1189" t="s">
        <v>95</v>
      </c>
      <c r="B1189" t="s">
        <v>9</v>
      </c>
      <c r="C1189" t="s">
        <v>10</v>
      </c>
      <c r="D1189" t="s">
        <v>10</v>
      </c>
      <c r="E1189" s="1" t="s">
        <v>112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x14ac:dyDescent="0.2">
      <c r="A1190" t="s">
        <v>54</v>
      </c>
      <c r="B1190" t="s">
        <v>9</v>
      </c>
      <c r="C1190" t="s">
        <v>10</v>
      </c>
      <c r="D1190" t="s">
        <v>10</v>
      </c>
      <c r="E1190" s="1" t="s">
        <v>112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x14ac:dyDescent="0.2">
      <c r="A1191" t="s">
        <v>96</v>
      </c>
      <c r="B1191" t="s">
        <v>51</v>
      </c>
      <c r="C1191" t="s">
        <v>10</v>
      </c>
      <c r="D1191" t="s">
        <v>10</v>
      </c>
      <c r="E1191" s="1" t="s">
        <v>112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x14ac:dyDescent="0.2">
      <c r="A1192" t="s">
        <v>55</v>
      </c>
      <c r="B1192" t="s">
        <v>9</v>
      </c>
      <c r="C1192" t="s">
        <v>10</v>
      </c>
      <c r="D1192" t="s">
        <v>10</v>
      </c>
      <c r="E1192" s="1" t="s">
        <v>112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x14ac:dyDescent="0.2">
      <c r="A1193" t="s">
        <v>56</v>
      </c>
      <c r="B1193" t="s">
        <v>16</v>
      </c>
      <c r="C1193" t="s">
        <v>10</v>
      </c>
      <c r="D1193" t="s">
        <v>10</v>
      </c>
      <c r="E1193" s="1" t="s">
        <v>112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x14ac:dyDescent="0.2">
      <c r="A1194" t="s">
        <v>57</v>
      </c>
      <c r="B1194" t="s">
        <v>16</v>
      </c>
      <c r="C1194" t="s">
        <v>10</v>
      </c>
      <c r="D1194" t="s">
        <v>10</v>
      </c>
      <c r="E1194" s="1" t="s">
        <v>112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x14ac:dyDescent="0.2">
      <c r="A1195" t="s">
        <v>58</v>
      </c>
      <c r="B1195" t="s">
        <v>9</v>
      </c>
      <c r="C1195" t="s">
        <v>10</v>
      </c>
      <c r="D1195" t="s">
        <v>10</v>
      </c>
      <c r="E1195" s="1" t="s">
        <v>112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x14ac:dyDescent="0.2">
      <c r="A1196" t="s">
        <v>59</v>
      </c>
      <c r="B1196" t="s">
        <v>9</v>
      </c>
      <c r="C1196" t="s">
        <v>10</v>
      </c>
      <c r="D1196" t="s">
        <v>10</v>
      </c>
      <c r="E1196" s="1" t="s">
        <v>112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x14ac:dyDescent="0.2">
      <c r="A1197" t="s">
        <v>60</v>
      </c>
      <c r="B1197" t="s">
        <v>9</v>
      </c>
      <c r="C1197" t="s">
        <v>10</v>
      </c>
      <c r="D1197" t="s">
        <v>10</v>
      </c>
      <c r="E1197" s="1" t="s">
        <v>112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x14ac:dyDescent="0.2">
      <c r="A1198" t="s">
        <v>81</v>
      </c>
      <c r="B1198" t="s">
        <v>9</v>
      </c>
      <c r="C1198" t="s">
        <v>62</v>
      </c>
      <c r="D1198" t="s">
        <v>62</v>
      </c>
      <c r="E1198" s="1" t="s">
        <v>112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x14ac:dyDescent="0.2">
      <c r="A1199" t="s">
        <v>84</v>
      </c>
      <c r="B1199" t="s">
        <v>9</v>
      </c>
      <c r="C1199" t="s">
        <v>62</v>
      </c>
      <c r="D1199" t="s">
        <v>62</v>
      </c>
      <c r="E1199" s="1" t="s">
        <v>112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x14ac:dyDescent="0.2">
      <c r="A1200" t="s">
        <v>79</v>
      </c>
      <c r="B1200" t="s">
        <v>9</v>
      </c>
      <c r="C1200" t="s">
        <v>62</v>
      </c>
      <c r="D1200" t="s">
        <v>62</v>
      </c>
      <c r="E1200" s="1" t="s">
        <v>112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x14ac:dyDescent="0.2">
      <c r="A1201" t="s">
        <v>13</v>
      </c>
      <c r="B1201" t="s">
        <v>9</v>
      </c>
      <c r="C1201" t="s">
        <v>62</v>
      </c>
      <c r="D1201" t="s">
        <v>62</v>
      </c>
      <c r="E1201" s="1" t="s">
        <v>112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x14ac:dyDescent="0.2">
      <c r="A1202" t="s">
        <v>97</v>
      </c>
      <c r="B1202" t="s">
        <v>18</v>
      </c>
      <c r="C1202" t="s">
        <v>62</v>
      </c>
      <c r="D1202" t="s">
        <v>62</v>
      </c>
      <c r="E1202" s="1" t="s">
        <v>112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x14ac:dyDescent="0.2">
      <c r="A1203" t="s">
        <v>85</v>
      </c>
      <c r="B1203" t="s">
        <v>18</v>
      </c>
      <c r="C1203" t="s">
        <v>62</v>
      </c>
      <c r="D1203" t="s">
        <v>62</v>
      </c>
      <c r="E1203" s="1" t="s">
        <v>112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x14ac:dyDescent="0.2">
      <c r="A1204" t="s">
        <v>98</v>
      </c>
      <c r="B1204" t="s">
        <v>18</v>
      </c>
      <c r="C1204" t="s">
        <v>62</v>
      </c>
      <c r="D1204" t="s">
        <v>62</v>
      </c>
      <c r="E1204" s="1" t="s">
        <v>112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x14ac:dyDescent="0.2">
      <c r="A1205" t="s">
        <v>72</v>
      </c>
      <c r="B1205" t="s">
        <v>18</v>
      </c>
      <c r="C1205" t="s">
        <v>62</v>
      </c>
      <c r="D1205" t="s">
        <v>62</v>
      </c>
      <c r="E1205" s="1" t="s">
        <v>112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63</v>
      </c>
      <c r="B1206" t="s">
        <v>18</v>
      </c>
      <c r="C1206" t="s">
        <v>22</v>
      </c>
      <c r="D1206" t="s">
        <v>62</v>
      </c>
      <c r="E1206" s="1" t="s">
        <v>112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x14ac:dyDescent="0.2">
      <c r="A1207" t="s">
        <v>64</v>
      </c>
      <c r="B1207" t="s">
        <v>18</v>
      </c>
      <c r="C1207" t="s">
        <v>22</v>
      </c>
      <c r="D1207" t="s">
        <v>62</v>
      </c>
      <c r="E1207" s="1" t="s">
        <v>112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x14ac:dyDescent="0.2">
      <c r="A1208" t="s">
        <v>65</v>
      </c>
      <c r="B1208" t="s">
        <v>18</v>
      </c>
      <c r="C1208" t="s">
        <v>22</v>
      </c>
      <c r="D1208" t="s">
        <v>62</v>
      </c>
      <c r="E1208" s="1" t="s">
        <v>112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x14ac:dyDescent="0.2">
      <c r="A1209" t="s">
        <v>28</v>
      </c>
      <c r="B1209" t="s">
        <v>18</v>
      </c>
      <c r="C1209" t="s">
        <v>62</v>
      </c>
      <c r="D1209" t="s">
        <v>62</v>
      </c>
      <c r="E1209" s="1" t="s">
        <v>112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x14ac:dyDescent="0.2">
      <c r="A1210" t="s">
        <v>99</v>
      </c>
      <c r="B1210" t="s">
        <v>18</v>
      </c>
      <c r="C1210" t="s">
        <v>62</v>
      </c>
      <c r="D1210" t="s">
        <v>62</v>
      </c>
      <c r="E1210" s="1" t="s">
        <v>112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x14ac:dyDescent="0.2">
      <c r="A1211" t="s">
        <v>100</v>
      </c>
      <c r="B1211" t="s">
        <v>18</v>
      </c>
      <c r="C1211" t="s">
        <v>62</v>
      </c>
      <c r="D1211" t="s">
        <v>62</v>
      </c>
      <c r="E1211" s="1" t="s">
        <v>112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x14ac:dyDescent="0.2">
      <c r="A1212" t="s">
        <v>37</v>
      </c>
      <c r="B1212" t="s">
        <v>9</v>
      </c>
      <c r="C1212" t="s">
        <v>62</v>
      </c>
      <c r="D1212" t="s">
        <v>62</v>
      </c>
      <c r="E1212" s="1" t="s">
        <v>112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x14ac:dyDescent="0.2">
      <c r="A1213" t="s">
        <v>113</v>
      </c>
      <c r="B1213" t="s">
        <v>114</v>
      </c>
      <c r="C1213" t="s">
        <v>115</v>
      </c>
      <c r="D1213" t="s">
        <v>62</v>
      </c>
      <c r="E1213" s="1" t="s">
        <v>112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x14ac:dyDescent="0.2">
      <c r="A1214" t="s">
        <v>101</v>
      </c>
      <c r="B1214" t="s">
        <v>9</v>
      </c>
      <c r="C1214" t="s">
        <v>62</v>
      </c>
      <c r="D1214" t="s">
        <v>62</v>
      </c>
      <c r="E1214" s="1" t="s">
        <v>112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x14ac:dyDescent="0.2">
      <c r="A1215" t="s">
        <v>102</v>
      </c>
      <c r="B1215" t="s">
        <v>9</v>
      </c>
      <c r="C1215" t="s">
        <v>62</v>
      </c>
      <c r="D1215" t="s">
        <v>62</v>
      </c>
      <c r="E1215" s="1" t="s">
        <v>112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x14ac:dyDescent="0.2">
      <c r="A1216" t="s">
        <v>103</v>
      </c>
      <c r="B1216" t="s">
        <v>9</v>
      </c>
      <c r="C1216" t="s">
        <v>62</v>
      </c>
      <c r="D1216" t="s">
        <v>62</v>
      </c>
      <c r="E1216" s="1" t="s">
        <v>112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x14ac:dyDescent="0.2">
      <c r="A1217" t="s">
        <v>40</v>
      </c>
      <c r="B1217" t="s">
        <v>9</v>
      </c>
      <c r="C1217" t="s">
        <v>62</v>
      </c>
      <c r="D1217" t="s">
        <v>62</v>
      </c>
      <c r="E1217" s="1" t="s">
        <v>112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x14ac:dyDescent="0.2">
      <c r="A1218" t="s">
        <v>42</v>
      </c>
      <c r="B1218" t="s">
        <v>9</v>
      </c>
      <c r="C1218" t="s">
        <v>62</v>
      </c>
      <c r="D1218" t="s">
        <v>62</v>
      </c>
      <c r="E1218" s="1" t="s">
        <v>112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x14ac:dyDescent="0.2">
      <c r="A1219" t="s">
        <v>43</v>
      </c>
      <c r="B1219" t="s">
        <v>9</v>
      </c>
      <c r="C1219" t="s">
        <v>62</v>
      </c>
      <c r="D1219" t="s">
        <v>62</v>
      </c>
      <c r="E1219" s="1" t="s">
        <v>112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x14ac:dyDescent="0.2">
      <c r="A1220" t="s">
        <v>47</v>
      </c>
      <c r="B1220" t="s">
        <v>9</v>
      </c>
      <c r="C1220" t="s">
        <v>62</v>
      </c>
      <c r="D1220" t="s">
        <v>62</v>
      </c>
      <c r="E1220" s="1" t="s">
        <v>112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x14ac:dyDescent="0.2">
      <c r="A1221" t="s">
        <v>48</v>
      </c>
      <c r="B1221" t="s">
        <v>9</v>
      </c>
      <c r="C1221" t="s">
        <v>62</v>
      </c>
      <c r="D1221" t="s">
        <v>62</v>
      </c>
      <c r="E1221" s="1" t="s">
        <v>112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x14ac:dyDescent="0.2">
      <c r="A1222" t="s">
        <v>92</v>
      </c>
      <c r="B1222" t="s">
        <v>9</v>
      </c>
      <c r="C1222" t="s">
        <v>62</v>
      </c>
      <c r="D1222" t="s">
        <v>62</v>
      </c>
      <c r="E1222" s="1" t="s">
        <v>112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x14ac:dyDescent="0.2">
      <c r="A1223" t="s">
        <v>93</v>
      </c>
      <c r="B1223" t="s">
        <v>9</v>
      </c>
      <c r="C1223" t="s">
        <v>62</v>
      </c>
      <c r="D1223" t="s">
        <v>62</v>
      </c>
      <c r="E1223" s="1" t="s">
        <v>112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x14ac:dyDescent="0.2">
      <c r="A1224" t="s">
        <v>49</v>
      </c>
      <c r="B1224" t="s">
        <v>9</v>
      </c>
      <c r="C1224" t="s">
        <v>62</v>
      </c>
      <c r="D1224" t="s">
        <v>62</v>
      </c>
      <c r="E1224" s="1" t="s">
        <v>112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x14ac:dyDescent="0.2">
      <c r="A1225" t="s">
        <v>104</v>
      </c>
      <c r="B1225" t="s">
        <v>9</v>
      </c>
      <c r="C1225" t="s">
        <v>62</v>
      </c>
      <c r="D1225" t="s">
        <v>62</v>
      </c>
      <c r="E1225" s="1" t="s">
        <v>112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x14ac:dyDescent="0.2">
      <c r="A1226" t="s">
        <v>52</v>
      </c>
      <c r="B1226" t="s">
        <v>9</v>
      </c>
      <c r="C1226" t="s">
        <v>62</v>
      </c>
      <c r="D1226" t="s">
        <v>62</v>
      </c>
      <c r="E1226" s="1" t="s">
        <v>112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x14ac:dyDescent="0.2">
      <c r="A1227" t="s">
        <v>96</v>
      </c>
      <c r="B1227" t="s">
        <v>51</v>
      </c>
      <c r="C1227" t="s">
        <v>62</v>
      </c>
      <c r="D1227" t="s">
        <v>62</v>
      </c>
      <c r="E1227" s="1" t="s">
        <v>112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x14ac:dyDescent="0.2">
      <c r="A1228" t="s">
        <v>55</v>
      </c>
      <c r="B1228" t="s">
        <v>9</v>
      </c>
      <c r="C1228" t="s">
        <v>62</v>
      </c>
      <c r="D1228" t="s">
        <v>62</v>
      </c>
      <c r="E1228" s="1" t="s">
        <v>112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x14ac:dyDescent="0.2">
      <c r="A1229" t="s">
        <v>105</v>
      </c>
      <c r="B1229" t="s">
        <v>16</v>
      </c>
      <c r="C1229" t="s">
        <v>62</v>
      </c>
      <c r="D1229" t="s">
        <v>62</v>
      </c>
      <c r="E1229" s="1" t="s">
        <v>112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x14ac:dyDescent="0.2">
      <c r="A1230" t="s">
        <v>106</v>
      </c>
      <c r="B1230" t="s">
        <v>16</v>
      </c>
      <c r="C1230" t="s">
        <v>62</v>
      </c>
      <c r="D1230" t="s">
        <v>62</v>
      </c>
      <c r="E1230" s="1" t="s">
        <v>112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x14ac:dyDescent="0.2">
      <c r="A1231" t="s">
        <v>60</v>
      </c>
      <c r="B1231" t="s">
        <v>9</v>
      </c>
      <c r="C1231" t="s">
        <v>62</v>
      </c>
      <c r="D1231" t="s">
        <v>62</v>
      </c>
      <c r="E1231" s="1" t="s">
        <v>112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116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x14ac:dyDescent="0.2">
      <c r="A1233" t="s">
        <v>83</v>
      </c>
      <c r="B1233" t="s">
        <v>9</v>
      </c>
      <c r="C1233" t="s">
        <v>10</v>
      </c>
      <c r="D1233" t="s">
        <v>10</v>
      </c>
      <c r="E1233" s="1" t="s">
        <v>116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116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x14ac:dyDescent="0.2">
      <c r="A1235" t="s">
        <v>84</v>
      </c>
      <c r="B1235" t="s">
        <v>9</v>
      </c>
      <c r="C1235" t="s">
        <v>10</v>
      </c>
      <c r="D1235" t="s">
        <v>10</v>
      </c>
      <c r="E1235" s="1" t="s">
        <v>116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116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116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x14ac:dyDescent="0.2">
      <c r="A1238" t="s">
        <v>117</v>
      </c>
      <c r="B1238" t="s">
        <v>18</v>
      </c>
      <c r="C1238" t="s">
        <v>10</v>
      </c>
      <c r="D1238" t="s">
        <v>10</v>
      </c>
      <c r="E1238" s="1" t="s">
        <v>116</v>
      </c>
      <c r="F1238">
        <v>4776945.71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116</v>
      </c>
      <c r="F1239">
        <v>62169.57</v>
      </c>
      <c r="G1239">
        <v>112945.52</v>
      </c>
      <c r="H1239" s="2">
        <f t="shared" si="38"/>
        <v>62169.57</v>
      </c>
      <c r="I1239" s="1">
        <f t="shared" si="39"/>
        <v>45230</v>
      </c>
    </row>
    <row r="1240" spans="1:9" x14ac:dyDescent="0.2">
      <c r="A1240" t="s">
        <v>85</v>
      </c>
      <c r="B1240" t="s">
        <v>18</v>
      </c>
      <c r="C1240" t="s">
        <v>10</v>
      </c>
      <c r="D1240" t="s">
        <v>10</v>
      </c>
      <c r="E1240" s="1" t="s">
        <v>116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x14ac:dyDescent="0.2">
      <c r="A1241" t="s">
        <v>86</v>
      </c>
      <c r="B1241" t="s">
        <v>18</v>
      </c>
      <c r="C1241" t="s">
        <v>22</v>
      </c>
      <c r="D1241" t="s">
        <v>10</v>
      </c>
      <c r="E1241" s="1" t="s">
        <v>116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116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116</v>
      </c>
      <c r="F1243">
        <v>44345.48</v>
      </c>
      <c r="G1243">
        <v>0</v>
      </c>
      <c r="H1243" s="2">
        <f t="shared" si="38"/>
        <v>44345.48</v>
      </c>
      <c r="I1243" s="1">
        <f t="shared" si="39"/>
        <v>45230</v>
      </c>
    </row>
    <row r="1244" spans="1:9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116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116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116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x14ac:dyDescent="0.2">
      <c r="A1247" t="s">
        <v>87</v>
      </c>
      <c r="B1247" t="s">
        <v>18</v>
      </c>
      <c r="C1247" t="s">
        <v>10</v>
      </c>
      <c r="D1247" t="s">
        <v>10</v>
      </c>
      <c r="E1247" s="1" t="s">
        <v>116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x14ac:dyDescent="0.2">
      <c r="A1248" t="s">
        <v>88</v>
      </c>
      <c r="B1248" t="s">
        <v>18</v>
      </c>
      <c r="C1248" t="s">
        <v>10</v>
      </c>
      <c r="D1248" t="s">
        <v>10</v>
      </c>
      <c r="E1248" s="1" t="s">
        <v>116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116</v>
      </c>
      <c r="F1249">
        <v>36756.85</v>
      </c>
      <c r="G1249">
        <v>71053.34</v>
      </c>
      <c r="H1249" s="2">
        <f t="shared" si="38"/>
        <v>36756.85</v>
      </c>
      <c r="I1249" s="1">
        <f t="shared" si="39"/>
        <v>45230</v>
      </c>
    </row>
    <row r="1250" spans="1:9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116</v>
      </c>
      <c r="F1250">
        <v>10540</v>
      </c>
      <c r="G1250">
        <v>0</v>
      </c>
      <c r="H1250" s="2">
        <f t="shared" si="38"/>
        <v>10540</v>
      </c>
      <c r="I1250" s="1">
        <f t="shared" si="39"/>
        <v>45230</v>
      </c>
    </row>
    <row r="1251" spans="1:9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116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116</v>
      </c>
      <c r="F1252">
        <v>19519.47</v>
      </c>
      <c r="G1252">
        <v>0</v>
      </c>
      <c r="H1252" s="2">
        <f t="shared" si="38"/>
        <v>19519.47</v>
      </c>
      <c r="I1252" s="1">
        <f t="shared" si="39"/>
        <v>45230</v>
      </c>
    </row>
    <row r="1253" spans="1:9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116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x14ac:dyDescent="0.2">
      <c r="A1254" t="s">
        <v>118</v>
      </c>
      <c r="B1254" t="s">
        <v>18</v>
      </c>
      <c r="C1254" t="s">
        <v>10</v>
      </c>
      <c r="D1254" t="s">
        <v>10</v>
      </c>
      <c r="E1254" s="1" t="s">
        <v>116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116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116</v>
      </c>
      <c r="F1256">
        <v>36288.17</v>
      </c>
      <c r="G1256">
        <v>0</v>
      </c>
      <c r="H1256" s="2">
        <f t="shared" si="38"/>
        <v>36288.17</v>
      </c>
      <c r="I1256" s="1">
        <f t="shared" si="39"/>
        <v>45230</v>
      </c>
    </row>
    <row r="1257" spans="1:9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116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x14ac:dyDescent="0.2">
      <c r="A1258" t="s">
        <v>36</v>
      </c>
      <c r="B1258" t="s">
        <v>9</v>
      </c>
      <c r="C1258" t="s">
        <v>10</v>
      </c>
      <c r="D1258" t="s">
        <v>10</v>
      </c>
      <c r="E1258" s="1" t="s">
        <v>116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x14ac:dyDescent="0.2">
      <c r="A1259" t="s">
        <v>37</v>
      </c>
      <c r="B1259" t="s">
        <v>9</v>
      </c>
      <c r="C1259" t="s">
        <v>10</v>
      </c>
      <c r="D1259" t="s">
        <v>10</v>
      </c>
      <c r="E1259" s="1" t="s">
        <v>116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x14ac:dyDescent="0.2">
      <c r="A1260" t="s">
        <v>89</v>
      </c>
      <c r="B1260" t="s">
        <v>9</v>
      </c>
      <c r="C1260" t="s">
        <v>10</v>
      </c>
      <c r="D1260" t="s">
        <v>10</v>
      </c>
      <c r="E1260" s="1" t="s">
        <v>116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x14ac:dyDescent="0.2">
      <c r="A1261" t="s">
        <v>90</v>
      </c>
      <c r="B1261" t="s">
        <v>9</v>
      </c>
      <c r="C1261" t="s">
        <v>10</v>
      </c>
      <c r="D1261" t="s">
        <v>10</v>
      </c>
      <c r="E1261" s="1" t="s">
        <v>116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x14ac:dyDescent="0.2">
      <c r="A1262" t="s">
        <v>91</v>
      </c>
      <c r="B1262" t="s">
        <v>9</v>
      </c>
      <c r="C1262" t="s">
        <v>10</v>
      </c>
      <c r="D1262" t="s">
        <v>10</v>
      </c>
      <c r="E1262" s="1" t="s">
        <v>116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x14ac:dyDescent="0.2">
      <c r="A1263" t="s">
        <v>38</v>
      </c>
      <c r="B1263" t="s">
        <v>9</v>
      </c>
      <c r="C1263" t="s">
        <v>10</v>
      </c>
      <c r="D1263" t="s">
        <v>10</v>
      </c>
      <c r="E1263" s="1" t="s">
        <v>116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x14ac:dyDescent="0.2">
      <c r="A1264" t="s">
        <v>39</v>
      </c>
      <c r="B1264" t="s">
        <v>9</v>
      </c>
      <c r="C1264" t="s">
        <v>10</v>
      </c>
      <c r="D1264" t="s">
        <v>10</v>
      </c>
      <c r="E1264" s="1" t="s">
        <v>116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x14ac:dyDescent="0.2">
      <c r="A1265" t="s">
        <v>40</v>
      </c>
      <c r="B1265" t="s">
        <v>9</v>
      </c>
      <c r="C1265" t="s">
        <v>10</v>
      </c>
      <c r="D1265" t="s">
        <v>10</v>
      </c>
      <c r="E1265" s="1" t="s">
        <v>116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x14ac:dyDescent="0.2">
      <c r="A1266" t="s">
        <v>41</v>
      </c>
      <c r="B1266" t="s">
        <v>9</v>
      </c>
      <c r="C1266" t="s">
        <v>10</v>
      </c>
      <c r="D1266" t="s">
        <v>10</v>
      </c>
      <c r="E1266" s="1" t="s">
        <v>116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x14ac:dyDescent="0.2">
      <c r="A1267" t="s">
        <v>42</v>
      </c>
      <c r="B1267" t="s">
        <v>9</v>
      </c>
      <c r="C1267" t="s">
        <v>10</v>
      </c>
      <c r="D1267" t="s">
        <v>10</v>
      </c>
      <c r="E1267" s="1" t="s">
        <v>116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x14ac:dyDescent="0.2">
      <c r="A1268" t="s">
        <v>43</v>
      </c>
      <c r="B1268" t="s">
        <v>9</v>
      </c>
      <c r="C1268" t="s">
        <v>10</v>
      </c>
      <c r="D1268" t="s">
        <v>10</v>
      </c>
      <c r="E1268" s="1" t="s">
        <v>116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x14ac:dyDescent="0.2">
      <c r="A1269" t="s">
        <v>44</v>
      </c>
      <c r="B1269" t="s">
        <v>9</v>
      </c>
      <c r="C1269" t="s">
        <v>10</v>
      </c>
      <c r="D1269" t="s">
        <v>10</v>
      </c>
      <c r="E1269" s="1" t="s">
        <v>116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x14ac:dyDescent="0.2">
      <c r="A1270" t="s">
        <v>45</v>
      </c>
      <c r="B1270" t="s">
        <v>9</v>
      </c>
      <c r="C1270" t="s">
        <v>10</v>
      </c>
      <c r="D1270" t="s">
        <v>10</v>
      </c>
      <c r="E1270" s="1" t="s">
        <v>116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x14ac:dyDescent="0.2">
      <c r="A1271" t="s">
        <v>46</v>
      </c>
      <c r="B1271" t="s">
        <v>9</v>
      </c>
      <c r="C1271" t="s">
        <v>10</v>
      </c>
      <c r="D1271" t="s">
        <v>10</v>
      </c>
      <c r="E1271" s="1" t="s">
        <v>116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x14ac:dyDescent="0.2">
      <c r="A1272" t="s">
        <v>47</v>
      </c>
      <c r="B1272" t="s">
        <v>9</v>
      </c>
      <c r="C1272" t="s">
        <v>10</v>
      </c>
      <c r="D1272" t="s">
        <v>10</v>
      </c>
      <c r="E1272" s="1" t="s">
        <v>116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x14ac:dyDescent="0.2">
      <c r="A1273" t="s">
        <v>48</v>
      </c>
      <c r="B1273" t="s">
        <v>9</v>
      </c>
      <c r="C1273" t="s">
        <v>10</v>
      </c>
      <c r="D1273" t="s">
        <v>10</v>
      </c>
      <c r="E1273" s="1" t="s">
        <v>116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x14ac:dyDescent="0.2">
      <c r="A1274" t="s">
        <v>92</v>
      </c>
      <c r="B1274" t="s">
        <v>9</v>
      </c>
      <c r="C1274" t="s">
        <v>10</v>
      </c>
      <c r="D1274" t="s">
        <v>10</v>
      </c>
      <c r="E1274" s="1" t="s">
        <v>116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x14ac:dyDescent="0.2">
      <c r="A1275" t="s">
        <v>93</v>
      </c>
      <c r="B1275" t="s">
        <v>9</v>
      </c>
      <c r="C1275" t="s">
        <v>10</v>
      </c>
      <c r="D1275" t="s">
        <v>10</v>
      </c>
      <c r="E1275" s="1" t="s">
        <v>116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x14ac:dyDescent="0.2">
      <c r="A1276" t="s">
        <v>50</v>
      </c>
      <c r="B1276" t="s">
        <v>51</v>
      </c>
      <c r="C1276" t="s">
        <v>10</v>
      </c>
      <c r="D1276" t="s">
        <v>10</v>
      </c>
      <c r="E1276" s="1" t="s">
        <v>116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x14ac:dyDescent="0.2">
      <c r="A1277" t="s">
        <v>119</v>
      </c>
      <c r="B1277" t="s">
        <v>18</v>
      </c>
      <c r="C1277" t="s">
        <v>10</v>
      </c>
      <c r="D1277" t="s">
        <v>10</v>
      </c>
      <c r="E1277" s="1" t="s">
        <v>116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x14ac:dyDescent="0.2">
      <c r="A1278" t="s">
        <v>94</v>
      </c>
      <c r="B1278" t="s">
        <v>9</v>
      </c>
      <c r="C1278" t="s">
        <v>10</v>
      </c>
      <c r="D1278" t="s">
        <v>10</v>
      </c>
      <c r="E1278" s="1" t="s">
        <v>116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x14ac:dyDescent="0.2">
      <c r="A1279" t="s">
        <v>53</v>
      </c>
      <c r="B1279" t="s">
        <v>9</v>
      </c>
      <c r="C1279" t="s">
        <v>10</v>
      </c>
      <c r="D1279" t="s">
        <v>10</v>
      </c>
      <c r="E1279" s="1" t="s">
        <v>116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x14ac:dyDescent="0.2">
      <c r="A1280" t="s">
        <v>95</v>
      </c>
      <c r="B1280" t="s">
        <v>9</v>
      </c>
      <c r="C1280" t="s">
        <v>10</v>
      </c>
      <c r="D1280" t="s">
        <v>10</v>
      </c>
      <c r="E1280" s="1" t="s">
        <v>116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x14ac:dyDescent="0.2">
      <c r="A1281" t="s">
        <v>120</v>
      </c>
      <c r="B1281" t="s">
        <v>18</v>
      </c>
      <c r="C1281" t="s">
        <v>10</v>
      </c>
      <c r="D1281" t="s">
        <v>10</v>
      </c>
      <c r="E1281" s="1" t="s">
        <v>116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x14ac:dyDescent="0.2">
      <c r="A1282" t="s">
        <v>54</v>
      </c>
      <c r="B1282" t="s">
        <v>9</v>
      </c>
      <c r="C1282" t="s">
        <v>10</v>
      </c>
      <c r="D1282" t="s">
        <v>10</v>
      </c>
      <c r="E1282" s="1" t="s">
        <v>116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x14ac:dyDescent="0.2">
      <c r="A1283" t="s">
        <v>96</v>
      </c>
      <c r="B1283" t="s">
        <v>51</v>
      </c>
      <c r="C1283" t="s">
        <v>10</v>
      </c>
      <c r="D1283" t="s">
        <v>10</v>
      </c>
      <c r="E1283" s="1" t="s">
        <v>116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x14ac:dyDescent="0.2">
      <c r="A1284" t="s">
        <v>55</v>
      </c>
      <c r="B1284" t="s">
        <v>9</v>
      </c>
      <c r="C1284" t="s">
        <v>10</v>
      </c>
      <c r="D1284" t="s">
        <v>10</v>
      </c>
      <c r="E1284" s="1" t="s">
        <v>116</v>
      </c>
      <c r="F1284">
        <v>900</v>
      </c>
      <c r="G1284">
        <v>0</v>
      </c>
      <c r="H1284" s="2">
        <f t="shared" si="40"/>
        <v>900</v>
      </c>
      <c r="I1284" s="1">
        <f t="shared" si="41"/>
        <v>45230</v>
      </c>
    </row>
    <row r="1285" spans="1:9" x14ac:dyDescent="0.2">
      <c r="A1285" t="s">
        <v>56</v>
      </c>
      <c r="B1285" t="s">
        <v>16</v>
      </c>
      <c r="C1285" t="s">
        <v>10</v>
      </c>
      <c r="D1285" t="s">
        <v>10</v>
      </c>
      <c r="E1285" s="1" t="s">
        <v>116</v>
      </c>
      <c r="F1285">
        <v>1243391.3</v>
      </c>
      <c r="G1285">
        <v>1314591.31</v>
      </c>
      <c r="H1285" s="2">
        <f t="shared" si="40"/>
        <v>1243391.3</v>
      </c>
      <c r="I1285" s="1">
        <f t="shared" si="41"/>
        <v>45230</v>
      </c>
    </row>
    <row r="1286" spans="1:9" x14ac:dyDescent="0.2">
      <c r="A1286" t="s">
        <v>57</v>
      </c>
      <c r="B1286" t="s">
        <v>16</v>
      </c>
      <c r="C1286" t="s">
        <v>10</v>
      </c>
      <c r="D1286" t="s">
        <v>10</v>
      </c>
      <c r="E1286" s="1" t="s">
        <v>116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x14ac:dyDescent="0.2">
      <c r="A1287" t="s">
        <v>58</v>
      </c>
      <c r="B1287" t="s">
        <v>9</v>
      </c>
      <c r="C1287" t="s">
        <v>10</v>
      </c>
      <c r="D1287" t="s">
        <v>10</v>
      </c>
      <c r="E1287" s="1" t="s">
        <v>116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x14ac:dyDescent="0.2">
      <c r="A1288" t="s">
        <v>59</v>
      </c>
      <c r="B1288" t="s">
        <v>9</v>
      </c>
      <c r="C1288" t="s">
        <v>10</v>
      </c>
      <c r="D1288" t="s">
        <v>10</v>
      </c>
      <c r="E1288" s="1" t="s">
        <v>116</v>
      </c>
      <c r="F1288">
        <v>526.32000000000005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x14ac:dyDescent="0.2">
      <c r="A1289" t="s">
        <v>60</v>
      </c>
      <c r="B1289" t="s">
        <v>9</v>
      </c>
      <c r="C1289" t="s">
        <v>10</v>
      </c>
      <c r="D1289" t="s">
        <v>10</v>
      </c>
      <c r="E1289" s="1" t="s">
        <v>116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x14ac:dyDescent="0.2">
      <c r="A1290" t="s">
        <v>81</v>
      </c>
      <c r="B1290" t="s">
        <v>9</v>
      </c>
      <c r="C1290" t="s">
        <v>62</v>
      </c>
      <c r="D1290" t="s">
        <v>62</v>
      </c>
      <c r="E1290" s="1" t="s">
        <v>116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x14ac:dyDescent="0.2">
      <c r="A1291" t="s">
        <v>84</v>
      </c>
      <c r="B1291" t="s">
        <v>9</v>
      </c>
      <c r="C1291" t="s">
        <v>62</v>
      </c>
      <c r="D1291" t="s">
        <v>62</v>
      </c>
      <c r="E1291" s="1" t="s">
        <v>116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x14ac:dyDescent="0.2">
      <c r="A1292" t="s">
        <v>79</v>
      </c>
      <c r="B1292" t="s">
        <v>9</v>
      </c>
      <c r="C1292" t="s">
        <v>62</v>
      </c>
      <c r="D1292" t="s">
        <v>62</v>
      </c>
      <c r="E1292" s="1" t="s">
        <v>116</v>
      </c>
      <c r="F1292">
        <v>17110</v>
      </c>
      <c r="G1292">
        <v>0</v>
      </c>
      <c r="H1292" s="2">
        <f t="shared" si="40"/>
        <v>17110</v>
      </c>
      <c r="I1292" s="1">
        <f t="shared" si="41"/>
        <v>45230</v>
      </c>
    </row>
    <row r="1293" spans="1:9" x14ac:dyDescent="0.2">
      <c r="A1293" t="s">
        <v>13</v>
      </c>
      <c r="B1293" t="s">
        <v>9</v>
      </c>
      <c r="C1293" t="s">
        <v>62</v>
      </c>
      <c r="D1293" t="s">
        <v>62</v>
      </c>
      <c r="E1293" s="1" t="s">
        <v>116</v>
      </c>
      <c r="F1293">
        <v>1500</v>
      </c>
      <c r="G1293">
        <v>0</v>
      </c>
      <c r="H1293" s="2">
        <f t="shared" si="40"/>
        <v>1500</v>
      </c>
      <c r="I1293" s="1">
        <f t="shared" si="41"/>
        <v>45230</v>
      </c>
    </row>
    <row r="1294" spans="1:9" x14ac:dyDescent="0.2">
      <c r="A1294" t="s">
        <v>121</v>
      </c>
      <c r="B1294" t="s">
        <v>121</v>
      </c>
      <c r="C1294" t="s">
        <v>62</v>
      </c>
      <c r="D1294" t="s">
        <v>62</v>
      </c>
      <c r="E1294" s="1" t="s">
        <v>116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x14ac:dyDescent="0.2">
      <c r="A1295" t="s">
        <v>97</v>
      </c>
      <c r="B1295" t="s">
        <v>18</v>
      </c>
      <c r="C1295" t="s">
        <v>62</v>
      </c>
      <c r="D1295" t="s">
        <v>62</v>
      </c>
      <c r="E1295" s="1" t="s">
        <v>116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x14ac:dyDescent="0.2">
      <c r="A1296" t="s">
        <v>85</v>
      </c>
      <c r="B1296" t="s">
        <v>18</v>
      </c>
      <c r="C1296" t="s">
        <v>62</v>
      </c>
      <c r="D1296" t="s">
        <v>62</v>
      </c>
      <c r="E1296" s="1" t="s">
        <v>116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x14ac:dyDescent="0.2">
      <c r="A1297" t="s">
        <v>98</v>
      </c>
      <c r="B1297" t="s">
        <v>18</v>
      </c>
      <c r="C1297" t="s">
        <v>62</v>
      </c>
      <c r="D1297" t="s">
        <v>62</v>
      </c>
      <c r="E1297" s="1" t="s">
        <v>116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x14ac:dyDescent="0.2">
      <c r="A1298" t="s">
        <v>72</v>
      </c>
      <c r="B1298" t="s">
        <v>18</v>
      </c>
      <c r="C1298" t="s">
        <v>62</v>
      </c>
      <c r="D1298" t="s">
        <v>62</v>
      </c>
      <c r="E1298" s="1" t="s">
        <v>116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63</v>
      </c>
      <c r="B1299" t="s">
        <v>18</v>
      </c>
      <c r="C1299" t="s">
        <v>22</v>
      </c>
      <c r="D1299" t="s">
        <v>62</v>
      </c>
      <c r="E1299" s="1" t="s">
        <v>116</v>
      </c>
      <c r="F1299">
        <v>5221670.0199999996</v>
      </c>
      <c r="G1299">
        <v>0</v>
      </c>
      <c r="H1299" s="2">
        <f t="shared" si="40"/>
        <v>5221670.0199999996</v>
      </c>
      <c r="I1299" s="1">
        <f t="shared" si="41"/>
        <v>45230</v>
      </c>
    </row>
    <row r="1300" spans="1:9" x14ac:dyDescent="0.2">
      <c r="A1300" t="s">
        <v>64</v>
      </c>
      <c r="B1300" t="s">
        <v>18</v>
      </c>
      <c r="C1300" t="s">
        <v>22</v>
      </c>
      <c r="D1300" t="s">
        <v>62</v>
      </c>
      <c r="E1300" s="1" t="s">
        <v>116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x14ac:dyDescent="0.2">
      <c r="A1301" t="s">
        <v>65</v>
      </c>
      <c r="B1301" t="s">
        <v>18</v>
      </c>
      <c r="C1301" t="s">
        <v>22</v>
      </c>
      <c r="D1301" t="s">
        <v>62</v>
      </c>
      <c r="E1301" s="1" t="s">
        <v>116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x14ac:dyDescent="0.2">
      <c r="A1302" t="s">
        <v>28</v>
      </c>
      <c r="B1302" t="s">
        <v>18</v>
      </c>
      <c r="C1302" t="s">
        <v>62</v>
      </c>
      <c r="D1302" t="s">
        <v>62</v>
      </c>
      <c r="E1302" s="1" t="s">
        <v>116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x14ac:dyDescent="0.2">
      <c r="A1303" t="s">
        <v>28</v>
      </c>
      <c r="B1303" t="s">
        <v>18</v>
      </c>
      <c r="C1303" t="s">
        <v>62</v>
      </c>
      <c r="D1303" t="s">
        <v>62</v>
      </c>
      <c r="E1303" s="1" t="s">
        <v>116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x14ac:dyDescent="0.2">
      <c r="A1304" t="s">
        <v>99</v>
      </c>
      <c r="B1304" t="s">
        <v>18</v>
      </c>
      <c r="C1304" t="s">
        <v>62</v>
      </c>
      <c r="D1304" t="s">
        <v>62</v>
      </c>
      <c r="E1304" s="1" t="s">
        <v>116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x14ac:dyDescent="0.2">
      <c r="A1305" t="s">
        <v>100</v>
      </c>
      <c r="B1305" t="s">
        <v>18</v>
      </c>
      <c r="C1305" t="s">
        <v>62</v>
      </c>
      <c r="D1305" t="s">
        <v>62</v>
      </c>
      <c r="E1305" s="1" t="s">
        <v>116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x14ac:dyDescent="0.2">
      <c r="A1306" t="s">
        <v>122</v>
      </c>
      <c r="B1306" t="s">
        <v>18</v>
      </c>
      <c r="C1306" t="s">
        <v>62</v>
      </c>
      <c r="D1306" t="s">
        <v>62</v>
      </c>
      <c r="E1306" s="1" t="s">
        <v>116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x14ac:dyDescent="0.2">
      <c r="A1307" t="s">
        <v>37</v>
      </c>
      <c r="B1307" t="s">
        <v>9</v>
      </c>
      <c r="C1307" t="s">
        <v>62</v>
      </c>
      <c r="D1307" t="s">
        <v>62</v>
      </c>
      <c r="E1307" s="1" t="s">
        <v>116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x14ac:dyDescent="0.2">
      <c r="A1308" t="s">
        <v>113</v>
      </c>
      <c r="B1308" t="s">
        <v>114</v>
      </c>
      <c r="C1308" t="s">
        <v>115</v>
      </c>
      <c r="D1308" t="s">
        <v>62</v>
      </c>
      <c r="E1308" s="1" t="s">
        <v>116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x14ac:dyDescent="0.2">
      <c r="A1309" t="s">
        <v>123</v>
      </c>
      <c r="B1309" t="s">
        <v>123</v>
      </c>
      <c r="C1309" t="s">
        <v>62</v>
      </c>
      <c r="D1309" t="s">
        <v>62</v>
      </c>
      <c r="E1309" s="1" t="s">
        <v>116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x14ac:dyDescent="0.2">
      <c r="A1310" t="s">
        <v>101</v>
      </c>
      <c r="B1310" t="s">
        <v>9</v>
      </c>
      <c r="C1310" t="s">
        <v>62</v>
      </c>
      <c r="D1310" t="s">
        <v>62</v>
      </c>
      <c r="E1310" s="1" t="s">
        <v>116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x14ac:dyDescent="0.2">
      <c r="A1311" t="s">
        <v>102</v>
      </c>
      <c r="B1311" t="s">
        <v>9</v>
      </c>
      <c r="C1311" t="s">
        <v>62</v>
      </c>
      <c r="D1311" t="s">
        <v>62</v>
      </c>
      <c r="E1311" s="1" t="s">
        <v>116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x14ac:dyDescent="0.2">
      <c r="A1312" t="s">
        <v>103</v>
      </c>
      <c r="B1312" t="s">
        <v>9</v>
      </c>
      <c r="C1312" t="s">
        <v>62</v>
      </c>
      <c r="D1312" t="s">
        <v>62</v>
      </c>
      <c r="E1312" s="1" t="s">
        <v>116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x14ac:dyDescent="0.2">
      <c r="A1313" t="s">
        <v>40</v>
      </c>
      <c r="B1313" t="s">
        <v>9</v>
      </c>
      <c r="C1313" t="s">
        <v>62</v>
      </c>
      <c r="D1313" t="s">
        <v>62</v>
      </c>
      <c r="E1313" s="1" t="s">
        <v>116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x14ac:dyDescent="0.2">
      <c r="A1314" t="s">
        <v>41</v>
      </c>
      <c r="B1314" t="s">
        <v>9</v>
      </c>
      <c r="C1314" t="s">
        <v>62</v>
      </c>
      <c r="D1314" t="s">
        <v>62</v>
      </c>
      <c r="E1314" s="1" t="s">
        <v>116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x14ac:dyDescent="0.2">
      <c r="A1315" t="s">
        <v>42</v>
      </c>
      <c r="B1315" t="s">
        <v>9</v>
      </c>
      <c r="C1315" t="s">
        <v>62</v>
      </c>
      <c r="D1315" t="s">
        <v>62</v>
      </c>
      <c r="E1315" s="1" t="s">
        <v>116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x14ac:dyDescent="0.2">
      <c r="A1316" t="s">
        <v>43</v>
      </c>
      <c r="B1316" t="s">
        <v>9</v>
      </c>
      <c r="C1316" t="s">
        <v>62</v>
      </c>
      <c r="D1316" t="s">
        <v>62</v>
      </c>
      <c r="E1316" s="1" t="s">
        <v>116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x14ac:dyDescent="0.2">
      <c r="A1317" t="s">
        <v>44</v>
      </c>
      <c r="B1317" t="s">
        <v>9</v>
      </c>
      <c r="C1317" t="s">
        <v>62</v>
      </c>
      <c r="D1317" t="s">
        <v>62</v>
      </c>
      <c r="E1317" s="1" t="s">
        <v>116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x14ac:dyDescent="0.2">
      <c r="A1318" t="s">
        <v>45</v>
      </c>
      <c r="B1318" t="s">
        <v>9</v>
      </c>
      <c r="C1318" t="s">
        <v>62</v>
      </c>
      <c r="D1318" t="s">
        <v>62</v>
      </c>
      <c r="E1318" s="1" t="s">
        <v>116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x14ac:dyDescent="0.2">
      <c r="A1319" t="s">
        <v>46</v>
      </c>
      <c r="B1319" t="s">
        <v>9</v>
      </c>
      <c r="C1319" t="s">
        <v>62</v>
      </c>
      <c r="D1319" t="s">
        <v>62</v>
      </c>
      <c r="E1319" s="1" t="s">
        <v>116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x14ac:dyDescent="0.2">
      <c r="A1320" t="s">
        <v>47</v>
      </c>
      <c r="B1320" t="s">
        <v>9</v>
      </c>
      <c r="C1320" t="s">
        <v>62</v>
      </c>
      <c r="D1320" t="s">
        <v>62</v>
      </c>
      <c r="E1320" s="1" t="s">
        <v>116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x14ac:dyDescent="0.2">
      <c r="A1321" t="s">
        <v>48</v>
      </c>
      <c r="B1321" t="s">
        <v>9</v>
      </c>
      <c r="C1321" t="s">
        <v>62</v>
      </c>
      <c r="D1321" t="s">
        <v>62</v>
      </c>
      <c r="E1321" s="1" t="s">
        <v>116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x14ac:dyDescent="0.2">
      <c r="A1322" t="s">
        <v>92</v>
      </c>
      <c r="B1322" t="s">
        <v>9</v>
      </c>
      <c r="C1322" t="s">
        <v>62</v>
      </c>
      <c r="D1322" t="s">
        <v>62</v>
      </c>
      <c r="E1322" s="1" t="s">
        <v>116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x14ac:dyDescent="0.2">
      <c r="A1323" t="s">
        <v>93</v>
      </c>
      <c r="B1323" t="s">
        <v>9</v>
      </c>
      <c r="C1323" t="s">
        <v>62</v>
      </c>
      <c r="D1323" t="s">
        <v>62</v>
      </c>
      <c r="E1323" s="1" t="s">
        <v>116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x14ac:dyDescent="0.2">
      <c r="A1324" t="s">
        <v>49</v>
      </c>
      <c r="B1324" t="s">
        <v>9</v>
      </c>
      <c r="C1324" t="s">
        <v>62</v>
      </c>
      <c r="D1324" t="s">
        <v>62</v>
      </c>
      <c r="E1324" s="1" t="s">
        <v>116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x14ac:dyDescent="0.2">
      <c r="A1325" t="s">
        <v>104</v>
      </c>
      <c r="B1325" t="s">
        <v>9</v>
      </c>
      <c r="C1325" t="s">
        <v>62</v>
      </c>
      <c r="D1325" t="s">
        <v>62</v>
      </c>
      <c r="E1325" s="1" t="s">
        <v>116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x14ac:dyDescent="0.2">
      <c r="A1326" t="s">
        <v>52</v>
      </c>
      <c r="B1326" t="s">
        <v>9</v>
      </c>
      <c r="C1326" t="s">
        <v>62</v>
      </c>
      <c r="D1326" t="s">
        <v>62</v>
      </c>
      <c r="E1326" s="1" t="s">
        <v>116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x14ac:dyDescent="0.2">
      <c r="A1327" t="s">
        <v>124</v>
      </c>
      <c r="B1327" t="s">
        <v>124</v>
      </c>
      <c r="C1327" t="s">
        <v>62</v>
      </c>
      <c r="D1327" t="s">
        <v>62</v>
      </c>
      <c r="E1327" s="1" t="s">
        <v>116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x14ac:dyDescent="0.2">
      <c r="A1328" t="s">
        <v>125</v>
      </c>
      <c r="B1328" t="s">
        <v>18</v>
      </c>
      <c r="C1328" t="s">
        <v>62</v>
      </c>
      <c r="D1328" t="s">
        <v>62</v>
      </c>
      <c r="E1328" s="1" t="s">
        <v>116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x14ac:dyDescent="0.2">
      <c r="A1329" t="s">
        <v>126</v>
      </c>
      <c r="B1329" t="s">
        <v>126</v>
      </c>
      <c r="C1329" t="s">
        <v>62</v>
      </c>
      <c r="D1329" t="s">
        <v>62</v>
      </c>
      <c r="E1329" s="1" t="s">
        <v>116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x14ac:dyDescent="0.2">
      <c r="A1330" t="s">
        <v>127</v>
      </c>
      <c r="B1330" t="s">
        <v>127</v>
      </c>
      <c r="C1330" t="s">
        <v>62</v>
      </c>
      <c r="D1330" t="s">
        <v>62</v>
      </c>
      <c r="E1330" s="1" t="s">
        <v>116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x14ac:dyDescent="0.2">
      <c r="A1331" t="s">
        <v>96</v>
      </c>
      <c r="B1331" t="s">
        <v>51</v>
      </c>
      <c r="C1331" t="s">
        <v>62</v>
      </c>
      <c r="D1331" t="s">
        <v>62</v>
      </c>
      <c r="E1331" s="1" t="s">
        <v>116</v>
      </c>
      <c r="F1331">
        <v>13883</v>
      </c>
      <c r="G1331">
        <v>0</v>
      </c>
      <c r="H1331" s="2">
        <f t="shared" si="40"/>
        <v>13883</v>
      </c>
      <c r="I1331" s="1">
        <f t="shared" si="41"/>
        <v>45230</v>
      </c>
    </row>
    <row r="1332" spans="1:9" x14ac:dyDescent="0.2">
      <c r="A1332" t="s">
        <v>55</v>
      </c>
      <c r="B1332" t="s">
        <v>9</v>
      </c>
      <c r="C1332" t="s">
        <v>62</v>
      </c>
      <c r="D1332" t="s">
        <v>62</v>
      </c>
      <c r="E1332" s="1" t="s">
        <v>116</v>
      </c>
      <c r="F1332">
        <v>-1003.07</v>
      </c>
      <c r="G1332">
        <v>0</v>
      </c>
      <c r="H1332" s="2">
        <f t="shared" si="40"/>
        <v>-1003.07</v>
      </c>
      <c r="I1332" s="1">
        <f t="shared" si="41"/>
        <v>45230</v>
      </c>
    </row>
    <row r="1333" spans="1:9" x14ac:dyDescent="0.2">
      <c r="A1333" t="s">
        <v>105</v>
      </c>
      <c r="B1333" t="s">
        <v>16</v>
      </c>
      <c r="C1333" t="s">
        <v>62</v>
      </c>
      <c r="D1333" t="s">
        <v>62</v>
      </c>
      <c r="E1333" s="1" t="s">
        <v>116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x14ac:dyDescent="0.2">
      <c r="A1334" t="s">
        <v>106</v>
      </c>
      <c r="B1334" t="s">
        <v>16</v>
      </c>
      <c r="C1334" t="s">
        <v>62</v>
      </c>
      <c r="D1334" t="s">
        <v>62</v>
      </c>
      <c r="E1334" s="1" t="s">
        <v>116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x14ac:dyDescent="0.2">
      <c r="A1335" t="s">
        <v>60</v>
      </c>
      <c r="B1335" t="s">
        <v>9</v>
      </c>
      <c r="C1335" t="s">
        <v>62</v>
      </c>
      <c r="D1335" t="s">
        <v>62</v>
      </c>
      <c r="E1335" s="1" t="s">
        <v>116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x14ac:dyDescent="0.2">
      <c r="A1336" t="s">
        <v>128</v>
      </c>
      <c r="B1336" t="s">
        <v>128</v>
      </c>
      <c r="C1336" t="s">
        <v>62</v>
      </c>
      <c r="D1336" t="s">
        <v>62</v>
      </c>
      <c r="E1336" s="1" t="s">
        <v>116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x14ac:dyDescent="0.2">
      <c r="A1337" t="s">
        <v>17</v>
      </c>
      <c r="B1337" t="s">
        <v>18</v>
      </c>
      <c r="C1337" t="s">
        <v>10</v>
      </c>
      <c r="D1337" t="s">
        <v>10</v>
      </c>
      <c r="E1337" s="1" t="s">
        <v>129</v>
      </c>
      <c r="F1337">
        <v>0</v>
      </c>
      <c r="G1337">
        <v>112945.52</v>
      </c>
      <c r="H1337" s="2">
        <f t="shared" si="40"/>
        <v>112945.52</v>
      </c>
      <c r="I1337" s="1">
        <f t="shared" si="41"/>
        <v>45260</v>
      </c>
    </row>
    <row r="1338" spans="1:9" x14ac:dyDescent="0.2">
      <c r="A1338" t="s">
        <v>28</v>
      </c>
      <c r="B1338" t="s">
        <v>18</v>
      </c>
      <c r="C1338" t="s">
        <v>10</v>
      </c>
      <c r="D1338" t="s">
        <v>10</v>
      </c>
      <c r="E1338" s="1" t="s">
        <v>129</v>
      </c>
      <c r="F1338">
        <v>0</v>
      </c>
      <c r="G1338">
        <v>71053.34</v>
      </c>
      <c r="H1338" s="2">
        <f t="shared" si="40"/>
        <v>71053.34</v>
      </c>
      <c r="I1338" s="1">
        <f t="shared" si="41"/>
        <v>45260</v>
      </c>
    </row>
    <row r="1339" spans="1:9" x14ac:dyDescent="0.2">
      <c r="A1339" t="s">
        <v>40</v>
      </c>
      <c r="B1339" t="s">
        <v>9</v>
      </c>
      <c r="C1339" t="s">
        <v>10</v>
      </c>
      <c r="D1339" t="s">
        <v>10</v>
      </c>
      <c r="E1339" s="1" t="s">
        <v>129</v>
      </c>
      <c r="F1339">
        <v>0</v>
      </c>
      <c r="G1339">
        <v>-246794.53</v>
      </c>
      <c r="H1339" s="2">
        <f t="shared" si="40"/>
        <v>-246794.53</v>
      </c>
      <c r="I1339" s="1">
        <f t="shared" si="41"/>
        <v>45260</v>
      </c>
    </row>
    <row r="1340" spans="1:9" x14ac:dyDescent="0.2">
      <c r="A1340" t="s">
        <v>41</v>
      </c>
      <c r="B1340" t="s">
        <v>9</v>
      </c>
      <c r="C1340" t="s">
        <v>10</v>
      </c>
      <c r="D1340" t="s">
        <v>10</v>
      </c>
      <c r="E1340" s="1" t="s">
        <v>129</v>
      </c>
      <c r="F1340">
        <v>0</v>
      </c>
      <c r="G1340">
        <v>26630.13</v>
      </c>
      <c r="H1340" s="2">
        <f t="shared" si="40"/>
        <v>26630.13</v>
      </c>
      <c r="I1340" s="1">
        <f t="shared" si="41"/>
        <v>45260</v>
      </c>
    </row>
    <row r="1341" spans="1:9" x14ac:dyDescent="0.2">
      <c r="A1341" t="s">
        <v>43</v>
      </c>
      <c r="B1341" t="s">
        <v>9</v>
      </c>
      <c r="C1341" t="s">
        <v>10</v>
      </c>
      <c r="D1341" t="s">
        <v>10</v>
      </c>
      <c r="E1341" s="1" t="s">
        <v>129</v>
      </c>
      <c r="F1341">
        <v>0</v>
      </c>
      <c r="G1341">
        <v>411780.83</v>
      </c>
      <c r="H1341" s="2">
        <f t="shared" si="40"/>
        <v>411780.83</v>
      </c>
      <c r="I1341" s="1">
        <f t="shared" si="41"/>
        <v>45260</v>
      </c>
    </row>
    <row r="1342" spans="1:9" x14ac:dyDescent="0.2">
      <c r="A1342" t="s">
        <v>44</v>
      </c>
      <c r="B1342" t="s">
        <v>9</v>
      </c>
      <c r="C1342" t="s">
        <v>10</v>
      </c>
      <c r="D1342" t="s">
        <v>10</v>
      </c>
      <c r="E1342" s="1" t="s">
        <v>129</v>
      </c>
      <c r="F1342">
        <v>0</v>
      </c>
      <c r="G1342">
        <v>15410.95</v>
      </c>
      <c r="H1342" s="2">
        <f t="shared" si="40"/>
        <v>15410.95</v>
      </c>
      <c r="I1342" s="1">
        <f t="shared" si="41"/>
        <v>45260</v>
      </c>
    </row>
    <row r="1343" spans="1:9" x14ac:dyDescent="0.2">
      <c r="A1343" t="s">
        <v>45</v>
      </c>
      <c r="B1343" t="s">
        <v>9</v>
      </c>
      <c r="C1343" t="s">
        <v>10</v>
      </c>
      <c r="D1343" t="s">
        <v>10</v>
      </c>
      <c r="E1343" s="1" t="s">
        <v>129</v>
      </c>
      <c r="F1343">
        <v>0</v>
      </c>
      <c r="G1343">
        <v>11041.1</v>
      </c>
      <c r="H1343" s="2">
        <f t="shared" si="40"/>
        <v>11041.1</v>
      </c>
      <c r="I1343" s="1">
        <f t="shared" si="41"/>
        <v>45260</v>
      </c>
    </row>
    <row r="1344" spans="1:9" x14ac:dyDescent="0.2">
      <c r="A1344" t="s">
        <v>46</v>
      </c>
      <c r="B1344" t="s">
        <v>9</v>
      </c>
      <c r="C1344" t="s">
        <v>10</v>
      </c>
      <c r="D1344" t="s">
        <v>10</v>
      </c>
      <c r="E1344" s="1" t="s">
        <v>129</v>
      </c>
      <c r="F1344">
        <v>0</v>
      </c>
      <c r="G1344">
        <v>4808.22</v>
      </c>
      <c r="H1344" s="2">
        <f t="shared" si="40"/>
        <v>4808.22</v>
      </c>
      <c r="I1344" s="1">
        <f t="shared" si="41"/>
        <v>45260</v>
      </c>
    </row>
    <row r="1345" spans="1:9" x14ac:dyDescent="0.2">
      <c r="A1345" t="s">
        <v>48</v>
      </c>
      <c r="B1345" t="s">
        <v>9</v>
      </c>
      <c r="C1345" t="s">
        <v>10</v>
      </c>
      <c r="D1345" t="s">
        <v>10</v>
      </c>
      <c r="E1345" s="1" t="s">
        <v>129</v>
      </c>
      <c r="F1345">
        <v>0</v>
      </c>
      <c r="G1345">
        <v>821.92</v>
      </c>
      <c r="H1345" s="2">
        <f t="shared" si="40"/>
        <v>821.92</v>
      </c>
      <c r="I1345" s="1">
        <f t="shared" si="41"/>
        <v>45260</v>
      </c>
    </row>
    <row r="1346" spans="1:9" x14ac:dyDescent="0.2">
      <c r="A1346" t="s">
        <v>92</v>
      </c>
      <c r="B1346" t="s">
        <v>9</v>
      </c>
      <c r="C1346" t="s">
        <v>10</v>
      </c>
      <c r="D1346" t="s">
        <v>10</v>
      </c>
      <c r="E1346" s="1" t="s">
        <v>129</v>
      </c>
      <c r="F1346">
        <v>0</v>
      </c>
      <c r="G1346">
        <v>5515.07</v>
      </c>
      <c r="H1346" s="2">
        <f t="shared" ref="H1346:H1409" si="42">IF(F1346=0, G1346, F1346)</f>
        <v>5515.07</v>
      </c>
      <c r="I1346" s="1">
        <f t="shared" ref="I1346:I1409" si="43">E1346+0</f>
        <v>45260</v>
      </c>
    </row>
    <row r="1347" spans="1:9" x14ac:dyDescent="0.2">
      <c r="A1347" t="s">
        <v>93</v>
      </c>
      <c r="B1347" t="s">
        <v>9</v>
      </c>
      <c r="C1347" t="s">
        <v>10</v>
      </c>
      <c r="D1347" t="s">
        <v>10</v>
      </c>
      <c r="E1347" s="1" t="s">
        <v>129</v>
      </c>
      <c r="F1347">
        <v>0</v>
      </c>
      <c r="G1347">
        <v>591.78</v>
      </c>
      <c r="H1347" s="2">
        <f t="shared" si="42"/>
        <v>591.78</v>
      </c>
      <c r="I1347" s="1">
        <f t="shared" si="43"/>
        <v>45260</v>
      </c>
    </row>
    <row r="1348" spans="1:9" x14ac:dyDescent="0.2">
      <c r="A1348" t="s">
        <v>56</v>
      </c>
      <c r="B1348" t="s">
        <v>16</v>
      </c>
      <c r="C1348" t="s">
        <v>10</v>
      </c>
      <c r="D1348" t="s">
        <v>10</v>
      </c>
      <c r="E1348" s="1" t="s">
        <v>129</v>
      </c>
      <c r="F1348">
        <v>0</v>
      </c>
      <c r="G1348">
        <v>1314591.31</v>
      </c>
      <c r="H1348" s="2">
        <f t="shared" si="42"/>
        <v>1314591.31</v>
      </c>
      <c r="I1348" s="1">
        <f t="shared" si="43"/>
        <v>45260</v>
      </c>
    </row>
    <row r="1349" spans="1:9" x14ac:dyDescent="0.2">
      <c r="A1349" t="s">
        <v>97</v>
      </c>
      <c r="B1349" t="s">
        <v>18</v>
      </c>
      <c r="C1349" t="s">
        <v>62</v>
      </c>
      <c r="D1349" t="s">
        <v>62</v>
      </c>
      <c r="E1349" s="1" t="s">
        <v>129</v>
      </c>
      <c r="F1349">
        <v>0</v>
      </c>
      <c r="G1349">
        <v>801743.85</v>
      </c>
      <c r="H1349" s="2">
        <f t="shared" si="42"/>
        <v>801743.85</v>
      </c>
      <c r="I1349" s="1">
        <f t="shared" si="43"/>
        <v>45260</v>
      </c>
    </row>
    <row r="1350" spans="1:9" x14ac:dyDescent="0.2">
      <c r="A1350" t="s">
        <v>28</v>
      </c>
      <c r="B1350" t="s">
        <v>18</v>
      </c>
      <c r="C1350" t="s">
        <v>62</v>
      </c>
      <c r="D1350" t="s">
        <v>62</v>
      </c>
      <c r="E1350" s="1" t="s">
        <v>129</v>
      </c>
      <c r="F1350">
        <v>0</v>
      </c>
      <c r="G1350">
        <v>391504.98</v>
      </c>
      <c r="H1350" s="2">
        <f t="shared" si="42"/>
        <v>391504.98</v>
      </c>
      <c r="I1350" s="1">
        <f t="shared" si="43"/>
        <v>45260</v>
      </c>
    </row>
    <row r="1351" spans="1:9" x14ac:dyDescent="0.2">
      <c r="A1351" t="s">
        <v>122</v>
      </c>
      <c r="B1351" t="s">
        <v>18</v>
      </c>
      <c r="C1351" t="s">
        <v>62</v>
      </c>
      <c r="D1351" t="s">
        <v>62</v>
      </c>
      <c r="E1351" s="1" t="s">
        <v>129</v>
      </c>
      <c r="F1351">
        <v>0</v>
      </c>
      <c r="G1351">
        <v>314037.88099999999</v>
      </c>
      <c r="H1351" s="2">
        <f t="shared" si="42"/>
        <v>314037.88099999999</v>
      </c>
      <c r="I1351" s="1">
        <f t="shared" si="43"/>
        <v>45260</v>
      </c>
    </row>
    <row r="1352" spans="1:9" x14ac:dyDescent="0.2">
      <c r="A1352" t="s">
        <v>37</v>
      </c>
      <c r="B1352" t="s">
        <v>9</v>
      </c>
      <c r="C1352" t="s">
        <v>62</v>
      </c>
      <c r="D1352" t="s">
        <v>62</v>
      </c>
      <c r="E1352" s="1" t="s">
        <v>129</v>
      </c>
      <c r="F1352">
        <v>0</v>
      </c>
      <c r="G1352">
        <v>7250</v>
      </c>
      <c r="H1352" s="2">
        <f t="shared" si="42"/>
        <v>7250</v>
      </c>
      <c r="I1352" s="1">
        <f t="shared" si="43"/>
        <v>45260</v>
      </c>
    </row>
    <row r="1353" spans="1:9" x14ac:dyDescent="0.2">
      <c r="A1353" t="s">
        <v>113</v>
      </c>
      <c r="B1353" t="s">
        <v>114</v>
      </c>
      <c r="C1353" t="s">
        <v>115</v>
      </c>
      <c r="D1353" t="s">
        <v>62</v>
      </c>
      <c r="E1353" s="1" t="s">
        <v>129</v>
      </c>
      <c r="F1353">
        <v>0</v>
      </c>
      <c r="G1353">
        <v>0</v>
      </c>
      <c r="H1353" s="2">
        <f t="shared" si="42"/>
        <v>0</v>
      </c>
      <c r="I1353" s="1">
        <f t="shared" si="43"/>
        <v>45260</v>
      </c>
    </row>
    <row r="1354" spans="1:9" x14ac:dyDescent="0.2">
      <c r="A1354" t="s">
        <v>40</v>
      </c>
      <c r="B1354" t="s">
        <v>9</v>
      </c>
      <c r="C1354" t="s">
        <v>62</v>
      </c>
      <c r="D1354" t="s">
        <v>62</v>
      </c>
      <c r="E1354" s="1" t="s">
        <v>129</v>
      </c>
      <c r="F1354">
        <v>0</v>
      </c>
      <c r="G1354">
        <v>624952.38</v>
      </c>
      <c r="H1354" s="2">
        <f t="shared" si="42"/>
        <v>624952.38</v>
      </c>
      <c r="I1354" s="1">
        <f t="shared" si="43"/>
        <v>45260</v>
      </c>
    </row>
    <row r="1355" spans="1:9" x14ac:dyDescent="0.2">
      <c r="A1355" t="s">
        <v>41</v>
      </c>
      <c r="B1355" t="s">
        <v>9</v>
      </c>
      <c r="C1355" t="s">
        <v>62</v>
      </c>
      <c r="D1355" t="s">
        <v>62</v>
      </c>
      <c r="E1355" s="1" t="s">
        <v>129</v>
      </c>
      <c r="F1355">
        <v>0</v>
      </c>
      <c r="G1355">
        <v>100000</v>
      </c>
      <c r="H1355" s="2">
        <f t="shared" si="42"/>
        <v>100000</v>
      </c>
      <c r="I1355" s="1">
        <f t="shared" si="43"/>
        <v>45260</v>
      </c>
    </row>
    <row r="1356" spans="1:9" x14ac:dyDescent="0.2">
      <c r="A1356" t="s">
        <v>42</v>
      </c>
      <c r="B1356" t="s">
        <v>9</v>
      </c>
      <c r="C1356" t="s">
        <v>62</v>
      </c>
      <c r="D1356" t="s">
        <v>62</v>
      </c>
      <c r="E1356" s="1" t="s">
        <v>129</v>
      </c>
      <c r="F1356">
        <v>0</v>
      </c>
      <c r="G1356">
        <v>100000</v>
      </c>
      <c r="H1356" s="2">
        <f t="shared" si="42"/>
        <v>100000</v>
      </c>
      <c r="I1356" s="1">
        <f t="shared" si="43"/>
        <v>45260</v>
      </c>
    </row>
    <row r="1357" spans="1:9" x14ac:dyDescent="0.2">
      <c r="A1357" t="s">
        <v>43</v>
      </c>
      <c r="B1357" t="s">
        <v>9</v>
      </c>
      <c r="C1357" t="s">
        <v>62</v>
      </c>
      <c r="D1357" t="s">
        <v>62</v>
      </c>
      <c r="E1357" s="1" t="s">
        <v>129</v>
      </c>
      <c r="F1357">
        <v>0</v>
      </c>
      <c r="G1357">
        <v>100000</v>
      </c>
      <c r="H1357" s="2">
        <f t="shared" si="42"/>
        <v>100000</v>
      </c>
      <c r="I1357" s="1">
        <f t="shared" si="43"/>
        <v>45260</v>
      </c>
    </row>
    <row r="1358" spans="1:9" x14ac:dyDescent="0.2">
      <c r="A1358" t="s">
        <v>44</v>
      </c>
      <c r="B1358" t="s">
        <v>9</v>
      </c>
      <c r="C1358" t="s">
        <v>62</v>
      </c>
      <c r="D1358" t="s">
        <v>62</v>
      </c>
      <c r="E1358" s="1" t="s">
        <v>129</v>
      </c>
      <c r="F1358">
        <v>0</v>
      </c>
      <c r="G1358">
        <v>100000</v>
      </c>
      <c r="H1358" s="2">
        <f t="shared" si="42"/>
        <v>100000</v>
      </c>
      <c r="I1358" s="1">
        <f t="shared" si="43"/>
        <v>45260</v>
      </c>
    </row>
    <row r="1359" spans="1:9" x14ac:dyDescent="0.2">
      <c r="A1359" t="s">
        <v>45</v>
      </c>
      <c r="B1359" t="s">
        <v>9</v>
      </c>
      <c r="C1359" t="s">
        <v>62</v>
      </c>
      <c r="D1359" t="s">
        <v>62</v>
      </c>
      <c r="E1359" s="1" t="s">
        <v>129</v>
      </c>
      <c r="F1359">
        <v>0</v>
      </c>
      <c r="G1359">
        <v>100000</v>
      </c>
      <c r="H1359" s="2">
        <f t="shared" si="42"/>
        <v>100000</v>
      </c>
      <c r="I1359" s="1">
        <f t="shared" si="43"/>
        <v>45260</v>
      </c>
    </row>
    <row r="1360" spans="1:9" x14ac:dyDescent="0.2">
      <c r="A1360" t="s">
        <v>46</v>
      </c>
      <c r="B1360" t="s">
        <v>9</v>
      </c>
      <c r="C1360" t="s">
        <v>62</v>
      </c>
      <c r="D1360" t="s">
        <v>62</v>
      </c>
      <c r="E1360" s="1" t="s">
        <v>129</v>
      </c>
      <c r="F1360">
        <v>0</v>
      </c>
      <c r="G1360">
        <v>100000</v>
      </c>
      <c r="H1360" s="2">
        <f t="shared" si="42"/>
        <v>100000</v>
      </c>
      <c r="I1360" s="1">
        <f t="shared" si="43"/>
        <v>45260</v>
      </c>
    </row>
    <row r="1361" spans="1:9" x14ac:dyDescent="0.2">
      <c r="A1361" t="s">
        <v>47</v>
      </c>
      <c r="B1361" t="s">
        <v>9</v>
      </c>
      <c r="C1361" t="s">
        <v>62</v>
      </c>
      <c r="D1361" t="s">
        <v>62</v>
      </c>
      <c r="E1361" s="1" t="s">
        <v>129</v>
      </c>
      <c r="F1361">
        <v>0</v>
      </c>
      <c r="G1361">
        <v>100000</v>
      </c>
      <c r="H1361" s="2">
        <f t="shared" si="42"/>
        <v>100000</v>
      </c>
      <c r="I1361" s="1">
        <f t="shared" si="43"/>
        <v>45260</v>
      </c>
    </row>
    <row r="1362" spans="1:9" x14ac:dyDescent="0.2">
      <c r="A1362" t="s">
        <v>48</v>
      </c>
      <c r="B1362" t="s">
        <v>9</v>
      </c>
      <c r="C1362" t="s">
        <v>62</v>
      </c>
      <c r="D1362" t="s">
        <v>62</v>
      </c>
      <c r="E1362" s="1" t="s">
        <v>129</v>
      </c>
      <c r="F1362">
        <v>0</v>
      </c>
      <c r="G1362">
        <v>100000</v>
      </c>
      <c r="H1362" s="2">
        <f t="shared" si="42"/>
        <v>100000</v>
      </c>
      <c r="I1362" s="1">
        <f t="shared" si="43"/>
        <v>45260</v>
      </c>
    </row>
    <row r="1363" spans="1:9" x14ac:dyDescent="0.2">
      <c r="A1363" t="s">
        <v>125</v>
      </c>
      <c r="B1363" t="s">
        <v>18</v>
      </c>
      <c r="C1363" t="s">
        <v>62</v>
      </c>
      <c r="D1363" t="s">
        <v>62</v>
      </c>
      <c r="E1363" s="1" t="s">
        <v>129</v>
      </c>
      <c r="F1363">
        <v>0</v>
      </c>
      <c r="G1363">
        <v>392914.30200000003</v>
      </c>
      <c r="H1363" s="2">
        <f t="shared" si="42"/>
        <v>392914.30200000003</v>
      </c>
      <c r="I1363" s="1">
        <f t="shared" si="43"/>
        <v>45260</v>
      </c>
    </row>
    <row r="1364" spans="1:9" x14ac:dyDescent="0.2">
      <c r="A1364" t="s">
        <v>127</v>
      </c>
      <c r="B1364" t="s">
        <v>127</v>
      </c>
      <c r="C1364" t="s">
        <v>62</v>
      </c>
      <c r="D1364" t="s">
        <v>62</v>
      </c>
      <c r="E1364" s="1" t="s">
        <v>129</v>
      </c>
      <c r="F1364">
        <v>0</v>
      </c>
      <c r="G1364">
        <v>800000</v>
      </c>
      <c r="H1364" s="2">
        <f t="shared" si="42"/>
        <v>800000</v>
      </c>
      <c r="I1364" s="1">
        <f t="shared" si="43"/>
        <v>45260</v>
      </c>
    </row>
    <row r="1365" spans="1:9" x14ac:dyDescent="0.2">
      <c r="A1365" t="s">
        <v>106</v>
      </c>
      <c r="B1365" t="s">
        <v>16</v>
      </c>
      <c r="C1365" t="s">
        <v>62</v>
      </c>
      <c r="D1365" t="s">
        <v>62</v>
      </c>
      <c r="E1365" s="1" t="s">
        <v>129</v>
      </c>
      <c r="F1365">
        <v>0</v>
      </c>
      <c r="G1365">
        <v>12650000</v>
      </c>
      <c r="H1365" s="2">
        <f t="shared" si="42"/>
        <v>12650000</v>
      </c>
      <c r="I1365" s="1">
        <f t="shared" si="43"/>
        <v>45260</v>
      </c>
    </row>
    <row r="1366" spans="1:9" x14ac:dyDescent="0.2">
      <c r="A1366" t="s">
        <v>60</v>
      </c>
      <c r="B1366" t="s">
        <v>9</v>
      </c>
      <c r="C1366" t="s">
        <v>62</v>
      </c>
      <c r="D1366" t="s">
        <v>62</v>
      </c>
      <c r="E1366" s="1" t="s">
        <v>129</v>
      </c>
      <c r="F1366">
        <v>0</v>
      </c>
      <c r="G1366">
        <v>600</v>
      </c>
      <c r="H1366" s="2">
        <f t="shared" si="42"/>
        <v>600</v>
      </c>
      <c r="I1366" s="1">
        <f t="shared" si="43"/>
        <v>45260</v>
      </c>
    </row>
    <row r="1367" spans="1:9" x14ac:dyDescent="0.2">
      <c r="A1367" t="s">
        <v>17</v>
      </c>
      <c r="B1367" t="s">
        <v>18</v>
      </c>
      <c r="C1367" t="s">
        <v>10</v>
      </c>
      <c r="D1367" t="s">
        <v>10</v>
      </c>
      <c r="E1367" s="1" t="s">
        <v>130</v>
      </c>
      <c r="F1367">
        <v>0</v>
      </c>
      <c r="G1367">
        <v>112945.52</v>
      </c>
      <c r="H1367" s="2">
        <f t="shared" si="42"/>
        <v>112945.52</v>
      </c>
      <c r="I1367" s="1">
        <f t="shared" si="43"/>
        <v>45291</v>
      </c>
    </row>
    <row r="1368" spans="1:9" x14ac:dyDescent="0.2">
      <c r="A1368" t="s">
        <v>28</v>
      </c>
      <c r="B1368" t="s">
        <v>18</v>
      </c>
      <c r="C1368" t="s">
        <v>10</v>
      </c>
      <c r="D1368" t="s">
        <v>10</v>
      </c>
      <c r="E1368" s="1" t="s">
        <v>130</v>
      </c>
      <c r="F1368">
        <v>0</v>
      </c>
      <c r="G1368">
        <v>173655.62</v>
      </c>
      <c r="H1368" s="2">
        <f t="shared" si="42"/>
        <v>173655.62</v>
      </c>
      <c r="I1368" s="1">
        <f t="shared" si="43"/>
        <v>45291</v>
      </c>
    </row>
    <row r="1369" spans="1:9" x14ac:dyDescent="0.2">
      <c r="A1369" t="s">
        <v>40</v>
      </c>
      <c r="B1369" t="s">
        <v>9</v>
      </c>
      <c r="C1369" t="s">
        <v>10</v>
      </c>
      <c r="D1369" t="s">
        <v>10</v>
      </c>
      <c r="E1369" s="1" t="s">
        <v>130</v>
      </c>
      <c r="F1369">
        <v>0</v>
      </c>
      <c r="G1369">
        <v>-246794.53</v>
      </c>
      <c r="H1369" s="2">
        <f t="shared" si="42"/>
        <v>-246794.53</v>
      </c>
      <c r="I1369" s="1">
        <f t="shared" si="43"/>
        <v>45291</v>
      </c>
    </row>
    <row r="1370" spans="1:9" x14ac:dyDescent="0.2">
      <c r="A1370" t="s">
        <v>41</v>
      </c>
      <c r="B1370" t="s">
        <v>9</v>
      </c>
      <c r="C1370" t="s">
        <v>10</v>
      </c>
      <c r="D1370" t="s">
        <v>10</v>
      </c>
      <c r="E1370" s="1" t="s">
        <v>130</v>
      </c>
      <c r="F1370">
        <v>0</v>
      </c>
      <c r="G1370">
        <v>26630.13</v>
      </c>
      <c r="H1370" s="2">
        <f t="shared" si="42"/>
        <v>26630.13</v>
      </c>
      <c r="I1370" s="1">
        <f t="shared" si="43"/>
        <v>45291</v>
      </c>
    </row>
    <row r="1371" spans="1:9" x14ac:dyDescent="0.2">
      <c r="A1371" t="s">
        <v>43</v>
      </c>
      <c r="B1371" t="s">
        <v>9</v>
      </c>
      <c r="C1371" t="s">
        <v>10</v>
      </c>
      <c r="D1371" t="s">
        <v>10</v>
      </c>
      <c r="E1371" s="1" t="s">
        <v>130</v>
      </c>
      <c r="F1371">
        <v>0</v>
      </c>
      <c r="G1371">
        <v>411780.83</v>
      </c>
      <c r="H1371" s="2">
        <f t="shared" si="42"/>
        <v>411780.83</v>
      </c>
      <c r="I1371" s="1">
        <f t="shared" si="43"/>
        <v>45291</v>
      </c>
    </row>
    <row r="1372" spans="1:9" x14ac:dyDescent="0.2">
      <c r="A1372" t="s">
        <v>44</v>
      </c>
      <c r="B1372" t="s">
        <v>9</v>
      </c>
      <c r="C1372" t="s">
        <v>10</v>
      </c>
      <c r="D1372" t="s">
        <v>10</v>
      </c>
      <c r="E1372" s="1" t="s">
        <v>130</v>
      </c>
      <c r="F1372">
        <v>0</v>
      </c>
      <c r="G1372">
        <v>15410.95</v>
      </c>
      <c r="H1372" s="2">
        <f t="shared" si="42"/>
        <v>15410.95</v>
      </c>
      <c r="I1372" s="1">
        <f t="shared" si="43"/>
        <v>45291</v>
      </c>
    </row>
    <row r="1373" spans="1:9" x14ac:dyDescent="0.2">
      <c r="A1373" t="s">
        <v>45</v>
      </c>
      <c r="B1373" t="s">
        <v>9</v>
      </c>
      <c r="C1373" t="s">
        <v>10</v>
      </c>
      <c r="D1373" t="s">
        <v>10</v>
      </c>
      <c r="E1373" s="1" t="s">
        <v>130</v>
      </c>
      <c r="F1373">
        <v>0</v>
      </c>
      <c r="G1373">
        <v>11041.1</v>
      </c>
      <c r="H1373" s="2">
        <f t="shared" si="42"/>
        <v>11041.1</v>
      </c>
      <c r="I1373" s="1">
        <f t="shared" si="43"/>
        <v>45291</v>
      </c>
    </row>
    <row r="1374" spans="1:9" x14ac:dyDescent="0.2">
      <c r="A1374" t="s">
        <v>46</v>
      </c>
      <c r="B1374" t="s">
        <v>9</v>
      </c>
      <c r="C1374" t="s">
        <v>10</v>
      </c>
      <c r="D1374" t="s">
        <v>10</v>
      </c>
      <c r="E1374" s="1" t="s">
        <v>130</v>
      </c>
      <c r="F1374">
        <v>0</v>
      </c>
      <c r="G1374">
        <v>4808.22</v>
      </c>
      <c r="H1374" s="2">
        <f t="shared" si="42"/>
        <v>4808.22</v>
      </c>
      <c r="I1374" s="1">
        <f t="shared" si="43"/>
        <v>45291</v>
      </c>
    </row>
    <row r="1375" spans="1:9" x14ac:dyDescent="0.2">
      <c r="A1375" t="s">
        <v>48</v>
      </c>
      <c r="B1375" t="s">
        <v>9</v>
      </c>
      <c r="C1375" t="s">
        <v>10</v>
      </c>
      <c r="D1375" t="s">
        <v>10</v>
      </c>
      <c r="E1375" s="1" t="s">
        <v>130</v>
      </c>
      <c r="F1375">
        <v>0</v>
      </c>
      <c r="G1375">
        <v>821.92</v>
      </c>
      <c r="H1375" s="2">
        <f t="shared" si="42"/>
        <v>821.92</v>
      </c>
      <c r="I1375" s="1">
        <f t="shared" si="43"/>
        <v>45291</v>
      </c>
    </row>
    <row r="1376" spans="1:9" x14ac:dyDescent="0.2">
      <c r="A1376" t="s">
        <v>92</v>
      </c>
      <c r="B1376" t="s">
        <v>9</v>
      </c>
      <c r="C1376" t="s">
        <v>10</v>
      </c>
      <c r="D1376" t="s">
        <v>10</v>
      </c>
      <c r="E1376" s="1" t="s">
        <v>130</v>
      </c>
      <c r="F1376">
        <v>0</v>
      </c>
      <c r="G1376">
        <v>5515.07</v>
      </c>
      <c r="H1376" s="2">
        <f t="shared" si="42"/>
        <v>5515.07</v>
      </c>
      <c r="I1376" s="1">
        <f t="shared" si="43"/>
        <v>45291</v>
      </c>
    </row>
    <row r="1377" spans="1:9" x14ac:dyDescent="0.2">
      <c r="A1377" t="s">
        <v>93</v>
      </c>
      <c r="B1377" t="s">
        <v>9</v>
      </c>
      <c r="C1377" t="s">
        <v>10</v>
      </c>
      <c r="D1377" t="s">
        <v>10</v>
      </c>
      <c r="E1377" s="1" t="s">
        <v>130</v>
      </c>
      <c r="F1377">
        <v>0</v>
      </c>
      <c r="G1377">
        <v>591.78</v>
      </c>
      <c r="H1377" s="2">
        <f t="shared" si="42"/>
        <v>591.78</v>
      </c>
      <c r="I1377" s="1">
        <f t="shared" si="43"/>
        <v>45291</v>
      </c>
    </row>
    <row r="1378" spans="1:9" x14ac:dyDescent="0.2">
      <c r="A1378" t="s">
        <v>56</v>
      </c>
      <c r="B1378" t="s">
        <v>16</v>
      </c>
      <c r="C1378" t="s">
        <v>10</v>
      </c>
      <c r="D1378" t="s">
        <v>10</v>
      </c>
      <c r="E1378" s="1" t="s">
        <v>130</v>
      </c>
      <c r="F1378">
        <v>0</v>
      </c>
      <c r="G1378">
        <v>1314591.31</v>
      </c>
      <c r="H1378" s="2">
        <f t="shared" si="42"/>
        <v>1314591.31</v>
      </c>
      <c r="I1378" s="1">
        <f t="shared" si="43"/>
        <v>45291</v>
      </c>
    </row>
    <row r="1379" spans="1:9" x14ac:dyDescent="0.2">
      <c r="A1379" t="s">
        <v>97</v>
      </c>
      <c r="B1379" t="s">
        <v>18</v>
      </c>
      <c r="C1379" t="s">
        <v>62</v>
      </c>
      <c r="D1379" t="s">
        <v>62</v>
      </c>
      <c r="E1379" s="1" t="s">
        <v>130</v>
      </c>
      <c r="F1379">
        <v>0</v>
      </c>
      <c r="G1379">
        <v>441743.85</v>
      </c>
      <c r="H1379" s="2">
        <f t="shared" si="42"/>
        <v>441743.85</v>
      </c>
      <c r="I1379" s="1">
        <f t="shared" si="43"/>
        <v>45291</v>
      </c>
    </row>
    <row r="1380" spans="1:9" x14ac:dyDescent="0.2">
      <c r="A1380" t="s">
        <v>28</v>
      </c>
      <c r="B1380" t="s">
        <v>18</v>
      </c>
      <c r="C1380" t="s">
        <v>62</v>
      </c>
      <c r="D1380" t="s">
        <v>62</v>
      </c>
      <c r="E1380" s="1" t="s">
        <v>130</v>
      </c>
      <c r="F1380">
        <v>0</v>
      </c>
      <c r="G1380">
        <v>211504.98</v>
      </c>
      <c r="H1380" s="2">
        <f t="shared" si="42"/>
        <v>211504.98</v>
      </c>
      <c r="I1380" s="1">
        <f t="shared" si="43"/>
        <v>45291</v>
      </c>
    </row>
    <row r="1381" spans="1:9" x14ac:dyDescent="0.2">
      <c r="A1381" t="s">
        <v>122</v>
      </c>
      <c r="B1381" t="s">
        <v>18</v>
      </c>
      <c r="C1381" t="s">
        <v>62</v>
      </c>
      <c r="D1381" t="s">
        <v>62</v>
      </c>
      <c r="E1381" s="1" t="s">
        <v>130</v>
      </c>
      <c r="F1381">
        <v>0</v>
      </c>
      <c r="G1381">
        <v>314037.88099999999</v>
      </c>
      <c r="H1381" s="2">
        <f t="shared" si="42"/>
        <v>314037.88099999999</v>
      </c>
      <c r="I1381" s="1">
        <f t="shared" si="43"/>
        <v>45291</v>
      </c>
    </row>
    <row r="1382" spans="1:9" x14ac:dyDescent="0.2">
      <c r="A1382" t="s">
        <v>37</v>
      </c>
      <c r="B1382" t="s">
        <v>9</v>
      </c>
      <c r="C1382" t="s">
        <v>62</v>
      </c>
      <c r="D1382" t="s">
        <v>62</v>
      </c>
      <c r="E1382" s="1" t="s">
        <v>130</v>
      </c>
      <c r="F1382">
        <v>0</v>
      </c>
      <c r="G1382">
        <v>7250</v>
      </c>
      <c r="H1382" s="2">
        <f t="shared" si="42"/>
        <v>7250</v>
      </c>
      <c r="I1382" s="1">
        <f t="shared" si="43"/>
        <v>45291</v>
      </c>
    </row>
    <row r="1383" spans="1:9" x14ac:dyDescent="0.2">
      <c r="A1383" t="s">
        <v>40</v>
      </c>
      <c r="B1383" t="s">
        <v>9</v>
      </c>
      <c r="C1383" t="s">
        <v>62</v>
      </c>
      <c r="D1383" t="s">
        <v>62</v>
      </c>
      <c r="E1383" s="1" t="s">
        <v>130</v>
      </c>
      <c r="F1383">
        <v>0</v>
      </c>
      <c r="G1383">
        <v>624952.38</v>
      </c>
      <c r="H1383" s="2">
        <f t="shared" si="42"/>
        <v>624952.38</v>
      </c>
      <c r="I1383" s="1">
        <f t="shared" si="43"/>
        <v>45291</v>
      </c>
    </row>
    <row r="1384" spans="1:9" x14ac:dyDescent="0.2">
      <c r="A1384" t="s">
        <v>41</v>
      </c>
      <c r="B1384" t="s">
        <v>9</v>
      </c>
      <c r="C1384" t="s">
        <v>62</v>
      </c>
      <c r="D1384" t="s">
        <v>62</v>
      </c>
      <c r="E1384" s="1" t="s">
        <v>130</v>
      </c>
      <c r="F1384">
        <v>0</v>
      </c>
      <c r="G1384">
        <v>100000</v>
      </c>
      <c r="H1384" s="2">
        <f t="shared" si="42"/>
        <v>100000</v>
      </c>
      <c r="I1384" s="1">
        <f t="shared" si="43"/>
        <v>45291</v>
      </c>
    </row>
    <row r="1385" spans="1:9" x14ac:dyDescent="0.2">
      <c r="A1385" t="s">
        <v>42</v>
      </c>
      <c r="B1385" t="s">
        <v>9</v>
      </c>
      <c r="C1385" t="s">
        <v>62</v>
      </c>
      <c r="D1385" t="s">
        <v>62</v>
      </c>
      <c r="E1385" s="1" t="s">
        <v>130</v>
      </c>
      <c r="F1385">
        <v>0</v>
      </c>
      <c r="G1385">
        <v>100000</v>
      </c>
      <c r="H1385" s="2">
        <f t="shared" si="42"/>
        <v>100000</v>
      </c>
      <c r="I1385" s="1">
        <f t="shared" si="43"/>
        <v>45291</v>
      </c>
    </row>
    <row r="1386" spans="1:9" x14ac:dyDescent="0.2">
      <c r="A1386" t="s">
        <v>43</v>
      </c>
      <c r="B1386" t="s">
        <v>9</v>
      </c>
      <c r="C1386" t="s">
        <v>62</v>
      </c>
      <c r="D1386" t="s">
        <v>62</v>
      </c>
      <c r="E1386" s="1" t="s">
        <v>130</v>
      </c>
      <c r="F1386">
        <v>0</v>
      </c>
      <c r="G1386">
        <v>100000</v>
      </c>
      <c r="H1386" s="2">
        <f t="shared" si="42"/>
        <v>100000</v>
      </c>
      <c r="I1386" s="1">
        <f t="shared" si="43"/>
        <v>45291</v>
      </c>
    </row>
    <row r="1387" spans="1:9" x14ac:dyDescent="0.2">
      <c r="A1387" t="s">
        <v>44</v>
      </c>
      <c r="B1387" t="s">
        <v>9</v>
      </c>
      <c r="C1387" t="s">
        <v>62</v>
      </c>
      <c r="D1387" t="s">
        <v>62</v>
      </c>
      <c r="E1387" s="1" t="s">
        <v>130</v>
      </c>
      <c r="F1387">
        <v>0</v>
      </c>
      <c r="G1387">
        <v>100000</v>
      </c>
      <c r="H1387" s="2">
        <f t="shared" si="42"/>
        <v>100000</v>
      </c>
      <c r="I1387" s="1">
        <f t="shared" si="43"/>
        <v>45291</v>
      </c>
    </row>
    <row r="1388" spans="1:9" x14ac:dyDescent="0.2">
      <c r="A1388" t="s">
        <v>45</v>
      </c>
      <c r="B1388" t="s">
        <v>9</v>
      </c>
      <c r="C1388" t="s">
        <v>62</v>
      </c>
      <c r="D1388" t="s">
        <v>62</v>
      </c>
      <c r="E1388" s="1" t="s">
        <v>130</v>
      </c>
      <c r="F1388">
        <v>0</v>
      </c>
      <c r="G1388">
        <v>100000</v>
      </c>
      <c r="H1388" s="2">
        <f t="shared" si="42"/>
        <v>100000</v>
      </c>
      <c r="I1388" s="1">
        <f t="shared" si="43"/>
        <v>45291</v>
      </c>
    </row>
    <row r="1389" spans="1:9" x14ac:dyDescent="0.2">
      <c r="A1389" t="s">
        <v>46</v>
      </c>
      <c r="B1389" t="s">
        <v>9</v>
      </c>
      <c r="C1389" t="s">
        <v>62</v>
      </c>
      <c r="D1389" t="s">
        <v>62</v>
      </c>
      <c r="E1389" s="1" t="s">
        <v>130</v>
      </c>
      <c r="F1389">
        <v>0</v>
      </c>
      <c r="G1389">
        <v>100000</v>
      </c>
      <c r="H1389" s="2">
        <f t="shared" si="42"/>
        <v>100000</v>
      </c>
      <c r="I1389" s="1">
        <f t="shared" si="43"/>
        <v>45291</v>
      </c>
    </row>
    <row r="1390" spans="1:9" x14ac:dyDescent="0.2">
      <c r="A1390" t="s">
        <v>47</v>
      </c>
      <c r="B1390" t="s">
        <v>9</v>
      </c>
      <c r="C1390" t="s">
        <v>62</v>
      </c>
      <c r="D1390" t="s">
        <v>62</v>
      </c>
      <c r="E1390" s="1" t="s">
        <v>130</v>
      </c>
      <c r="F1390">
        <v>0</v>
      </c>
      <c r="G1390">
        <v>100000</v>
      </c>
      <c r="H1390" s="2">
        <f t="shared" si="42"/>
        <v>100000</v>
      </c>
      <c r="I1390" s="1">
        <f t="shared" si="43"/>
        <v>45291</v>
      </c>
    </row>
    <row r="1391" spans="1:9" x14ac:dyDescent="0.2">
      <c r="A1391" t="s">
        <v>48</v>
      </c>
      <c r="B1391" t="s">
        <v>9</v>
      </c>
      <c r="C1391" t="s">
        <v>62</v>
      </c>
      <c r="D1391" t="s">
        <v>62</v>
      </c>
      <c r="E1391" s="1" t="s">
        <v>130</v>
      </c>
      <c r="F1391">
        <v>0</v>
      </c>
      <c r="G1391">
        <v>100000</v>
      </c>
      <c r="H1391" s="2">
        <f t="shared" si="42"/>
        <v>100000</v>
      </c>
      <c r="I1391" s="1">
        <f t="shared" si="43"/>
        <v>45291</v>
      </c>
    </row>
    <row r="1392" spans="1:9" x14ac:dyDescent="0.2">
      <c r="A1392" t="s">
        <v>125</v>
      </c>
      <c r="B1392" t="s">
        <v>18</v>
      </c>
      <c r="C1392" t="s">
        <v>62</v>
      </c>
      <c r="D1392" t="s">
        <v>62</v>
      </c>
      <c r="E1392" s="1" t="s">
        <v>130</v>
      </c>
      <c r="F1392">
        <v>0</v>
      </c>
      <c r="G1392">
        <v>392914.30200000003</v>
      </c>
      <c r="H1392" s="2">
        <f t="shared" si="42"/>
        <v>392914.30200000003</v>
      </c>
      <c r="I1392" s="1">
        <f t="shared" si="43"/>
        <v>45291</v>
      </c>
    </row>
    <row r="1393" spans="1:9" x14ac:dyDescent="0.2">
      <c r="A1393" t="s">
        <v>127</v>
      </c>
      <c r="B1393" t="s">
        <v>127</v>
      </c>
      <c r="C1393" t="s">
        <v>62</v>
      </c>
      <c r="D1393" t="s">
        <v>62</v>
      </c>
      <c r="E1393" s="1" t="s">
        <v>130</v>
      </c>
      <c r="F1393">
        <v>0</v>
      </c>
      <c r="G1393">
        <v>800000</v>
      </c>
      <c r="H1393" s="2">
        <f t="shared" si="42"/>
        <v>800000</v>
      </c>
      <c r="I1393" s="1">
        <f t="shared" si="43"/>
        <v>45291</v>
      </c>
    </row>
    <row r="1394" spans="1:9" x14ac:dyDescent="0.2">
      <c r="A1394" t="s">
        <v>106</v>
      </c>
      <c r="B1394" t="s">
        <v>16</v>
      </c>
      <c r="C1394" t="s">
        <v>62</v>
      </c>
      <c r="D1394" t="s">
        <v>62</v>
      </c>
      <c r="E1394" s="1" t="s">
        <v>130</v>
      </c>
      <c r="F1394">
        <v>0</v>
      </c>
      <c r="G1394">
        <v>4550000</v>
      </c>
      <c r="H1394" s="2">
        <f t="shared" si="42"/>
        <v>4550000</v>
      </c>
      <c r="I1394" s="1">
        <f t="shared" si="43"/>
        <v>45291</v>
      </c>
    </row>
    <row r="1395" spans="1:9" x14ac:dyDescent="0.2">
      <c r="A1395" t="s">
        <v>60</v>
      </c>
      <c r="B1395" t="s">
        <v>9</v>
      </c>
      <c r="C1395" t="s">
        <v>62</v>
      </c>
      <c r="D1395" t="s">
        <v>62</v>
      </c>
      <c r="E1395" s="1" t="s">
        <v>130</v>
      </c>
      <c r="F1395">
        <v>0</v>
      </c>
      <c r="G1395">
        <v>600</v>
      </c>
      <c r="H1395" s="2">
        <f t="shared" si="42"/>
        <v>600</v>
      </c>
      <c r="I1395" s="1">
        <f t="shared" si="43"/>
        <v>45291</v>
      </c>
    </row>
    <row r="1396" spans="1:9" x14ac:dyDescent="0.2">
      <c r="A1396" t="s">
        <v>17</v>
      </c>
      <c r="B1396" t="s">
        <v>18</v>
      </c>
      <c r="C1396" t="s">
        <v>10</v>
      </c>
      <c r="D1396" t="s">
        <v>10</v>
      </c>
      <c r="E1396" s="1" t="s">
        <v>131</v>
      </c>
      <c r="F1396">
        <v>0</v>
      </c>
      <c r="G1396">
        <v>112945.52</v>
      </c>
      <c r="H1396" s="2">
        <f t="shared" si="42"/>
        <v>112945.52</v>
      </c>
      <c r="I1396" s="1">
        <f t="shared" si="43"/>
        <v>45322</v>
      </c>
    </row>
    <row r="1397" spans="1:9" x14ac:dyDescent="0.2">
      <c r="A1397" t="s">
        <v>28</v>
      </c>
      <c r="B1397" t="s">
        <v>18</v>
      </c>
      <c r="C1397" t="s">
        <v>10</v>
      </c>
      <c r="D1397" t="s">
        <v>10</v>
      </c>
      <c r="E1397" s="1" t="s">
        <v>131</v>
      </c>
      <c r="F1397">
        <v>0</v>
      </c>
      <c r="G1397">
        <v>71053.34</v>
      </c>
      <c r="H1397" s="2">
        <f t="shared" si="42"/>
        <v>71053.34</v>
      </c>
      <c r="I1397" s="1">
        <f t="shared" si="43"/>
        <v>45322</v>
      </c>
    </row>
    <row r="1398" spans="1:9" x14ac:dyDescent="0.2">
      <c r="A1398" t="s">
        <v>40</v>
      </c>
      <c r="B1398" t="s">
        <v>9</v>
      </c>
      <c r="C1398" t="s">
        <v>10</v>
      </c>
      <c r="D1398" t="s">
        <v>10</v>
      </c>
      <c r="E1398" s="1" t="s">
        <v>131</v>
      </c>
      <c r="F1398">
        <v>0</v>
      </c>
      <c r="G1398">
        <v>-246794.53</v>
      </c>
      <c r="H1398" s="2">
        <f t="shared" si="42"/>
        <v>-246794.53</v>
      </c>
      <c r="I1398" s="1">
        <f t="shared" si="43"/>
        <v>45322</v>
      </c>
    </row>
    <row r="1399" spans="1:9" x14ac:dyDescent="0.2">
      <c r="A1399" t="s">
        <v>41</v>
      </c>
      <c r="B1399" t="s">
        <v>9</v>
      </c>
      <c r="C1399" t="s">
        <v>10</v>
      </c>
      <c r="D1399" t="s">
        <v>10</v>
      </c>
      <c r="E1399" s="1" t="s">
        <v>131</v>
      </c>
      <c r="F1399">
        <v>0</v>
      </c>
      <c r="G1399">
        <v>26630.13</v>
      </c>
      <c r="H1399" s="2">
        <f t="shared" si="42"/>
        <v>26630.13</v>
      </c>
      <c r="I1399" s="1">
        <f t="shared" si="43"/>
        <v>45322</v>
      </c>
    </row>
    <row r="1400" spans="1:9" x14ac:dyDescent="0.2">
      <c r="A1400" t="s">
        <v>43</v>
      </c>
      <c r="B1400" t="s">
        <v>9</v>
      </c>
      <c r="C1400" t="s">
        <v>10</v>
      </c>
      <c r="D1400" t="s">
        <v>10</v>
      </c>
      <c r="E1400" s="1" t="s">
        <v>131</v>
      </c>
      <c r="F1400">
        <v>0</v>
      </c>
      <c r="G1400">
        <v>411780.83</v>
      </c>
      <c r="H1400" s="2">
        <f t="shared" si="42"/>
        <v>411780.83</v>
      </c>
      <c r="I1400" s="1">
        <f t="shared" si="43"/>
        <v>45322</v>
      </c>
    </row>
    <row r="1401" spans="1:9" x14ac:dyDescent="0.2">
      <c r="A1401" t="s">
        <v>44</v>
      </c>
      <c r="B1401" t="s">
        <v>9</v>
      </c>
      <c r="C1401" t="s">
        <v>10</v>
      </c>
      <c r="D1401" t="s">
        <v>10</v>
      </c>
      <c r="E1401" s="1" t="s">
        <v>131</v>
      </c>
      <c r="F1401">
        <v>0</v>
      </c>
      <c r="G1401">
        <v>15410.95</v>
      </c>
      <c r="H1401" s="2">
        <f t="shared" si="42"/>
        <v>15410.95</v>
      </c>
      <c r="I1401" s="1">
        <f t="shared" si="43"/>
        <v>45322</v>
      </c>
    </row>
    <row r="1402" spans="1:9" x14ac:dyDescent="0.2">
      <c r="A1402" t="s">
        <v>45</v>
      </c>
      <c r="B1402" t="s">
        <v>9</v>
      </c>
      <c r="C1402" t="s">
        <v>10</v>
      </c>
      <c r="D1402" t="s">
        <v>10</v>
      </c>
      <c r="E1402" s="1" t="s">
        <v>131</v>
      </c>
      <c r="F1402">
        <v>0</v>
      </c>
      <c r="G1402">
        <v>11041.1</v>
      </c>
      <c r="H1402" s="2">
        <f t="shared" si="42"/>
        <v>11041.1</v>
      </c>
      <c r="I1402" s="1">
        <f t="shared" si="43"/>
        <v>45322</v>
      </c>
    </row>
    <row r="1403" spans="1:9" x14ac:dyDescent="0.2">
      <c r="A1403" t="s">
        <v>46</v>
      </c>
      <c r="B1403" t="s">
        <v>9</v>
      </c>
      <c r="C1403" t="s">
        <v>10</v>
      </c>
      <c r="D1403" t="s">
        <v>10</v>
      </c>
      <c r="E1403" s="1" t="s">
        <v>131</v>
      </c>
      <c r="F1403">
        <v>0</v>
      </c>
      <c r="G1403">
        <v>4808.22</v>
      </c>
      <c r="H1403" s="2">
        <f t="shared" si="42"/>
        <v>4808.22</v>
      </c>
      <c r="I1403" s="1">
        <f t="shared" si="43"/>
        <v>45322</v>
      </c>
    </row>
    <row r="1404" spans="1:9" x14ac:dyDescent="0.2">
      <c r="A1404" t="s">
        <v>48</v>
      </c>
      <c r="B1404" t="s">
        <v>9</v>
      </c>
      <c r="C1404" t="s">
        <v>10</v>
      </c>
      <c r="D1404" t="s">
        <v>10</v>
      </c>
      <c r="E1404" s="1" t="s">
        <v>131</v>
      </c>
      <c r="F1404">
        <v>0</v>
      </c>
      <c r="G1404">
        <v>821.92</v>
      </c>
      <c r="H1404" s="2">
        <f t="shared" si="42"/>
        <v>821.92</v>
      </c>
      <c r="I1404" s="1">
        <f t="shared" si="43"/>
        <v>45322</v>
      </c>
    </row>
    <row r="1405" spans="1:9" x14ac:dyDescent="0.2">
      <c r="A1405" t="s">
        <v>92</v>
      </c>
      <c r="B1405" t="s">
        <v>9</v>
      </c>
      <c r="C1405" t="s">
        <v>10</v>
      </c>
      <c r="D1405" t="s">
        <v>10</v>
      </c>
      <c r="E1405" s="1" t="s">
        <v>131</v>
      </c>
      <c r="F1405">
        <v>0</v>
      </c>
      <c r="G1405">
        <v>5515.07</v>
      </c>
      <c r="H1405" s="2">
        <f t="shared" si="42"/>
        <v>5515.07</v>
      </c>
      <c r="I1405" s="1">
        <f t="shared" si="43"/>
        <v>45322</v>
      </c>
    </row>
    <row r="1406" spans="1:9" x14ac:dyDescent="0.2">
      <c r="A1406" t="s">
        <v>93</v>
      </c>
      <c r="B1406" t="s">
        <v>9</v>
      </c>
      <c r="C1406" t="s">
        <v>10</v>
      </c>
      <c r="D1406" t="s">
        <v>10</v>
      </c>
      <c r="E1406" s="1" t="s">
        <v>131</v>
      </c>
      <c r="F1406">
        <v>0</v>
      </c>
      <c r="G1406">
        <v>591.78</v>
      </c>
      <c r="H1406" s="2">
        <f t="shared" si="42"/>
        <v>591.78</v>
      </c>
      <c r="I1406" s="1">
        <f t="shared" si="43"/>
        <v>45322</v>
      </c>
    </row>
    <row r="1407" spans="1:9" x14ac:dyDescent="0.2">
      <c r="A1407" t="s">
        <v>56</v>
      </c>
      <c r="B1407" t="s">
        <v>16</v>
      </c>
      <c r="C1407" t="s">
        <v>10</v>
      </c>
      <c r="D1407" t="s">
        <v>10</v>
      </c>
      <c r="E1407" s="1" t="s">
        <v>131</v>
      </c>
      <c r="F1407">
        <v>0</v>
      </c>
      <c r="G1407">
        <v>1314591.31</v>
      </c>
      <c r="H1407" s="2">
        <f t="shared" si="42"/>
        <v>1314591.31</v>
      </c>
      <c r="I1407" s="1">
        <f t="shared" si="43"/>
        <v>45322</v>
      </c>
    </row>
    <row r="1408" spans="1:9" x14ac:dyDescent="0.2">
      <c r="A1408" t="s">
        <v>97</v>
      </c>
      <c r="B1408" t="s">
        <v>18</v>
      </c>
      <c r="C1408" t="s">
        <v>62</v>
      </c>
      <c r="D1408" t="s">
        <v>62</v>
      </c>
      <c r="E1408" s="1" t="s">
        <v>131</v>
      </c>
      <c r="F1408">
        <v>0</v>
      </c>
      <c r="G1408">
        <v>741743.85</v>
      </c>
      <c r="H1408" s="2">
        <f t="shared" si="42"/>
        <v>741743.85</v>
      </c>
      <c r="I1408" s="1">
        <f t="shared" si="43"/>
        <v>45322</v>
      </c>
    </row>
    <row r="1409" spans="1:9" x14ac:dyDescent="0.2">
      <c r="A1409" t="s">
        <v>28</v>
      </c>
      <c r="B1409" t="s">
        <v>18</v>
      </c>
      <c r="C1409" t="s">
        <v>62</v>
      </c>
      <c r="D1409" t="s">
        <v>62</v>
      </c>
      <c r="E1409" s="1" t="s">
        <v>131</v>
      </c>
      <c r="F1409">
        <v>0</v>
      </c>
      <c r="G1409">
        <v>361504.98</v>
      </c>
      <c r="H1409" s="2">
        <f t="shared" si="42"/>
        <v>361504.98</v>
      </c>
      <c r="I1409" s="1">
        <f t="shared" si="43"/>
        <v>45322</v>
      </c>
    </row>
    <row r="1410" spans="1:9" x14ac:dyDescent="0.2">
      <c r="A1410" t="s">
        <v>122</v>
      </c>
      <c r="B1410" t="s">
        <v>18</v>
      </c>
      <c r="C1410" t="s">
        <v>62</v>
      </c>
      <c r="D1410" t="s">
        <v>62</v>
      </c>
      <c r="E1410" s="1" t="s">
        <v>131</v>
      </c>
      <c r="F1410">
        <v>0</v>
      </c>
      <c r="G1410">
        <v>314037.88099999999</v>
      </c>
      <c r="H1410" s="2">
        <f t="shared" ref="H1410:H1473" si="44">IF(F1410=0, G1410, F1410)</f>
        <v>314037.88099999999</v>
      </c>
      <c r="I1410" s="1">
        <f t="shared" ref="I1410:I1473" si="45">E1410+0</f>
        <v>45322</v>
      </c>
    </row>
    <row r="1411" spans="1:9" x14ac:dyDescent="0.2">
      <c r="A1411" t="s">
        <v>37</v>
      </c>
      <c r="B1411" t="s">
        <v>9</v>
      </c>
      <c r="C1411" t="s">
        <v>62</v>
      </c>
      <c r="D1411" t="s">
        <v>62</v>
      </c>
      <c r="E1411" s="1" t="s">
        <v>131</v>
      </c>
      <c r="F1411">
        <v>0</v>
      </c>
      <c r="G1411">
        <v>7250</v>
      </c>
      <c r="H1411" s="2">
        <f t="shared" si="44"/>
        <v>7250</v>
      </c>
      <c r="I1411" s="1">
        <f t="shared" si="45"/>
        <v>45322</v>
      </c>
    </row>
    <row r="1412" spans="1:9" x14ac:dyDescent="0.2">
      <c r="A1412" t="s">
        <v>40</v>
      </c>
      <c r="B1412" t="s">
        <v>9</v>
      </c>
      <c r="C1412" t="s">
        <v>62</v>
      </c>
      <c r="D1412" t="s">
        <v>62</v>
      </c>
      <c r="E1412" s="1" t="s">
        <v>131</v>
      </c>
      <c r="F1412">
        <v>0</v>
      </c>
      <c r="G1412">
        <v>2874952.38</v>
      </c>
      <c r="H1412" s="2">
        <f t="shared" si="44"/>
        <v>2874952.38</v>
      </c>
      <c r="I1412" s="1">
        <f t="shared" si="45"/>
        <v>45322</v>
      </c>
    </row>
    <row r="1413" spans="1:9" x14ac:dyDescent="0.2">
      <c r="A1413" t="s">
        <v>41</v>
      </c>
      <c r="B1413" t="s">
        <v>9</v>
      </c>
      <c r="C1413" t="s">
        <v>62</v>
      </c>
      <c r="D1413" t="s">
        <v>62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45322</v>
      </c>
    </row>
    <row r="1414" spans="1:9" x14ac:dyDescent="0.2">
      <c r="A1414" t="s">
        <v>42</v>
      </c>
      <c r="B1414" t="s">
        <v>9</v>
      </c>
      <c r="C1414" t="s">
        <v>62</v>
      </c>
      <c r="D1414" t="s">
        <v>62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45322</v>
      </c>
    </row>
    <row r="1415" spans="1:9" x14ac:dyDescent="0.2">
      <c r="A1415" t="s">
        <v>43</v>
      </c>
      <c r="B1415" t="s">
        <v>9</v>
      </c>
      <c r="C1415" t="s">
        <v>62</v>
      </c>
      <c r="D1415" t="s">
        <v>62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45322</v>
      </c>
    </row>
    <row r="1416" spans="1:9" x14ac:dyDescent="0.2">
      <c r="A1416" t="s">
        <v>44</v>
      </c>
      <c r="B1416" t="s">
        <v>9</v>
      </c>
      <c r="C1416" t="s">
        <v>62</v>
      </c>
      <c r="D1416" t="s">
        <v>62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45322</v>
      </c>
    </row>
    <row r="1417" spans="1:9" x14ac:dyDescent="0.2">
      <c r="A1417" t="s">
        <v>45</v>
      </c>
      <c r="B1417" t="s">
        <v>9</v>
      </c>
      <c r="C1417" t="s">
        <v>62</v>
      </c>
      <c r="D1417" t="s">
        <v>62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45322</v>
      </c>
    </row>
    <row r="1418" spans="1:9" x14ac:dyDescent="0.2">
      <c r="A1418" t="s">
        <v>46</v>
      </c>
      <c r="B1418" t="s">
        <v>9</v>
      </c>
      <c r="C1418" t="s">
        <v>62</v>
      </c>
      <c r="D1418" t="s">
        <v>62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45322</v>
      </c>
    </row>
    <row r="1419" spans="1:9" x14ac:dyDescent="0.2">
      <c r="A1419" t="s">
        <v>47</v>
      </c>
      <c r="B1419" t="s">
        <v>9</v>
      </c>
      <c r="C1419" t="s">
        <v>62</v>
      </c>
      <c r="D1419" t="s">
        <v>62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45322</v>
      </c>
    </row>
    <row r="1420" spans="1:9" x14ac:dyDescent="0.2">
      <c r="A1420" t="s">
        <v>48</v>
      </c>
      <c r="B1420" t="s">
        <v>9</v>
      </c>
      <c r="C1420" t="s">
        <v>62</v>
      </c>
      <c r="D1420" t="s">
        <v>62</v>
      </c>
      <c r="E1420" s="1" t="s">
        <v>131</v>
      </c>
      <c r="F1420">
        <v>0</v>
      </c>
      <c r="G1420">
        <v>100000</v>
      </c>
      <c r="H1420" s="2">
        <f t="shared" si="44"/>
        <v>100000</v>
      </c>
      <c r="I1420" s="1">
        <f t="shared" si="45"/>
        <v>45322</v>
      </c>
    </row>
    <row r="1421" spans="1:9" x14ac:dyDescent="0.2">
      <c r="A1421" t="s">
        <v>125</v>
      </c>
      <c r="B1421" t="s">
        <v>18</v>
      </c>
      <c r="C1421" t="s">
        <v>62</v>
      </c>
      <c r="D1421" t="s">
        <v>62</v>
      </c>
      <c r="E1421" s="1" t="s">
        <v>131</v>
      </c>
      <c r="F1421">
        <v>0</v>
      </c>
      <c r="G1421">
        <v>392914.30200000003</v>
      </c>
      <c r="H1421" s="2">
        <f t="shared" si="44"/>
        <v>392914.30200000003</v>
      </c>
      <c r="I1421" s="1">
        <f t="shared" si="45"/>
        <v>45322</v>
      </c>
    </row>
    <row r="1422" spans="1:9" x14ac:dyDescent="0.2">
      <c r="A1422" t="s">
        <v>127</v>
      </c>
      <c r="B1422" t="s">
        <v>127</v>
      </c>
      <c r="C1422" t="s">
        <v>62</v>
      </c>
      <c r="D1422" t="s">
        <v>62</v>
      </c>
      <c r="E1422" s="1" t="s">
        <v>131</v>
      </c>
      <c r="F1422">
        <v>0</v>
      </c>
      <c r="G1422">
        <v>800000</v>
      </c>
      <c r="H1422" s="2">
        <f t="shared" si="44"/>
        <v>800000</v>
      </c>
      <c r="I1422" s="1">
        <f t="shared" si="45"/>
        <v>45322</v>
      </c>
    </row>
    <row r="1423" spans="1:9" x14ac:dyDescent="0.2">
      <c r="A1423" t="s">
        <v>106</v>
      </c>
      <c r="B1423" t="s">
        <v>16</v>
      </c>
      <c r="C1423" t="s">
        <v>62</v>
      </c>
      <c r="D1423" t="s">
        <v>62</v>
      </c>
      <c r="E1423" s="1" t="s">
        <v>131</v>
      </c>
      <c r="F1423">
        <v>0</v>
      </c>
      <c r="G1423">
        <v>13594260.869999999</v>
      </c>
      <c r="H1423" s="2">
        <f t="shared" si="44"/>
        <v>13594260.869999999</v>
      </c>
      <c r="I1423" s="1">
        <f t="shared" si="45"/>
        <v>45322</v>
      </c>
    </row>
    <row r="1424" spans="1:9" x14ac:dyDescent="0.2">
      <c r="A1424" t="s">
        <v>60</v>
      </c>
      <c r="B1424" t="s">
        <v>9</v>
      </c>
      <c r="C1424" t="s">
        <v>62</v>
      </c>
      <c r="D1424" t="s">
        <v>62</v>
      </c>
      <c r="E1424" s="1" t="s">
        <v>131</v>
      </c>
      <c r="F1424">
        <v>0</v>
      </c>
      <c r="G1424">
        <v>600</v>
      </c>
      <c r="H1424" s="2">
        <f t="shared" si="44"/>
        <v>600</v>
      </c>
      <c r="I1424" s="1">
        <f t="shared" si="45"/>
        <v>45322</v>
      </c>
    </row>
    <row r="1425" spans="1:9" x14ac:dyDescent="0.2">
      <c r="A1425" t="s">
        <v>17</v>
      </c>
      <c r="B1425" t="s">
        <v>18</v>
      </c>
      <c r="C1425" t="s">
        <v>10</v>
      </c>
      <c r="D1425" t="s">
        <v>10</v>
      </c>
      <c r="E1425" s="1" t="s">
        <v>132</v>
      </c>
      <c r="F1425">
        <v>0</v>
      </c>
      <c r="G1425">
        <v>112945.52</v>
      </c>
      <c r="H1425" s="2">
        <f t="shared" si="44"/>
        <v>112945.52</v>
      </c>
      <c r="I1425" s="1">
        <f t="shared" si="45"/>
        <v>45351</v>
      </c>
    </row>
    <row r="1426" spans="1:9" x14ac:dyDescent="0.2">
      <c r="A1426" t="s">
        <v>28</v>
      </c>
      <c r="B1426" t="s">
        <v>18</v>
      </c>
      <c r="C1426" t="s">
        <v>10</v>
      </c>
      <c r="D1426" t="s">
        <v>10</v>
      </c>
      <c r="E1426" s="1" t="s">
        <v>132</v>
      </c>
      <c r="F1426">
        <v>0</v>
      </c>
      <c r="G1426">
        <v>71053.34</v>
      </c>
      <c r="H1426" s="2">
        <f t="shared" si="44"/>
        <v>71053.34</v>
      </c>
      <c r="I1426" s="1">
        <f t="shared" si="45"/>
        <v>45351</v>
      </c>
    </row>
    <row r="1427" spans="1:9" x14ac:dyDescent="0.2">
      <c r="A1427" t="s">
        <v>40</v>
      </c>
      <c r="B1427" t="s">
        <v>9</v>
      </c>
      <c r="C1427" t="s">
        <v>10</v>
      </c>
      <c r="D1427" t="s">
        <v>10</v>
      </c>
      <c r="E1427" s="1" t="s">
        <v>132</v>
      </c>
      <c r="F1427">
        <v>0</v>
      </c>
      <c r="G1427">
        <v>-246794.53</v>
      </c>
      <c r="H1427" s="2">
        <f t="shared" si="44"/>
        <v>-246794.53</v>
      </c>
      <c r="I1427" s="1">
        <f t="shared" si="45"/>
        <v>45351</v>
      </c>
    </row>
    <row r="1428" spans="1:9" x14ac:dyDescent="0.2">
      <c r="A1428" t="s">
        <v>41</v>
      </c>
      <c r="B1428" t="s">
        <v>9</v>
      </c>
      <c r="C1428" t="s">
        <v>10</v>
      </c>
      <c r="D1428" t="s">
        <v>10</v>
      </c>
      <c r="E1428" s="1" t="s">
        <v>132</v>
      </c>
      <c r="F1428">
        <v>0</v>
      </c>
      <c r="G1428">
        <v>26630.13</v>
      </c>
      <c r="H1428" s="2">
        <f t="shared" si="44"/>
        <v>26630.13</v>
      </c>
      <c r="I1428" s="1">
        <f t="shared" si="45"/>
        <v>45351</v>
      </c>
    </row>
    <row r="1429" spans="1:9" x14ac:dyDescent="0.2">
      <c r="A1429" t="s">
        <v>43</v>
      </c>
      <c r="B1429" t="s">
        <v>9</v>
      </c>
      <c r="C1429" t="s">
        <v>10</v>
      </c>
      <c r="D1429" t="s">
        <v>10</v>
      </c>
      <c r="E1429" s="1" t="s">
        <v>132</v>
      </c>
      <c r="F1429">
        <v>0</v>
      </c>
      <c r="G1429">
        <v>411780.83</v>
      </c>
      <c r="H1429" s="2">
        <f t="shared" si="44"/>
        <v>411780.83</v>
      </c>
      <c r="I1429" s="1">
        <f t="shared" si="45"/>
        <v>45351</v>
      </c>
    </row>
    <row r="1430" spans="1:9" x14ac:dyDescent="0.2">
      <c r="A1430" t="s">
        <v>44</v>
      </c>
      <c r="B1430" t="s">
        <v>9</v>
      </c>
      <c r="C1430" t="s">
        <v>10</v>
      </c>
      <c r="D1430" t="s">
        <v>10</v>
      </c>
      <c r="E1430" s="1" t="s">
        <v>132</v>
      </c>
      <c r="F1430">
        <v>0</v>
      </c>
      <c r="G1430">
        <v>15410.95</v>
      </c>
      <c r="H1430" s="2">
        <f t="shared" si="44"/>
        <v>15410.95</v>
      </c>
      <c r="I1430" s="1">
        <f t="shared" si="45"/>
        <v>45351</v>
      </c>
    </row>
    <row r="1431" spans="1:9" x14ac:dyDescent="0.2">
      <c r="A1431" t="s">
        <v>45</v>
      </c>
      <c r="B1431" t="s">
        <v>9</v>
      </c>
      <c r="C1431" t="s">
        <v>10</v>
      </c>
      <c r="D1431" t="s">
        <v>10</v>
      </c>
      <c r="E1431" s="1" t="s">
        <v>132</v>
      </c>
      <c r="F1431">
        <v>0</v>
      </c>
      <c r="G1431">
        <v>11041.1</v>
      </c>
      <c r="H1431" s="2">
        <f t="shared" si="44"/>
        <v>11041.1</v>
      </c>
      <c r="I1431" s="1">
        <f t="shared" si="45"/>
        <v>45351</v>
      </c>
    </row>
    <row r="1432" spans="1:9" x14ac:dyDescent="0.2">
      <c r="A1432" t="s">
        <v>46</v>
      </c>
      <c r="B1432" t="s">
        <v>9</v>
      </c>
      <c r="C1432" t="s">
        <v>10</v>
      </c>
      <c r="D1432" t="s">
        <v>10</v>
      </c>
      <c r="E1432" s="1" t="s">
        <v>132</v>
      </c>
      <c r="F1432">
        <v>0</v>
      </c>
      <c r="G1432">
        <v>4808.22</v>
      </c>
      <c r="H1432" s="2">
        <f t="shared" si="44"/>
        <v>4808.22</v>
      </c>
      <c r="I1432" s="1">
        <f t="shared" si="45"/>
        <v>45351</v>
      </c>
    </row>
    <row r="1433" spans="1:9" x14ac:dyDescent="0.2">
      <c r="A1433" t="s">
        <v>48</v>
      </c>
      <c r="B1433" t="s">
        <v>9</v>
      </c>
      <c r="C1433" t="s">
        <v>10</v>
      </c>
      <c r="D1433" t="s">
        <v>10</v>
      </c>
      <c r="E1433" s="1" t="s">
        <v>132</v>
      </c>
      <c r="F1433">
        <v>0</v>
      </c>
      <c r="G1433">
        <v>821.92</v>
      </c>
      <c r="H1433" s="2">
        <f t="shared" si="44"/>
        <v>821.92</v>
      </c>
      <c r="I1433" s="1">
        <f t="shared" si="45"/>
        <v>45351</v>
      </c>
    </row>
    <row r="1434" spans="1:9" x14ac:dyDescent="0.2">
      <c r="A1434" t="s">
        <v>92</v>
      </c>
      <c r="B1434" t="s">
        <v>9</v>
      </c>
      <c r="C1434" t="s">
        <v>10</v>
      </c>
      <c r="D1434" t="s">
        <v>10</v>
      </c>
      <c r="E1434" s="1" t="s">
        <v>132</v>
      </c>
      <c r="F1434">
        <v>0</v>
      </c>
      <c r="G1434">
        <v>5515.07</v>
      </c>
      <c r="H1434" s="2">
        <f t="shared" si="44"/>
        <v>5515.07</v>
      </c>
      <c r="I1434" s="1">
        <f t="shared" si="45"/>
        <v>45351</v>
      </c>
    </row>
    <row r="1435" spans="1:9" x14ac:dyDescent="0.2">
      <c r="A1435" t="s">
        <v>93</v>
      </c>
      <c r="B1435" t="s">
        <v>9</v>
      </c>
      <c r="C1435" t="s">
        <v>10</v>
      </c>
      <c r="D1435" t="s">
        <v>10</v>
      </c>
      <c r="E1435" s="1" t="s">
        <v>132</v>
      </c>
      <c r="F1435">
        <v>0</v>
      </c>
      <c r="G1435">
        <v>591.78</v>
      </c>
      <c r="H1435" s="2">
        <f t="shared" si="44"/>
        <v>591.78</v>
      </c>
      <c r="I1435" s="1">
        <f t="shared" si="45"/>
        <v>45351</v>
      </c>
    </row>
    <row r="1436" spans="1:9" x14ac:dyDescent="0.2">
      <c r="A1436" t="s">
        <v>56</v>
      </c>
      <c r="B1436" t="s">
        <v>16</v>
      </c>
      <c r="C1436" t="s">
        <v>10</v>
      </c>
      <c r="D1436" t="s">
        <v>10</v>
      </c>
      <c r="E1436" s="1" t="s">
        <v>132</v>
      </c>
      <c r="F1436">
        <v>0</v>
      </c>
      <c r="G1436">
        <v>1314591.31</v>
      </c>
      <c r="H1436" s="2">
        <f t="shared" si="44"/>
        <v>1314591.31</v>
      </c>
      <c r="I1436" s="1">
        <f t="shared" si="45"/>
        <v>45351</v>
      </c>
    </row>
    <row r="1437" spans="1:9" x14ac:dyDescent="0.2">
      <c r="A1437" t="s">
        <v>97</v>
      </c>
      <c r="B1437" t="s">
        <v>18</v>
      </c>
      <c r="C1437" t="s">
        <v>62</v>
      </c>
      <c r="D1437" t="s">
        <v>62</v>
      </c>
      <c r="E1437" s="1" t="s">
        <v>132</v>
      </c>
      <c r="F1437">
        <v>0</v>
      </c>
      <c r="G1437">
        <v>1281743.8500000001</v>
      </c>
      <c r="H1437" s="2">
        <f t="shared" si="44"/>
        <v>1281743.8500000001</v>
      </c>
      <c r="I1437" s="1">
        <f t="shared" si="45"/>
        <v>45351</v>
      </c>
    </row>
    <row r="1438" spans="1:9" x14ac:dyDescent="0.2">
      <c r="A1438" t="s">
        <v>28</v>
      </c>
      <c r="B1438" t="s">
        <v>18</v>
      </c>
      <c r="C1438" t="s">
        <v>62</v>
      </c>
      <c r="D1438" t="s">
        <v>62</v>
      </c>
      <c r="E1438" s="1" t="s">
        <v>132</v>
      </c>
      <c r="F1438">
        <v>0</v>
      </c>
      <c r="G1438">
        <v>631504.98</v>
      </c>
      <c r="H1438" s="2">
        <f t="shared" si="44"/>
        <v>631504.98</v>
      </c>
      <c r="I1438" s="1">
        <f t="shared" si="45"/>
        <v>45351</v>
      </c>
    </row>
    <row r="1439" spans="1:9" x14ac:dyDescent="0.2">
      <c r="A1439" t="s">
        <v>122</v>
      </c>
      <c r="B1439" t="s">
        <v>18</v>
      </c>
      <c r="C1439" t="s">
        <v>62</v>
      </c>
      <c r="D1439" t="s">
        <v>62</v>
      </c>
      <c r="E1439" s="1" t="s">
        <v>132</v>
      </c>
      <c r="F1439">
        <v>0</v>
      </c>
      <c r="G1439">
        <v>314037.88099999999</v>
      </c>
      <c r="H1439" s="2">
        <f t="shared" si="44"/>
        <v>314037.88099999999</v>
      </c>
      <c r="I1439" s="1">
        <f t="shared" si="45"/>
        <v>45351</v>
      </c>
    </row>
    <row r="1440" spans="1:9" x14ac:dyDescent="0.2">
      <c r="A1440" t="s">
        <v>37</v>
      </c>
      <c r="B1440" t="s">
        <v>9</v>
      </c>
      <c r="C1440" t="s">
        <v>62</v>
      </c>
      <c r="D1440" t="s">
        <v>62</v>
      </c>
      <c r="E1440" s="1" t="s">
        <v>132</v>
      </c>
      <c r="F1440">
        <v>0</v>
      </c>
      <c r="G1440">
        <v>7250</v>
      </c>
      <c r="H1440" s="2">
        <f t="shared" si="44"/>
        <v>7250</v>
      </c>
      <c r="I1440" s="1">
        <f t="shared" si="45"/>
        <v>45351</v>
      </c>
    </row>
    <row r="1441" spans="1:9" x14ac:dyDescent="0.2">
      <c r="A1441" t="s">
        <v>40</v>
      </c>
      <c r="B1441" t="s">
        <v>9</v>
      </c>
      <c r="C1441" t="s">
        <v>62</v>
      </c>
      <c r="D1441" t="s">
        <v>62</v>
      </c>
      <c r="E1441" s="1" t="s">
        <v>132</v>
      </c>
      <c r="F1441">
        <v>0</v>
      </c>
      <c r="G1441">
        <v>2874952.38</v>
      </c>
      <c r="H1441" s="2">
        <f t="shared" si="44"/>
        <v>2874952.38</v>
      </c>
      <c r="I1441" s="1">
        <f t="shared" si="45"/>
        <v>45351</v>
      </c>
    </row>
    <row r="1442" spans="1:9" x14ac:dyDescent="0.2">
      <c r="A1442" t="s">
        <v>41</v>
      </c>
      <c r="B1442" t="s">
        <v>9</v>
      </c>
      <c r="C1442" t="s">
        <v>62</v>
      </c>
      <c r="D1442" t="s">
        <v>62</v>
      </c>
      <c r="E1442" s="1" t="s">
        <v>132</v>
      </c>
      <c r="F1442">
        <v>0</v>
      </c>
      <c r="G1442">
        <v>100000</v>
      </c>
      <c r="H1442" s="2">
        <f t="shared" si="44"/>
        <v>100000</v>
      </c>
      <c r="I1442" s="1">
        <f t="shared" si="45"/>
        <v>45351</v>
      </c>
    </row>
    <row r="1443" spans="1:9" x14ac:dyDescent="0.2">
      <c r="A1443" t="s">
        <v>42</v>
      </c>
      <c r="B1443" t="s">
        <v>9</v>
      </c>
      <c r="C1443" t="s">
        <v>62</v>
      </c>
      <c r="D1443" t="s">
        <v>62</v>
      </c>
      <c r="E1443" s="1" t="s">
        <v>132</v>
      </c>
      <c r="F1443">
        <v>0</v>
      </c>
      <c r="G1443">
        <v>100000</v>
      </c>
      <c r="H1443" s="2">
        <f t="shared" si="44"/>
        <v>100000</v>
      </c>
      <c r="I1443" s="1">
        <f t="shared" si="45"/>
        <v>45351</v>
      </c>
    </row>
    <row r="1444" spans="1:9" x14ac:dyDescent="0.2">
      <c r="A1444" t="s">
        <v>43</v>
      </c>
      <c r="B1444" t="s">
        <v>9</v>
      </c>
      <c r="C1444" t="s">
        <v>62</v>
      </c>
      <c r="D1444" t="s">
        <v>62</v>
      </c>
      <c r="E1444" s="1" t="s">
        <v>132</v>
      </c>
      <c r="F1444">
        <v>0</v>
      </c>
      <c r="G1444">
        <v>100000</v>
      </c>
      <c r="H1444" s="2">
        <f t="shared" si="44"/>
        <v>100000</v>
      </c>
      <c r="I1444" s="1">
        <f t="shared" si="45"/>
        <v>45351</v>
      </c>
    </row>
    <row r="1445" spans="1:9" x14ac:dyDescent="0.2">
      <c r="A1445" t="s">
        <v>44</v>
      </c>
      <c r="B1445" t="s">
        <v>9</v>
      </c>
      <c r="C1445" t="s">
        <v>62</v>
      </c>
      <c r="D1445" t="s">
        <v>62</v>
      </c>
      <c r="E1445" s="1" t="s">
        <v>132</v>
      </c>
      <c r="F1445">
        <v>0</v>
      </c>
      <c r="G1445">
        <v>100000</v>
      </c>
      <c r="H1445" s="2">
        <f t="shared" si="44"/>
        <v>100000</v>
      </c>
      <c r="I1445" s="1">
        <f t="shared" si="45"/>
        <v>45351</v>
      </c>
    </row>
    <row r="1446" spans="1:9" x14ac:dyDescent="0.2">
      <c r="A1446" t="s">
        <v>45</v>
      </c>
      <c r="B1446" t="s">
        <v>9</v>
      </c>
      <c r="C1446" t="s">
        <v>62</v>
      </c>
      <c r="D1446" t="s">
        <v>62</v>
      </c>
      <c r="E1446" s="1" t="s">
        <v>132</v>
      </c>
      <c r="F1446">
        <v>0</v>
      </c>
      <c r="G1446">
        <v>100000</v>
      </c>
      <c r="H1446" s="2">
        <f t="shared" si="44"/>
        <v>100000</v>
      </c>
      <c r="I1446" s="1">
        <f t="shared" si="45"/>
        <v>45351</v>
      </c>
    </row>
    <row r="1447" spans="1:9" x14ac:dyDescent="0.2">
      <c r="A1447" t="s">
        <v>46</v>
      </c>
      <c r="B1447" t="s">
        <v>9</v>
      </c>
      <c r="C1447" t="s">
        <v>62</v>
      </c>
      <c r="D1447" t="s">
        <v>62</v>
      </c>
      <c r="E1447" s="1" t="s">
        <v>132</v>
      </c>
      <c r="F1447">
        <v>0</v>
      </c>
      <c r="G1447">
        <v>100000</v>
      </c>
      <c r="H1447" s="2">
        <f t="shared" si="44"/>
        <v>100000</v>
      </c>
      <c r="I1447" s="1">
        <f t="shared" si="45"/>
        <v>45351</v>
      </c>
    </row>
    <row r="1448" spans="1:9" x14ac:dyDescent="0.2">
      <c r="A1448" t="s">
        <v>47</v>
      </c>
      <c r="B1448" t="s">
        <v>9</v>
      </c>
      <c r="C1448" t="s">
        <v>62</v>
      </c>
      <c r="D1448" t="s">
        <v>62</v>
      </c>
      <c r="E1448" s="1" t="s">
        <v>132</v>
      </c>
      <c r="F1448">
        <v>0</v>
      </c>
      <c r="G1448">
        <v>100000</v>
      </c>
      <c r="H1448" s="2">
        <f t="shared" si="44"/>
        <v>100000</v>
      </c>
      <c r="I1448" s="1">
        <f t="shared" si="45"/>
        <v>45351</v>
      </c>
    </row>
    <row r="1449" spans="1:9" x14ac:dyDescent="0.2">
      <c r="A1449" t="s">
        <v>48</v>
      </c>
      <c r="B1449" t="s">
        <v>9</v>
      </c>
      <c r="C1449" t="s">
        <v>62</v>
      </c>
      <c r="D1449" t="s">
        <v>62</v>
      </c>
      <c r="E1449" s="1" t="s">
        <v>132</v>
      </c>
      <c r="F1449">
        <v>0</v>
      </c>
      <c r="G1449">
        <v>100000</v>
      </c>
      <c r="H1449" s="2">
        <f t="shared" si="44"/>
        <v>100000</v>
      </c>
      <c r="I1449" s="1">
        <f t="shared" si="45"/>
        <v>45351</v>
      </c>
    </row>
    <row r="1450" spans="1:9" x14ac:dyDescent="0.2">
      <c r="A1450" t="s">
        <v>125</v>
      </c>
      <c r="B1450" t="s">
        <v>18</v>
      </c>
      <c r="C1450" t="s">
        <v>62</v>
      </c>
      <c r="D1450" t="s">
        <v>62</v>
      </c>
      <c r="E1450" s="1" t="s">
        <v>132</v>
      </c>
      <c r="F1450">
        <v>0</v>
      </c>
      <c r="G1450">
        <v>392914.30200000003</v>
      </c>
      <c r="H1450" s="2">
        <f t="shared" si="44"/>
        <v>392914.30200000003</v>
      </c>
      <c r="I1450" s="1">
        <f t="shared" si="45"/>
        <v>45351</v>
      </c>
    </row>
    <row r="1451" spans="1:9" x14ac:dyDescent="0.2">
      <c r="A1451" t="s">
        <v>127</v>
      </c>
      <c r="B1451" t="s">
        <v>127</v>
      </c>
      <c r="C1451" t="s">
        <v>62</v>
      </c>
      <c r="D1451" t="s">
        <v>62</v>
      </c>
      <c r="E1451" s="1" t="s">
        <v>132</v>
      </c>
      <c r="F1451">
        <v>0</v>
      </c>
      <c r="G1451">
        <v>800000</v>
      </c>
      <c r="H1451" s="2">
        <f t="shared" si="44"/>
        <v>800000</v>
      </c>
      <c r="I1451" s="1">
        <f t="shared" si="45"/>
        <v>45351</v>
      </c>
    </row>
    <row r="1452" spans="1:9" x14ac:dyDescent="0.2">
      <c r="A1452" t="s">
        <v>106</v>
      </c>
      <c r="B1452" t="s">
        <v>16</v>
      </c>
      <c r="C1452" t="s">
        <v>62</v>
      </c>
      <c r="D1452" t="s">
        <v>62</v>
      </c>
      <c r="E1452" s="1" t="s">
        <v>132</v>
      </c>
      <c r="F1452">
        <v>0</v>
      </c>
      <c r="G1452">
        <v>23450000</v>
      </c>
      <c r="H1452" s="2">
        <f t="shared" si="44"/>
        <v>23450000</v>
      </c>
      <c r="I1452" s="1">
        <f t="shared" si="45"/>
        <v>45351</v>
      </c>
    </row>
    <row r="1453" spans="1:9" x14ac:dyDescent="0.2">
      <c r="A1453" t="s">
        <v>60</v>
      </c>
      <c r="B1453" t="s">
        <v>9</v>
      </c>
      <c r="C1453" t="s">
        <v>62</v>
      </c>
      <c r="D1453" t="s">
        <v>62</v>
      </c>
      <c r="E1453" s="1" t="s">
        <v>132</v>
      </c>
      <c r="F1453">
        <v>0</v>
      </c>
      <c r="G1453">
        <v>600</v>
      </c>
      <c r="H1453" s="2">
        <f t="shared" si="44"/>
        <v>600</v>
      </c>
      <c r="I1453" s="1">
        <f t="shared" si="45"/>
        <v>45351</v>
      </c>
    </row>
    <row r="1454" spans="1:9" x14ac:dyDescent="0.2">
      <c r="A1454" t="s">
        <v>13</v>
      </c>
      <c r="B1454" t="s">
        <v>9</v>
      </c>
      <c r="C1454" t="s">
        <v>10</v>
      </c>
      <c r="D1454" t="s">
        <v>10</v>
      </c>
      <c r="E1454" s="1" t="s">
        <v>133</v>
      </c>
      <c r="F1454">
        <v>0</v>
      </c>
      <c r="G1454">
        <v>22554.76</v>
      </c>
      <c r="H1454" s="2">
        <f t="shared" si="44"/>
        <v>22554.76</v>
      </c>
      <c r="I1454" s="1">
        <f t="shared" si="45"/>
        <v>45382</v>
      </c>
    </row>
    <row r="1455" spans="1:9" x14ac:dyDescent="0.2">
      <c r="A1455" t="s">
        <v>13</v>
      </c>
      <c r="B1455" t="s">
        <v>9</v>
      </c>
      <c r="C1455" t="s">
        <v>10</v>
      </c>
      <c r="D1455" t="s">
        <v>10</v>
      </c>
      <c r="E1455" s="1" t="s">
        <v>133</v>
      </c>
      <c r="F1455">
        <v>0</v>
      </c>
      <c r="G1455">
        <v>24975</v>
      </c>
      <c r="H1455" s="2">
        <f t="shared" si="44"/>
        <v>24975</v>
      </c>
      <c r="I1455" s="1">
        <f t="shared" si="45"/>
        <v>45382</v>
      </c>
    </row>
    <row r="1456" spans="1:9" x14ac:dyDescent="0.2">
      <c r="A1456" t="s">
        <v>14</v>
      </c>
      <c r="B1456" t="s">
        <v>9</v>
      </c>
      <c r="C1456" t="s">
        <v>10</v>
      </c>
      <c r="D1456" t="s">
        <v>10</v>
      </c>
      <c r="E1456" s="1" t="s">
        <v>133</v>
      </c>
      <c r="F1456">
        <v>0</v>
      </c>
      <c r="G1456">
        <v>582.98</v>
      </c>
      <c r="H1456" s="2">
        <f t="shared" si="44"/>
        <v>582.98</v>
      </c>
      <c r="I1456" s="1">
        <f t="shared" si="45"/>
        <v>45382</v>
      </c>
    </row>
    <row r="1457" spans="1:9" x14ac:dyDescent="0.2">
      <c r="A1457" t="s">
        <v>17</v>
      </c>
      <c r="B1457" t="s">
        <v>18</v>
      </c>
      <c r="C1457" t="s">
        <v>10</v>
      </c>
      <c r="D1457" t="s">
        <v>10</v>
      </c>
      <c r="E1457" s="1" t="s">
        <v>133</v>
      </c>
      <c r="F1457">
        <v>0</v>
      </c>
      <c r="G1457">
        <v>112945.52</v>
      </c>
      <c r="H1457" s="2">
        <f t="shared" si="44"/>
        <v>112945.52</v>
      </c>
      <c r="I1457" s="1">
        <f t="shared" si="45"/>
        <v>45382</v>
      </c>
    </row>
    <row r="1458" spans="1:9" x14ac:dyDescent="0.2">
      <c r="A1458" t="s">
        <v>86</v>
      </c>
      <c r="B1458" t="s">
        <v>18</v>
      </c>
      <c r="C1458" t="s">
        <v>10</v>
      </c>
      <c r="D1458" t="s">
        <v>10</v>
      </c>
      <c r="E1458" s="1" t="s">
        <v>133</v>
      </c>
      <c r="F1458">
        <v>0</v>
      </c>
      <c r="G1458">
        <v>750</v>
      </c>
      <c r="H1458" s="2">
        <f t="shared" si="44"/>
        <v>750</v>
      </c>
      <c r="I1458" s="1">
        <f t="shared" si="45"/>
        <v>45382</v>
      </c>
    </row>
    <row r="1459" spans="1:9" x14ac:dyDescent="0.2">
      <c r="A1459" t="s">
        <v>28</v>
      </c>
      <c r="B1459" t="s">
        <v>18</v>
      </c>
      <c r="C1459" t="s">
        <v>10</v>
      </c>
      <c r="D1459" t="s">
        <v>10</v>
      </c>
      <c r="E1459" s="1" t="s">
        <v>133</v>
      </c>
      <c r="F1459">
        <v>0</v>
      </c>
      <c r="G1459">
        <v>71053.34</v>
      </c>
      <c r="H1459" s="2">
        <f t="shared" si="44"/>
        <v>71053.34</v>
      </c>
      <c r="I1459" s="1">
        <f t="shared" si="45"/>
        <v>45382</v>
      </c>
    </row>
    <row r="1460" spans="1:9" x14ac:dyDescent="0.2">
      <c r="A1460" t="s">
        <v>33</v>
      </c>
      <c r="B1460" t="s">
        <v>9</v>
      </c>
      <c r="C1460" t="s">
        <v>10</v>
      </c>
      <c r="D1460" t="s">
        <v>10</v>
      </c>
      <c r="E1460" s="1" t="s">
        <v>133</v>
      </c>
      <c r="F1460">
        <v>0</v>
      </c>
      <c r="G1460">
        <v>11216.13</v>
      </c>
      <c r="H1460" s="2">
        <f t="shared" si="44"/>
        <v>11216.13</v>
      </c>
      <c r="I1460" s="1">
        <f t="shared" si="45"/>
        <v>45382</v>
      </c>
    </row>
    <row r="1461" spans="1:9" x14ac:dyDescent="0.2">
      <c r="A1461" t="s">
        <v>34</v>
      </c>
      <c r="B1461" t="s">
        <v>9</v>
      </c>
      <c r="C1461" t="s">
        <v>10</v>
      </c>
      <c r="D1461" t="s">
        <v>10</v>
      </c>
      <c r="E1461" s="1" t="s">
        <v>133</v>
      </c>
      <c r="F1461">
        <v>0</v>
      </c>
      <c r="G1461">
        <v>10690.2</v>
      </c>
      <c r="H1461" s="2">
        <f t="shared" si="44"/>
        <v>10690.2</v>
      </c>
      <c r="I1461" s="1">
        <f t="shared" si="45"/>
        <v>45382</v>
      </c>
    </row>
    <row r="1462" spans="1:9" x14ac:dyDescent="0.2">
      <c r="A1462" t="s">
        <v>35</v>
      </c>
      <c r="B1462" t="s">
        <v>9</v>
      </c>
      <c r="C1462" t="s">
        <v>10</v>
      </c>
      <c r="D1462" t="s">
        <v>10</v>
      </c>
      <c r="E1462" s="1" t="s">
        <v>133</v>
      </c>
      <c r="F1462">
        <v>0</v>
      </c>
      <c r="G1462">
        <v>39349.03</v>
      </c>
      <c r="H1462" s="2">
        <f t="shared" si="44"/>
        <v>39349.03</v>
      </c>
      <c r="I1462" s="1">
        <f t="shared" si="45"/>
        <v>45382</v>
      </c>
    </row>
    <row r="1463" spans="1:9" x14ac:dyDescent="0.2">
      <c r="A1463" t="s">
        <v>36</v>
      </c>
      <c r="B1463" t="s">
        <v>9</v>
      </c>
      <c r="C1463" t="s">
        <v>10</v>
      </c>
      <c r="D1463" t="s">
        <v>10</v>
      </c>
      <c r="E1463" s="1" t="s">
        <v>133</v>
      </c>
      <c r="F1463">
        <v>0</v>
      </c>
      <c r="G1463">
        <v>109218.57</v>
      </c>
      <c r="H1463" s="2">
        <f t="shared" si="44"/>
        <v>109218.57</v>
      </c>
      <c r="I1463" s="1">
        <f t="shared" si="45"/>
        <v>45382</v>
      </c>
    </row>
    <row r="1464" spans="1:9" x14ac:dyDescent="0.2">
      <c r="A1464" t="s">
        <v>39</v>
      </c>
      <c r="B1464" t="s">
        <v>9</v>
      </c>
      <c r="C1464" t="s">
        <v>10</v>
      </c>
      <c r="D1464" t="s">
        <v>10</v>
      </c>
      <c r="E1464" s="1" t="s">
        <v>133</v>
      </c>
      <c r="F1464">
        <v>0</v>
      </c>
      <c r="G1464">
        <v>181.67</v>
      </c>
      <c r="H1464" s="2">
        <f t="shared" si="44"/>
        <v>181.67</v>
      </c>
      <c r="I1464" s="1">
        <f t="shared" si="45"/>
        <v>45382</v>
      </c>
    </row>
    <row r="1465" spans="1:9" x14ac:dyDescent="0.2">
      <c r="A1465" t="s">
        <v>40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-206417.82</v>
      </c>
      <c r="H1465" s="2">
        <f t="shared" si="44"/>
        <v>-206417.82</v>
      </c>
      <c r="I1465" s="1">
        <f t="shared" si="45"/>
        <v>45382</v>
      </c>
    </row>
    <row r="1466" spans="1:9" x14ac:dyDescent="0.2">
      <c r="A1466" t="s">
        <v>41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106746.57</v>
      </c>
      <c r="H1466" s="2">
        <f t="shared" si="44"/>
        <v>106746.57</v>
      </c>
      <c r="I1466" s="1">
        <f t="shared" si="45"/>
        <v>45382</v>
      </c>
    </row>
    <row r="1467" spans="1:9" x14ac:dyDescent="0.2">
      <c r="A1467" t="s">
        <v>43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643019.18000000005</v>
      </c>
      <c r="H1467" s="2">
        <f t="shared" si="44"/>
        <v>643019.18000000005</v>
      </c>
      <c r="I1467" s="1">
        <f t="shared" si="45"/>
        <v>45382</v>
      </c>
    </row>
    <row r="1468" spans="1:9" x14ac:dyDescent="0.2">
      <c r="A1468" t="s">
        <v>44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33493.15</v>
      </c>
      <c r="H1468" s="2">
        <f t="shared" si="44"/>
        <v>33493.15</v>
      </c>
      <c r="I1468" s="1">
        <f t="shared" si="45"/>
        <v>45382</v>
      </c>
    </row>
    <row r="1469" spans="1:9" x14ac:dyDescent="0.2">
      <c r="A1469" t="s">
        <v>45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3561.64</v>
      </c>
      <c r="H1469" s="2">
        <f t="shared" si="44"/>
        <v>3561.64</v>
      </c>
      <c r="I1469" s="1">
        <f t="shared" si="45"/>
        <v>45382</v>
      </c>
    </row>
    <row r="1470" spans="1:9" x14ac:dyDescent="0.2">
      <c r="A1470" t="s">
        <v>50</v>
      </c>
      <c r="B1470" t="s">
        <v>51</v>
      </c>
      <c r="C1470" t="s">
        <v>10</v>
      </c>
      <c r="D1470" t="s">
        <v>10</v>
      </c>
      <c r="E1470" s="1" t="s">
        <v>133</v>
      </c>
      <c r="F1470">
        <v>0</v>
      </c>
      <c r="G1470">
        <v>224301.32</v>
      </c>
      <c r="H1470" s="2">
        <f t="shared" si="44"/>
        <v>224301.32</v>
      </c>
      <c r="I1470" s="1">
        <f t="shared" si="45"/>
        <v>45382</v>
      </c>
    </row>
    <row r="1471" spans="1:9" x14ac:dyDescent="0.2">
      <c r="A1471" t="s">
        <v>53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5169.6400000000003</v>
      </c>
      <c r="H1471" s="2">
        <f t="shared" si="44"/>
        <v>5169.6400000000003</v>
      </c>
      <c r="I1471" s="1">
        <f t="shared" si="45"/>
        <v>45382</v>
      </c>
    </row>
    <row r="1472" spans="1:9" x14ac:dyDescent="0.2">
      <c r="A1472" t="s">
        <v>54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30819.25</v>
      </c>
      <c r="H1472" s="2">
        <f t="shared" si="44"/>
        <v>30819.25</v>
      </c>
      <c r="I1472" s="1">
        <f t="shared" si="45"/>
        <v>45382</v>
      </c>
    </row>
    <row r="1473" spans="1:9" x14ac:dyDescent="0.2">
      <c r="A1473" t="s">
        <v>56</v>
      </c>
      <c r="B1473" t="s">
        <v>16</v>
      </c>
      <c r="C1473" t="s">
        <v>10</v>
      </c>
      <c r="D1473" t="s">
        <v>10</v>
      </c>
      <c r="E1473" s="1" t="s">
        <v>133</v>
      </c>
      <c r="F1473">
        <v>0</v>
      </c>
      <c r="G1473">
        <v>1314591.31</v>
      </c>
      <c r="H1473" s="2">
        <f t="shared" si="44"/>
        <v>1314591.31</v>
      </c>
      <c r="I1473" s="1">
        <f t="shared" si="45"/>
        <v>45382</v>
      </c>
    </row>
    <row r="1474" spans="1:9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10864.06</v>
      </c>
      <c r="H1474" s="2">
        <f t="shared" ref="H1474:H1537" si="46">IF(F1474=0, G1474, F1474)</f>
        <v>10864.06</v>
      </c>
      <c r="I1474" s="1">
        <f t="shared" ref="I1474:I1537" si="47">E1474+0</f>
        <v>45382</v>
      </c>
    </row>
    <row r="1475" spans="1:9" x14ac:dyDescent="0.2">
      <c r="A1475" t="s">
        <v>58</v>
      </c>
      <c r="B1475" t="s">
        <v>9</v>
      </c>
      <c r="C1475" t="s">
        <v>10</v>
      </c>
      <c r="D1475" t="s">
        <v>10</v>
      </c>
      <c r="E1475" s="1" t="s">
        <v>133</v>
      </c>
      <c r="F1475">
        <v>0</v>
      </c>
      <c r="G1475">
        <v>328.38</v>
      </c>
      <c r="H1475" s="2">
        <f t="shared" si="46"/>
        <v>328.38</v>
      </c>
      <c r="I1475" s="1">
        <f t="shared" si="47"/>
        <v>45382</v>
      </c>
    </row>
    <row r="1476" spans="1:9" x14ac:dyDescent="0.2">
      <c r="A1476" t="s">
        <v>60</v>
      </c>
      <c r="B1476" t="s">
        <v>9</v>
      </c>
      <c r="C1476" t="s">
        <v>10</v>
      </c>
      <c r="D1476" t="s">
        <v>10</v>
      </c>
      <c r="E1476" s="1" t="s">
        <v>133</v>
      </c>
      <c r="F1476">
        <v>0</v>
      </c>
      <c r="G1476">
        <v>600</v>
      </c>
      <c r="H1476" s="2">
        <f t="shared" si="46"/>
        <v>600</v>
      </c>
      <c r="I1476" s="1">
        <f t="shared" si="47"/>
        <v>45382</v>
      </c>
    </row>
    <row r="1477" spans="1:9" x14ac:dyDescent="0.2">
      <c r="A1477" t="s">
        <v>13</v>
      </c>
      <c r="B1477" t="s">
        <v>9</v>
      </c>
      <c r="C1477" t="s">
        <v>62</v>
      </c>
      <c r="D1477" t="s">
        <v>62</v>
      </c>
      <c r="E1477" s="1" t="s">
        <v>133</v>
      </c>
      <c r="F1477">
        <v>0</v>
      </c>
      <c r="G1477">
        <v>22554.76</v>
      </c>
      <c r="H1477" s="2">
        <f t="shared" si="46"/>
        <v>22554.76</v>
      </c>
      <c r="I1477" s="1">
        <f t="shared" si="47"/>
        <v>45382</v>
      </c>
    </row>
    <row r="1478" spans="1:9" x14ac:dyDescent="0.2">
      <c r="A1478" t="s">
        <v>13</v>
      </c>
      <c r="B1478" t="s">
        <v>9</v>
      </c>
      <c r="C1478" t="s">
        <v>62</v>
      </c>
      <c r="D1478" t="s">
        <v>62</v>
      </c>
      <c r="E1478" s="1" t="s">
        <v>133</v>
      </c>
      <c r="F1478">
        <v>0</v>
      </c>
      <c r="G1478">
        <v>24975</v>
      </c>
      <c r="H1478" s="2">
        <f t="shared" si="46"/>
        <v>24975</v>
      </c>
      <c r="I1478" s="1">
        <f t="shared" si="47"/>
        <v>45382</v>
      </c>
    </row>
    <row r="1479" spans="1:9" x14ac:dyDescent="0.2">
      <c r="A1479" t="s">
        <v>97</v>
      </c>
      <c r="B1479" t="s">
        <v>18</v>
      </c>
      <c r="C1479" t="s">
        <v>62</v>
      </c>
      <c r="D1479" t="s">
        <v>62</v>
      </c>
      <c r="E1479" s="1" t="s">
        <v>133</v>
      </c>
      <c r="F1479">
        <v>0</v>
      </c>
      <c r="G1479">
        <v>1761743.85</v>
      </c>
      <c r="H1479" s="2">
        <f t="shared" si="46"/>
        <v>1761743.85</v>
      </c>
      <c r="I1479" s="1">
        <f t="shared" si="47"/>
        <v>45382</v>
      </c>
    </row>
    <row r="1480" spans="1:9" x14ac:dyDescent="0.2">
      <c r="A1480" t="s">
        <v>63</v>
      </c>
      <c r="B1480" t="s">
        <v>18</v>
      </c>
      <c r="C1480" t="s">
        <v>22</v>
      </c>
      <c r="D1480" t="s">
        <v>62</v>
      </c>
      <c r="E1480" s="1" t="s">
        <v>133</v>
      </c>
      <c r="F1480">
        <v>0</v>
      </c>
      <c r="G1480">
        <v>2483055.52</v>
      </c>
      <c r="H1480" s="2">
        <f t="shared" si="46"/>
        <v>2483055.52</v>
      </c>
      <c r="I1480" s="1">
        <f t="shared" si="47"/>
        <v>45382</v>
      </c>
    </row>
    <row r="1481" spans="1:9" x14ac:dyDescent="0.2">
      <c r="A1481" t="s">
        <v>64</v>
      </c>
      <c r="B1481" t="s">
        <v>18</v>
      </c>
      <c r="C1481" t="s">
        <v>22</v>
      </c>
      <c r="D1481" t="s">
        <v>62</v>
      </c>
      <c r="E1481" s="1" t="s">
        <v>133</v>
      </c>
      <c r="F1481">
        <v>0</v>
      </c>
      <c r="G1481">
        <v>263223.18</v>
      </c>
      <c r="H1481" s="2">
        <f t="shared" si="46"/>
        <v>263223.18</v>
      </c>
      <c r="I1481" s="1">
        <f t="shared" si="47"/>
        <v>45382</v>
      </c>
    </row>
    <row r="1482" spans="1:9" x14ac:dyDescent="0.2">
      <c r="A1482" t="s">
        <v>28</v>
      </c>
      <c r="B1482" t="s">
        <v>18</v>
      </c>
      <c r="C1482" t="s">
        <v>62</v>
      </c>
      <c r="D1482" t="s">
        <v>62</v>
      </c>
      <c r="E1482" s="1" t="s">
        <v>133</v>
      </c>
      <c r="F1482">
        <v>0</v>
      </c>
      <c r="G1482">
        <v>871504.98</v>
      </c>
      <c r="H1482" s="2">
        <f t="shared" si="46"/>
        <v>871504.98</v>
      </c>
      <c r="I1482" s="1">
        <f t="shared" si="47"/>
        <v>45382</v>
      </c>
    </row>
    <row r="1483" spans="1:9" x14ac:dyDescent="0.2">
      <c r="A1483" t="s">
        <v>122</v>
      </c>
      <c r="B1483" t="s">
        <v>18</v>
      </c>
      <c r="C1483" t="s">
        <v>62</v>
      </c>
      <c r="D1483" t="s">
        <v>62</v>
      </c>
      <c r="E1483" s="1" t="s">
        <v>133</v>
      </c>
      <c r="F1483">
        <v>0</v>
      </c>
      <c r="G1483">
        <v>314037.88099999999</v>
      </c>
      <c r="H1483" s="2">
        <f t="shared" si="46"/>
        <v>314037.88099999999</v>
      </c>
      <c r="I1483" s="1">
        <f t="shared" si="47"/>
        <v>45382</v>
      </c>
    </row>
    <row r="1484" spans="1:9" x14ac:dyDescent="0.2">
      <c r="A1484" t="s">
        <v>36</v>
      </c>
      <c r="B1484" t="s">
        <v>9</v>
      </c>
      <c r="C1484" t="s">
        <v>62</v>
      </c>
      <c r="D1484" t="s">
        <v>62</v>
      </c>
      <c r="E1484" s="1" t="s">
        <v>133</v>
      </c>
      <c r="F1484">
        <v>0</v>
      </c>
      <c r="G1484">
        <v>109218.57</v>
      </c>
      <c r="H1484" s="2">
        <f t="shared" si="46"/>
        <v>109218.57</v>
      </c>
      <c r="I1484" s="1">
        <f t="shared" si="47"/>
        <v>45382</v>
      </c>
    </row>
    <row r="1485" spans="1:9" x14ac:dyDescent="0.2">
      <c r="A1485" t="s">
        <v>37</v>
      </c>
      <c r="B1485" t="s">
        <v>9</v>
      </c>
      <c r="C1485" t="s">
        <v>62</v>
      </c>
      <c r="D1485" t="s">
        <v>62</v>
      </c>
      <c r="E1485" s="1" t="s">
        <v>133</v>
      </c>
      <c r="F1485">
        <v>0</v>
      </c>
      <c r="G1485">
        <v>4000</v>
      </c>
      <c r="H1485" s="2">
        <f t="shared" si="46"/>
        <v>4000</v>
      </c>
      <c r="I1485" s="1">
        <f t="shared" si="47"/>
        <v>45382</v>
      </c>
    </row>
    <row r="1486" spans="1:9" x14ac:dyDescent="0.2">
      <c r="A1486" t="s">
        <v>38</v>
      </c>
      <c r="B1486" t="s">
        <v>9</v>
      </c>
      <c r="C1486" t="s">
        <v>62</v>
      </c>
      <c r="D1486" t="s">
        <v>62</v>
      </c>
      <c r="E1486" s="1" t="s">
        <v>133</v>
      </c>
      <c r="F1486">
        <v>0</v>
      </c>
      <c r="G1486">
        <v>7350.33</v>
      </c>
      <c r="H1486" s="2">
        <f t="shared" si="46"/>
        <v>7350.33</v>
      </c>
      <c r="I1486" s="1">
        <f t="shared" si="47"/>
        <v>45382</v>
      </c>
    </row>
    <row r="1487" spans="1:9" x14ac:dyDescent="0.2">
      <c r="A1487" t="s">
        <v>40</v>
      </c>
      <c r="B1487" t="s">
        <v>9</v>
      </c>
      <c r="C1487" t="s">
        <v>62</v>
      </c>
      <c r="D1487" t="s">
        <v>62</v>
      </c>
      <c r="E1487" s="1" t="s">
        <v>133</v>
      </c>
      <c r="F1487">
        <v>0</v>
      </c>
      <c r="G1487">
        <v>565329.09</v>
      </c>
      <c r="H1487" s="2">
        <f t="shared" si="46"/>
        <v>565329.09</v>
      </c>
      <c r="I1487" s="1">
        <f t="shared" si="47"/>
        <v>45382</v>
      </c>
    </row>
    <row r="1488" spans="1:9" x14ac:dyDescent="0.2">
      <c r="A1488" t="s">
        <v>41</v>
      </c>
      <c r="B1488" t="s">
        <v>9</v>
      </c>
      <c r="C1488" t="s">
        <v>62</v>
      </c>
      <c r="D1488" t="s">
        <v>62</v>
      </c>
      <c r="E1488" s="1" t="s">
        <v>133</v>
      </c>
      <c r="F1488">
        <v>0</v>
      </c>
      <c r="G1488">
        <v>106746.57</v>
      </c>
      <c r="H1488" s="2">
        <f t="shared" si="46"/>
        <v>106746.57</v>
      </c>
      <c r="I1488" s="1">
        <f t="shared" si="47"/>
        <v>45382</v>
      </c>
    </row>
    <row r="1489" spans="1:9" x14ac:dyDescent="0.2">
      <c r="A1489" t="s">
        <v>42</v>
      </c>
      <c r="B1489" t="s">
        <v>9</v>
      </c>
      <c r="C1489" t="s">
        <v>62</v>
      </c>
      <c r="D1489" t="s">
        <v>62</v>
      </c>
      <c r="E1489" s="1" t="s">
        <v>133</v>
      </c>
      <c r="F1489">
        <v>0</v>
      </c>
      <c r="G1489">
        <v>100000</v>
      </c>
      <c r="H1489" s="2">
        <f t="shared" si="46"/>
        <v>100000</v>
      </c>
      <c r="I1489" s="1">
        <f t="shared" si="47"/>
        <v>45382</v>
      </c>
    </row>
    <row r="1490" spans="1:9" x14ac:dyDescent="0.2">
      <c r="A1490" t="s">
        <v>43</v>
      </c>
      <c r="B1490" t="s">
        <v>9</v>
      </c>
      <c r="C1490" t="s">
        <v>62</v>
      </c>
      <c r="D1490" t="s">
        <v>62</v>
      </c>
      <c r="E1490" s="1" t="s">
        <v>133</v>
      </c>
      <c r="F1490">
        <v>0</v>
      </c>
      <c r="G1490">
        <v>643019.18000000005</v>
      </c>
      <c r="H1490" s="2">
        <f t="shared" si="46"/>
        <v>643019.18000000005</v>
      </c>
      <c r="I1490" s="1">
        <f t="shared" si="47"/>
        <v>45382</v>
      </c>
    </row>
    <row r="1491" spans="1:9" x14ac:dyDescent="0.2">
      <c r="A1491" t="s">
        <v>44</v>
      </c>
      <c r="B1491" t="s">
        <v>9</v>
      </c>
      <c r="C1491" t="s">
        <v>62</v>
      </c>
      <c r="D1491" t="s">
        <v>62</v>
      </c>
      <c r="E1491" s="1" t="s">
        <v>133</v>
      </c>
      <c r="F1491">
        <v>0</v>
      </c>
      <c r="G1491">
        <v>33493.15</v>
      </c>
      <c r="H1491" s="2">
        <f t="shared" si="46"/>
        <v>33493.15</v>
      </c>
      <c r="I1491" s="1">
        <f t="shared" si="47"/>
        <v>45382</v>
      </c>
    </row>
    <row r="1492" spans="1:9" x14ac:dyDescent="0.2">
      <c r="A1492" t="s">
        <v>45</v>
      </c>
      <c r="B1492" t="s">
        <v>9</v>
      </c>
      <c r="C1492" t="s">
        <v>62</v>
      </c>
      <c r="D1492" t="s">
        <v>62</v>
      </c>
      <c r="E1492" s="1" t="s">
        <v>133</v>
      </c>
      <c r="F1492">
        <v>0</v>
      </c>
      <c r="G1492">
        <v>3561.64</v>
      </c>
      <c r="H1492" s="2">
        <f t="shared" si="46"/>
        <v>3561.64</v>
      </c>
      <c r="I1492" s="1">
        <f t="shared" si="47"/>
        <v>45382</v>
      </c>
    </row>
    <row r="1493" spans="1:9" x14ac:dyDescent="0.2">
      <c r="A1493" t="s">
        <v>46</v>
      </c>
      <c r="B1493" t="s">
        <v>9</v>
      </c>
      <c r="C1493" t="s">
        <v>62</v>
      </c>
      <c r="D1493" t="s">
        <v>62</v>
      </c>
      <c r="E1493" s="1" t="s">
        <v>133</v>
      </c>
      <c r="F1493">
        <v>0</v>
      </c>
      <c r="G1493">
        <v>100000</v>
      </c>
      <c r="H1493" s="2">
        <f t="shared" si="46"/>
        <v>100000</v>
      </c>
      <c r="I1493" s="1">
        <f t="shared" si="47"/>
        <v>45382</v>
      </c>
    </row>
    <row r="1494" spans="1:9" x14ac:dyDescent="0.2">
      <c r="A1494" t="s">
        <v>47</v>
      </c>
      <c r="B1494" t="s">
        <v>9</v>
      </c>
      <c r="C1494" t="s">
        <v>62</v>
      </c>
      <c r="D1494" t="s">
        <v>62</v>
      </c>
      <c r="E1494" s="1" t="s">
        <v>133</v>
      </c>
      <c r="F1494">
        <v>0</v>
      </c>
      <c r="G1494">
        <v>100000</v>
      </c>
      <c r="H1494" s="2">
        <f t="shared" si="46"/>
        <v>100000</v>
      </c>
      <c r="I1494" s="1">
        <f t="shared" si="47"/>
        <v>45382</v>
      </c>
    </row>
    <row r="1495" spans="1:9" x14ac:dyDescent="0.2">
      <c r="A1495" t="s">
        <v>48</v>
      </c>
      <c r="B1495" t="s">
        <v>9</v>
      </c>
      <c r="C1495" t="s">
        <v>62</v>
      </c>
      <c r="D1495" t="s">
        <v>62</v>
      </c>
      <c r="E1495" s="1" t="s">
        <v>133</v>
      </c>
      <c r="F1495">
        <v>0</v>
      </c>
      <c r="G1495">
        <v>100000</v>
      </c>
      <c r="H1495" s="2">
        <f t="shared" si="46"/>
        <v>100000</v>
      </c>
      <c r="I1495" s="1">
        <f t="shared" si="47"/>
        <v>45382</v>
      </c>
    </row>
    <row r="1496" spans="1:9" x14ac:dyDescent="0.2">
      <c r="A1496" t="s">
        <v>50</v>
      </c>
      <c r="B1496" t="s">
        <v>51</v>
      </c>
      <c r="C1496" t="s">
        <v>62</v>
      </c>
      <c r="D1496" t="s">
        <v>62</v>
      </c>
      <c r="E1496" s="1" t="s">
        <v>133</v>
      </c>
      <c r="F1496">
        <v>0</v>
      </c>
      <c r="G1496">
        <v>224301.32</v>
      </c>
      <c r="H1496" s="2">
        <f t="shared" si="46"/>
        <v>224301.32</v>
      </c>
      <c r="I1496" s="1">
        <f t="shared" si="47"/>
        <v>45382</v>
      </c>
    </row>
    <row r="1497" spans="1:9" x14ac:dyDescent="0.2">
      <c r="A1497" t="s">
        <v>53</v>
      </c>
      <c r="B1497" t="s">
        <v>9</v>
      </c>
      <c r="C1497" t="s">
        <v>62</v>
      </c>
      <c r="D1497" t="s">
        <v>62</v>
      </c>
      <c r="E1497" s="1" t="s">
        <v>133</v>
      </c>
      <c r="F1497">
        <v>0</v>
      </c>
      <c r="G1497">
        <v>5169.6400000000003</v>
      </c>
      <c r="H1497" s="2">
        <f t="shared" si="46"/>
        <v>5169.6400000000003</v>
      </c>
      <c r="I1497" s="1">
        <f t="shared" si="47"/>
        <v>45382</v>
      </c>
    </row>
    <row r="1498" spans="1:9" x14ac:dyDescent="0.2">
      <c r="A1498" t="s">
        <v>125</v>
      </c>
      <c r="B1498" t="s">
        <v>18</v>
      </c>
      <c r="C1498" t="s">
        <v>62</v>
      </c>
      <c r="D1498" t="s">
        <v>62</v>
      </c>
      <c r="E1498" s="1" t="s">
        <v>133</v>
      </c>
      <c r="F1498">
        <v>0</v>
      </c>
      <c r="G1498">
        <v>392914.30200000003</v>
      </c>
      <c r="H1498" s="2">
        <f t="shared" si="46"/>
        <v>392914.30200000003</v>
      </c>
      <c r="I1498" s="1">
        <f t="shared" si="47"/>
        <v>45382</v>
      </c>
    </row>
    <row r="1499" spans="1:9" x14ac:dyDescent="0.2">
      <c r="A1499" t="s">
        <v>127</v>
      </c>
      <c r="B1499" t="s">
        <v>127</v>
      </c>
      <c r="C1499" t="s">
        <v>62</v>
      </c>
      <c r="D1499" t="s">
        <v>62</v>
      </c>
      <c r="E1499" s="1" t="s">
        <v>133</v>
      </c>
      <c r="F1499">
        <v>0</v>
      </c>
      <c r="G1499">
        <v>800000</v>
      </c>
      <c r="H1499" s="2">
        <f t="shared" si="46"/>
        <v>800000</v>
      </c>
      <c r="I1499" s="1">
        <f t="shared" si="47"/>
        <v>45382</v>
      </c>
    </row>
    <row r="1500" spans="1:9" x14ac:dyDescent="0.2">
      <c r="A1500" t="s">
        <v>106</v>
      </c>
      <c r="B1500" t="s">
        <v>16</v>
      </c>
      <c r="C1500" t="s">
        <v>62</v>
      </c>
      <c r="D1500" t="s">
        <v>62</v>
      </c>
      <c r="E1500" s="1" t="s">
        <v>133</v>
      </c>
      <c r="F1500">
        <v>0</v>
      </c>
      <c r="G1500">
        <v>34250000</v>
      </c>
      <c r="H1500" s="2">
        <f t="shared" si="46"/>
        <v>34250000</v>
      </c>
      <c r="I1500" s="1">
        <f t="shared" si="47"/>
        <v>45382</v>
      </c>
    </row>
    <row r="1501" spans="1:9" x14ac:dyDescent="0.2">
      <c r="A1501" t="s">
        <v>58</v>
      </c>
      <c r="B1501" t="s">
        <v>9</v>
      </c>
      <c r="C1501" t="s">
        <v>62</v>
      </c>
      <c r="D1501" t="s">
        <v>62</v>
      </c>
      <c r="E1501" s="1" t="s">
        <v>133</v>
      </c>
      <c r="F1501">
        <v>0</v>
      </c>
      <c r="G1501">
        <v>328.38</v>
      </c>
      <c r="H1501" s="2">
        <f t="shared" si="46"/>
        <v>328.38</v>
      </c>
      <c r="I1501" s="1">
        <f t="shared" si="47"/>
        <v>45382</v>
      </c>
    </row>
    <row r="1502" spans="1:9" x14ac:dyDescent="0.2">
      <c r="A1502" t="s">
        <v>60</v>
      </c>
      <c r="B1502" t="s">
        <v>9</v>
      </c>
      <c r="C1502" t="s">
        <v>62</v>
      </c>
      <c r="D1502" t="s">
        <v>62</v>
      </c>
      <c r="E1502" s="1" t="s">
        <v>133</v>
      </c>
      <c r="F1502">
        <v>0</v>
      </c>
      <c r="G1502">
        <v>600</v>
      </c>
      <c r="H1502" s="2">
        <f t="shared" si="46"/>
        <v>600</v>
      </c>
      <c r="I1502" s="1">
        <f t="shared" si="47"/>
        <v>45382</v>
      </c>
    </row>
    <row r="1503" spans="1:9" x14ac:dyDescent="0.2">
      <c r="A1503" t="s">
        <v>12</v>
      </c>
      <c r="B1503" t="s">
        <v>9</v>
      </c>
      <c r="C1503" t="s">
        <v>10</v>
      </c>
      <c r="D1503" t="s">
        <v>10</v>
      </c>
      <c r="E1503" s="1" t="s">
        <v>134</v>
      </c>
      <c r="F1503">
        <v>0</v>
      </c>
      <c r="G1503">
        <v>24960</v>
      </c>
      <c r="H1503" s="2">
        <f t="shared" si="46"/>
        <v>24960</v>
      </c>
      <c r="I1503" s="1">
        <f t="shared" si="47"/>
        <v>45412</v>
      </c>
    </row>
    <row r="1504" spans="1:9" x14ac:dyDescent="0.2">
      <c r="A1504" t="s">
        <v>13</v>
      </c>
      <c r="B1504" t="s">
        <v>9</v>
      </c>
      <c r="C1504" t="s">
        <v>10</v>
      </c>
      <c r="D1504" t="s">
        <v>10</v>
      </c>
      <c r="E1504" s="1" t="s">
        <v>134</v>
      </c>
      <c r="F1504">
        <v>0</v>
      </c>
      <c r="G1504">
        <v>23300</v>
      </c>
      <c r="H1504" s="2">
        <f t="shared" si="46"/>
        <v>23300</v>
      </c>
      <c r="I1504" s="1">
        <f t="shared" si="47"/>
        <v>45412</v>
      </c>
    </row>
    <row r="1505" spans="1:9" x14ac:dyDescent="0.2">
      <c r="A1505" t="s">
        <v>14</v>
      </c>
      <c r="B1505" t="s">
        <v>9</v>
      </c>
      <c r="C1505" t="s">
        <v>10</v>
      </c>
      <c r="D1505" t="s">
        <v>10</v>
      </c>
      <c r="E1505" s="1" t="s">
        <v>134</v>
      </c>
      <c r="F1505">
        <v>0</v>
      </c>
      <c r="G1505">
        <v>374.2</v>
      </c>
      <c r="H1505" s="2">
        <f t="shared" si="46"/>
        <v>374.2</v>
      </c>
      <c r="I1505" s="1">
        <f t="shared" si="47"/>
        <v>45412</v>
      </c>
    </row>
    <row r="1506" spans="1:9" x14ac:dyDescent="0.2">
      <c r="A1506" t="s">
        <v>17</v>
      </c>
      <c r="B1506" t="s">
        <v>18</v>
      </c>
      <c r="C1506" t="s">
        <v>10</v>
      </c>
      <c r="D1506" t="s">
        <v>10</v>
      </c>
      <c r="E1506" s="1" t="s">
        <v>134</v>
      </c>
      <c r="F1506">
        <v>0</v>
      </c>
      <c r="G1506">
        <v>112945.52</v>
      </c>
      <c r="H1506" s="2">
        <f t="shared" si="46"/>
        <v>112945.52</v>
      </c>
      <c r="I1506" s="1">
        <f t="shared" si="47"/>
        <v>45412</v>
      </c>
    </row>
    <row r="1507" spans="1:9" x14ac:dyDescent="0.2">
      <c r="A1507" t="s">
        <v>28</v>
      </c>
      <c r="B1507" t="s">
        <v>18</v>
      </c>
      <c r="C1507" t="s">
        <v>10</v>
      </c>
      <c r="D1507" t="s">
        <v>10</v>
      </c>
      <c r="E1507" s="1" t="s">
        <v>134</v>
      </c>
      <c r="F1507">
        <v>0</v>
      </c>
      <c r="G1507">
        <v>71053.34</v>
      </c>
      <c r="H1507" s="2">
        <f t="shared" si="46"/>
        <v>71053.34</v>
      </c>
      <c r="I1507" s="1">
        <f t="shared" si="47"/>
        <v>45412</v>
      </c>
    </row>
    <row r="1508" spans="1:9" x14ac:dyDescent="0.2">
      <c r="A1508" t="s">
        <v>33</v>
      </c>
      <c r="B1508" t="s">
        <v>9</v>
      </c>
      <c r="C1508" t="s">
        <v>10</v>
      </c>
      <c r="D1508" t="s">
        <v>10</v>
      </c>
      <c r="E1508" s="1" t="s">
        <v>134</v>
      </c>
      <c r="F1508">
        <v>0</v>
      </c>
      <c r="G1508">
        <v>-2477.5100000000002</v>
      </c>
      <c r="H1508" s="2">
        <f t="shared" si="46"/>
        <v>-2477.5100000000002</v>
      </c>
      <c r="I1508" s="1">
        <f t="shared" si="47"/>
        <v>45412</v>
      </c>
    </row>
    <row r="1509" spans="1:9" x14ac:dyDescent="0.2">
      <c r="A1509" t="s">
        <v>35</v>
      </c>
      <c r="B1509" t="s">
        <v>9</v>
      </c>
      <c r="C1509" t="s">
        <v>10</v>
      </c>
      <c r="D1509" t="s">
        <v>10</v>
      </c>
      <c r="E1509" s="1" t="s">
        <v>134</v>
      </c>
      <c r="F1509">
        <v>0</v>
      </c>
      <c r="G1509">
        <v>-4301.84</v>
      </c>
      <c r="H1509" s="2">
        <f t="shared" si="46"/>
        <v>-4301.84</v>
      </c>
      <c r="I1509" s="1">
        <f t="shared" si="47"/>
        <v>45412</v>
      </c>
    </row>
    <row r="1510" spans="1:9" x14ac:dyDescent="0.2">
      <c r="A1510" t="s">
        <v>36</v>
      </c>
      <c r="B1510" t="s">
        <v>9</v>
      </c>
      <c r="C1510" t="s">
        <v>10</v>
      </c>
      <c r="D1510" t="s">
        <v>10</v>
      </c>
      <c r="E1510" s="1" t="s">
        <v>134</v>
      </c>
      <c r="F1510">
        <v>0</v>
      </c>
      <c r="G1510">
        <v>98308</v>
      </c>
      <c r="H1510" s="2">
        <f t="shared" si="46"/>
        <v>98308</v>
      </c>
      <c r="I1510" s="1">
        <f t="shared" si="47"/>
        <v>45412</v>
      </c>
    </row>
    <row r="1511" spans="1:9" x14ac:dyDescent="0.2">
      <c r="A1511" t="s">
        <v>37</v>
      </c>
      <c r="B1511" t="s">
        <v>9</v>
      </c>
      <c r="C1511" t="s">
        <v>10</v>
      </c>
      <c r="D1511" t="s">
        <v>10</v>
      </c>
      <c r="E1511" s="1" t="s">
        <v>134</v>
      </c>
      <c r="F1511">
        <v>0</v>
      </c>
      <c r="G1511">
        <v>4000</v>
      </c>
      <c r="H1511" s="2">
        <f t="shared" si="46"/>
        <v>4000</v>
      </c>
      <c r="I1511" s="1">
        <f t="shared" si="47"/>
        <v>45412</v>
      </c>
    </row>
    <row r="1512" spans="1:9" x14ac:dyDescent="0.2">
      <c r="A1512" t="s">
        <v>38</v>
      </c>
      <c r="B1512" t="s">
        <v>9</v>
      </c>
      <c r="C1512" t="s">
        <v>10</v>
      </c>
      <c r="D1512" t="s">
        <v>10</v>
      </c>
      <c r="E1512" s="1" t="s">
        <v>134</v>
      </c>
      <c r="F1512">
        <v>0</v>
      </c>
      <c r="G1512">
        <v>7350.33</v>
      </c>
      <c r="H1512" s="2">
        <f t="shared" si="46"/>
        <v>7350.33</v>
      </c>
      <c r="I1512" s="1">
        <f t="shared" si="47"/>
        <v>45412</v>
      </c>
    </row>
    <row r="1513" spans="1:9" x14ac:dyDescent="0.2">
      <c r="A1513" t="s">
        <v>39</v>
      </c>
      <c r="B1513" t="s">
        <v>9</v>
      </c>
      <c r="C1513" t="s">
        <v>10</v>
      </c>
      <c r="D1513" t="s">
        <v>10</v>
      </c>
      <c r="E1513" s="1" t="s">
        <v>134</v>
      </c>
      <c r="F1513">
        <v>0</v>
      </c>
      <c r="G1513">
        <v>-715.47</v>
      </c>
      <c r="H1513" s="2">
        <f t="shared" si="46"/>
        <v>-715.47</v>
      </c>
      <c r="I1513" s="1">
        <f t="shared" si="47"/>
        <v>45412</v>
      </c>
    </row>
    <row r="1514" spans="1:9" x14ac:dyDescent="0.2">
      <c r="A1514" t="s">
        <v>40</v>
      </c>
      <c r="B1514" t="s">
        <v>9</v>
      </c>
      <c r="C1514" t="s">
        <v>10</v>
      </c>
      <c r="D1514" t="s">
        <v>10</v>
      </c>
      <c r="E1514" s="1" t="s">
        <v>134</v>
      </c>
      <c r="F1514">
        <v>0</v>
      </c>
      <c r="G1514">
        <v>-246794.53</v>
      </c>
      <c r="H1514" s="2">
        <f t="shared" si="46"/>
        <v>-246794.53</v>
      </c>
      <c r="I1514" s="1">
        <f t="shared" si="47"/>
        <v>45412</v>
      </c>
    </row>
    <row r="1515" spans="1:9" x14ac:dyDescent="0.2">
      <c r="A1515" t="s">
        <v>41</v>
      </c>
      <c r="B1515" t="s">
        <v>9</v>
      </c>
      <c r="C1515" t="s">
        <v>10</v>
      </c>
      <c r="D1515" t="s">
        <v>10</v>
      </c>
      <c r="E1515" s="1" t="s">
        <v>134</v>
      </c>
      <c r="F1515">
        <v>0</v>
      </c>
      <c r="G1515">
        <v>55479.45</v>
      </c>
      <c r="H1515" s="2">
        <f t="shared" si="46"/>
        <v>55479.45</v>
      </c>
      <c r="I1515" s="1">
        <f t="shared" si="47"/>
        <v>45412</v>
      </c>
    </row>
    <row r="1516" spans="1:9" x14ac:dyDescent="0.2">
      <c r="A1516" t="s">
        <v>42</v>
      </c>
      <c r="B1516" t="s">
        <v>9</v>
      </c>
      <c r="C1516" t="s">
        <v>10</v>
      </c>
      <c r="D1516" t="s">
        <v>10</v>
      </c>
      <c r="E1516" s="1" t="s">
        <v>134</v>
      </c>
      <c r="F1516">
        <v>0</v>
      </c>
      <c r="G1516">
        <v>14451.92</v>
      </c>
      <c r="H1516" s="2">
        <f t="shared" si="46"/>
        <v>14451.92</v>
      </c>
      <c r="I1516" s="1">
        <f t="shared" si="47"/>
        <v>45412</v>
      </c>
    </row>
    <row r="1517" spans="1:9" x14ac:dyDescent="0.2">
      <c r="A1517" t="s">
        <v>43</v>
      </c>
      <c r="B1517" t="s">
        <v>9</v>
      </c>
      <c r="C1517" t="s">
        <v>10</v>
      </c>
      <c r="D1517" t="s">
        <v>10</v>
      </c>
      <c r="E1517" s="1" t="s">
        <v>134</v>
      </c>
      <c r="F1517">
        <v>0</v>
      </c>
      <c r="G1517">
        <v>714435.56</v>
      </c>
      <c r="H1517" s="2">
        <f t="shared" si="46"/>
        <v>714435.56</v>
      </c>
      <c r="I1517" s="1">
        <f t="shared" si="47"/>
        <v>45412</v>
      </c>
    </row>
    <row r="1518" spans="1:9" x14ac:dyDescent="0.2">
      <c r="A1518" t="s">
        <v>44</v>
      </c>
      <c r="B1518" t="s">
        <v>9</v>
      </c>
      <c r="C1518" t="s">
        <v>10</v>
      </c>
      <c r="D1518" t="s">
        <v>10</v>
      </c>
      <c r="E1518" s="1" t="s">
        <v>134</v>
      </c>
      <c r="F1518">
        <v>0</v>
      </c>
      <c r="G1518">
        <v>62219.17</v>
      </c>
      <c r="H1518" s="2">
        <f t="shared" si="46"/>
        <v>62219.17</v>
      </c>
      <c r="I1518" s="1">
        <f t="shared" si="47"/>
        <v>45412</v>
      </c>
    </row>
    <row r="1519" spans="1:9" x14ac:dyDescent="0.2">
      <c r="A1519" t="s">
        <v>45</v>
      </c>
      <c r="B1519" t="s">
        <v>9</v>
      </c>
      <c r="C1519" t="s">
        <v>10</v>
      </c>
      <c r="D1519" t="s">
        <v>10</v>
      </c>
      <c r="E1519" s="1" t="s">
        <v>134</v>
      </c>
      <c r="F1519">
        <v>0</v>
      </c>
      <c r="G1519">
        <v>37361.65</v>
      </c>
      <c r="H1519" s="2">
        <f t="shared" si="46"/>
        <v>37361.65</v>
      </c>
      <c r="I1519" s="1">
        <f t="shared" si="47"/>
        <v>45412</v>
      </c>
    </row>
    <row r="1520" spans="1:9" x14ac:dyDescent="0.2">
      <c r="A1520" t="s">
        <v>46</v>
      </c>
      <c r="B1520" t="s">
        <v>9</v>
      </c>
      <c r="C1520" t="s">
        <v>10</v>
      </c>
      <c r="D1520" t="s">
        <v>10</v>
      </c>
      <c r="E1520" s="1" t="s">
        <v>134</v>
      </c>
      <c r="F1520">
        <v>0</v>
      </c>
      <c r="G1520">
        <v>22913.02</v>
      </c>
      <c r="H1520" s="2">
        <f t="shared" si="46"/>
        <v>22913.02</v>
      </c>
      <c r="I1520" s="1">
        <f t="shared" si="47"/>
        <v>45412</v>
      </c>
    </row>
    <row r="1521" spans="1:9" x14ac:dyDescent="0.2">
      <c r="A1521" t="s">
        <v>47</v>
      </c>
      <c r="B1521" t="s">
        <v>9</v>
      </c>
      <c r="C1521" t="s">
        <v>10</v>
      </c>
      <c r="D1521" t="s">
        <v>10</v>
      </c>
      <c r="E1521" s="1" t="s">
        <v>134</v>
      </c>
      <c r="F1521">
        <v>0</v>
      </c>
      <c r="G1521">
        <v>11027.39</v>
      </c>
      <c r="H1521" s="2">
        <f t="shared" si="46"/>
        <v>11027.39</v>
      </c>
      <c r="I1521" s="1">
        <f t="shared" si="47"/>
        <v>45412</v>
      </c>
    </row>
    <row r="1522" spans="1:9" x14ac:dyDescent="0.2">
      <c r="A1522" t="s">
        <v>50</v>
      </c>
      <c r="B1522" t="s">
        <v>51</v>
      </c>
      <c r="C1522" t="s">
        <v>10</v>
      </c>
      <c r="D1522" t="s">
        <v>10</v>
      </c>
      <c r="E1522" s="1" t="s">
        <v>134</v>
      </c>
      <c r="F1522">
        <v>0</v>
      </c>
      <c r="G1522">
        <v>106209.22</v>
      </c>
      <c r="H1522" s="2">
        <f t="shared" si="46"/>
        <v>106209.22</v>
      </c>
      <c r="I1522" s="1">
        <f t="shared" si="47"/>
        <v>45412</v>
      </c>
    </row>
    <row r="1523" spans="1:9" x14ac:dyDescent="0.2">
      <c r="A1523" t="s">
        <v>53</v>
      </c>
      <c r="B1523" t="s">
        <v>9</v>
      </c>
      <c r="C1523" t="s">
        <v>10</v>
      </c>
      <c r="D1523" t="s">
        <v>10</v>
      </c>
      <c r="E1523" s="1" t="s">
        <v>134</v>
      </c>
      <c r="F1523">
        <v>0</v>
      </c>
      <c r="G1523">
        <v>8404.2000000000007</v>
      </c>
      <c r="H1523" s="2">
        <f t="shared" si="46"/>
        <v>8404.2000000000007</v>
      </c>
      <c r="I1523" s="1">
        <f t="shared" si="47"/>
        <v>45412</v>
      </c>
    </row>
    <row r="1524" spans="1:9" x14ac:dyDescent="0.2">
      <c r="A1524" t="s">
        <v>54</v>
      </c>
      <c r="B1524" t="s">
        <v>9</v>
      </c>
      <c r="C1524" t="s">
        <v>10</v>
      </c>
      <c r="D1524" t="s">
        <v>10</v>
      </c>
      <c r="E1524" s="1" t="s">
        <v>134</v>
      </c>
      <c r="F1524">
        <v>0</v>
      </c>
      <c r="G1524">
        <v>-42216.76</v>
      </c>
      <c r="H1524" s="2">
        <f t="shared" si="46"/>
        <v>-42216.76</v>
      </c>
      <c r="I1524" s="1">
        <f t="shared" si="47"/>
        <v>45412</v>
      </c>
    </row>
    <row r="1525" spans="1:9" x14ac:dyDescent="0.2">
      <c r="A1525" t="s">
        <v>56</v>
      </c>
      <c r="B1525" t="s">
        <v>16</v>
      </c>
      <c r="C1525" t="s">
        <v>10</v>
      </c>
      <c r="D1525" t="s">
        <v>10</v>
      </c>
      <c r="E1525" s="1" t="s">
        <v>134</v>
      </c>
      <c r="F1525">
        <v>0</v>
      </c>
      <c r="G1525">
        <v>456404.28</v>
      </c>
      <c r="H1525" s="2">
        <f t="shared" si="46"/>
        <v>456404.28</v>
      </c>
      <c r="I1525" s="1">
        <f t="shared" si="47"/>
        <v>45412</v>
      </c>
    </row>
    <row r="1526" spans="1:9" x14ac:dyDescent="0.2">
      <c r="A1526" t="s">
        <v>57</v>
      </c>
      <c r="B1526" t="s">
        <v>16</v>
      </c>
      <c r="C1526" t="s">
        <v>10</v>
      </c>
      <c r="D1526" t="s">
        <v>10</v>
      </c>
      <c r="E1526" s="1" t="s">
        <v>134</v>
      </c>
      <c r="F1526">
        <v>0</v>
      </c>
      <c r="G1526">
        <v>18450</v>
      </c>
      <c r="H1526" s="2">
        <f t="shared" si="46"/>
        <v>18450</v>
      </c>
      <c r="I1526" s="1">
        <f t="shared" si="47"/>
        <v>45412</v>
      </c>
    </row>
    <row r="1527" spans="1:9" x14ac:dyDescent="0.2">
      <c r="A1527" t="s">
        <v>58</v>
      </c>
      <c r="B1527" t="s">
        <v>9</v>
      </c>
      <c r="C1527" t="s">
        <v>10</v>
      </c>
      <c r="D1527" t="s">
        <v>10</v>
      </c>
      <c r="E1527" s="1" t="s">
        <v>134</v>
      </c>
      <c r="F1527">
        <v>0</v>
      </c>
      <c r="G1527">
        <v>328.38</v>
      </c>
      <c r="H1527" s="2">
        <f t="shared" si="46"/>
        <v>328.38</v>
      </c>
      <c r="I1527" s="1">
        <f t="shared" si="47"/>
        <v>45412</v>
      </c>
    </row>
    <row r="1528" spans="1:9" x14ac:dyDescent="0.2">
      <c r="A1528" t="s">
        <v>60</v>
      </c>
      <c r="B1528" t="s">
        <v>9</v>
      </c>
      <c r="C1528" t="s">
        <v>10</v>
      </c>
      <c r="D1528" t="s">
        <v>10</v>
      </c>
      <c r="E1528" s="1" t="s">
        <v>134</v>
      </c>
      <c r="F1528">
        <v>0</v>
      </c>
      <c r="G1528">
        <v>600</v>
      </c>
      <c r="H1528" s="2">
        <f t="shared" si="46"/>
        <v>600</v>
      </c>
      <c r="I1528" s="1">
        <f t="shared" si="47"/>
        <v>45412</v>
      </c>
    </row>
    <row r="1529" spans="1:9" x14ac:dyDescent="0.2">
      <c r="A1529" t="s">
        <v>12</v>
      </c>
      <c r="B1529" t="s">
        <v>9</v>
      </c>
      <c r="C1529" t="s">
        <v>62</v>
      </c>
      <c r="D1529" t="s">
        <v>62</v>
      </c>
      <c r="E1529" s="1" t="s">
        <v>134</v>
      </c>
      <c r="F1529">
        <v>0</v>
      </c>
      <c r="G1529">
        <v>24960</v>
      </c>
      <c r="H1529" s="2">
        <f t="shared" si="46"/>
        <v>24960</v>
      </c>
      <c r="I1529" s="1">
        <f t="shared" si="47"/>
        <v>45412</v>
      </c>
    </row>
    <row r="1530" spans="1:9" x14ac:dyDescent="0.2">
      <c r="A1530" t="s">
        <v>13</v>
      </c>
      <c r="B1530" t="s">
        <v>9</v>
      </c>
      <c r="C1530" t="s">
        <v>62</v>
      </c>
      <c r="D1530" t="s">
        <v>62</v>
      </c>
      <c r="E1530" s="1" t="s">
        <v>134</v>
      </c>
      <c r="F1530">
        <v>0</v>
      </c>
      <c r="G1530">
        <v>23300</v>
      </c>
      <c r="H1530" s="2">
        <f t="shared" si="46"/>
        <v>23300</v>
      </c>
      <c r="I1530" s="1">
        <f t="shared" si="47"/>
        <v>45412</v>
      </c>
    </row>
    <row r="1531" spans="1:9" x14ac:dyDescent="0.2">
      <c r="A1531" t="s">
        <v>97</v>
      </c>
      <c r="B1531" t="s">
        <v>18</v>
      </c>
      <c r="C1531" t="s">
        <v>62</v>
      </c>
      <c r="D1531" t="s">
        <v>62</v>
      </c>
      <c r="E1531" s="1" t="s">
        <v>134</v>
      </c>
      <c r="F1531">
        <v>0</v>
      </c>
      <c r="G1531">
        <v>1041743.85</v>
      </c>
      <c r="H1531" s="2">
        <f t="shared" si="46"/>
        <v>1041743.85</v>
      </c>
      <c r="I1531" s="1">
        <f t="shared" si="47"/>
        <v>45412</v>
      </c>
    </row>
    <row r="1532" spans="1:9" x14ac:dyDescent="0.2">
      <c r="A1532" t="s">
        <v>63</v>
      </c>
      <c r="B1532" t="s">
        <v>18</v>
      </c>
      <c r="C1532" t="s">
        <v>22</v>
      </c>
      <c r="D1532" t="s">
        <v>62</v>
      </c>
      <c r="E1532" s="1" t="s">
        <v>134</v>
      </c>
      <c r="F1532">
        <v>0</v>
      </c>
      <c r="G1532">
        <v>3193925.31</v>
      </c>
      <c r="H1532" s="2">
        <f t="shared" si="46"/>
        <v>3193925.31</v>
      </c>
      <c r="I1532" s="1">
        <f t="shared" si="47"/>
        <v>45412</v>
      </c>
    </row>
    <row r="1533" spans="1:9" x14ac:dyDescent="0.2">
      <c r="A1533" t="s">
        <v>64</v>
      </c>
      <c r="B1533" t="s">
        <v>18</v>
      </c>
      <c r="C1533" t="s">
        <v>22</v>
      </c>
      <c r="D1533" t="s">
        <v>62</v>
      </c>
      <c r="E1533" s="1" t="s">
        <v>134</v>
      </c>
      <c r="F1533">
        <v>0</v>
      </c>
      <c r="G1533">
        <v>111322.42</v>
      </c>
      <c r="H1533" s="2">
        <f t="shared" si="46"/>
        <v>111322.42</v>
      </c>
      <c r="I1533" s="1">
        <f t="shared" si="47"/>
        <v>45412</v>
      </c>
    </row>
    <row r="1534" spans="1:9" x14ac:dyDescent="0.2">
      <c r="A1534" t="s">
        <v>65</v>
      </c>
      <c r="B1534" t="s">
        <v>18</v>
      </c>
      <c r="C1534" t="s">
        <v>22</v>
      </c>
      <c r="D1534" t="s">
        <v>62</v>
      </c>
      <c r="E1534" s="1" t="s">
        <v>134</v>
      </c>
      <c r="F1534">
        <v>0</v>
      </c>
      <c r="G1534">
        <v>78.260000000000005</v>
      </c>
      <c r="H1534" s="2">
        <f t="shared" si="46"/>
        <v>78.260000000000005</v>
      </c>
      <c r="I1534" s="1">
        <f t="shared" si="47"/>
        <v>45412</v>
      </c>
    </row>
    <row r="1535" spans="1:9" x14ac:dyDescent="0.2">
      <c r="A1535" t="s">
        <v>28</v>
      </c>
      <c r="B1535" t="s">
        <v>18</v>
      </c>
      <c r="C1535" t="s">
        <v>62</v>
      </c>
      <c r="D1535" t="s">
        <v>62</v>
      </c>
      <c r="E1535" s="1" t="s">
        <v>134</v>
      </c>
      <c r="F1535">
        <v>0</v>
      </c>
      <c r="G1535">
        <v>511504.98</v>
      </c>
      <c r="H1535" s="2">
        <f t="shared" si="46"/>
        <v>511504.98</v>
      </c>
      <c r="I1535" s="1">
        <f t="shared" si="47"/>
        <v>45412</v>
      </c>
    </row>
    <row r="1536" spans="1:9" x14ac:dyDescent="0.2">
      <c r="A1536" t="s">
        <v>122</v>
      </c>
      <c r="B1536" t="s">
        <v>18</v>
      </c>
      <c r="C1536" t="s">
        <v>62</v>
      </c>
      <c r="D1536" t="s">
        <v>62</v>
      </c>
      <c r="E1536" s="1" t="s">
        <v>134</v>
      </c>
      <c r="F1536">
        <v>0</v>
      </c>
      <c r="G1536">
        <v>314037.88099999999</v>
      </c>
      <c r="H1536" s="2">
        <f t="shared" si="46"/>
        <v>314037.88099999999</v>
      </c>
      <c r="I1536" s="1">
        <f t="shared" si="47"/>
        <v>45412</v>
      </c>
    </row>
    <row r="1537" spans="1:9" x14ac:dyDescent="0.2">
      <c r="A1537" t="s">
        <v>36</v>
      </c>
      <c r="B1537" t="s">
        <v>9</v>
      </c>
      <c r="C1537" t="s">
        <v>62</v>
      </c>
      <c r="D1537" t="s">
        <v>62</v>
      </c>
      <c r="E1537" s="1" t="s">
        <v>134</v>
      </c>
      <c r="F1537">
        <v>0</v>
      </c>
      <c r="G1537">
        <v>98308</v>
      </c>
      <c r="H1537" s="2">
        <f t="shared" si="46"/>
        <v>98308</v>
      </c>
      <c r="I1537" s="1">
        <f t="shared" si="47"/>
        <v>45412</v>
      </c>
    </row>
    <row r="1538" spans="1:9" x14ac:dyDescent="0.2">
      <c r="A1538" t="s">
        <v>37</v>
      </c>
      <c r="B1538" t="s">
        <v>9</v>
      </c>
      <c r="C1538" t="s">
        <v>62</v>
      </c>
      <c r="D1538" t="s">
        <v>62</v>
      </c>
      <c r="E1538" s="1" t="s">
        <v>134</v>
      </c>
      <c r="F1538">
        <v>0</v>
      </c>
      <c r="G1538">
        <v>4000</v>
      </c>
      <c r="H1538" s="2">
        <f t="shared" ref="H1538:H1601" si="48">IF(F1538=0, G1538, F1538)</f>
        <v>4000</v>
      </c>
      <c r="I1538" s="1">
        <f t="shared" ref="I1538:I1601" si="49">E1538+0</f>
        <v>45412</v>
      </c>
    </row>
    <row r="1539" spans="1:9" x14ac:dyDescent="0.2">
      <c r="A1539" t="s">
        <v>38</v>
      </c>
      <c r="B1539" t="s">
        <v>9</v>
      </c>
      <c r="C1539" t="s">
        <v>62</v>
      </c>
      <c r="D1539" t="s">
        <v>62</v>
      </c>
      <c r="E1539" s="1" t="s">
        <v>134</v>
      </c>
      <c r="F1539">
        <v>0</v>
      </c>
      <c r="G1539">
        <v>7350.33</v>
      </c>
      <c r="H1539" s="2">
        <f t="shared" si="48"/>
        <v>7350.33</v>
      </c>
      <c r="I1539" s="1">
        <f t="shared" si="49"/>
        <v>45412</v>
      </c>
    </row>
    <row r="1540" spans="1:9" x14ac:dyDescent="0.2">
      <c r="A1540" t="s">
        <v>40</v>
      </c>
      <c r="B1540" t="s">
        <v>9</v>
      </c>
      <c r="C1540" t="s">
        <v>62</v>
      </c>
      <c r="D1540" t="s">
        <v>62</v>
      </c>
      <c r="E1540" s="1" t="s">
        <v>134</v>
      </c>
      <c r="F1540">
        <v>0</v>
      </c>
      <c r="G1540">
        <v>2774952.38</v>
      </c>
      <c r="H1540" s="2">
        <f t="shared" si="48"/>
        <v>2774952.38</v>
      </c>
      <c r="I1540" s="1">
        <f t="shared" si="49"/>
        <v>45412</v>
      </c>
    </row>
    <row r="1541" spans="1:9" x14ac:dyDescent="0.2">
      <c r="A1541" t="s">
        <v>41</v>
      </c>
      <c r="B1541" t="s">
        <v>9</v>
      </c>
      <c r="C1541" t="s">
        <v>62</v>
      </c>
      <c r="D1541" t="s">
        <v>62</v>
      </c>
      <c r="E1541" s="1" t="s">
        <v>134</v>
      </c>
      <c r="F1541">
        <v>0</v>
      </c>
      <c r="G1541">
        <v>55479.45</v>
      </c>
      <c r="H1541" s="2">
        <f t="shared" si="48"/>
        <v>55479.45</v>
      </c>
      <c r="I1541" s="1">
        <f t="shared" si="49"/>
        <v>45412</v>
      </c>
    </row>
    <row r="1542" spans="1:9" x14ac:dyDescent="0.2">
      <c r="A1542" t="s">
        <v>42</v>
      </c>
      <c r="B1542" t="s">
        <v>9</v>
      </c>
      <c r="C1542" t="s">
        <v>62</v>
      </c>
      <c r="D1542" t="s">
        <v>62</v>
      </c>
      <c r="E1542" s="1" t="s">
        <v>134</v>
      </c>
      <c r="F1542">
        <v>0</v>
      </c>
      <c r="G1542">
        <v>14451.92</v>
      </c>
      <c r="H1542" s="2">
        <f t="shared" si="48"/>
        <v>14451.92</v>
      </c>
      <c r="I1542" s="1">
        <f t="shared" si="49"/>
        <v>45412</v>
      </c>
    </row>
    <row r="1543" spans="1:9" x14ac:dyDescent="0.2">
      <c r="A1543" t="s">
        <v>43</v>
      </c>
      <c r="B1543" t="s">
        <v>9</v>
      </c>
      <c r="C1543" t="s">
        <v>62</v>
      </c>
      <c r="D1543" t="s">
        <v>62</v>
      </c>
      <c r="E1543" s="1" t="s">
        <v>134</v>
      </c>
      <c r="F1543">
        <v>0</v>
      </c>
      <c r="G1543">
        <v>1454819.17</v>
      </c>
      <c r="H1543" s="2">
        <f t="shared" si="48"/>
        <v>1454819.17</v>
      </c>
      <c r="I1543" s="1">
        <f t="shared" si="49"/>
        <v>45412</v>
      </c>
    </row>
    <row r="1544" spans="1:9" x14ac:dyDescent="0.2">
      <c r="A1544" t="s">
        <v>44</v>
      </c>
      <c r="B1544" t="s">
        <v>9</v>
      </c>
      <c r="C1544" t="s">
        <v>62</v>
      </c>
      <c r="D1544" t="s">
        <v>62</v>
      </c>
      <c r="E1544" s="1" t="s">
        <v>134</v>
      </c>
      <c r="F1544">
        <v>0</v>
      </c>
      <c r="G1544">
        <v>62219.17</v>
      </c>
      <c r="H1544" s="2">
        <f t="shared" si="48"/>
        <v>62219.17</v>
      </c>
      <c r="I1544" s="1">
        <f t="shared" si="49"/>
        <v>45412</v>
      </c>
    </row>
    <row r="1545" spans="1:9" x14ac:dyDescent="0.2">
      <c r="A1545" t="s">
        <v>45</v>
      </c>
      <c r="B1545" t="s">
        <v>9</v>
      </c>
      <c r="C1545" t="s">
        <v>62</v>
      </c>
      <c r="D1545" t="s">
        <v>62</v>
      </c>
      <c r="E1545" s="1" t="s">
        <v>134</v>
      </c>
      <c r="F1545">
        <v>0</v>
      </c>
      <c r="G1545">
        <v>37361.65</v>
      </c>
      <c r="H1545" s="2">
        <f t="shared" si="48"/>
        <v>37361.65</v>
      </c>
      <c r="I1545" s="1">
        <f t="shared" si="49"/>
        <v>45412</v>
      </c>
    </row>
    <row r="1546" spans="1:9" x14ac:dyDescent="0.2">
      <c r="A1546" t="s">
        <v>46</v>
      </c>
      <c r="B1546" t="s">
        <v>9</v>
      </c>
      <c r="C1546" t="s">
        <v>62</v>
      </c>
      <c r="D1546" t="s">
        <v>62</v>
      </c>
      <c r="E1546" s="1" t="s">
        <v>134</v>
      </c>
      <c r="F1546">
        <v>0</v>
      </c>
      <c r="G1546">
        <v>22913.02</v>
      </c>
      <c r="H1546" s="2">
        <f t="shared" si="48"/>
        <v>22913.02</v>
      </c>
      <c r="I1546" s="1">
        <f t="shared" si="49"/>
        <v>45412</v>
      </c>
    </row>
    <row r="1547" spans="1:9" x14ac:dyDescent="0.2">
      <c r="A1547" t="s">
        <v>47</v>
      </c>
      <c r="B1547" t="s">
        <v>9</v>
      </c>
      <c r="C1547" t="s">
        <v>62</v>
      </c>
      <c r="D1547" t="s">
        <v>62</v>
      </c>
      <c r="E1547" s="1" t="s">
        <v>134</v>
      </c>
      <c r="F1547">
        <v>0</v>
      </c>
      <c r="G1547">
        <v>11027.39</v>
      </c>
      <c r="H1547" s="2">
        <f t="shared" si="48"/>
        <v>11027.39</v>
      </c>
      <c r="I1547" s="1">
        <f t="shared" si="49"/>
        <v>45412</v>
      </c>
    </row>
    <row r="1548" spans="1:9" x14ac:dyDescent="0.2">
      <c r="A1548" t="s">
        <v>48</v>
      </c>
      <c r="B1548" t="s">
        <v>9</v>
      </c>
      <c r="C1548" t="s">
        <v>62</v>
      </c>
      <c r="D1548" t="s">
        <v>62</v>
      </c>
      <c r="E1548" s="1" t="s">
        <v>134</v>
      </c>
      <c r="F1548">
        <v>0</v>
      </c>
      <c r="G1548">
        <v>100000</v>
      </c>
      <c r="H1548" s="2">
        <f t="shared" si="48"/>
        <v>100000</v>
      </c>
      <c r="I1548" s="1">
        <f t="shared" si="49"/>
        <v>45412</v>
      </c>
    </row>
    <row r="1549" spans="1:9" x14ac:dyDescent="0.2">
      <c r="A1549" t="s">
        <v>50</v>
      </c>
      <c r="B1549" t="s">
        <v>51</v>
      </c>
      <c r="C1549" t="s">
        <v>62</v>
      </c>
      <c r="D1549" t="s">
        <v>62</v>
      </c>
      <c r="E1549" s="1" t="s">
        <v>134</v>
      </c>
      <c r="F1549">
        <v>0</v>
      </c>
      <c r="G1549">
        <v>106209.22</v>
      </c>
      <c r="H1549" s="2">
        <f t="shared" si="48"/>
        <v>106209.22</v>
      </c>
      <c r="I1549" s="1">
        <f t="shared" si="49"/>
        <v>45412</v>
      </c>
    </row>
    <row r="1550" spans="1:9" x14ac:dyDescent="0.2">
      <c r="A1550" t="s">
        <v>53</v>
      </c>
      <c r="B1550" t="s">
        <v>9</v>
      </c>
      <c r="C1550" t="s">
        <v>62</v>
      </c>
      <c r="D1550" t="s">
        <v>62</v>
      </c>
      <c r="E1550" s="1" t="s">
        <v>134</v>
      </c>
      <c r="F1550">
        <v>0</v>
      </c>
      <c r="G1550">
        <v>8404.2000000000007</v>
      </c>
      <c r="H1550" s="2">
        <f t="shared" si="48"/>
        <v>8404.2000000000007</v>
      </c>
      <c r="I1550" s="1">
        <f t="shared" si="49"/>
        <v>45412</v>
      </c>
    </row>
    <row r="1551" spans="1:9" x14ac:dyDescent="0.2">
      <c r="A1551" t="s">
        <v>125</v>
      </c>
      <c r="B1551" t="s">
        <v>18</v>
      </c>
      <c r="C1551" t="s">
        <v>62</v>
      </c>
      <c r="D1551" t="s">
        <v>62</v>
      </c>
      <c r="E1551" s="1" t="s">
        <v>134</v>
      </c>
      <c r="F1551">
        <v>0</v>
      </c>
      <c r="G1551">
        <v>392914.30200000003</v>
      </c>
      <c r="H1551" s="2">
        <f t="shared" si="48"/>
        <v>392914.30200000003</v>
      </c>
      <c r="I1551" s="1">
        <f t="shared" si="49"/>
        <v>45412</v>
      </c>
    </row>
    <row r="1552" spans="1:9" x14ac:dyDescent="0.2">
      <c r="A1552" t="s">
        <v>127</v>
      </c>
      <c r="B1552" t="s">
        <v>127</v>
      </c>
      <c r="C1552" t="s">
        <v>62</v>
      </c>
      <c r="D1552" t="s">
        <v>62</v>
      </c>
      <c r="E1552" s="1" t="s">
        <v>134</v>
      </c>
      <c r="F1552">
        <v>0</v>
      </c>
      <c r="G1552">
        <v>800000</v>
      </c>
      <c r="H1552" s="2">
        <f t="shared" si="48"/>
        <v>800000</v>
      </c>
      <c r="I1552" s="1">
        <f t="shared" si="49"/>
        <v>45412</v>
      </c>
    </row>
    <row r="1553" spans="1:9" x14ac:dyDescent="0.2">
      <c r="A1553" t="s">
        <v>106</v>
      </c>
      <c r="B1553" t="s">
        <v>16</v>
      </c>
      <c r="C1553" t="s">
        <v>62</v>
      </c>
      <c r="D1553" t="s">
        <v>62</v>
      </c>
      <c r="E1553" s="1" t="s">
        <v>134</v>
      </c>
      <c r="F1553">
        <v>0</v>
      </c>
      <c r="G1553">
        <v>18050000</v>
      </c>
      <c r="H1553" s="2">
        <f t="shared" si="48"/>
        <v>18050000</v>
      </c>
      <c r="I1553" s="1">
        <f t="shared" si="49"/>
        <v>45412</v>
      </c>
    </row>
    <row r="1554" spans="1:9" x14ac:dyDescent="0.2">
      <c r="A1554" t="s">
        <v>58</v>
      </c>
      <c r="B1554" t="s">
        <v>9</v>
      </c>
      <c r="C1554" t="s">
        <v>62</v>
      </c>
      <c r="D1554" t="s">
        <v>62</v>
      </c>
      <c r="E1554" s="1" t="s">
        <v>134</v>
      </c>
      <c r="F1554">
        <v>0</v>
      </c>
      <c r="G1554">
        <v>328.38</v>
      </c>
      <c r="H1554" s="2">
        <f t="shared" si="48"/>
        <v>328.38</v>
      </c>
      <c r="I1554" s="1">
        <f t="shared" si="49"/>
        <v>45412</v>
      </c>
    </row>
    <row r="1555" spans="1:9" x14ac:dyDescent="0.2">
      <c r="A1555" t="s">
        <v>60</v>
      </c>
      <c r="B1555" t="s">
        <v>9</v>
      </c>
      <c r="C1555" t="s">
        <v>62</v>
      </c>
      <c r="D1555" t="s">
        <v>62</v>
      </c>
      <c r="E1555" s="1" t="s">
        <v>134</v>
      </c>
      <c r="F1555">
        <v>0</v>
      </c>
      <c r="G1555">
        <v>600</v>
      </c>
      <c r="H1555" s="2">
        <f t="shared" si="48"/>
        <v>600</v>
      </c>
      <c r="I1555" s="1">
        <f t="shared" si="49"/>
        <v>45412</v>
      </c>
    </row>
    <row r="1556" spans="1:9" x14ac:dyDescent="0.2">
      <c r="A1556" t="s">
        <v>12</v>
      </c>
      <c r="B1556" t="s">
        <v>9</v>
      </c>
      <c r="C1556" t="s">
        <v>10</v>
      </c>
      <c r="D1556" t="s">
        <v>10</v>
      </c>
      <c r="E1556" s="1" t="s">
        <v>135</v>
      </c>
      <c r="F1556">
        <v>0</v>
      </c>
      <c r="G1556">
        <v>-12480</v>
      </c>
      <c r="H1556" s="2">
        <f t="shared" si="48"/>
        <v>-12480</v>
      </c>
      <c r="I1556" s="1">
        <f t="shared" si="49"/>
        <v>45443</v>
      </c>
    </row>
    <row r="1557" spans="1:9" x14ac:dyDescent="0.2">
      <c r="A1557" t="s">
        <v>13</v>
      </c>
      <c r="B1557" t="s">
        <v>9</v>
      </c>
      <c r="C1557" t="s">
        <v>10</v>
      </c>
      <c r="D1557" t="s">
        <v>10</v>
      </c>
      <c r="E1557" s="1" t="s">
        <v>135</v>
      </c>
      <c r="F1557">
        <v>0</v>
      </c>
      <c r="G1557">
        <v>52232.03</v>
      </c>
      <c r="H1557" s="2">
        <f t="shared" si="48"/>
        <v>52232.03</v>
      </c>
      <c r="I1557" s="1">
        <f t="shared" si="49"/>
        <v>45443</v>
      </c>
    </row>
    <row r="1558" spans="1:9" x14ac:dyDescent="0.2">
      <c r="A1558" t="s">
        <v>13</v>
      </c>
      <c r="B1558" t="s">
        <v>9</v>
      </c>
      <c r="C1558" t="s">
        <v>10</v>
      </c>
      <c r="D1558" t="s">
        <v>10</v>
      </c>
      <c r="E1558" s="1" t="s">
        <v>135</v>
      </c>
      <c r="F1558">
        <v>0</v>
      </c>
      <c r="G1558">
        <v>5637.5</v>
      </c>
      <c r="H1558" s="2">
        <f t="shared" si="48"/>
        <v>5637.5</v>
      </c>
      <c r="I1558" s="1">
        <f t="shared" si="49"/>
        <v>45443</v>
      </c>
    </row>
    <row r="1559" spans="1:9" x14ac:dyDescent="0.2">
      <c r="A1559" t="s">
        <v>14</v>
      </c>
      <c r="B1559" t="s">
        <v>9</v>
      </c>
      <c r="C1559" t="s">
        <v>10</v>
      </c>
      <c r="D1559" t="s">
        <v>10</v>
      </c>
      <c r="E1559" s="1" t="s">
        <v>135</v>
      </c>
      <c r="F1559">
        <v>0</v>
      </c>
      <c r="G1559">
        <v>449.38</v>
      </c>
      <c r="H1559" s="2">
        <f t="shared" si="48"/>
        <v>449.38</v>
      </c>
      <c r="I1559" s="1">
        <f t="shared" si="49"/>
        <v>45443</v>
      </c>
    </row>
    <row r="1560" spans="1:9" x14ac:dyDescent="0.2">
      <c r="A1560" t="s">
        <v>17</v>
      </c>
      <c r="B1560" t="s">
        <v>18</v>
      </c>
      <c r="C1560" t="s">
        <v>10</v>
      </c>
      <c r="D1560" t="s">
        <v>10</v>
      </c>
      <c r="E1560" s="1" t="s">
        <v>135</v>
      </c>
      <c r="F1560">
        <v>0</v>
      </c>
      <c r="G1560">
        <v>266186.51</v>
      </c>
      <c r="H1560" s="2">
        <f t="shared" si="48"/>
        <v>266186.51</v>
      </c>
      <c r="I1560" s="1">
        <f t="shared" si="49"/>
        <v>45443</v>
      </c>
    </row>
    <row r="1561" spans="1:9" x14ac:dyDescent="0.2">
      <c r="A1561" t="s">
        <v>28</v>
      </c>
      <c r="B1561" t="s">
        <v>18</v>
      </c>
      <c r="C1561" t="s">
        <v>10</v>
      </c>
      <c r="D1561" t="s">
        <v>10</v>
      </c>
      <c r="E1561" s="1" t="s">
        <v>135</v>
      </c>
      <c r="F1561">
        <v>0</v>
      </c>
      <c r="G1561">
        <v>71053.34</v>
      </c>
      <c r="H1561" s="2">
        <f t="shared" si="48"/>
        <v>71053.34</v>
      </c>
      <c r="I1561" s="1">
        <f t="shared" si="49"/>
        <v>45443</v>
      </c>
    </row>
    <row r="1562" spans="1:9" x14ac:dyDescent="0.2">
      <c r="A1562" t="s">
        <v>33</v>
      </c>
      <c r="B1562" t="s">
        <v>9</v>
      </c>
      <c r="C1562" t="s">
        <v>10</v>
      </c>
      <c r="D1562" t="s">
        <v>10</v>
      </c>
      <c r="E1562" s="1" t="s">
        <v>135</v>
      </c>
      <c r="F1562">
        <v>0</v>
      </c>
      <c r="G1562">
        <v>2524.84</v>
      </c>
      <c r="H1562" s="2">
        <f t="shared" si="48"/>
        <v>2524.84</v>
      </c>
      <c r="I1562" s="1">
        <f t="shared" si="49"/>
        <v>45443</v>
      </c>
    </row>
    <row r="1563" spans="1:9" x14ac:dyDescent="0.2">
      <c r="A1563" t="s">
        <v>35</v>
      </c>
      <c r="B1563" t="s">
        <v>9</v>
      </c>
      <c r="C1563" t="s">
        <v>10</v>
      </c>
      <c r="D1563" t="s">
        <v>10</v>
      </c>
      <c r="E1563" s="1" t="s">
        <v>135</v>
      </c>
      <c r="F1563">
        <v>0</v>
      </c>
      <c r="G1563">
        <v>8832.24</v>
      </c>
      <c r="H1563" s="2">
        <f t="shared" si="48"/>
        <v>8832.24</v>
      </c>
      <c r="I1563" s="1">
        <f t="shared" si="49"/>
        <v>45443</v>
      </c>
    </row>
    <row r="1564" spans="1:9" x14ac:dyDescent="0.2">
      <c r="A1564" t="s">
        <v>36</v>
      </c>
      <c r="B1564" t="s">
        <v>9</v>
      </c>
      <c r="C1564" t="s">
        <v>10</v>
      </c>
      <c r="D1564" t="s">
        <v>10</v>
      </c>
      <c r="E1564" s="1" t="s">
        <v>135</v>
      </c>
      <c r="F1564">
        <v>0</v>
      </c>
      <c r="G1564">
        <v>121658</v>
      </c>
      <c r="H1564" s="2">
        <f t="shared" si="48"/>
        <v>121658</v>
      </c>
      <c r="I1564" s="1">
        <f t="shared" si="49"/>
        <v>45443</v>
      </c>
    </row>
    <row r="1565" spans="1:9" x14ac:dyDescent="0.2">
      <c r="A1565" t="s">
        <v>37</v>
      </c>
      <c r="B1565" t="s">
        <v>9</v>
      </c>
      <c r="C1565" t="s">
        <v>10</v>
      </c>
      <c r="D1565" t="s">
        <v>10</v>
      </c>
      <c r="E1565" s="1" t="s">
        <v>135</v>
      </c>
      <c r="F1565">
        <v>0</v>
      </c>
      <c r="G1565">
        <v>4000</v>
      </c>
      <c r="H1565" s="2">
        <f t="shared" si="48"/>
        <v>4000</v>
      </c>
      <c r="I1565" s="1">
        <f t="shared" si="49"/>
        <v>45443</v>
      </c>
    </row>
    <row r="1566" spans="1:9" x14ac:dyDescent="0.2">
      <c r="A1566" t="s">
        <v>38</v>
      </c>
      <c r="B1566" t="s">
        <v>9</v>
      </c>
      <c r="C1566" t="s">
        <v>10</v>
      </c>
      <c r="D1566" t="s">
        <v>10</v>
      </c>
      <c r="E1566" s="1" t="s">
        <v>135</v>
      </c>
      <c r="F1566">
        <v>0</v>
      </c>
      <c r="G1566">
        <v>8823.9</v>
      </c>
      <c r="H1566" s="2">
        <f t="shared" si="48"/>
        <v>8823.9</v>
      </c>
      <c r="I1566" s="1">
        <f t="shared" si="49"/>
        <v>45443</v>
      </c>
    </row>
    <row r="1567" spans="1:9" x14ac:dyDescent="0.2">
      <c r="A1567" t="s">
        <v>40</v>
      </c>
      <c r="B1567" t="s">
        <v>9</v>
      </c>
      <c r="C1567" t="s">
        <v>10</v>
      </c>
      <c r="D1567" t="s">
        <v>10</v>
      </c>
      <c r="E1567" s="1" t="s">
        <v>135</v>
      </c>
      <c r="F1567">
        <v>0</v>
      </c>
      <c r="G1567">
        <v>-181243.86</v>
      </c>
      <c r="H1567" s="2">
        <f t="shared" si="48"/>
        <v>-181243.86</v>
      </c>
      <c r="I1567" s="1">
        <f t="shared" si="49"/>
        <v>45443</v>
      </c>
    </row>
    <row r="1568" spans="1:9" x14ac:dyDescent="0.2">
      <c r="A1568" t="s">
        <v>41</v>
      </c>
      <c r="B1568" t="s">
        <v>9</v>
      </c>
      <c r="C1568" t="s">
        <v>10</v>
      </c>
      <c r="D1568" t="s">
        <v>10</v>
      </c>
      <c r="E1568" s="1" t="s">
        <v>135</v>
      </c>
      <c r="F1568">
        <v>0</v>
      </c>
      <c r="G1568">
        <v>117904.12</v>
      </c>
      <c r="H1568" s="2">
        <f t="shared" si="48"/>
        <v>117904.12</v>
      </c>
      <c r="I1568" s="1">
        <f t="shared" si="49"/>
        <v>45443</v>
      </c>
    </row>
    <row r="1569" spans="1:9" x14ac:dyDescent="0.2">
      <c r="A1569" t="s">
        <v>42</v>
      </c>
      <c r="B1569" t="s">
        <v>9</v>
      </c>
      <c r="C1569" t="s">
        <v>10</v>
      </c>
      <c r="D1569" t="s">
        <v>10</v>
      </c>
      <c r="E1569" s="1" t="s">
        <v>135</v>
      </c>
      <c r="F1569">
        <v>0</v>
      </c>
      <c r="G1569">
        <v>33052.06</v>
      </c>
      <c r="H1569" s="2">
        <f t="shared" si="48"/>
        <v>33052.06</v>
      </c>
      <c r="I1569" s="1">
        <f t="shared" si="49"/>
        <v>45443</v>
      </c>
    </row>
    <row r="1570" spans="1:9" x14ac:dyDescent="0.2">
      <c r="A1570" t="s">
        <v>43</v>
      </c>
      <c r="B1570" t="s">
        <v>9</v>
      </c>
      <c r="C1570" t="s">
        <v>10</v>
      </c>
      <c r="D1570" t="s">
        <v>10</v>
      </c>
      <c r="E1570" s="1" t="s">
        <v>135</v>
      </c>
      <c r="F1570">
        <v>0</v>
      </c>
      <c r="G1570">
        <v>214964.38</v>
      </c>
      <c r="H1570" s="2">
        <f t="shared" si="48"/>
        <v>214964.38</v>
      </c>
      <c r="I1570" s="1">
        <f t="shared" si="49"/>
        <v>45443</v>
      </c>
    </row>
    <row r="1571" spans="1:9" x14ac:dyDescent="0.2">
      <c r="A1571" t="s">
        <v>44</v>
      </c>
      <c r="B1571" t="s">
        <v>9</v>
      </c>
      <c r="C1571" t="s">
        <v>10</v>
      </c>
      <c r="D1571" t="s">
        <v>10</v>
      </c>
      <c r="E1571" s="1" t="s">
        <v>135</v>
      </c>
      <c r="F1571">
        <v>0</v>
      </c>
      <c r="G1571">
        <v>22371.58</v>
      </c>
      <c r="H1571" s="2">
        <f t="shared" si="48"/>
        <v>22371.58</v>
      </c>
      <c r="I1571" s="1">
        <f t="shared" si="49"/>
        <v>45443</v>
      </c>
    </row>
    <row r="1572" spans="1:9" x14ac:dyDescent="0.2">
      <c r="A1572" t="s">
        <v>45</v>
      </c>
      <c r="B1572" t="s">
        <v>9</v>
      </c>
      <c r="C1572" t="s">
        <v>10</v>
      </c>
      <c r="D1572" t="s">
        <v>10</v>
      </c>
      <c r="E1572" s="1" t="s">
        <v>135</v>
      </c>
      <c r="F1572">
        <v>0</v>
      </c>
      <c r="G1572">
        <v>15457.54</v>
      </c>
      <c r="H1572" s="2">
        <f t="shared" si="48"/>
        <v>15457.54</v>
      </c>
      <c r="I1572" s="1">
        <f t="shared" si="49"/>
        <v>45443</v>
      </c>
    </row>
    <row r="1573" spans="1:9" x14ac:dyDescent="0.2">
      <c r="A1573" t="s">
        <v>46</v>
      </c>
      <c r="B1573" t="s">
        <v>9</v>
      </c>
      <c r="C1573" t="s">
        <v>10</v>
      </c>
      <c r="D1573" t="s">
        <v>10</v>
      </c>
      <c r="E1573" s="1" t="s">
        <v>135</v>
      </c>
      <c r="F1573">
        <v>0</v>
      </c>
      <c r="G1573">
        <v>13389.04</v>
      </c>
      <c r="H1573" s="2">
        <f t="shared" si="48"/>
        <v>13389.04</v>
      </c>
      <c r="I1573" s="1">
        <f t="shared" si="49"/>
        <v>45443</v>
      </c>
    </row>
    <row r="1574" spans="1:9" x14ac:dyDescent="0.2">
      <c r="A1574" t="s">
        <v>50</v>
      </c>
      <c r="B1574" t="s">
        <v>51</v>
      </c>
      <c r="C1574" t="s">
        <v>10</v>
      </c>
      <c r="D1574" t="s">
        <v>10</v>
      </c>
      <c r="E1574" s="1" t="s">
        <v>135</v>
      </c>
      <c r="F1574">
        <v>0</v>
      </c>
      <c r="G1574">
        <v>222525.45</v>
      </c>
      <c r="H1574" s="2">
        <f t="shared" si="48"/>
        <v>222525.45</v>
      </c>
      <c r="I1574" s="1">
        <f t="shared" si="49"/>
        <v>45443</v>
      </c>
    </row>
    <row r="1575" spans="1:9" x14ac:dyDescent="0.2">
      <c r="A1575" t="s">
        <v>53</v>
      </c>
      <c r="B1575" t="s">
        <v>9</v>
      </c>
      <c r="C1575" t="s">
        <v>10</v>
      </c>
      <c r="D1575" t="s">
        <v>10</v>
      </c>
      <c r="E1575" s="1" t="s">
        <v>135</v>
      </c>
      <c r="F1575">
        <v>0</v>
      </c>
      <c r="G1575">
        <v>5264.82</v>
      </c>
      <c r="H1575" s="2">
        <f t="shared" si="48"/>
        <v>5264.82</v>
      </c>
      <c r="I1575" s="1">
        <f t="shared" si="49"/>
        <v>45443</v>
      </c>
    </row>
    <row r="1576" spans="1:9" x14ac:dyDescent="0.2">
      <c r="A1576" t="s">
        <v>56</v>
      </c>
      <c r="B1576" t="s">
        <v>16</v>
      </c>
      <c r="C1576" t="s">
        <v>10</v>
      </c>
      <c r="D1576" t="s">
        <v>10</v>
      </c>
      <c r="E1576" s="1" t="s">
        <v>135</v>
      </c>
      <c r="F1576">
        <v>0</v>
      </c>
      <c r="G1576">
        <v>1314591.31</v>
      </c>
      <c r="H1576" s="2">
        <f t="shared" si="48"/>
        <v>1314591.31</v>
      </c>
      <c r="I1576" s="1">
        <f t="shared" si="49"/>
        <v>45443</v>
      </c>
    </row>
    <row r="1577" spans="1:9" x14ac:dyDescent="0.2">
      <c r="A1577" t="s">
        <v>58</v>
      </c>
      <c r="B1577" t="s">
        <v>9</v>
      </c>
      <c r="C1577" t="s">
        <v>10</v>
      </c>
      <c r="D1577" t="s">
        <v>10</v>
      </c>
      <c r="E1577" s="1" t="s">
        <v>135</v>
      </c>
      <c r="F1577">
        <v>0</v>
      </c>
      <c r="G1577">
        <v>328.38</v>
      </c>
      <c r="H1577" s="2">
        <f t="shared" si="48"/>
        <v>328.38</v>
      </c>
      <c r="I1577" s="1">
        <f t="shared" si="49"/>
        <v>45443</v>
      </c>
    </row>
    <row r="1578" spans="1:9" x14ac:dyDescent="0.2">
      <c r="A1578" t="s">
        <v>60</v>
      </c>
      <c r="B1578" t="s">
        <v>9</v>
      </c>
      <c r="C1578" t="s">
        <v>10</v>
      </c>
      <c r="D1578" t="s">
        <v>10</v>
      </c>
      <c r="E1578" s="1" t="s">
        <v>135</v>
      </c>
      <c r="F1578">
        <v>0</v>
      </c>
      <c r="G1578">
        <v>600</v>
      </c>
      <c r="H1578" s="2">
        <f t="shared" si="48"/>
        <v>600</v>
      </c>
      <c r="I1578" s="1">
        <f t="shared" si="49"/>
        <v>45443</v>
      </c>
    </row>
    <row r="1579" spans="1:9" x14ac:dyDescent="0.2">
      <c r="A1579" t="s">
        <v>13</v>
      </c>
      <c r="B1579" t="s">
        <v>9</v>
      </c>
      <c r="C1579" t="s">
        <v>62</v>
      </c>
      <c r="D1579" t="s">
        <v>62</v>
      </c>
      <c r="E1579" s="1" t="s">
        <v>135</v>
      </c>
      <c r="F1579">
        <v>0</v>
      </c>
      <c r="G1579">
        <v>52232.03</v>
      </c>
      <c r="H1579" s="2">
        <f t="shared" si="48"/>
        <v>52232.03</v>
      </c>
      <c r="I1579" s="1">
        <f t="shared" si="49"/>
        <v>45443</v>
      </c>
    </row>
    <row r="1580" spans="1:9" x14ac:dyDescent="0.2">
      <c r="A1580" t="s">
        <v>13</v>
      </c>
      <c r="B1580" t="s">
        <v>9</v>
      </c>
      <c r="C1580" t="s">
        <v>62</v>
      </c>
      <c r="D1580" t="s">
        <v>62</v>
      </c>
      <c r="E1580" s="1" t="s">
        <v>135</v>
      </c>
      <c r="F1580">
        <v>0</v>
      </c>
      <c r="G1580">
        <v>5637.5</v>
      </c>
      <c r="H1580" s="2">
        <f t="shared" si="48"/>
        <v>5637.5</v>
      </c>
      <c r="I1580" s="1">
        <f t="shared" si="49"/>
        <v>45443</v>
      </c>
    </row>
    <row r="1581" spans="1:9" x14ac:dyDescent="0.2">
      <c r="A1581" t="s">
        <v>97</v>
      </c>
      <c r="B1581" t="s">
        <v>18</v>
      </c>
      <c r="C1581" t="s">
        <v>62</v>
      </c>
      <c r="D1581" t="s">
        <v>62</v>
      </c>
      <c r="E1581" s="1" t="s">
        <v>135</v>
      </c>
      <c r="F1581">
        <v>0</v>
      </c>
      <c r="G1581">
        <v>741743.85</v>
      </c>
      <c r="H1581" s="2">
        <f t="shared" si="48"/>
        <v>741743.85</v>
      </c>
      <c r="I1581" s="1">
        <f t="shared" si="49"/>
        <v>45443</v>
      </c>
    </row>
    <row r="1582" spans="1:9" x14ac:dyDescent="0.2">
      <c r="A1582" t="s">
        <v>63</v>
      </c>
      <c r="B1582" t="s">
        <v>18</v>
      </c>
      <c r="C1582" t="s">
        <v>22</v>
      </c>
      <c r="D1582" t="s">
        <v>62</v>
      </c>
      <c r="E1582" s="1" t="s">
        <v>135</v>
      </c>
      <c r="F1582">
        <v>0</v>
      </c>
      <c r="G1582">
        <v>3793437.38</v>
      </c>
      <c r="H1582" s="2">
        <f t="shared" si="48"/>
        <v>3793437.38</v>
      </c>
      <c r="I1582" s="1">
        <f t="shared" si="49"/>
        <v>45443</v>
      </c>
    </row>
    <row r="1583" spans="1:9" x14ac:dyDescent="0.2">
      <c r="A1583" t="s">
        <v>64</v>
      </c>
      <c r="B1583" t="s">
        <v>18</v>
      </c>
      <c r="C1583" t="s">
        <v>22</v>
      </c>
      <c r="D1583" t="s">
        <v>62</v>
      </c>
      <c r="E1583" s="1" t="s">
        <v>135</v>
      </c>
      <c r="F1583">
        <v>0</v>
      </c>
      <c r="G1583">
        <v>61021.919999999998</v>
      </c>
      <c r="H1583" s="2">
        <f t="shared" si="48"/>
        <v>61021.919999999998</v>
      </c>
      <c r="I1583" s="1">
        <f t="shared" si="49"/>
        <v>45443</v>
      </c>
    </row>
    <row r="1584" spans="1:9" x14ac:dyDescent="0.2">
      <c r="A1584" t="s">
        <v>65</v>
      </c>
      <c r="B1584" t="s">
        <v>18</v>
      </c>
      <c r="C1584" t="s">
        <v>22</v>
      </c>
      <c r="D1584" t="s">
        <v>62</v>
      </c>
      <c r="E1584" s="1" t="s">
        <v>135</v>
      </c>
      <c r="F1584">
        <v>0</v>
      </c>
      <c r="G1584">
        <v>2170.4499999999998</v>
      </c>
      <c r="H1584" s="2">
        <f t="shared" si="48"/>
        <v>2170.4499999999998</v>
      </c>
      <c r="I1584" s="1">
        <f t="shared" si="49"/>
        <v>45443</v>
      </c>
    </row>
    <row r="1585" spans="1:9" x14ac:dyDescent="0.2">
      <c r="A1585" t="s">
        <v>28</v>
      </c>
      <c r="B1585" t="s">
        <v>18</v>
      </c>
      <c r="C1585" t="s">
        <v>62</v>
      </c>
      <c r="D1585" t="s">
        <v>62</v>
      </c>
      <c r="E1585" s="1" t="s">
        <v>135</v>
      </c>
      <c r="F1585">
        <v>0</v>
      </c>
      <c r="G1585">
        <v>361504.98</v>
      </c>
      <c r="H1585" s="2">
        <f t="shared" si="48"/>
        <v>361504.98</v>
      </c>
      <c r="I1585" s="1">
        <f t="shared" si="49"/>
        <v>45443</v>
      </c>
    </row>
    <row r="1586" spans="1:9" x14ac:dyDescent="0.2">
      <c r="A1586" t="s">
        <v>122</v>
      </c>
      <c r="B1586" t="s">
        <v>18</v>
      </c>
      <c r="C1586" t="s">
        <v>62</v>
      </c>
      <c r="D1586" t="s">
        <v>62</v>
      </c>
      <c r="E1586" s="1" t="s">
        <v>135</v>
      </c>
      <c r="F1586">
        <v>0</v>
      </c>
      <c r="G1586">
        <v>314037.88099999999</v>
      </c>
      <c r="H1586" s="2">
        <f t="shared" si="48"/>
        <v>314037.88099999999</v>
      </c>
      <c r="I1586" s="1">
        <f t="shared" si="49"/>
        <v>45443</v>
      </c>
    </row>
    <row r="1587" spans="1:9" x14ac:dyDescent="0.2">
      <c r="A1587" t="s">
        <v>36</v>
      </c>
      <c r="B1587" t="s">
        <v>9</v>
      </c>
      <c r="C1587" t="s">
        <v>62</v>
      </c>
      <c r="D1587" t="s">
        <v>62</v>
      </c>
      <c r="E1587" s="1" t="s">
        <v>135</v>
      </c>
      <c r="F1587">
        <v>0</v>
      </c>
      <c r="G1587">
        <v>121658</v>
      </c>
      <c r="H1587" s="2">
        <f t="shared" si="48"/>
        <v>121658</v>
      </c>
      <c r="I1587" s="1">
        <f t="shared" si="49"/>
        <v>45443</v>
      </c>
    </row>
    <row r="1588" spans="1:9" x14ac:dyDescent="0.2">
      <c r="A1588" t="s">
        <v>37</v>
      </c>
      <c r="B1588" t="s">
        <v>9</v>
      </c>
      <c r="C1588" t="s">
        <v>62</v>
      </c>
      <c r="D1588" t="s">
        <v>62</v>
      </c>
      <c r="E1588" s="1" t="s">
        <v>135</v>
      </c>
      <c r="F1588">
        <v>0</v>
      </c>
      <c r="G1588">
        <v>4000</v>
      </c>
      <c r="H1588" s="2">
        <f t="shared" si="48"/>
        <v>4000</v>
      </c>
      <c r="I1588" s="1">
        <f t="shared" si="49"/>
        <v>45443</v>
      </c>
    </row>
    <row r="1589" spans="1:9" x14ac:dyDescent="0.2">
      <c r="A1589" t="s">
        <v>38</v>
      </c>
      <c r="B1589" t="s">
        <v>9</v>
      </c>
      <c r="C1589" t="s">
        <v>62</v>
      </c>
      <c r="D1589" t="s">
        <v>62</v>
      </c>
      <c r="E1589" s="1" t="s">
        <v>135</v>
      </c>
      <c r="F1589">
        <v>0</v>
      </c>
      <c r="G1589">
        <v>8823.9</v>
      </c>
      <c r="H1589" s="2">
        <f t="shared" si="48"/>
        <v>8823.9</v>
      </c>
      <c r="I1589" s="1">
        <f t="shared" si="49"/>
        <v>45443</v>
      </c>
    </row>
    <row r="1590" spans="1:9" x14ac:dyDescent="0.2">
      <c r="A1590" t="s">
        <v>40</v>
      </c>
      <c r="B1590" t="s">
        <v>9</v>
      </c>
      <c r="C1590" t="s">
        <v>62</v>
      </c>
      <c r="D1590" t="s">
        <v>62</v>
      </c>
      <c r="E1590" s="1" t="s">
        <v>135</v>
      </c>
      <c r="F1590">
        <v>0</v>
      </c>
      <c r="G1590">
        <v>2840503.05</v>
      </c>
      <c r="H1590" s="2">
        <f t="shared" si="48"/>
        <v>2840503.05</v>
      </c>
      <c r="I1590" s="1">
        <f t="shared" si="49"/>
        <v>45443</v>
      </c>
    </row>
    <row r="1591" spans="1:9" x14ac:dyDescent="0.2">
      <c r="A1591" t="s">
        <v>41</v>
      </c>
      <c r="B1591" t="s">
        <v>9</v>
      </c>
      <c r="C1591" t="s">
        <v>62</v>
      </c>
      <c r="D1591" t="s">
        <v>62</v>
      </c>
      <c r="E1591" s="1" t="s">
        <v>135</v>
      </c>
      <c r="F1591">
        <v>0</v>
      </c>
      <c r="G1591">
        <v>117904.12</v>
      </c>
      <c r="H1591" s="2">
        <f t="shared" si="48"/>
        <v>117904.12</v>
      </c>
      <c r="I1591" s="1">
        <f t="shared" si="49"/>
        <v>45443</v>
      </c>
    </row>
    <row r="1592" spans="1:9" x14ac:dyDescent="0.2">
      <c r="A1592" t="s">
        <v>42</v>
      </c>
      <c r="B1592" t="s">
        <v>9</v>
      </c>
      <c r="C1592" t="s">
        <v>62</v>
      </c>
      <c r="D1592" t="s">
        <v>62</v>
      </c>
      <c r="E1592" s="1" t="s">
        <v>135</v>
      </c>
      <c r="F1592">
        <v>0</v>
      </c>
      <c r="G1592">
        <v>33052.06</v>
      </c>
      <c r="H1592" s="2">
        <f t="shared" si="48"/>
        <v>33052.06</v>
      </c>
      <c r="I1592" s="1">
        <f t="shared" si="49"/>
        <v>45443</v>
      </c>
    </row>
    <row r="1593" spans="1:9" x14ac:dyDescent="0.2">
      <c r="A1593" t="s">
        <v>43</v>
      </c>
      <c r="B1593" t="s">
        <v>9</v>
      </c>
      <c r="C1593" t="s">
        <v>62</v>
      </c>
      <c r="D1593" t="s">
        <v>62</v>
      </c>
      <c r="E1593" s="1" t="s">
        <v>135</v>
      </c>
      <c r="F1593">
        <v>0</v>
      </c>
      <c r="G1593">
        <v>214964.38</v>
      </c>
      <c r="H1593" s="2">
        <f t="shared" si="48"/>
        <v>214964.38</v>
      </c>
      <c r="I1593" s="1">
        <f t="shared" si="49"/>
        <v>45443</v>
      </c>
    </row>
    <row r="1594" spans="1:9" x14ac:dyDescent="0.2">
      <c r="A1594" t="s">
        <v>44</v>
      </c>
      <c r="B1594" t="s">
        <v>9</v>
      </c>
      <c r="C1594" t="s">
        <v>62</v>
      </c>
      <c r="D1594" t="s">
        <v>62</v>
      </c>
      <c r="E1594" s="1" t="s">
        <v>135</v>
      </c>
      <c r="F1594">
        <v>0</v>
      </c>
      <c r="G1594">
        <v>22371.58</v>
      </c>
      <c r="H1594" s="2">
        <f t="shared" si="48"/>
        <v>22371.58</v>
      </c>
      <c r="I1594" s="1">
        <f t="shared" si="49"/>
        <v>45443</v>
      </c>
    </row>
    <row r="1595" spans="1:9" x14ac:dyDescent="0.2">
      <c r="A1595" t="s">
        <v>45</v>
      </c>
      <c r="B1595" t="s">
        <v>9</v>
      </c>
      <c r="C1595" t="s">
        <v>62</v>
      </c>
      <c r="D1595" t="s">
        <v>62</v>
      </c>
      <c r="E1595" s="1" t="s">
        <v>135</v>
      </c>
      <c r="F1595">
        <v>0</v>
      </c>
      <c r="G1595">
        <v>15457.54</v>
      </c>
      <c r="H1595" s="2">
        <f t="shared" si="48"/>
        <v>15457.54</v>
      </c>
      <c r="I1595" s="1">
        <f t="shared" si="49"/>
        <v>45443</v>
      </c>
    </row>
    <row r="1596" spans="1:9" x14ac:dyDescent="0.2">
      <c r="A1596" t="s">
        <v>46</v>
      </c>
      <c r="B1596" t="s">
        <v>9</v>
      </c>
      <c r="C1596" t="s">
        <v>62</v>
      </c>
      <c r="D1596" t="s">
        <v>62</v>
      </c>
      <c r="E1596" s="1" t="s">
        <v>135</v>
      </c>
      <c r="F1596">
        <v>0</v>
      </c>
      <c r="G1596">
        <v>13389.04</v>
      </c>
      <c r="H1596" s="2">
        <f t="shared" si="48"/>
        <v>13389.04</v>
      </c>
      <c r="I1596" s="1">
        <f t="shared" si="49"/>
        <v>45443</v>
      </c>
    </row>
    <row r="1597" spans="1:9" x14ac:dyDescent="0.2">
      <c r="A1597" t="s">
        <v>47</v>
      </c>
      <c r="B1597" t="s">
        <v>9</v>
      </c>
      <c r="C1597" t="s">
        <v>62</v>
      </c>
      <c r="D1597" t="s">
        <v>62</v>
      </c>
      <c r="E1597" s="1" t="s">
        <v>135</v>
      </c>
      <c r="F1597">
        <v>0</v>
      </c>
      <c r="G1597">
        <v>100000</v>
      </c>
      <c r="H1597" s="2">
        <f t="shared" si="48"/>
        <v>100000</v>
      </c>
      <c r="I1597" s="1">
        <f t="shared" si="49"/>
        <v>45443</v>
      </c>
    </row>
    <row r="1598" spans="1:9" x14ac:dyDescent="0.2">
      <c r="A1598" t="s">
        <v>48</v>
      </c>
      <c r="B1598" t="s">
        <v>9</v>
      </c>
      <c r="C1598" t="s">
        <v>62</v>
      </c>
      <c r="D1598" t="s">
        <v>62</v>
      </c>
      <c r="E1598" s="1" t="s">
        <v>135</v>
      </c>
      <c r="F1598">
        <v>0</v>
      </c>
      <c r="G1598">
        <v>100000</v>
      </c>
      <c r="H1598" s="2">
        <f t="shared" si="48"/>
        <v>100000</v>
      </c>
      <c r="I1598" s="1">
        <f t="shared" si="49"/>
        <v>45443</v>
      </c>
    </row>
    <row r="1599" spans="1:9" x14ac:dyDescent="0.2">
      <c r="A1599" t="s">
        <v>50</v>
      </c>
      <c r="B1599" t="s">
        <v>51</v>
      </c>
      <c r="C1599" t="s">
        <v>62</v>
      </c>
      <c r="D1599" t="s">
        <v>62</v>
      </c>
      <c r="E1599" s="1" t="s">
        <v>135</v>
      </c>
      <c r="F1599">
        <v>0</v>
      </c>
      <c r="G1599">
        <v>222525.45</v>
      </c>
      <c r="H1599" s="2">
        <f t="shared" si="48"/>
        <v>222525.45</v>
      </c>
      <c r="I1599" s="1">
        <f t="shared" si="49"/>
        <v>45443</v>
      </c>
    </row>
    <row r="1600" spans="1:9" x14ac:dyDescent="0.2">
      <c r="A1600" t="s">
        <v>53</v>
      </c>
      <c r="B1600" t="s">
        <v>9</v>
      </c>
      <c r="C1600" t="s">
        <v>62</v>
      </c>
      <c r="D1600" t="s">
        <v>62</v>
      </c>
      <c r="E1600" s="1" t="s">
        <v>135</v>
      </c>
      <c r="F1600">
        <v>0</v>
      </c>
      <c r="G1600">
        <v>5264.82</v>
      </c>
      <c r="H1600" s="2">
        <f t="shared" si="48"/>
        <v>5264.82</v>
      </c>
      <c r="I1600" s="1">
        <f t="shared" si="49"/>
        <v>45443</v>
      </c>
    </row>
    <row r="1601" spans="1:9" x14ac:dyDescent="0.2">
      <c r="A1601" t="s">
        <v>125</v>
      </c>
      <c r="B1601" t="s">
        <v>18</v>
      </c>
      <c r="C1601" t="s">
        <v>62</v>
      </c>
      <c r="D1601" t="s">
        <v>62</v>
      </c>
      <c r="E1601" s="1" t="s">
        <v>135</v>
      </c>
      <c r="F1601">
        <v>0</v>
      </c>
      <c r="G1601">
        <v>392914.30200000003</v>
      </c>
      <c r="H1601" s="2">
        <f t="shared" si="48"/>
        <v>392914.30200000003</v>
      </c>
      <c r="I1601" s="1">
        <f t="shared" si="49"/>
        <v>45443</v>
      </c>
    </row>
    <row r="1602" spans="1:9" x14ac:dyDescent="0.2">
      <c r="A1602" t="s">
        <v>127</v>
      </c>
      <c r="B1602" t="s">
        <v>127</v>
      </c>
      <c r="C1602" t="s">
        <v>62</v>
      </c>
      <c r="D1602" t="s">
        <v>62</v>
      </c>
      <c r="E1602" s="1" t="s">
        <v>135</v>
      </c>
      <c r="F1602">
        <v>0</v>
      </c>
      <c r="G1602">
        <v>800000</v>
      </c>
      <c r="H1602" s="2">
        <f t="shared" ref="H1602:H1665" si="50">IF(F1602=0, G1602, F1602)</f>
        <v>800000</v>
      </c>
      <c r="I1602" s="1">
        <f t="shared" ref="I1602:I1665" si="51">E1602+0</f>
        <v>45443</v>
      </c>
    </row>
    <row r="1603" spans="1:9" x14ac:dyDescent="0.2">
      <c r="A1603" t="s">
        <v>106</v>
      </c>
      <c r="B1603" t="s">
        <v>16</v>
      </c>
      <c r="C1603" t="s">
        <v>62</v>
      </c>
      <c r="D1603" t="s">
        <v>62</v>
      </c>
      <c r="E1603" s="1" t="s">
        <v>135</v>
      </c>
      <c r="F1603">
        <v>0</v>
      </c>
      <c r="G1603">
        <v>11300000</v>
      </c>
      <c r="H1603" s="2">
        <f t="shared" si="50"/>
        <v>11300000</v>
      </c>
      <c r="I1603" s="1">
        <f t="shared" si="51"/>
        <v>45443</v>
      </c>
    </row>
    <row r="1604" spans="1:9" x14ac:dyDescent="0.2">
      <c r="A1604" t="s">
        <v>58</v>
      </c>
      <c r="B1604" t="s">
        <v>9</v>
      </c>
      <c r="C1604" t="s">
        <v>62</v>
      </c>
      <c r="D1604" t="s">
        <v>62</v>
      </c>
      <c r="E1604" s="1" t="s">
        <v>135</v>
      </c>
      <c r="F1604">
        <v>0</v>
      </c>
      <c r="G1604">
        <v>328.38</v>
      </c>
      <c r="H1604" s="2">
        <f t="shared" si="50"/>
        <v>328.38</v>
      </c>
      <c r="I1604" s="1">
        <f t="shared" si="51"/>
        <v>45443</v>
      </c>
    </row>
    <row r="1605" spans="1:9" x14ac:dyDescent="0.2">
      <c r="A1605" t="s">
        <v>60</v>
      </c>
      <c r="B1605" t="s">
        <v>9</v>
      </c>
      <c r="C1605" t="s">
        <v>62</v>
      </c>
      <c r="D1605" t="s">
        <v>62</v>
      </c>
      <c r="E1605" s="1" t="s">
        <v>135</v>
      </c>
      <c r="F1605">
        <v>0</v>
      </c>
      <c r="G1605">
        <v>600</v>
      </c>
      <c r="H1605" s="2">
        <f t="shared" si="50"/>
        <v>600</v>
      </c>
      <c r="I1605" s="1">
        <f t="shared" si="51"/>
        <v>45443</v>
      </c>
    </row>
    <row r="1606" spans="1:9" x14ac:dyDescent="0.2">
      <c r="A1606" t="s">
        <v>13</v>
      </c>
      <c r="B1606" t="s">
        <v>9</v>
      </c>
      <c r="C1606" t="s">
        <v>10</v>
      </c>
      <c r="D1606" t="s">
        <v>10</v>
      </c>
      <c r="E1606" s="1" t="s">
        <v>136</v>
      </c>
      <c r="F1606">
        <v>0</v>
      </c>
      <c r="G1606">
        <v>39589.129999999997</v>
      </c>
      <c r="H1606" s="2">
        <f t="shared" si="50"/>
        <v>39589.129999999997</v>
      </c>
      <c r="I1606" s="1">
        <f t="shared" si="51"/>
        <v>45473</v>
      </c>
    </row>
    <row r="1607" spans="1:9" x14ac:dyDescent="0.2">
      <c r="A1607" t="s">
        <v>14</v>
      </c>
      <c r="B1607" t="s">
        <v>9</v>
      </c>
      <c r="C1607" t="s">
        <v>10</v>
      </c>
      <c r="D1607" t="s">
        <v>10</v>
      </c>
      <c r="E1607" s="1" t="s">
        <v>136</v>
      </c>
      <c r="F1607">
        <v>0</v>
      </c>
      <c r="G1607">
        <v>516.95000000000005</v>
      </c>
      <c r="H1607" s="2">
        <f t="shared" si="50"/>
        <v>516.95000000000005</v>
      </c>
      <c r="I1607" s="1">
        <f t="shared" si="51"/>
        <v>45473</v>
      </c>
    </row>
    <row r="1608" spans="1:9" x14ac:dyDescent="0.2">
      <c r="A1608" t="s">
        <v>30</v>
      </c>
      <c r="B1608" t="s">
        <v>18</v>
      </c>
      <c r="C1608" t="s">
        <v>10</v>
      </c>
      <c r="D1608" t="s">
        <v>10</v>
      </c>
      <c r="E1608" s="1" t="s">
        <v>136</v>
      </c>
      <c r="F1608">
        <v>0</v>
      </c>
      <c r="G1608">
        <v>2071583.15</v>
      </c>
      <c r="H1608" s="2">
        <f t="shared" si="50"/>
        <v>2071583.15</v>
      </c>
      <c r="I1608" s="1">
        <f t="shared" si="51"/>
        <v>45473</v>
      </c>
    </row>
    <row r="1609" spans="1:9" x14ac:dyDescent="0.2">
      <c r="A1609" t="s">
        <v>36</v>
      </c>
      <c r="B1609" t="s">
        <v>9</v>
      </c>
      <c r="C1609" t="s">
        <v>10</v>
      </c>
      <c r="D1609" t="s">
        <v>10</v>
      </c>
      <c r="E1609" s="1" t="s">
        <v>136</v>
      </c>
      <c r="F1609">
        <v>0</v>
      </c>
      <c r="G1609">
        <v>121658</v>
      </c>
      <c r="H1609" s="2">
        <f t="shared" si="50"/>
        <v>121658</v>
      </c>
      <c r="I1609" s="1">
        <f t="shared" si="51"/>
        <v>45473</v>
      </c>
    </row>
    <row r="1610" spans="1:9" x14ac:dyDescent="0.2">
      <c r="A1610" t="s">
        <v>37</v>
      </c>
      <c r="B1610" t="s">
        <v>9</v>
      </c>
      <c r="C1610" t="s">
        <v>10</v>
      </c>
      <c r="D1610" t="s">
        <v>10</v>
      </c>
      <c r="E1610" s="1" t="s">
        <v>136</v>
      </c>
      <c r="F1610">
        <v>0</v>
      </c>
      <c r="G1610">
        <v>4200</v>
      </c>
      <c r="H1610" s="2">
        <f t="shared" si="50"/>
        <v>4200</v>
      </c>
      <c r="I1610" s="1">
        <f t="shared" si="51"/>
        <v>45473</v>
      </c>
    </row>
    <row r="1611" spans="1:9" x14ac:dyDescent="0.2">
      <c r="A1611" t="s">
        <v>38</v>
      </c>
      <c r="B1611" t="s">
        <v>9</v>
      </c>
      <c r="C1611" t="s">
        <v>10</v>
      </c>
      <c r="D1611" t="s">
        <v>10</v>
      </c>
      <c r="E1611" s="1" t="s">
        <v>136</v>
      </c>
      <c r="F1611">
        <v>0</v>
      </c>
      <c r="G1611">
        <v>10741.66</v>
      </c>
      <c r="H1611" s="2">
        <f t="shared" si="50"/>
        <v>10741.66</v>
      </c>
      <c r="I1611" s="1">
        <f t="shared" si="51"/>
        <v>45473</v>
      </c>
    </row>
    <row r="1612" spans="1:9" x14ac:dyDescent="0.2">
      <c r="A1612" t="s">
        <v>40</v>
      </c>
      <c r="B1612" t="s">
        <v>9</v>
      </c>
      <c r="C1612" t="s">
        <v>10</v>
      </c>
      <c r="D1612" t="s">
        <v>10</v>
      </c>
      <c r="E1612" s="1" t="s">
        <v>136</v>
      </c>
      <c r="F1612">
        <v>0</v>
      </c>
      <c r="G1612">
        <v>-116691.87</v>
      </c>
      <c r="H1612" s="2">
        <f t="shared" si="50"/>
        <v>-116691.87</v>
      </c>
      <c r="I1612" s="1">
        <f t="shared" si="51"/>
        <v>45473</v>
      </c>
    </row>
    <row r="1613" spans="1:9" x14ac:dyDescent="0.2">
      <c r="A1613" t="s">
        <v>44</v>
      </c>
      <c r="B1613" t="s">
        <v>9</v>
      </c>
      <c r="C1613" t="s">
        <v>10</v>
      </c>
      <c r="D1613" t="s">
        <v>10</v>
      </c>
      <c r="E1613" s="1" t="s">
        <v>136</v>
      </c>
      <c r="F1613">
        <v>0</v>
      </c>
      <c r="G1613">
        <v>4041.1</v>
      </c>
      <c r="H1613" s="2">
        <f t="shared" si="50"/>
        <v>4041.1</v>
      </c>
      <c r="I1613" s="1">
        <f t="shared" si="51"/>
        <v>45473</v>
      </c>
    </row>
    <row r="1614" spans="1:9" x14ac:dyDescent="0.2">
      <c r="A1614" t="s">
        <v>45</v>
      </c>
      <c r="B1614" t="s">
        <v>9</v>
      </c>
      <c r="C1614" t="s">
        <v>10</v>
      </c>
      <c r="D1614" t="s">
        <v>10</v>
      </c>
      <c r="E1614" s="1" t="s">
        <v>136</v>
      </c>
      <c r="F1614">
        <v>0</v>
      </c>
      <c r="G1614">
        <v>5520.55</v>
      </c>
      <c r="H1614" s="2">
        <f t="shared" si="50"/>
        <v>5520.55</v>
      </c>
      <c r="I1614" s="1">
        <f t="shared" si="51"/>
        <v>45473</v>
      </c>
    </row>
    <row r="1615" spans="1:9" x14ac:dyDescent="0.2">
      <c r="A1615" t="s">
        <v>46</v>
      </c>
      <c r="B1615" t="s">
        <v>9</v>
      </c>
      <c r="C1615" t="s">
        <v>10</v>
      </c>
      <c r="D1615" t="s">
        <v>10</v>
      </c>
      <c r="E1615" s="1" t="s">
        <v>136</v>
      </c>
      <c r="F1615">
        <v>0</v>
      </c>
      <c r="G1615">
        <v>3014.39</v>
      </c>
      <c r="H1615" s="2">
        <f t="shared" si="50"/>
        <v>3014.39</v>
      </c>
      <c r="I1615" s="1">
        <f t="shared" si="51"/>
        <v>45473</v>
      </c>
    </row>
    <row r="1616" spans="1:9" x14ac:dyDescent="0.2">
      <c r="A1616" t="s">
        <v>47</v>
      </c>
      <c r="B1616" t="s">
        <v>9</v>
      </c>
      <c r="C1616" t="s">
        <v>10</v>
      </c>
      <c r="D1616" t="s">
        <v>10</v>
      </c>
      <c r="E1616" s="1" t="s">
        <v>136</v>
      </c>
      <c r="F1616">
        <v>0</v>
      </c>
      <c r="G1616">
        <v>650.94000000000005</v>
      </c>
      <c r="H1616" s="2">
        <f t="shared" si="50"/>
        <v>650.94000000000005</v>
      </c>
      <c r="I1616" s="1">
        <f t="shared" si="51"/>
        <v>45473</v>
      </c>
    </row>
    <row r="1617" spans="1:9" x14ac:dyDescent="0.2">
      <c r="A1617" t="s">
        <v>48</v>
      </c>
      <c r="B1617" t="s">
        <v>9</v>
      </c>
      <c r="C1617" t="s">
        <v>10</v>
      </c>
      <c r="D1617" t="s">
        <v>10</v>
      </c>
      <c r="E1617" s="1" t="s">
        <v>136</v>
      </c>
      <c r="F1617">
        <v>0</v>
      </c>
      <c r="G1617">
        <v>430.32</v>
      </c>
      <c r="H1617" s="2">
        <f t="shared" si="50"/>
        <v>430.32</v>
      </c>
      <c r="I1617" s="1">
        <f t="shared" si="51"/>
        <v>45473</v>
      </c>
    </row>
    <row r="1618" spans="1:9" x14ac:dyDescent="0.2">
      <c r="A1618" t="s">
        <v>50</v>
      </c>
      <c r="B1618" t="s">
        <v>51</v>
      </c>
      <c r="C1618" t="s">
        <v>10</v>
      </c>
      <c r="D1618" t="s">
        <v>10</v>
      </c>
      <c r="E1618" s="1" t="s">
        <v>136</v>
      </c>
      <c r="F1618">
        <v>0</v>
      </c>
      <c r="G1618">
        <v>393902.07</v>
      </c>
      <c r="H1618" s="2">
        <f t="shared" si="50"/>
        <v>393902.07</v>
      </c>
      <c r="I1618" s="1">
        <f t="shared" si="51"/>
        <v>45473</v>
      </c>
    </row>
    <row r="1619" spans="1:9" x14ac:dyDescent="0.2">
      <c r="A1619" t="s">
        <v>53</v>
      </c>
      <c r="B1619" t="s">
        <v>9</v>
      </c>
      <c r="C1619" t="s">
        <v>10</v>
      </c>
      <c r="D1619" t="s">
        <v>10</v>
      </c>
      <c r="E1619" s="1" t="s">
        <v>136</v>
      </c>
      <c r="F1619">
        <v>0</v>
      </c>
      <c r="G1619">
        <v>10523.82</v>
      </c>
      <c r="H1619" s="2">
        <f t="shared" si="50"/>
        <v>10523.82</v>
      </c>
      <c r="I1619" s="1">
        <f t="shared" si="51"/>
        <v>45473</v>
      </c>
    </row>
    <row r="1620" spans="1:9" x14ac:dyDescent="0.2">
      <c r="A1620" t="s">
        <v>58</v>
      </c>
      <c r="B1620" t="s">
        <v>9</v>
      </c>
      <c r="C1620" t="s">
        <v>10</v>
      </c>
      <c r="D1620" t="s">
        <v>10</v>
      </c>
      <c r="E1620" s="1" t="s">
        <v>136</v>
      </c>
      <c r="F1620">
        <v>0</v>
      </c>
      <c r="G1620">
        <v>366.14</v>
      </c>
      <c r="H1620" s="2">
        <f t="shared" si="50"/>
        <v>366.14</v>
      </c>
      <c r="I1620" s="1">
        <f t="shared" si="51"/>
        <v>45473</v>
      </c>
    </row>
    <row r="1621" spans="1:9" x14ac:dyDescent="0.2">
      <c r="A1621" t="s">
        <v>60</v>
      </c>
      <c r="B1621" t="s">
        <v>9</v>
      </c>
      <c r="C1621" t="s">
        <v>10</v>
      </c>
      <c r="D1621" t="s">
        <v>10</v>
      </c>
      <c r="E1621" s="1" t="s">
        <v>136</v>
      </c>
      <c r="F1621">
        <v>0</v>
      </c>
      <c r="G1621">
        <v>600</v>
      </c>
      <c r="H1621" s="2">
        <f t="shared" si="50"/>
        <v>600</v>
      </c>
      <c r="I1621" s="1">
        <f t="shared" si="51"/>
        <v>45473</v>
      </c>
    </row>
    <row r="1622" spans="1:9" x14ac:dyDescent="0.2">
      <c r="A1622" t="s">
        <v>13</v>
      </c>
      <c r="B1622" t="s">
        <v>9</v>
      </c>
      <c r="C1622" t="s">
        <v>62</v>
      </c>
      <c r="D1622" t="s">
        <v>62</v>
      </c>
      <c r="E1622" s="1" t="s">
        <v>136</v>
      </c>
      <c r="F1622">
        <v>0</v>
      </c>
      <c r="G1622">
        <v>39589.129999999997</v>
      </c>
      <c r="H1622" s="2">
        <f t="shared" si="50"/>
        <v>39589.129999999997</v>
      </c>
      <c r="I1622" s="1">
        <f t="shared" si="51"/>
        <v>45473</v>
      </c>
    </row>
    <row r="1623" spans="1:9" x14ac:dyDescent="0.2">
      <c r="A1623" t="s">
        <v>97</v>
      </c>
      <c r="B1623" t="s">
        <v>18</v>
      </c>
      <c r="C1623" t="s">
        <v>62</v>
      </c>
      <c r="D1623" t="s">
        <v>62</v>
      </c>
      <c r="E1623" s="1" t="s">
        <v>136</v>
      </c>
      <c r="F1623">
        <v>0</v>
      </c>
      <c r="G1623">
        <v>1221743.8500000001</v>
      </c>
      <c r="H1623" s="2">
        <f t="shared" si="50"/>
        <v>1221743.8500000001</v>
      </c>
      <c r="I1623" s="1">
        <f t="shared" si="51"/>
        <v>45473</v>
      </c>
    </row>
    <row r="1624" spans="1:9" x14ac:dyDescent="0.2">
      <c r="A1624" t="s">
        <v>63</v>
      </c>
      <c r="B1624" t="s">
        <v>18</v>
      </c>
      <c r="C1624" t="s">
        <v>22</v>
      </c>
      <c r="D1624" t="s">
        <v>62</v>
      </c>
      <c r="E1624" s="1" t="s">
        <v>136</v>
      </c>
      <c r="F1624">
        <v>0</v>
      </c>
      <c r="G1624">
        <v>2688761.77</v>
      </c>
      <c r="H1624" s="2">
        <f t="shared" si="50"/>
        <v>2688761.77</v>
      </c>
      <c r="I1624" s="1">
        <f t="shared" si="51"/>
        <v>45473</v>
      </c>
    </row>
    <row r="1625" spans="1:9" x14ac:dyDescent="0.2">
      <c r="A1625" t="s">
        <v>64</v>
      </c>
      <c r="B1625" t="s">
        <v>18</v>
      </c>
      <c r="C1625" t="s">
        <v>22</v>
      </c>
      <c r="D1625" t="s">
        <v>62</v>
      </c>
      <c r="E1625" s="1" t="s">
        <v>136</v>
      </c>
      <c r="F1625">
        <v>0</v>
      </c>
      <c r="G1625">
        <v>23254.560000000001</v>
      </c>
      <c r="H1625" s="2">
        <f t="shared" si="50"/>
        <v>23254.560000000001</v>
      </c>
      <c r="I1625" s="1">
        <f t="shared" si="51"/>
        <v>45473</v>
      </c>
    </row>
    <row r="1626" spans="1:9" x14ac:dyDescent="0.2">
      <c r="A1626" t="s">
        <v>65</v>
      </c>
      <c r="B1626" t="s">
        <v>18</v>
      </c>
      <c r="C1626" t="s">
        <v>22</v>
      </c>
      <c r="D1626" t="s">
        <v>62</v>
      </c>
      <c r="E1626" s="1" t="s">
        <v>136</v>
      </c>
      <c r="F1626">
        <v>0</v>
      </c>
      <c r="G1626">
        <v>8882.14</v>
      </c>
      <c r="H1626" s="2">
        <f t="shared" si="50"/>
        <v>8882.14</v>
      </c>
      <c r="I1626" s="1">
        <f t="shared" si="51"/>
        <v>45473</v>
      </c>
    </row>
    <row r="1627" spans="1:9" x14ac:dyDescent="0.2">
      <c r="A1627" t="s">
        <v>28</v>
      </c>
      <c r="B1627" t="s">
        <v>18</v>
      </c>
      <c r="C1627" t="s">
        <v>62</v>
      </c>
      <c r="D1627" t="s">
        <v>62</v>
      </c>
      <c r="E1627" s="1" t="s">
        <v>136</v>
      </c>
      <c r="F1627">
        <v>0</v>
      </c>
      <c r="G1627">
        <v>601504.98</v>
      </c>
      <c r="H1627" s="2">
        <f t="shared" si="50"/>
        <v>601504.98</v>
      </c>
      <c r="I1627" s="1">
        <f t="shared" si="51"/>
        <v>45473</v>
      </c>
    </row>
    <row r="1628" spans="1:9" x14ac:dyDescent="0.2">
      <c r="A1628" t="s">
        <v>122</v>
      </c>
      <c r="B1628" t="s">
        <v>18</v>
      </c>
      <c r="C1628" t="s">
        <v>62</v>
      </c>
      <c r="D1628" t="s">
        <v>62</v>
      </c>
      <c r="E1628" s="1" t="s">
        <v>136</v>
      </c>
      <c r="F1628">
        <v>0</v>
      </c>
      <c r="G1628">
        <v>314037.88099999999</v>
      </c>
      <c r="H1628" s="2">
        <f t="shared" si="50"/>
        <v>314037.88099999999</v>
      </c>
      <c r="I1628" s="1">
        <f t="shared" si="51"/>
        <v>45473</v>
      </c>
    </row>
    <row r="1629" spans="1:9" x14ac:dyDescent="0.2">
      <c r="A1629" t="s">
        <v>36</v>
      </c>
      <c r="B1629" t="s">
        <v>9</v>
      </c>
      <c r="C1629" t="s">
        <v>62</v>
      </c>
      <c r="D1629" t="s">
        <v>62</v>
      </c>
      <c r="E1629" s="1" t="s">
        <v>136</v>
      </c>
      <c r="F1629">
        <v>0</v>
      </c>
      <c r="G1629">
        <v>121658</v>
      </c>
      <c r="H1629" s="2">
        <f t="shared" si="50"/>
        <v>121658</v>
      </c>
      <c r="I1629" s="1">
        <f t="shared" si="51"/>
        <v>45473</v>
      </c>
    </row>
    <row r="1630" spans="1:9" x14ac:dyDescent="0.2">
      <c r="A1630" t="s">
        <v>37</v>
      </c>
      <c r="B1630" t="s">
        <v>9</v>
      </c>
      <c r="C1630" t="s">
        <v>62</v>
      </c>
      <c r="D1630" t="s">
        <v>62</v>
      </c>
      <c r="E1630" s="1" t="s">
        <v>136</v>
      </c>
      <c r="F1630">
        <v>0</v>
      </c>
      <c r="G1630">
        <v>4200</v>
      </c>
      <c r="H1630" s="2">
        <f t="shared" si="50"/>
        <v>4200</v>
      </c>
      <c r="I1630" s="1">
        <f t="shared" si="51"/>
        <v>45473</v>
      </c>
    </row>
    <row r="1631" spans="1:9" x14ac:dyDescent="0.2">
      <c r="A1631" t="s">
        <v>38</v>
      </c>
      <c r="B1631" t="s">
        <v>9</v>
      </c>
      <c r="C1631" t="s">
        <v>62</v>
      </c>
      <c r="D1631" t="s">
        <v>62</v>
      </c>
      <c r="E1631" s="1" t="s">
        <v>136</v>
      </c>
      <c r="F1631">
        <v>0</v>
      </c>
      <c r="G1631">
        <v>10741.66</v>
      </c>
      <c r="H1631" s="2">
        <f t="shared" si="50"/>
        <v>10741.66</v>
      </c>
      <c r="I1631" s="1">
        <f t="shared" si="51"/>
        <v>45473</v>
      </c>
    </row>
    <row r="1632" spans="1:9" x14ac:dyDescent="0.2">
      <c r="A1632" t="s">
        <v>40</v>
      </c>
      <c r="B1632" t="s">
        <v>9</v>
      </c>
      <c r="C1632" t="s">
        <v>62</v>
      </c>
      <c r="D1632" t="s">
        <v>62</v>
      </c>
      <c r="E1632" s="1" t="s">
        <v>136</v>
      </c>
      <c r="F1632">
        <v>0</v>
      </c>
      <c r="G1632">
        <v>2905055.04</v>
      </c>
      <c r="H1632" s="2">
        <f t="shared" si="50"/>
        <v>2905055.04</v>
      </c>
      <c r="I1632" s="1">
        <f t="shared" si="51"/>
        <v>45473</v>
      </c>
    </row>
    <row r="1633" spans="1:9" x14ac:dyDescent="0.2">
      <c r="A1633" t="s">
        <v>41</v>
      </c>
      <c r="B1633" t="s">
        <v>9</v>
      </c>
      <c r="C1633" t="s">
        <v>62</v>
      </c>
      <c r="D1633" t="s">
        <v>62</v>
      </c>
      <c r="E1633" s="1" t="s">
        <v>136</v>
      </c>
      <c r="F1633">
        <v>0</v>
      </c>
      <c r="G1633">
        <v>100000</v>
      </c>
      <c r="H1633" s="2">
        <f t="shared" si="50"/>
        <v>100000</v>
      </c>
      <c r="I1633" s="1">
        <f t="shared" si="51"/>
        <v>45473</v>
      </c>
    </row>
    <row r="1634" spans="1:9" x14ac:dyDescent="0.2">
      <c r="A1634" t="s">
        <v>42</v>
      </c>
      <c r="B1634" t="s">
        <v>9</v>
      </c>
      <c r="C1634" t="s">
        <v>62</v>
      </c>
      <c r="D1634" t="s">
        <v>62</v>
      </c>
      <c r="E1634" s="1" t="s">
        <v>136</v>
      </c>
      <c r="F1634">
        <v>0</v>
      </c>
      <c r="G1634">
        <v>100000</v>
      </c>
      <c r="H1634" s="2">
        <f t="shared" si="50"/>
        <v>100000</v>
      </c>
      <c r="I1634" s="1">
        <f t="shared" si="51"/>
        <v>45473</v>
      </c>
    </row>
    <row r="1635" spans="1:9" x14ac:dyDescent="0.2">
      <c r="A1635" t="s">
        <v>43</v>
      </c>
      <c r="B1635" t="s">
        <v>9</v>
      </c>
      <c r="C1635" t="s">
        <v>62</v>
      </c>
      <c r="D1635" t="s">
        <v>62</v>
      </c>
      <c r="E1635" s="1" t="s">
        <v>136</v>
      </c>
      <c r="F1635">
        <v>0</v>
      </c>
      <c r="G1635">
        <v>100000</v>
      </c>
      <c r="H1635" s="2">
        <f t="shared" si="50"/>
        <v>100000</v>
      </c>
      <c r="I1635" s="1">
        <f t="shared" si="51"/>
        <v>45473</v>
      </c>
    </row>
    <row r="1636" spans="1:9" x14ac:dyDescent="0.2">
      <c r="A1636" t="s">
        <v>44</v>
      </c>
      <c r="B1636" t="s">
        <v>9</v>
      </c>
      <c r="C1636" t="s">
        <v>62</v>
      </c>
      <c r="D1636" t="s">
        <v>62</v>
      </c>
      <c r="E1636" s="1" t="s">
        <v>136</v>
      </c>
      <c r="F1636">
        <v>0</v>
      </c>
      <c r="G1636">
        <v>4041.1</v>
      </c>
      <c r="H1636" s="2">
        <f t="shared" si="50"/>
        <v>4041.1</v>
      </c>
      <c r="I1636" s="1">
        <f t="shared" si="51"/>
        <v>45473</v>
      </c>
    </row>
    <row r="1637" spans="1:9" x14ac:dyDescent="0.2">
      <c r="A1637" t="s">
        <v>45</v>
      </c>
      <c r="B1637" t="s">
        <v>9</v>
      </c>
      <c r="C1637" t="s">
        <v>62</v>
      </c>
      <c r="D1637" t="s">
        <v>62</v>
      </c>
      <c r="E1637" s="1" t="s">
        <v>136</v>
      </c>
      <c r="F1637">
        <v>0</v>
      </c>
      <c r="G1637">
        <v>5520.55</v>
      </c>
      <c r="H1637" s="2">
        <f t="shared" si="50"/>
        <v>5520.55</v>
      </c>
      <c r="I1637" s="1">
        <f t="shared" si="51"/>
        <v>45473</v>
      </c>
    </row>
    <row r="1638" spans="1:9" x14ac:dyDescent="0.2">
      <c r="A1638" t="s">
        <v>46</v>
      </c>
      <c r="B1638" t="s">
        <v>9</v>
      </c>
      <c r="C1638" t="s">
        <v>62</v>
      </c>
      <c r="D1638" t="s">
        <v>62</v>
      </c>
      <c r="E1638" s="1" t="s">
        <v>136</v>
      </c>
      <c r="F1638">
        <v>0</v>
      </c>
      <c r="G1638">
        <v>3014.39</v>
      </c>
      <c r="H1638" s="2">
        <f t="shared" si="50"/>
        <v>3014.39</v>
      </c>
      <c r="I1638" s="1">
        <f t="shared" si="51"/>
        <v>45473</v>
      </c>
    </row>
    <row r="1639" spans="1:9" x14ac:dyDescent="0.2">
      <c r="A1639" t="s">
        <v>47</v>
      </c>
      <c r="B1639" t="s">
        <v>9</v>
      </c>
      <c r="C1639" t="s">
        <v>62</v>
      </c>
      <c r="D1639" t="s">
        <v>62</v>
      </c>
      <c r="E1639" s="1" t="s">
        <v>136</v>
      </c>
      <c r="F1639">
        <v>0</v>
      </c>
      <c r="G1639">
        <v>650.94000000000005</v>
      </c>
      <c r="H1639" s="2">
        <f t="shared" si="50"/>
        <v>650.94000000000005</v>
      </c>
      <c r="I1639" s="1">
        <f t="shared" si="51"/>
        <v>45473</v>
      </c>
    </row>
    <row r="1640" spans="1:9" x14ac:dyDescent="0.2">
      <c r="A1640" t="s">
        <v>48</v>
      </c>
      <c r="B1640" t="s">
        <v>9</v>
      </c>
      <c r="C1640" t="s">
        <v>62</v>
      </c>
      <c r="D1640" t="s">
        <v>62</v>
      </c>
      <c r="E1640" s="1" t="s">
        <v>136</v>
      </c>
      <c r="F1640">
        <v>0</v>
      </c>
      <c r="G1640">
        <v>430.32</v>
      </c>
      <c r="H1640" s="2">
        <f t="shared" si="50"/>
        <v>430.32</v>
      </c>
      <c r="I1640" s="1">
        <f t="shared" si="51"/>
        <v>45473</v>
      </c>
    </row>
    <row r="1641" spans="1:9" x14ac:dyDescent="0.2">
      <c r="A1641" t="s">
        <v>50</v>
      </c>
      <c r="B1641" t="s">
        <v>51</v>
      </c>
      <c r="C1641" t="s">
        <v>62</v>
      </c>
      <c r="D1641" t="s">
        <v>62</v>
      </c>
      <c r="E1641" s="1" t="s">
        <v>136</v>
      </c>
      <c r="F1641">
        <v>0</v>
      </c>
      <c r="G1641">
        <v>-395892.26</v>
      </c>
      <c r="H1641" s="2">
        <f t="shared" si="50"/>
        <v>-395892.26</v>
      </c>
      <c r="I1641" s="1">
        <f t="shared" si="51"/>
        <v>45473</v>
      </c>
    </row>
    <row r="1642" spans="1:9" x14ac:dyDescent="0.2">
      <c r="A1642" t="s">
        <v>104</v>
      </c>
      <c r="B1642" t="s">
        <v>9</v>
      </c>
      <c r="C1642" t="s">
        <v>62</v>
      </c>
      <c r="D1642" t="s">
        <v>62</v>
      </c>
      <c r="E1642" s="1" t="s">
        <v>136</v>
      </c>
      <c r="F1642">
        <v>0</v>
      </c>
      <c r="G1642">
        <v>71583.149999999994</v>
      </c>
      <c r="H1642" s="2">
        <f t="shared" si="50"/>
        <v>71583.149999999994</v>
      </c>
      <c r="I1642" s="1">
        <f t="shared" si="51"/>
        <v>45473</v>
      </c>
    </row>
    <row r="1643" spans="1:9" x14ac:dyDescent="0.2">
      <c r="A1643" t="s">
        <v>53</v>
      </c>
      <c r="B1643" t="s">
        <v>9</v>
      </c>
      <c r="C1643" t="s">
        <v>62</v>
      </c>
      <c r="D1643" t="s">
        <v>62</v>
      </c>
      <c r="E1643" s="1" t="s">
        <v>136</v>
      </c>
      <c r="F1643">
        <v>0</v>
      </c>
      <c r="G1643">
        <v>10523.82</v>
      </c>
      <c r="H1643" s="2">
        <f t="shared" si="50"/>
        <v>10523.82</v>
      </c>
      <c r="I1643" s="1">
        <f t="shared" si="51"/>
        <v>45473</v>
      </c>
    </row>
    <row r="1644" spans="1:9" x14ac:dyDescent="0.2">
      <c r="A1644" t="s">
        <v>125</v>
      </c>
      <c r="B1644" t="s">
        <v>18</v>
      </c>
      <c r="C1644" t="s">
        <v>62</v>
      </c>
      <c r="D1644" t="s">
        <v>62</v>
      </c>
      <c r="E1644" s="1" t="s">
        <v>136</v>
      </c>
      <c r="F1644">
        <v>0</v>
      </c>
      <c r="G1644">
        <v>392914.30200000003</v>
      </c>
      <c r="H1644" s="2">
        <f t="shared" si="50"/>
        <v>392914.30200000003</v>
      </c>
      <c r="I1644" s="1">
        <f t="shared" si="51"/>
        <v>45473</v>
      </c>
    </row>
    <row r="1645" spans="1:9" x14ac:dyDescent="0.2">
      <c r="A1645" t="s">
        <v>127</v>
      </c>
      <c r="B1645" t="s">
        <v>127</v>
      </c>
      <c r="C1645" t="s">
        <v>62</v>
      </c>
      <c r="D1645" t="s">
        <v>62</v>
      </c>
      <c r="E1645" s="1" t="s">
        <v>136</v>
      </c>
      <c r="F1645">
        <v>0</v>
      </c>
      <c r="G1645">
        <v>800000</v>
      </c>
      <c r="H1645" s="2">
        <f t="shared" si="50"/>
        <v>800000</v>
      </c>
      <c r="I1645" s="1">
        <f t="shared" si="51"/>
        <v>45473</v>
      </c>
    </row>
    <row r="1646" spans="1:9" x14ac:dyDescent="0.2">
      <c r="A1646" t="s">
        <v>106</v>
      </c>
      <c r="B1646" t="s">
        <v>16</v>
      </c>
      <c r="C1646" t="s">
        <v>62</v>
      </c>
      <c r="D1646" t="s">
        <v>62</v>
      </c>
      <c r="E1646" s="1" t="s">
        <v>136</v>
      </c>
      <c r="F1646">
        <v>0</v>
      </c>
      <c r="G1646">
        <v>22100000</v>
      </c>
      <c r="H1646" s="2">
        <f t="shared" si="50"/>
        <v>22100000</v>
      </c>
      <c r="I1646" s="1">
        <f t="shared" si="51"/>
        <v>45473</v>
      </c>
    </row>
    <row r="1647" spans="1:9" x14ac:dyDescent="0.2">
      <c r="A1647" t="s">
        <v>58</v>
      </c>
      <c r="B1647" t="s">
        <v>9</v>
      </c>
      <c r="C1647" t="s">
        <v>62</v>
      </c>
      <c r="D1647" t="s">
        <v>62</v>
      </c>
      <c r="E1647" s="1" t="s">
        <v>136</v>
      </c>
      <c r="F1647">
        <v>0</v>
      </c>
      <c r="G1647">
        <v>366.14</v>
      </c>
      <c r="H1647" s="2">
        <f t="shared" si="50"/>
        <v>366.14</v>
      </c>
      <c r="I1647" s="1">
        <f t="shared" si="51"/>
        <v>45473</v>
      </c>
    </row>
    <row r="1648" spans="1:9" x14ac:dyDescent="0.2">
      <c r="A1648" t="s">
        <v>60</v>
      </c>
      <c r="B1648" t="s">
        <v>9</v>
      </c>
      <c r="C1648" t="s">
        <v>62</v>
      </c>
      <c r="D1648" t="s">
        <v>62</v>
      </c>
      <c r="E1648" s="1" t="s">
        <v>136</v>
      </c>
      <c r="F1648">
        <v>0</v>
      </c>
      <c r="G1648">
        <v>600</v>
      </c>
      <c r="H1648" s="2">
        <f t="shared" si="50"/>
        <v>600</v>
      </c>
      <c r="I1648" s="1">
        <f t="shared" si="51"/>
        <v>45473</v>
      </c>
    </row>
    <row r="1649" spans="1:9" x14ac:dyDescent="0.2">
      <c r="A1649" t="s">
        <v>97</v>
      </c>
      <c r="B1649" t="s">
        <v>18</v>
      </c>
      <c r="C1649" t="s">
        <v>62</v>
      </c>
      <c r="D1649" t="s">
        <v>62</v>
      </c>
      <c r="E1649" s="1" t="s">
        <v>137</v>
      </c>
      <c r="F1649">
        <v>0</v>
      </c>
      <c r="G1649">
        <v>438786.89</v>
      </c>
      <c r="H1649" s="2">
        <f t="shared" si="50"/>
        <v>438786.89</v>
      </c>
      <c r="I1649" s="1">
        <f t="shared" si="51"/>
        <v>45504</v>
      </c>
    </row>
    <row r="1650" spans="1:9" x14ac:dyDescent="0.2">
      <c r="A1650" t="s">
        <v>63</v>
      </c>
      <c r="B1650" t="s">
        <v>18</v>
      </c>
      <c r="C1650" t="s">
        <v>22</v>
      </c>
      <c r="D1650" t="s">
        <v>62</v>
      </c>
      <c r="E1650" s="1" t="s">
        <v>137</v>
      </c>
      <c r="F1650">
        <v>0</v>
      </c>
      <c r="G1650">
        <v>3132854.19</v>
      </c>
      <c r="H1650" s="2">
        <f t="shared" si="50"/>
        <v>3132854.19</v>
      </c>
      <c r="I1650" s="1">
        <f t="shared" si="51"/>
        <v>45504</v>
      </c>
    </row>
    <row r="1651" spans="1:9" x14ac:dyDescent="0.2">
      <c r="A1651" t="s">
        <v>64</v>
      </c>
      <c r="B1651" t="s">
        <v>18</v>
      </c>
      <c r="C1651" t="s">
        <v>22</v>
      </c>
      <c r="D1651" t="s">
        <v>62</v>
      </c>
      <c r="E1651" s="1" t="s">
        <v>137</v>
      </c>
      <c r="F1651">
        <v>0</v>
      </c>
      <c r="G1651">
        <v>25090</v>
      </c>
      <c r="H1651" s="2">
        <f t="shared" si="50"/>
        <v>25090</v>
      </c>
      <c r="I1651" s="1">
        <f t="shared" si="51"/>
        <v>45504</v>
      </c>
    </row>
    <row r="1652" spans="1:9" x14ac:dyDescent="0.2">
      <c r="A1652" t="s">
        <v>65</v>
      </c>
      <c r="B1652" t="s">
        <v>18</v>
      </c>
      <c r="C1652" t="s">
        <v>22</v>
      </c>
      <c r="D1652" t="s">
        <v>62</v>
      </c>
      <c r="E1652" s="1" t="s">
        <v>137</v>
      </c>
      <c r="F1652">
        <v>0</v>
      </c>
      <c r="G1652">
        <v>107.39</v>
      </c>
      <c r="H1652" s="2">
        <f t="shared" si="50"/>
        <v>107.39</v>
      </c>
      <c r="I1652" s="1">
        <f t="shared" si="51"/>
        <v>45504</v>
      </c>
    </row>
    <row r="1653" spans="1:9" x14ac:dyDescent="0.2">
      <c r="A1653" t="s">
        <v>28</v>
      </c>
      <c r="B1653" t="s">
        <v>18</v>
      </c>
      <c r="C1653" t="s">
        <v>62</v>
      </c>
      <c r="D1653" t="s">
        <v>62</v>
      </c>
      <c r="E1653" s="1" t="s">
        <v>137</v>
      </c>
      <c r="F1653">
        <v>0</v>
      </c>
      <c r="G1653">
        <v>225909.58</v>
      </c>
      <c r="H1653" s="2">
        <f t="shared" si="50"/>
        <v>225909.58</v>
      </c>
      <c r="I1653" s="1">
        <f t="shared" si="51"/>
        <v>45504</v>
      </c>
    </row>
    <row r="1654" spans="1:9" x14ac:dyDescent="0.2">
      <c r="A1654" t="s">
        <v>122</v>
      </c>
      <c r="B1654" t="s">
        <v>18</v>
      </c>
      <c r="C1654" t="s">
        <v>62</v>
      </c>
      <c r="D1654" t="s">
        <v>62</v>
      </c>
      <c r="E1654" s="1" t="s">
        <v>137</v>
      </c>
      <c r="F1654">
        <v>0</v>
      </c>
      <c r="G1654">
        <v>314037.88099999999</v>
      </c>
      <c r="H1654" s="2">
        <f t="shared" si="50"/>
        <v>314037.88099999999</v>
      </c>
      <c r="I1654" s="1">
        <f t="shared" si="51"/>
        <v>45504</v>
      </c>
    </row>
    <row r="1655" spans="1:9" x14ac:dyDescent="0.2">
      <c r="A1655" t="s">
        <v>40</v>
      </c>
      <c r="B1655" t="s">
        <v>9</v>
      </c>
      <c r="C1655" t="s">
        <v>62</v>
      </c>
      <c r="D1655" t="s">
        <v>62</v>
      </c>
      <c r="E1655" s="1" t="s">
        <v>137</v>
      </c>
      <c r="F1655">
        <v>0</v>
      </c>
      <c r="G1655">
        <v>2874952.38</v>
      </c>
      <c r="H1655" s="2">
        <f t="shared" si="50"/>
        <v>2874952.38</v>
      </c>
      <c r="I1655" s="1">
        <f t="shared" si="51"/>
        <v>45504</v>
      </c>
    </row>
    <row r="1656" spans="1:9" x14ac:dyDescent="0.2">
      <c r="A1656" t="s">
        <v>41</v>
      </c>
      <c r="B1656" t="s">
        <v>9</v>
      </c>
      <c r="C1656" t="s">
        <v>62</v>
      </c>
      <c r="D1656" t="s">
        <v>62</v>
      </c>
      <c r="E1656" s="1" t="s">
        <v>137</v>
      </c>
      <c r="F1656">
        <v>0</v>
      </c>
      <c r="G1656">
        <v>100000</v>
      </c>
      <c r="H1656" s="2">
        <f t="shared" si="50"/>
        <v>100000</v>
      </c>
      <c r="I1656" s="1">
        <f t="shared" si="51"/>
        <v>45504</v>
      </c>
    </row>
    <row r="1657" spans="1:9" x14ac:dyDescent="0.2">
      <c r="A1657" t="s">
        <v>42</v>
      </c>
      <c r="B1657" t="s">
        <v>9</v>
      </c>
      <c r="C1657" t="s">
        <v>62</v>
      </c>
      <c r="D1657" t="s">
        <v>62</v>
      </c>
      <c r="E1657" s="1" t="s">
        <v>137</v>
      </c>
      <c r="F1657">
        <v>0</v>
      </c>
      <c r="G1657">
        <v>100000</v>
      </c>
      <c r="H1657" s="2">
        <f t="shared" si="50"/>
        <v>100000</v>
      </c>
      <c r="I1657" s="1">
        <f t="shared" si="51"/>
        <v>45504</v>
      </c>
    </row>
    <row r="1658" spans="1:9" x14ac:dyDescent="0.2">
      <c r="A1658" t="s">
        <v>43</v>
      </c>
      <c r="B1658" t="s">
        <v>9</v>
      </c>
      <c r="C1658" t="s">
        <v>62</v>
      </c>
      <c r="D1658" t="s">
        <v>62</v>
      </c>
      <c r="E1658" s="1" t="s">
        <v>137</v>
      </c>
      <c r="F1658">
        <v>0</v>
      </c>
      <c r="G1658">
        <v>100000</v>
      </c>
      <c r="H1658" s="2">
        <f t="shared" si="50"/>
        <v>100000</v>
      </c>
      <c r="I1658" s="1">
        <f t="shared" si="51"/>
        <v>45504</v>
      </c>
    </row>
    <row r="1659" spans="1:9" x14ac:dyDescent="0.2">
      <c r="A1659" t="s">
        <v>44</v>
      </c>
      <c r="B1659" t="s">
        <v>9</v>
      </c>
      <c r="C1659" t="s">
        <v>62</v>
      </c>
      <c r="D1659" t="s">
        <v>62</v>
      </c>
      <c r="E1659" s="1" t="s">
        <v>137</v>
      </c>
      <c r="F1659">
        <v>0</v>
      </c>
      <c r="G1659">
        <v>100000</v>
      </c>
      <c r="H1659" s="2">
        <f t="shared" si="50"/>
        <v>100000</v>
      </c>
      <c r="I1659" s="1">
        <f t="shared" si="51"/>
        <v>45504</v>
      </c>
    </row>
    <row r="1660" spans="1:9" x14ac:dyDescent="0.2">
      <c r="A1660" t="s">
        <v>45</v>
      </c>
      <c r="B1660" t="s">
        <v>9</v>
      </c>
      <c r="C1660" t="s">
        <v>62</v>
      </c>
      <c r="D1660" t="s">
        <v>62</v>
      </c>
      <c r="E1660" s="1" t="s">
        <v>137</v>
      </c>
      <c r="F1660">
        <v>0</v>
      </c>
      <c r="G1660">
        <v>100000</v>
      </c>
      <c r="H1660" s="2">
        <f t="shared" si="50"/>
        <v>100000</v>
      </c>
      <c r="I1660" s="1">
        <f t="shared" si="51"/>
        <v>45504</v>
      </c>
    </row>
    <row r="1661" spans="1:9" x14ac:dyDescent="0.2">
      <c r="A1661" t="s">
        <v>46</v>
      </c>
      <c r="B1661" t="s">
        <v>9</v>
      </c>
      <c r="C1661" t="s">
        <v>62</v>
      </c>
      <c r="D1661" t="s">
        <v>62</v>
      </c>
      <c r="E1661" s="1" t="s">
        <v>137</v>
      </c>
      <c r="F1661">
        <v>0</v>
      </c>
      <c r="G1661">
        <v>100000</v>
      </c>
      <c r="H1661" s="2">
        <f t="shared" si="50"/>
        <v>100000</v>
      </c>
      <c r="I1661" s="1">
        <f t="shared" si="51"/>
        <v>45504</v>
      </c>
    </row>
    <row r="1662" spans="1:9" x14ac:dyDescent="0.2">
      <c r="A1662" t="s">
        <v>47</v>
      </c>
      <c r="B1662" t="s">
        <v>9</v>
      </c>
      <c r="C1662" t="s">
        <v>62</v>
      </c>
      <c r="D1662" t="s">
        <v>62</v>
      </c>
      <c r="E1662" s="1" t="s">
        <v>137</v>
      </c>
      <c r="F1662">
        <v>0</v>
      </c>
      <c r="G1662">
        <v>100000</v>
      </c>
      <c r="H1662" s="2">
        <f t="shared" si="50"/>
        <v>100000</v>
      </c>
      <c r="I1662" s="1">
        <f t="shared" si="51"/>
        <v>45504</v>
      </c>
    </row>
    <row r="1663" spans="1:9" x14ac:dyDescent="0.2">
      <c r="A1663" t="s">
        <v>48</v>
      </c>
      <c r="B1663" t="s">
        <v>9</v>
      </c>
      <c r="C1663" t="s">
        <v>62</v>
      </c>
      <c r="D1663" t="s">
        <v>62</v>
      </c>
      <c r="E1663" s="1" t="s">
        <v>137</v>
      </c>
      <c r="F1663">
        <v>0</v>
      </c>
      <c r="G1663">
        <v>100000</v>
      </c>
      <c r="H1663" s="2">
        <f t="shared" si="50"/>
        <v>100000</v>
      </c>
      <c r="I1663" s="1">
        <f t="shared" si="51"/>
        <v>45504</v>
      </c>
    </row>
    <row r="1664" spans="1:9" x14ac:dyDescent="0.2">
      <c r="A1664" t="s">
        <v>125</v>
      </c>
      <c r="B1664" t="s">
        <v>18</v>
      </c>
      <c r="C1664" t="s">
        <v>62</v>
      </c>
      <c r="D1664" t="s">
        <v>62</v>
      </c>
      <c r="E1664" s="1" t="s">
        <v>137</v>
      </c>
      <c r="F1664">
        <v>0</v>
      </c>
      <c r="G1664">
        <v>392914.30200000003</v>
      </c>
      <c r="H1664" s="2">
        <f t="shared" si="50"/>
        <v>392914.30200000003</v>
      </c>
      <c r="I1664" s="1">
        <f t="shared" si="51"/>
        <v>45504</v>
      </c>
    </row>
    <row r="1665" spans="1:9" x14ac:dyDescent="0.2">
      <c r="A1665" t="s">
        <v>127</v>
      </c>
      <c r="B1665" t="s">
        <v>127</v>
      </c>
      <c r="C1665" t="s">
        <v>62</v>
      </c>
      <c r="D1665" t="s">
        <v>62</v>
      </c>
      <c r="E1665" s="1" t="s">
        <v>137</v>
      </c>
      <c r="F1665">
        <v>0</v>
      </c>
      <c r="G1665">
        <v>800000</v>
      </c>
      <c r="H1665" s="2">
        <f t="shared" si="50"/>
        <v>800000</v>
      </c>
      <c r="I1665" s="1">
        <f t="shared" si="51"/>
        <v>45504</v>
      </c>
    </row>
    <row r="1666" spans="1:9" x14ac:dyDescent="0.2">
      <c r="A1666" t="s">
        <v>106</v>
      </c>
      <c r="B1666" t="s">
        <v>16</v>
      </c>
      <c r="C1666" t="s">
        <v>62</v>
      </c>
      <c r="D1666" t="s">
        <v>62</v>
      </c>
      <c r="E1666" s="1" t="s">
        <v>137</v>
      </c>
      <c r="F1666">
        <v>0</v>
      </c>
      <c r="G1666">
        <v>43700000</v>
      </c>
      <c r="H1666" s="2">
        <f t="shared" ref="H1666:H1729" si="52">IF(F1666=0, G1666, F1666)</f>
        <v>43700000</v>
      </c>
      <c r="I1666" s="1">
        <f t="shared" ref="I1666:I1683" si="53">E1666+0</f>
        <v>45504</v>
      </c>
    </row>
    <row r="1667" spans="1:9" x14ac:dyDescent="0.2">
      <c r="A1667" t="s">
        <v>97</v>
      </c>
      <c r="B1667" t="s">
        <v>18</v>
      </c>
      <c r="C1667" t="s">
        <v>62</v>
      </c>
      <c r="D1667" t="s">
        <v>62</v>
      </c>
      <c r="E1667" s="1" t="s">
        <v>138</v>
      </c>
      <c r="F1667">
        <v>0</v>
      </c>
      <c r="G1667">
        <v>1461743.8</v>
      </c>
      <c r="H1667" s="2">
        <f t="shared" si="52"/>
        <v>1461743.8</v>
      </c>
      <c r="I1667" s="1">
        <f t="shared" si="53"/>
        <v>45535</v>
      </c>
    </row>
    <row r="1668" spans="1:9" x14ac:dyDescent="0.2">
      <c r="A1668" t="s">
        <v>63</v>
      </c>
      <c r="B1668" t="s">
        <v>18</v>
      </c>
      <c r="C1668" t="s">
        <v>22</v>
      </c>
      <c r="D1668" t="s">
        <v>62</v>
      </c>
      <c r="E1668" s="1" t="s">
        <v>138</v>
      </c>
      <c r="F1668">
        <v>0</v>
      </c>
      <c r="G1668">
        <v>82277902.150000006</v>
      </c>
      <c r="H1668" s="2">
        <f t="shared" si="52"/>
        <v>82277902.150000006</v>
      </c>
      <c r="I1668" s="1">
        <f t="shared" si="53"/>
        <v>45535</v>
      </c>
    </row>
    <row r="1669" spans="1:9" x14ac:dyDescent="0.2">
      <c r="A1669" t="s">
        <v>28</v>
      </c>
      <c r="B1669" t="s">
        <v>18</v>
      </c>
      <c r="C1669" t="s">
        <v>62</v>
      </c>
      <c r="D1669" t="s">
        <v>62</v>
      </c>
      <c r="E1669" s="1" t="s">
        <v>138</v>
      </c>
      <c r="F1669">
        <v>0</v>
      </c>
      <c r="G1669">
        <v>721504.94</v>
      </c>
      <c r="H1669" s="2">
        <f t="shared" si="52"/>
        <v>721504.94</v>
      </c>
      <c r="I1669" s="1">
        <f t="shared" si="53"/>
        <v>45535</v>
      </c>
    </row>
    <row r="1670" spans="1:9" x14ac:dyDescent="0.2">
      <c r="A1670" t="s">
        <v>122</v>
      </c>
      <c r="B1670" t="s">
        <v>18</v>
      </c>
      <c r="C1670" t="s">
        <v>62</v>
      </c>
      <c r="D1670" t="s">
        <v>62</v>
      </c>
      <c r="E1670" s="1" t="s">
        <v>138</v>
      </c>
      <c r="F1670">
        <v>0</v>
      </c>
      <c r="G1670">
        <v>314037.88099999999</v>
      </c>
      <c r="H1670" s="2">
        <f t="shared" si="52"/>
        <v>314037.88099999999</v>
      </c>
      <c r="I1670" s="1">
        <f t="shared" si="53"/>
        <v>45535</v>
      </c>
    </row>
    <row r="1671" spans="1:9" x14ac:dyDescent="0.2">
      <c r="A1671" t="s">
        <v>139</v>
      </c>
      <c r="B1671" t="s">
        <v>139</v>
      </c>
      <c r="C1671" t="s">
        <v>62</v>
      </c>
      <c r="D1671" t="s">
        <v>62</v>
      </c>
      <c r="E1671" s="1" t="s">
        <v>138</v>
      </c>
      <c r="F1671">
        <v>0</v>
      </c>
      <c r="G1671">
        <v>16771234.67</v>
      </c>
      <c r="H1671" s="2">
        <f t="shared" si="52"/>
        <v>16771234.67</v>
      </c>
      <c r="I1671" s="1">
        <f t="shared" si="53"/>
        <v>45535</v>
      </c>
    </row>
    <row r="1672" spans="1:9" x14ac:dyDescent="0.2">
      <c r="A1672" t="s">
        <v>40</v>
      </c>
      <c r="B1672" t="s">
        <v>9</v>
      </c>
      <c r="C1672" t="s">
        <v>62</v>
      </c>
      <c r="D1672" t="s">
        <v>62</v>
      </c>
      <c r="E1672" s="1" t="s">
        <v>138</v>
      </c>
      <c r="F1672">
        <v>0</v>
      </c>
      <c r="G1672">
        <v>2874952.75</v>
      </c>
      <c r="H1672" s="2">
        <f t="shared" si="52"/>
        <v>2874952.75</v>
      </c>
      <c r="I1672" s="1">
        <f t="shared" si="53"/>
        <v>45535</v>
      </c>
    </row>
    <row r="1673" spans="1:9" x14ac:dyDescent="0.2">
      <c r="A1673" t="s">
        <v>41</v>
      </c>
      <c r="B1673" t="s">
        <v>9</v>
      </c>
      <c r="C1673" t="s">
        <v>62</v>
      </c>
      <c r="D1673" t="s">
        <v>62</v>
      </c>
      <c r="E1673" s="1" t="s">
        <v>138</v>
      </c>
      <c r="F1673">
        <v>0</v>
      </c>
      <c r="G1673">
        <v>100000</v>
      </c>
      <c r="H1673" s="2">
        <f t="shared" si="52"/>
        <v>100000</v>
      </c>
      <c r="I1673" s="1">
        <f t="shared" si="53"/>
        <v>45535</v>
      </c>
    </row>
    <row r="1674" spans="1:9" x14ac:dyDescent="0.2">
      <c r="A1674" t="s">
        <v>42</v>
      </c>
      <c r="B1674" t="s">
        <v>9</v>
      </c>
      <c r="C1674" t="s">
        <v>62</v>
      </c>
      <c r="D1674" t="s">
        <v>62</v>
      </c>
      <c r="E1674" s="1" t="s">
        <v>138</v>
      </c>
      <c r="F1674">
        <v>0</v>
      </c>
      <c r="G1674">
        <v>100000</v>
      </c>
      <c r="H1674" s="2">
        <f t="shared" si="52"/>
        <v>100000</v>
      </c>
      <c r="I1674" s="1">
        <f t="shared" si="53"/>
        <v>45535</v>
      </c>
    </row>
    <row r="1675" spans="1:9" x14ac:dyDescent="0.2">
      <c r="A1675" t="s">
        <v>43</v>
      </c>
      <c r="B1675" t="s">
        <v>9</v>
      </c>
      <c r="C1675" t="s">
        <v>62</v>
      </c>
      <c r="D1675" t="s">
        <v>62</v>
      </c>
      <c r="E1675" s="1" t="s">
        <v>138</v>
      </c>
      <c r="F1675">
        <v>0</v>
      </c>
      <c r="G1675">
        <v>100000</v>
      </c>
      <c r="H1675" s="2">
        <f t="shared" si="52"/>
        <v>100000</v>
      </c>
      <c r="I1675" s="1">
        <f t="shared" si="53"/>
        <v>45535</v>
      </c>
    </row>
    <row r="1676" spans="1:9" x14ac:dyDescent="0.2">
      <c r="A1676" t="s">
        <v>44</v>
      </c>
      <c r="B1676" t="s">
        <v>9</v>
      </c>
      <c r="C1676" t="s">
        <v>62</v>
      </c>
      <c r="D1676" t="s">
        <v>62</v>
      </c>
      <c r="E1676" s="1" t="s">
        <v>138</v>
      </c>
      <c r="F1676">
        <v>0</v>
      </c>
      <c r="G1676">
        <v>100000</v>
      </c>
      <c r="H1676" s="2">
        <f t="shared" si="52"/>
        <v>100000</v>
      </c>
      <c r="I1676" s="1">
        <f t="shared" si="53"/>
        <v>45535</v>
      </c>
    </row>
    <row r="1677" spans="1:9" x14ac:dyDescent="0.2">
      <c r="A1677" t="s">
        <v>45</v>
      </c>
      <c r="B1677" t="s">
        <v>9</v>
      </c>
      <c r="C1677" t="s">
        <v>62</v>
      </c>
      <c r="D1677" t="s">
        <v>62</v>
      </c>
      <c r="E1677" s="1" t="s">
        <v>138</v>
      </c>
      <c r="F1677">
        <v>0</v>
      </c>
      <c r="G1677">
        <v>100000</v>
      </c>
      <c r="H1677" s="2">
        <f t="shared" si="52"/>
        <v>100000</v>
      </c>
      <c r="I1677" s="1">
        <f t="shared" si="53"/>
        <v>45535</v>
      </c>
    </row>
    <row r="1678" spans="1:9" x14ac:dyDescent="0.2">
      <c r="A1678" t="s">
        <v>46</v>
      </c>
      <c r="B1678" t="s">
        <v>9</v>
      </c>
      <c r="C1678" t="s">
        <v>62</v>
      </c>
      <c r="D1678" t="s">
        <v>62</v>
      </c>
      <c r="E1678" s="1" t="s">
        <v>138</v>
      </c>
      <c r="F1678">
        <v>0</v>
      </c>
      <c r="G1678">
        <v>100000</v>
      </c>
      <c r="H1678" s="2">
        <f t="shared" si="52"/>
        <v>100000</v>
      </c>
      <c r="I1678" s="1">
        <f t="shared" si="53"/>
        <v>45535</v>
      </c>
    </row>
    <row r="1679" spans="1:9" x14ac:dyDescent="0.2">
      <c r="A1679" t="s">
        <v>47</v>
      </c>
      <c r="B1679" t="s">
        <v>9</v>
      </c>
      <c r="C1679" t="s">
        <v>62</v>
      </c>
      <c r="D1679" t="s">
        <v>62</v>
      </c>
      <c r="E1679" s="1" t="s">
        <v>138</v>
      </c>
      <c r="F1679">
        <v>0</v>
      </c>
      <c r="G1679">
        <v>100000</v>
      </c>
      <c r="H1679" s="2">
        <f t="shared" si="52"/>
        <v>100000</v>
      </c>
      <c r="I1679" s="1">
        <f t="shared" si="53"/>
        <v>45535</v>
      </c>
    </row>
    <row r="1680" spans="1:9" x14ac:dyDescent="0.2">
      <c r="A1680" t="s">
        <v>48</v>
      </c>
      <c r="B1680" t="s">
        <v>9</v>
      </c>
      <c r="C1680" t="s">
        <v>62</v>
      </c>
      <c r="D1680" t="s">
        <v>62</v>
      </c>
      <c r="E1680" s="1" t="s">
        <v>138</v>
      </c>
      <c r="F1680">
        <v>0</v>
      </c>
      <c r="G1680">
        <v>100000</v>
      </c>
      <c r="H1680" s="2">
        <f t="shared" si="52"/>
        <v>100000</v>
      </c>
      <c r="I1680" s="1">
        <f t="shared" si="53"/>
        <v>45535</v>
      </c>
    </row>
    <row r="1681" spans="1:9" x14ac:dyDescent="0.2">
      <c r="A1681" t="s">
        <v>125</v>
      </c>
      <c r="B1681" t="s">
        <v>18</v>
      </c>
      <c r="C1681" t="s">
        <v>62</v>
      </c>
      <c r="D1681" t="s">
        <v>62</v>
      </c>
      <c r="E1681" s="1" t="s">
        <v>138</v>
      </c>
      <c r="F1681">
        <v>0</v>
      </c>
      <c r="G1681">
        <v>392914.30200000003</v>
      </c>
      <c r="H1681" s="2">
        <f t="shared" si="52"/>
        <v>392914.30200000003</v>
      </c>
      <c r="I1681" s="1">
        <f t="shared" si="53"/>
        <v>45535</v>
      </c>
    </row>
    <row r="1682" spans="1:9" x14ac:dyDescent="0.2">
      <c r="A1682" t="s">
        <v>127</v>
      </c>
      <c r="B1682" t="s">
        <v>127</v>
      </c>
      <c r="C1682" t="s">
        <v>62</v>
      </c>
      <c r="D1682" t="s">
        <v>62</v>
      </c>
      <c r="E1682" s="1" t="s">
        <v>138</v>
      </c>
      <c r="F1682">
        <v>0</v>
      </c>
      <c r="G1682">
        <v>800000</v>
      </c>
      <c r="H1682" s="2">
        <f t="shared" si="52"/>
        <v>800000</v>
      </c>
      <c r="I1682" s="1">
        <f t="shared" si="53"/>
        <v>45535</v>
      </c>
    </row>
    <row r="1683" spans="1:9" x14ac:dyDescent="0.2">
      <c r="A1683" t="s">
        <v>106</v>
      </c>
      <c r="B1683" t="s">
        <v>16</v>
      </c>
      <c r="C1683" t="s">
        <v>62</v>
      </c>
      <c r="D1683" t="s">
        <v>62</v>
      </c>
      <c r="E1683" s="1" t="s">
        <v>138</v>
      </c>
      <c r="F1683">
        <v>0</v>
      </c>
      <c r="G1683">
        <v>27500000</v>
      </c>
      <c r="H1683" s="2">
        <f t="shared" si="52"/>
        <v>27500000</v>
      </c>
      <c r="I1683" s="1">
        <f t="shared" si="53"/>
        <v>45535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140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SUMIFS(data!$H$1:$H$1683, data!$A$1:$A$1683, 'Heron Fields'!$A7, data!$D$1:$D$1683, 'Heron Fields'!$A$2, data!$E$1:$E$1683, 'Heron Fields'!C$5)</f>
        <v>0</v>
      </c>
      <c r="D7" s="2">
        <f>C7+SUMIFS(data!$H$1:$H$1683, data!$A$1:$A$1683, 'Heron Fields'!$A7, data!$D$1:$D$1683, 'Heron Fields'!$A$2, data!$E$1:$E$1683, 'Heron Fields'!D$5)</f>
        <v>0</v>
      </c>
      <c r="E7" s="2">
        <f>D7+SUMIFS(data!$H$1:$H$1683, data!$A$1:$A$1683, 'Heron Fields'!$A7, data!$D$1:$D$1683, 'Heron Fields'!$A$2, data!$E$1:$E$1683, 'Heron Fields'!E$5)</f>
        <v>0</v>
      </c>
      <c r="F7" s="2">
        <f>E7+SUMIFS(data!$H$1:$H$1683, data!$A$1:$A$1683, 'Heron Fields'!$A7, data!$D$1:$D$1683, 'Heron Fields'!$A$2, data!$E$1:$E$1683, 'Heron Fields'!F$5)</f>
        <v>0</v>
      </c>
      <c r="G7" s="2">
        <f>F7+SUMIFS(data!$H$1:$H$1683, data!$A$1:$A$1683, 'Heron Fields'!$A7, data!$D$1:$D$1683, 'Heron Fields'!$A$2, data!$E$1:$E$1683, 'Heron Fields'!G$5)</f>
        <v>0</v>
      </c>
      <c r="H7" s="2">
        <f>G7+SUMIFS(data!$H$1:$H$1683, data!$A$1:$A$1683, 'Heron Fields'!$A7, data!$D$1:$D$1683, 'Heron Fields'!$A$2, data!$E$1:$E$1683, 'Heron Fields'!H$5)</f>
        <v>0</v>
      </c>
      <c r="I7" s="2">
        <f>H7+SUMIFS(data!$H$1:$H$1683, data!$A$1:$A$1683, 'Heron Fields'!$A7, data!$D$1:$D$1683, 'Heron Fields'!$A$2, data!$E$1:$E$1683, 'Heron Fields'!I$5)</f>
        <v>0</v>
      </c>
      <c r="J7" s="2">
        <f>I7+SUMIFS(data!$H$1:$H$1683, data!$A$1:$A$1683, 'Heron Fields'!$A7, data!$D$1:$D$1683, 'Heron Fields'!$A$2, data!$E$1:$E$1683, 'Heron Fields'!J$5)</f>
        <v>0</v>
      </c>
      <c r="K7" s="2">
        <f>J7+SUMIFS(data!$H$1:$H$1683, data!$A$1:$A$1683, 'Heron Fields'!$A7, data!$D$1:$D$1683, 'Heron Fields'!$A$2, data!$E$1:$E$1683, 'Heron Fields'!K$5)</f>
        <v>0</v>
      </c>
      <c r="L7" s="2">
        <f>K7+SUMIFS(data!$H$1:$H$1683, data!$A$1:$A$1683, 'Heron Fields'!$A7, data!$D$1:$D$1683, 'Heron Fields'!$A$2, data!$E$1:$E$1683, 'Heron Fields'!L$5)</f>
        <v>0</v>
      </c>
      <c r="M7" s="2">
        <f>L7+SUMIFS(data!$H$1:$H$1683, data!$A$1:$A$1683, 'Heron Fields'!$A7, data!$D$1:$D$1683, 'Heron Fields'!$A$2, data!$E$1:$E$1683, 'Heron Fields'!M$5)</f>
        <v>35916.78</v>
      </c>
      <c r="N7" s="2">
        <f>M7+SUMIFS(data!$H$1:$H$1683, data!$A$1:$A$1683, 'Heron Fields'!$A7, data!$D$1:$D$1683, 'Heron Fields'!$A$2, data!$E$1:$E$1683, 'Heron Fields'!N$5)</f>
        <v>0</v>
      </c>
      <c r="O7" s="2">
        <f>N7+SUMIFS(data!$H$1:$H$1683, data!$A$1:$A$1683, 'Heron Fields'!$A7, data!$D$1:$D$1683, 'Heron Fields'!$A$2, data!$E$1:$E$1683, 'Heron Fields'!O$5)</f>
        <v>0</v>
      </c>
      <c r="P7" s="2">
        <f>O7+SUMIFS(data!$H$1:$H$1683, data!$A$1:$A$1683, 'Heron Fields'!$A7, data!$D$1:$D$1683, 'Heron Fields'!$A$2, data!$E$1:$E$1683, 'Heron Fields'!P$5)</f>
        <v>0</v>
      </c>
      <c r="Q7" s="2">
        <f>P7+SUMIFS(data!$H$1:$H$1683, data!$A$1:$A$1683, 'Heron Fields'!$A7, data!$D$1:$D$1683, 'Heron Fields'!$A$2, data!$E$1:$E$1683, 'Heron Fields'!Q$5)</f>
        <v>0</v>
      </c>
      <c r="R7" s="2">
        <f>Q7+SUMIFS(data!$H$1:$H$1683, data!$A$1:$A$1683, 'Heron Fields'!$A7, data!$D$1:$D$1683, 'Heron Fields'!$A$2, data!$E$1:$E$1683, 'Heron Fields'!R$5)</f>
        <v>0</v>
      </c>
      <c r="S7" s="2">
        <f>R7+SUMIFS(data!$H$1:$H$1683, data!$A$1:$A$1683, 'Heron Fields'!$A7, data!$D$1:$D$1683, 'Heron Fields'!$A$2, data!$E$1:$E$1683, 'Heron Fields'!S$5)</f>
        <v>0</v>
      </c>
      <c r="T7" s="2">
        <f>S7+SUMIFS(data!$H$1:$H$1683, data!$A$1:$A$1683, 'Heron Fields'!$A7, data!$D$1:$D$1683, 'Heron Fields'!$A$2, data!$E$1:$E$1683, 'Heron Fields'!T$5)</f>
        <v>0</v>
      </c>
      <c r="U7" s="2">
        <f>T7+SUMIFS(data!$H$1:$H$1683, data!$A$1:$A$1683, 'Heron Fields'!$A7, data!$D$1:$D$1683, 'Heron Fields'!$A$2, data!$E$1:$E$1683, 'Heron Fields'!U$5)</f>
        <v>0</v>
      </c>
      <c r="V7" s="2">
        <f>U7+SUMIFS(data!$H$1:$H$1683, data!$A$1:$A$1683, 'Heron Fields'!$A7, data!$D$1:$D$1683, 'Heron Fields'!$A$2, data!$E$1:$E$1683, 'Heron Fields'!V$5)</f>
        <v>0</v>
      </c>
      <c r="W7" s="2">
        <f>V7+SUMIFS(data!$H$1:$H$1683, data!$A$1:$A$1683, 'Heron Fields'!$A7, data!$D$1:$D$1683, 'Heron Fields'!$A$2, data!$E$1:$E$1683, 'Heron Fields'!W$5)</f>
        <v>0</v>
      </c>
      <c r="X7" s="2">
        <f>W7+SUMIFS(data!$H$1:$H$1683, data!$A$1:$A$1683, 'Heron Fields'!$A7, data!$D$1:$D$1683, 'Heron Fields'!$A$2, data!$E$1:$E$1683, 'Heron Fields'!X$5)</f>
        <v>0</v>
      </c>
      <c r="Y7" s="2">
        <f>X7+SUMIFS(data!$H$1:$H$1683, data!$A$1:$A$1683, 'Heron Fields'!$A7, data!$D$1:$D$1683, 'Heron Fields'!$A$2, data!$E$1:$E$1683, 'Heron Fields'!Y$5)</f>
        <v>0</v>
      </c>
      <c r="Z7" s="2">
        <f>Y7+SUMIFS(data!$H$1:$H$1683, data!$A$1:$A$1683, 'Heron Fields'!$A7, data!$D$1:$D$1683, 'Heron Fields'!$A$2, data!$E$1:$E$1683, 'Heron Fields'!Z$5)</f>
        <v>0</v>
      </c>
      <c r="AA7" s="2">
        <f>Z7+SUMIFS(data!$H$1:$H$1683, data!$A$1:$A$1683, 'Heron Fields'!$A7, data!$D$1:$D$1683, 'Heron Fields'!$A$2, data!$E$1:$E$1683, 'Heron Fields'!AA$5)</f>
        <v>0</v>
      </c>
      <c r="AB7" s="2">
        <f>AA7+SUMIFS(data!$H$1:$H$1683, data!$A$1:$A$1683, 'Heron Fields'!$A7, data!$D$1:$D$1683, 'Heron Fields'!$A$2, data!$E$1:$E$1683, 'Heron Fields'!AB$5)</f>
        <v>0</v>
      </c>
      <c r="AC7" s="2">
        <f>AB7+SUMIFS(data!$H$1:$H$1683, data!$A$1:$A$1683, 'Heron Fields'!$A7, data!$D$1:$D$1683, 'Heron Fields'!$A$2, data!$E$1:$E$1683, 'Heron Fields'!AC$5)</f>
        <v>0</v>
      </c>
      <c r="AD7" s="2">
        <f>AC7+SUMIFS(data!$H$1:$H$1683, data!$A$1:$A$1683, 'Heron Fields'!$A7, data!$D$1:$D$1683, 'Heron Fields'!$A$2, data!$E$1:$E$1683, 'Heron Fields'!AD$5)</f>
        <v>0</v>
      </c>
    </row>
    <row r="8" spans="1:30" x14ac:dyDescent="0.2">
      <c r="A8" t="s">
        <v>56</v>
      </c>
      <c r="C8" s="2">
        <f>SUMIFS(data!$H$1:$H$1683, data!$A$1:$A$1683, 'Heron Fields'!$A8, data!$D$1:$D$1683, 'Heron Fields'!$A$2, data!$E$1:$E$1683, 'Heron Fields'!C$5)</f>
        <v>0</v>
      </c>
      <c r="D8" s="2">
        <f>C8+SUMIFS(data!$H$1:$H$1683, data!$A$1:$A$1683, 'Heron Fields'!$A8, data!$D$1:$D$1683, 'Heron Fields'!$A$2, data!$E$1:$E$1683, 'Heron Fields'!D$5)</f>
        <v>0</v>
      </c>
      <c r="E8" s="2">
        <f>D8+SUMIFS(data!$H$1:$H$1683, data!$A$1:$A$1683, 'Heron Fields'!$A8, data!$D$1:$D$1683, 'Heron Fields'!$A$2, data!$E$1:$E$1683, 'Heron Fields'!E$5)</f>
        <v>0</v>
      </c>
      <c r="F8" s="2">
        <f>E8+SUMIFS(data!$H$1:$H$1683, data!$A$1:$A$1683, 'Heron Fields'!$A8, data!$D$1:$D$1683, 'Heron Fields'!$A$2, data!$E$1:$E$1683, 'Heron Fields'!F$5)</f>
        <v>0</v>
      </c>
      <c r="G8" s="2">
        <f>F8+SUMIFS(data!$H$1:$H$1683, data!$A$1:$A$1683, 'Heron Fields'!$A8, data!$D$1:$D$1683, 'Heron Fields'!$A$2, data!$E$1:$E$1683, 'Heron Fields'!G$5)</f>
        <v>0</v>
      </c>
      <c r="H8" s="2">
        <f>G8+SUMIFS(data!$H$1:$H$1683, data!$A$1:$A$1683, 'Heron Fields'!$A8, data!$D$1:$D$1683, 'Heron Fields'!$A$2, data!$E$1:$E$1683, 'Heron Fields'!H$5)</f>
        <v>0</v>
      </c>
      <c r="I8" s="2">
        <f>H8+SUMIFS(data!$H$1:$H$1683, data!$A$1:$A$1683, 'Heron Fields'!$A8, data!$D$1:$D$1683, 'Heron Fields'!$A$2, data!$E$1:$E$1683, 'Heron Fields'!I$5)</f>
        <v>0</v>
      </c>
      <c r="J8" s="2">
        <f>I8+SUMIFS(data!$H$1:$H$1683, data!$A$1:$A$1683, 'Heron Fields'!$A8, data!$D$1:$D$1683, 'Heron Fields'!$A$2, data!$E$1:$E$1683, 'Heron Fields'!J$5)</f>
        <v>0</v>
      </c>
      <c r="K8" s="2">
        <f>J8+SUMIFS(data!$H$1:$H$1683, data!$A$1:$A$1683, 'Heron Fields'!$A8, data!$D$1:$D$1683, 'Heron Fields'!$A$2, data!$E$1:$E$1683, 'Heron Fields'!K$5)</f>
        <v>13825130.439999999</v>
      </c>
      <c r="L8" s="2">
        <f>K8+SUMIFS(data!$H$1:$H$1683, data!$A$1:$A$1683, 'Heron Fields'!$A8, data!$D$1:$D$1683, 'Heron Fields'!$A$2, data!$E$1:$E$1683, 'Heron Fields'!L$5)</f>
        <v>22716695.670000002</v>
      </c>
      <c r="M8" s="2">
        <f>L8+SUMIFS(data!$H$1:$H$1683, data!$A$1:$A$1683, 'Heron Fields'!$A8, data!$D$1:$D$1683, 'Heron Fields'!$A$2, data!$E$1:$E$1683, 'Heron Fields'!M$5)</f>
        <v>33655043.490000002</v>
      </c>
      <c r="N8" s="2">
        <f>M8+SUMIFS(data!$H$1:$H$1683, data!$A$1:$A$1683, 'Heron Fields'!$A8, data!$D$1:$D$1683, 'Heron Fields'!$A$2, data!$E$1:$E$1683, 'Heron Fields'!N$5)</f>
        <v>36420086.969999999</v>
      </c>
      <c r="O8" s="2">
        <f>N8+SUMIFS(data!$H$1:$H$1683, data!$A$1:$A$1683, 'Heron Fields'!$A8, data!$D$1:$D$1683, 'Heron Fields'!$A$2, data!$E$1:$E$1683, 'Heron Fields'!O$5)</f>
        <v>45617739.149999999</v>
      </c>
      <c r="P8" s="2">
        <f>O8+SUMIFS(data!$H$1:$H$1683, data!$A$1:$A$1683, 'Heron Fields'!$A8, data!$D$1:$D$1683, 'Heron Fields'!$A$2, data!$E$1:$E$1683, 'Heron Fields'!P$5)</f>
        <v>55925739.149999999</v>
      </c>
      <c r="Q8" s="2">
        <f>P8+SUMIFS(data!$H$1:$H$1683, data!$A$1:$A$1683, 'Heron Fields'!$A8, data!$D$1:$D$1683, 'Heron Fields'!$A$2, data!$E$1:$E$1683, 'Heron Fields'!Q$5)</f>
        <v>60777565.239999995</v>
      </c>
      <c r="R8" s="2">
        <f>Q8+SUMIFS(data!$H$1:$H$1683, data!$A$1:$A$1683, 'Heron Fields'!$A8, data!$D$1:$D$1683, 'Heron Fields'!$A$2, data!$E$1:$E$1683, 'Heron Fields'!R$5)</f>
        <v>62020956.539999992</v>
      </c>
      <c r="S8" s="2">
        <f>R8+SUMIFS(data!$H$1:$H$1683, data!$A$1:$A$1683, 'Heron Fields'!$A8, data!$D$1:$D$1683, 'Heron Fields'!$A$2, data!$E$1:$E$1683, 'Heron Fields'!S$5)</f>
        <v>63335647.849999994</v>
      </c>
      <c r="T8" s="2">
        <f>S8+SUMIFS(data!$H$1:$H$1683, data!$A$1:$A$1683, 'Heron Fields'!$A8, data!$D$1:$D$1683, 'Heron Fields'!$A$2, data!$E$1:$E$1683, 'Heron Fields'!T$5)</f>
        <v>63273043.499999993</v>
      </c>
      <c r="U8" s="2">
        <f>T8+SUMIFS(data!$H$1:$H$1683, data!$A$1:$A$1683, 'Heron Fields'!$A8, data!$D$1:$D$1683, 'Heron Fields'!$A$2, data!$E$1:$E$1683, 'Heron Fields'!U$5)</f>
        <v>63273043.499999993</v>
      </c>
      <c r="V8" s="2">
        <f>U8+SUMIFS(data!$H$1:$H$1683, data!$A$1:$A$1683, 'Heron Fields'!$A8, data!$D$1:$D$1683, 'Heron Fields'!$A$2, data!$E$1:$E$1683, 'Heron Fields'!V$5)</f>
        <v>64516434.79999999</v>
      </c>
      <c r="W8" s="2">
        <f>V8+SUMIFS(data!$H$1:$H$1683, data!$A$1:$A$1683, 'Heron Fields'!$A8, data!$D$1:$D$1683, 'Heron Fields'!$A$2, data!$E$1:$E$1683, 'Heron Fields'!W$5)</f>
        <v>65831026.109999992</v>
      </c>
      <c r="X8" s="2">
        <f>W8+SUMIFS(data!$H$1:$H$1683, data!$A$1:$A$1683, 'Heron Fields'!$A8, data!$D$1:$D$1683, 'Heron Fields'!$A$2, data!$E$1:$E$1683, 'Heron Fields'!X$5)</f>
        <v>67145617.419999987</v>
      </c>
      <c r="Y8" s="2">
        <f>X8+SUMIFS(data!$H$1:$H$1683, data!$A$1:$A$1683, 'Heron Fields'!$A8, data!$D$1:$D$1683, 'Heron Fields'!$A$2, data!$E$1:$E$1683, 'Heron Fields'!Y$5)</f>
        <v>68460208.729999989</v>
      </c>
      <c r="Z8" s="2">
        <f>Y8+SUMIFS(data!$H$1:$H$1683, data!$A$1:$A$1683, 'Heron Fields'!$A8, data!$D$1:$D$1683, 'Heron Fields'!$A$2, data!$E$1:$E$1683, 'Heron Fields'!Z$5)</f>
        <v>69774800.039999992</v>
      </c>
      <c r="AA8" s="2">
        <f>Z8+SUMIFS(data!$H$1:$H$1683, data!$A$1:$A$1683, 'Heron Fields'!$A8, data!$D$1:$D$1683, 'Heron Fields'!$A$2, data!$E$1:$E$1683, 'Heron Fields'!AA$5)</f>
        <v>71089391.349999994</v>
      </c>
      <c r="AB8" s="2">
        <f>AA8+SUMIFS(data!$H$1:$H$1683, data!$A$1:$A$1683, 'Heron Fields'!$A8, data!$D$1:$D$1683, 'Heron Fields'!$A$2, data!$E$1:$E$1683, 'Heron Fields'!AB$5)</f>
        <v>71545795.629999995</v>
      </c>
      <c r="AC8" s="2">
        <f>AB8+SUMIFS(data!$H$1:$H$1683, data!$A$1:$A$1683, 'Heron Fields'!$A8, data!$D$1:$D$1683, 'Heron Fields'!$A$2, data!$E$1:$E$1683, 'Heron Fields'!AC$5)</f>
        <v>72860386.939999998</v>
      </c>
      <c r="AD8" s="2">
        <f>AC8+SUMIFS(data!$H$1:$H$1683, data!$A$1:$A$1683, 'Heron Fields'!$A8, data!$D$1:$D$1683, 'Heron Fields'!$A$2, data!$E$1:$E$1683, 'Heron Fields'!AD$5)</f>
        <v>72860386.939999998</v>
      </c>
    </row>
    <row r="9" spans="1:30" x14ac:dyDescent="0.2">
      <c r="A9" t="s">
        <v>57</v>
      </c>
      <c r="C9" s="2">
        <f>SUMIFS(data!$H$1:$H$1683, data!$A$1:$A$1683, 'Heron Fields'!$A9, data!$D$1:$D$1683, 'Heron Fields'!$A$2, data!$E$1:$E$1683, 'Heron Fields'!C$5)</f>
        <v>0</v>
      </c>
      <c r="D9" s="2">
        <f>C9+SUMIFS(data!$H$1:$H$1683, data!$A$1:$A$1683, 'Heron Fields'!$A9, data!$D$1:$D$1683, 'Heron Fields'!$A$2, data!$E$1:$E$1683, 'Heron Fields'!D$5)</f>
        <v>0</v>
      </c>
      <c r="E9" s="2">
        <f>D9+SUMIFS(data!$H$1:$H$1683, data!$A$1:$A$1683, 'Heron Fields'!$A9, data!$D$1:$D$1683, 'Heron Fields'!$A$2, data!$E$1:$E$1683, 'Heron Fields'!E$5)</f>
        <v>0</v>
      </c>
      <c r="F9" s="2">
        <f>E9+SUMIFS(data!$H$1:$H$1683, data!$A$1:$A$1683, 'Heron Fields'!$A9, data!$D$1:$D$1683, 'Heron Fields'!$A$2, data!$E$1:$E$1683, 'Heron Fields'!F$5)</f>
        <v>0</v>
      </c>
      <c r="G9" s="2">
        <f>F9+SUMIFS(data!$H$1:$H$1683, data!$A$1:$A$1683, 'Heron Fields'!$A9, data!$D$1:$D$1683, 'Heron Fields'!$A$2, data!$E$1:$E$1683, 'Heron Fields'!G$5)</f>
        <v>0</v>
      </c>
      <c r="H9" s="2">
        <f>G9+SUMIFS(data!$H$1:$H$1683, data!$A$1:$A$1683, 'Heron Fields'!$A9, data!$D$1:$D$1683, 'Heron Fields'!$A$2, data!$E$1:$E$1683, 'Heron Fields'!H$5)</f>
        <v>0</v>
      </c>
      <c r="I9" s="2">
        <f>H9+SUMIFS(data!$H$1:$H$1683, data!$A$1:$A$1683, 'Heron Fields'!$A9, data!$D$1:$D$1683, 'Heron Fields'!$A$2, data!$E$1:$E$1683, 'Heron Fields'!I$5)</f>
        <v>0</v>
      </c>
      <c r="J9" s="2">
        <f>I9+SUMIFS(data!$H$1:$H$1683, data!$A$1:$A$1683, 'Heron Fields'!$A9, data!$D$1:$D$1683, 'Heron Fields'!$A$2, data!$E$1:$E$1683, 'Heron Fields'!J$5)</f>
        <v>0</v>
      </c>
      <c r="K9" s="2">
        <f>J9+SUMIFS(data!$H$1:$H$1683, data!$A$1:$A$1683, 'Heron Fields'!$A9, data!$D$1:$D$1683, 'Heron Fields'!$A$2, data!$E$1:$E$1683, 'Heron Fields'!K$5)</f>
        <v>66591.399999999994</v>
      </c>
      <c r="L9" s="2">
        <f>K9+SUMIFS(data!$H$1:$H$1683, data!$A$1:$A$1683, 'Heron Fields'!$A9, data!$D$1:$D$1683, 'Heron Fields'!$A$2, data!$E$1:$E$1683, 'Heron Fields'!L$5)</f>
        <v>89091.39</v>
      </c>
      <c r="M9" s="2">
        <f>L9+SUMIFS(data!$H$1:$H$1683, data!$A$1:$A$1683, 'Heron Fields'!$A9, data!$D$1:$D$1683, 'Heron Fields'!$A$2, data!$E$1:$E$1683, 'Heron Fields'!M$5)</f>
        <v>112833.33</v>
      </c>
      <c r="N9" s="2">
        <f>M9+SUMIFS(data!$H$1:$H$1683, data!$A$1:$A$1683, 'Heron Fields'!$A9, data!$D$1:$D$1683, 'Heron Fields'!$A$2, data!$E$1:$E$1683, 'Heron Fields'!N$5)</f>
        <v>112833.33</v>
      </c>
      <c r="O9" s="2">
        <f>N9+SUMIFS(data!$H$1:$H$1683, data!$A$1:$A$1683, 'Heron Fields'!$A9, data!$D$1:$D$1683, 'Heron Fields'!$A$2, data!$E$1:$E$1683, 'Heron Fields'!O$5)</f>
        <v>123697.39</v>
      </c>
      <c r="P9" s="2">
        <f>O9+SUMIFS(data!$H$1:$H$1683, data!$A$1:$A$1683, 'Heron Fields'!$A9, data!$D$1:$D$1683, 'Heron Fields'!$A$2, data!$E$1:$E$1683, 'Heron Fields'!P$5)</f>
        <v>142147.39000000001</v>
      </c>
      <c r="Q9" s="2">
        <f>P9+SUMIFS(data!$H$1:$H$1683, data!$A$1:$A$1683, 'Heron Fields'!$A9, data!$D$1:$D$1683, 'Heron Fields'!$A$2, data!$E$1:$E$1683, 'Heron Fields'!Q$5)</f>
        <v>207480.24000000002</v>
      </c>
      <c r="R9" s="2">
        <f>Q9+SUMIFS(data!$H$1:$H$1683, data!$A$1:$A$1683, 'Heron Fields'!$A9, data!$D$1:$D$1683, 'Heron Fields'!$A$2, data!$E$1:$E$1683, 'Heron Fields'!R$5)</f>
        <v>207480.24000000002</v>
      </c>
      <c r="S9" s="2">
        <f>R9+SUMIFS(data!$H$1:$H$1683, data!$A$1:$A$1683, 'Heron Fields'!$A9, data!$D$1:$D$1683, 'Heron Fields'!$A$2, data!$E$1:$E$1683, 'Heron Fields'!S$5)</f>
        <v>215222.18000000002</v>
      </c>
      <c r="T9" s="2">
        <f>S9+SUMIFS(data!$H$1:$H$1683, data!$A$1:$A$1683, 'Heron Fields'!$A9, data!$D$1:$D$1683, 'Heron Fields'!$A$2, data!$E$1:$E$1683, 'Heron Fields'!T$5)</f>
        <v>215222.18000000002</v>
      </c>
      <c r="U9" s="2">
        <f>T9+SUMIFS(data!$H$1:$H$1683, data!$A$1:$A$1683, 'Heron Fields'!$A9, data!$D$1:$D$1683, 'Heron Fields'!$A$2, data!$E$1:$E$1683, 'Heron Fields'!U$5)</f>
        <v>215222.18000000002</v>
      </c>
      <c r="V9" s="2">
        <f>U9+SUMIFS(data!$H$1:$H$1683, data!$A$1:$A$1683, 'Heron Fields'!$A9, data!$D$1:$D$1683, 'Heron Fields'!$A$2, data!$E$1:$E$1683, 'Heron Fields'!V$5)</f>
        <v>215222.18000000002</v>
      </c>
      <c r="W9" s="2">
        <f>V9+SUMIFS(data!$H$1:$H$1683, data!$A$1:$A$1683, 'Heron Fields'!$A9, data!$D$1:$D$1683, 'Heron Fields'!$A$2, data!$E$1:$E$1683, 'Heron Fields'!W$5)</f>
        <v>215222.18000000002</v>
      </c>
      <c r="X9" s="2">
        <f>W9+SUMIFS(data!$H$1:$H$1683, data!$A$1:$A$1683, 'Heron Fields'!$A9, data!$D$1:$D$1683, 'Heron Fields'!$A$2, data!$E$1:$E$1683, 'Heron Fields'!X$5)</f>
        <v>215222.18000000002</v>
      </c>
      <c r="Y9" s="2">
        <f>X9+SUMIFS(data!$H$1:$H$1683, data!$A$1:$A$1683, 'Heron Fields'!$A9, data!$D$1:$D$1683, 'Heron Fields'!$A$2, data!$E$1:$E$1683, 'Heron Fields'!Y$5)</f>
        <v>215222.18000000002</v>
      </c>
      <c r="Z9" s="2">
        <f>Y9+SUMIFS(data!$H$1:$H$1683, data!$A$1:$A$1683, 'Heron Fields'!$A9, data!$D$1:$D$1683, 'Heron Fields'!$A$2, data!$E$1:$E$1683, 'Heron Fields'!Z$5)</f>
        <v>215222.18000000002</v>
      </c>
      <c r="AA9" s="2">
        <f>Z9+SUMIFS(data!$H$1:$H$1683, data!$A$1:$A$1683, 'Heron Fields'!$A9, data!$D$1:$D$1683, 'Heron Fields'!$A$2, data!$E$1:$E$1683, 'Heron Fields'!AA$5)</f>
        <v>226086.24000000002</v>
      </c>
      <c r="AB9" s="2">
        <f>AA9+SUMIFS(data!$H$1:$H$1683, data!$A$1:$A$1683, 'Heron Fields'!$A9, data!$D$1:$D$1683, 'Heron Fields'!$A$2, data!$E$1:$E$1683, 'Heron Fields'!AB$5)</f>
        <v>244536.24000000002</v>
      </c>
      <c r="AC9" s="2">
        <f>AB9+SUMIFS(data!$H$1:$H$1683, data!$A$1:$A$1683, 'Heron Fields'!$A9, data!$D$1:$D$1683, 'Heron Fields'!$A$2, data!$E$1:$E$1683, 'Heron Fields'!AC$5)</f>
        <v>244536.24000000002</v>
      </c>
      <c r="AD9" s="2">
        <f>AC9+SUMIFS(data!$H$1:$H$1683, data!$A$1:$A$1683, 'Heron Fields'!$A9, data!$D$1:$D$1683, 'Heron Fields'!$A$2, data!$E$1:$E$1683, 'Heron Fields'!AD$5)</f>
        <v>244536.24000000002</v>
      </c>
    </row>
    <row r="10" spans="1:30" ht="16" x14ac:dyDescent="0.2">
      <c r="A10" s="5" t="s">
        <v>141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64731656.979999989</v>
      </c>
      <c r="W10" s="6">
        <f t="shared" si="0"/>
        <v>66046248.289999992</v>
      </c>
      <c r="X10" s="6">
        <f t="shared" si="0"/>
        <v>67360839.599999994</v>
      </c>
      <c r="Y10" s="6">
        <f t="shared" si="0"/>
        <v>68675430.909999996</v>
      </c>
      <c r="Z10" s="6">
        <f t="shared" si="0"/>
        <v>69990022.219999999</v>
      </c>
      <c r="AA10" s="6">
        <f t="shared" si="0"/>
        <v>71315477.589999989</v>
      </c>
      <c r="AB10" s="6">
        <f t="shared" si="0"/>
        <v>71790331.86999999</v>
      </c>
      <c r="AC10" s="6">
        <f t="shared" si="0"/>
        <v>73104923.179999992</v>
      </c>
      <c r="AD10" s="6">
        <f t="shared" si="0"/>
        <v>73104923.179999992</v>
      </c>
    </row>
    <row r="13" spans="1:30" x14ac:dyDescent="0.2">
      <c r="A13" s="4" t="s">
        <v>51</v>
      </c>
    </row>
    <row r="14" spans="1:30" x14ac:dyDescent="0.2">
      <c r="A14" t="s">
        <v>50</v>
      </c>
      <c r="C14" s="2">
        <f>SUMIFS(data!$H$1:$H$1683, data!$A$1:$A$1683, 'Heron Fields'!$A14, data!$D$1:$D$1683, 'Heron Fields'!$A$2, data!$E$1:$E$1683, 'Heron Fields'!C$5)</f>
        <v>7698.07</v>
      </c>
      <c r="D14" s="2">
        <f>C14+SUMIFS(data!$H$1:$H$1683, data!$A$1:$A$1683, 'Heron Fields'!$A14, data!$D$1:$D$1683, 'Heron Fields'!$A$2, data!$E$1:$E$1683, 'Heron Fields'!D$5)</f>
        <v>41266.230000000003</v>
      </c>
      <c r="E14" s="2">
        <f>D14+SUMIFS(data!$H$1:$H$1683, data!$A$1:$A$1683, 'Heron Fields'!$A14, data!$D$1:$D$1683, 'Heron Fields'!$A$2, data!$E$1:$E$1683, 'Heron Fields'!E$5)</f>
        <v>61180.770000000004</v>
      </c>
      <c r="F14" s="2">
        <f>E14+SUMIFS(data!$H$1:$H$1683, data!$A$1:$A$1683, 'Heron Fields'!$A14, data!$D$1:$D$1683, 'Heron Fields'!$A$2, data!$E$1:$E$1683, 'Heron Fields'!F$5)</f>
        <v>121135.11</v>
      </c>
      <c r="G14" s="2">
        <f>F14+SUMIFS(data!$H$1:$H$1683, data!$A$1:$A$1683, 'Heron Fields'!$A14, data!$D$1:$D$1683, 'Heron Fields'!$A$2, data!$E$1:$E$1683, 'Heron Fields'!G$5)</f>
        <v>171136.22</v>
      </c>
      <c r="H14" s="2">
        <f>G14+SUMIFS(data!$H$1:$H$1683, data!$A$1:$A$1683, 'Heron Fields'!$A14, data!$D$1:$D$1683, 'Heron Fields'!$A$2, data!$E$1:$E$1683, 'Heron Fields'!H$5)</f>
        <v>220149.91999999998</v>
      </c>
      <c r="I14" s="2">
        <f>H14+SUMIFS(data!$H$1:$H$1683, data!$A$1:$A$1683, 'Heron Fields'!$A14, data!$D$1:$D$1683, 'Heron Fields'!$A$2, data!$E$1:$E$1683, 'Heron Fields'!I$5)</f>
        <v>251088.68999999997</v>
      </c>
      <c r="J14" s="2">
        <f>I14+SUMIFS(data!$H$1:$H$1683, data!$A$1:$A$1683, 'Heron Fields'!$A14, data!$D$1:$D$1683, 'Heron Fields'!$A$2, data!$E$1:$E$1683, 'Heron Fields'!J$5)</f>
        <v>282952.56</v>
      </c>
      <c r="K14" s="2">
        <f>J14+SUMIFS(data!$H$1:$H$1683, data!$A$1:$A$1683, 'Heron Fields'!$A14, data!$D$1:$D$1683, 'Heron Fields'!$A$2, data!$E$1:$E$1683, 'Heron Fields'!K$5)</f>
        <v>340955.25</v>
      </c>
      <c r="L14" s="2">
        <f>K14+SUMIFS(data!$H$1:$H$1683, data!$A$1:$A$1683, 'Heron Fields'!$A14, data!$D$1:$D$1683, 'Heron Fields'!$A$2, data!$E$1:$E$1683, 'Heron Fields'!L$5)</f>
        <v>390601.82</v>
      </c>
      <c r="M14" s="2">
        <f>L14+SUMIFS(data!$H$1:$H$1683, data!$A$1:$A$1683, 'Heron Fields'!$A14, data!$D$1:$D$1683, 'Heron Fields'!$A$2, data!$E$1:$E$1683, 'Heron Fields'!M$5)</f>
        <v>462526.63</v>
      </c>
      <c r="N14" s="2">
        <f>M14+SUMIFS(data!$H$1:$H$1683, data!$A$1:$A$1683, 'Heron Fields'!$A14, data!$D$1:$D$1683, 'Heron Fields'!$A$2, data!$E$1:$E$1683, 'Heron Fields'!N$5)</f>
        <v>579372.32999999996</v>
      </c>
      <c r="O14" s="2">
        <f>N14+SUMIFS(data!$H$1:$H$1683, data!$A$1:$A$1683, 'Heron Fields'!$A14, data!$D$1:$D$1683, 'Heron Fields'!$A$2, data!$E$1:$E$1683, 'Heron Fields'!O$5)</f>
        <v>803679.2</v>
      </c>
      <c r="P14" s="2">
        <f>O14+SUMIFS(data!$H$1:$H$1683, data!$A$1:$A$1683, 'Heron Fields'!$A14, data!$D$1:$D$1683, 'Heron Fields'!$A$2, data!$E$1:$E$1683, 'Heron Fields'!P$5)</f>
        <v>909888.41999999993</v>
      </c>
      <c r="Q14" s="2">
        <f>P14+SUMIFS(data!$H$1:$H$1683, data!$A$1:$A$1683, 'Heron Fields'!$A14, data!$D$1:$D$1683, 'Heron Fields'!$A$2, data!$E$1:$E$1683, 'Heron Fields'!Q$5)</f>
        <v>1132413.8699999999</v>
      </c>
      <c r="R14" s="2">
        <f>Q14+SUMIFS(data!$H$1:$H$1683, data!$A$1:$A$1683, 'Heron Fields'!$A14, data!$D$1:$D$1683, 'Heron Fields'!$A$2, data!$E$1:$E$1683, 'Heron Fields'!R$5)</f>
        <v>1526315.94</v>
      </c>
      <c r="S14" s="2">
        <f>R14+SUMIFS(data!$H$1:$H$1683, data!$A$1:$A$1683, 'Heron Fields'!$A14, data!$D$1:$D$1683, 'Heron Fields'!$A$2, data!$E$1:$E$1683, 'Heron Fields'!S$5)</f>
        <v>1785906.8699999999</v>
      </c>
      <c r="T14" s="2">
        <f>S14+SUMIFS(data!$H$1:$H$1683, data!$A$1:$A$1683, 'Heron Fields'!$A14, data!$D$1:$D$1683, 'Heron Fields'!$A$2, data!$E$1:$E$1683, 'Heron Fields'!T$5)</f>
        <v>2027271.5399999998</v>
      </c>
      <c r="U14" s="2">
        <f>T14+SUMIFS(data!$H$1:$H$1683, data!$A$1:$A$1683, 'Heron Fields'!$A14, data!$D$1:$D$1683, 'Heron Fields'!$A$2, data!$E$1:$E$1683, 'Heron Fields'!U$5)</f>
        <v>2318657.48</v>
      </c>
      <c r="V14" s="2">
        <f>U14+SUMIFS(data!$H$1:$H$1683, data!$A$1:$A$1683, 'Heron Fields'!$A14, data!$D$1:$D$1683, 'Heron Fields'!$A$2, data!$E$1:$E$1683, 'Heron Fields'!V$5)</f>
        <v>2660749.38</v>
      </c>
      <c r="W14" s="2">
        <f>V14+SUMIFS(data!$H$1:$H$1683, data!$A$1:$A$1683, 'Heron Fields'!$A14, data!$D$1:$D$1683, 'Heron Fields'!$A$2, data!$E$1:$E$1683, 'Heron Fields'!W$5)</f>
        <v>2660749.38</v>
      </c>
      <c r="X14" s="2">
        <f>W14+SUMIFS(data!$H$1:$H$1683, data!$A$1:$A$1683, 'Heron Fields'!$A14, data!$D$1:$D$1683, 'Heron Fields'!$A$2, data!$E$1:$E$1683, 'Heron Fields'!X$5)</f>
        <v>2660749.38</v>
      </c>
      <c r="Y14" s="2">
        <f>X14+SUMIFS(data!$H$1:$H$1683, data!$A$1:$A$1683, 'Heron Fields'!$A14, data!$D$1:$D$1683, 'Heron Fields'!$A$2, data!$E$1:$E$1683, 'Heron Fields'!Y$5)</f>
        <v>2660749.38</v>
      </c>
      <c r="Z14" s="2">
        <f>Y14+SUMIFS(data!$H$1:$H$1683, data!$A$1:$A$1683, 'Heron Fields'!$A14, data!$D$1:$D$1683, 'Heron Fields'!$A$2, data!$E$1:$E$1683, 'Heron Fields'!Z$5)</f>
        <v>2660749.38</v>
      </c>
      <c r="AA14" s="2">
        <f>Z14+SUMIFS(data!$H$1:$H$1683, data!$A$1:$A$1683, 'Heron Fields'!$A14, data!$D$1:$D$1683, 'Heron Fields'!$A$2, data!$E$1:$E$1683, 'Heron Fields'!AA$5)</f>
        <v>2885050.6999999997</v>
      </c>
      <c r="AB14" s="2">
        <f>AA14+SUMIFS(data!$H$1:$H$1683, data!$A$1:$A$1683, 'Heron Fields'!$A14, data!$D$1:$D$1683, 'Heron Fields'!$A$2, data!$E$1:$E$1683, 'Heron Fields'!AB$5)</f>
        <v>2991259.92</v>
      </c>
      <c r="AC14" s="2">
        <f>AB14+SUMIFS(data!$H$1:$H$1683, data!$A$1:$A$1683, 'Heron Fields'!$A14, data!$D$1:$D$1683, 'Heron Fields'!$A$2, data!$E$1:$E$1683, 'Heron Fields'!AC$5)</f>
        <v>3213785.37</v>
      </c>
      <c r="AD14" s="2">
        <f>AC14+SUMIFS(data!$H$1:$H$1683, data!$A$1:$A$1683, 'Heron Fields'!$A14, data!$D$1:$D$1683, 'Heron Fields'!$A$2, data!$E$1:$E$1683, 'Heron Fields'!AD$5)</f>
        <v>3607687.44</v>
      </c>
    </row>
    <row r="15" spans="1:30" x14ac:dyDescent="0.2">
      <c r="A15" t="s">
        <v>96</v>
      </c>
      <c r="C15" s="2">
        <f>SUMIFS(data!$H$1:$H$1683, data!$A$1:$A$1683, 'Heron Fields'!$A15, data!$D$1:$D$1683, 'Heron Fields'!$A$2, data!$E$1:$E$1683, 'Heron Fields'!C$5)</f>
        <v>0</v>
      </c>
      <c r="D15" s="2">
        <f>C15+SUMIFS(data!$H$1:$H$1683, data!$A$1:$A$1683, 'Heron Fields'!$A15, data!$D$1:$D$1683, 'Heron Fields'!$A$2, data!$E$1:$E$1683, 'Heron Fields'!D$5)</f>
        <v>0</v>
      </c>
      <c r="E15" s="2">
        <f>D15+SUMIFS(data!$H$1:$H$1683, data!$A$1:$A$1683, 'Heron Fields'!$A15, data!$D$1:$D$1683, 'Heron Fields'!$A$2, data!$E$1:$E$1683, 'Heron Fields'!E$5)</f>
        <v>0</v>
      </c>
      <c r="F15" s="2">
        <f>E15+SUMIFS(data!$H$1:$H$1683, data!$A$1:$A$1683, 'Heron Fields'!$A15, data!$D$1:$D$1683, 'Heron Fields'!$A$2, data!$E$1:$E$1683, 'Heron Fields'!F$5)</f>
        <v>0</v>
      </c>
      <c r="G15" s="2">
        <f>F15+SUMIFS(data!$H$1:$H$1683, data!$A$1:$A$1683, 'Heron Fields'!$A15, data!$D$1:$D$1683, 'Heron Fields'!$A$2, data!$E$1:$E$1683, 'Heron Fields'!G$5)</f>
        <v>0</v>
      </c>
      <c r="H15" s="2">
        <f>G15+SUMIFS(data!$H$1:$H$1683, data!$A$1:$A$1683, 'Heron Fields'!$A15, data!$D$1:$D$1683, 'Heron Fields'!$A$2, data!$E$1:$E$1683, 'Heron Fields'!H$5)</f>
        <v>0</v>
      </c>
      <c r="I15" s="2">
        <f>H15+SUMIFS(data!$H$1:$H$1683, data!$A$1:$A$1683, 'Heron Fields'!$A15, data!$D$1:$D$1683, 'Heron Fields'!$A$2, data!$E$1:$E$1683, 'Heron Fields'!I$5)</f>
        <v>0</v>
      </c>
      <c r="J15" s="2">
        <f>I15+SUMIFS(data!$H$1:$H$1683, data!$A$1:$A$1683, 'Heron Fields'!$A15, data!$D$1:$D$1683, 'Heron Fields'!$A$2, data!$E$1:$E$1683, 'Heron Fields'!J$5)</f>
        <v>0</v>
      </c>
      <c r="K15" s="2">
        <f>J15+SUMIFS(data!$H$1:$H$1683, data!$A$1:$A$1683, 'Heron Fields'!$A15, data!$D$1:$D$1683, 'Heron Fields'!$A$2, data!$E$1:$E$1683, 'Heron Fields'!K$5)</f>
        <v>0</v>
      </c>
      <c r="L15" s="2">
        <f>K15+SUMIFS(data!$H$1:$H$1683, data!$A$1:$A$1683, 'Heron Fields'!$A15, data!$D$1:$D$1683, 'Heron Fields'!$A$2, data!$E$1:$E$1683, 'Heron Fields'!L$5)</f>
        <v>0</v>
      </c>
      <c r="M15" s="2">
        <f>L15+SUMIFS(data!$H$1:$H$1683, data!$A$1:$A$1683, 'Heron Fields'!$A15, data!$D$1:$D$1683, 'Heron Fields'!$A$2, data!$E$1:$E$1683, 'Heron Fields'!M$5)</f>
        <v>0</v>
      </c>
      <c r="N15" s="2">
        <f>M15+SUMIFS(data!$H$1:$H$1683, data!$A$1:$A$1683, 'Heron Fields'!$A15, data!$D$1:$D$1683, 'Heron Fields'!$A$2, data!$E$1:$E$1683, 'Heron Fields'!N$5)</f>
        <v>0</v>
      </c>
      <c r="O15" s="2">
        <f>N15+SUMIFS(data!$H$1:$H$1683, data!$A$1:$A$1683, 'Heron Fields'!$A15, data!$D$1:$D$1683, 'Heron Fields'!$A$2, data!$E$1:$E$1683, 'Heron Fields'!O$5)</f>
        <v>0</v>
      </c>
      <c r="P15" s="2">
        <f>O15+SUMIFS(data!$H$1:$H$1683, data!$A$1:$A$1683, 'Heron Fields'!$A15, data!$D$1:$D$1683, 'Heron Fields'!$A$2, data!$E$1:$E$1683, 'Heron Fields'!P$5)</f>
        <v>0</v>
      </c>
      <c r="Q15" s="2">
        <f>P15+SUMIFS(data!$H$1:$H$1683, data!$A$1:$A$1683, 'Heron Fields'!$A15, data!$D$1:$D$1683, 'Heron Fields'!$A$2, data!$E$1:$E$1683, 'Heron Fields'!Q$5)</f>
        <v>0</v>
      </c>
      <c r="R15" s="2">
        <f>Q15+SUMIFS(data!$H$1:$H$1683, data!$A$1:$A$1683, 'Heron Fields'!$A15, data!$D$1:$D$1683, 'Heron Fields'!$A$2, data!$E$1:$E$1683, 'Heron Fields'!R$5)</f>
        <v>0</v>
      </c>
      <c r="S15" s="2">
        <f>R15+SUMIFS(data!$H$1:$H$1683, data!$A$1:$A$1683, 'Heron Fields'!$A15, data!$D$1:$D$1683, 'Heron Fields'!$A$2, data!$E$1:$E$1683, 'Heron Fields'!S$5)</f>
        <v>37500</v>
      </c>
      <c r="T15" s="2">
        <f>S15+SUMIFS(data!$H$1:$H$1683, data!$A$1:$A$1683, 'Heron Fields'!$A15, data!$D$1:$D$1683, 'Heron Fields'!$A$2, data!$E$1:$E$1683, 'Heron Fields'!T$5)</f>
        <v>67991.94</v>
      </c>
      <c r="U15" s="2">
        <f>T15+SUMIFS(data!$H$1:$H$1683, data!$A$1:$A$1683, 'Heron Fields'!$A15, data!$D$1:$D$1683, 'Heron Fields'!$A$2, data!$E$1:$E$1683, 'Heron Fields'!U$5)</f>
        <v>82491.94</v>
      </c>
      <c r="V15" s="2">
        <f>U15+SUMIFS(data!$H$1:$H$1683, data!$A$1:$A$1683, 'Heron Fields'!$A15, data!$D$1:$D$1683, 'Heron Fields'!$A$2, data!$E$1:$E$1683, 'Heron Fields'!V$5)</f>
        <v>114630.07</v>
      </c>
      <c r="W15" s="2">
        <f>V15+SUMIFS(data!$H$1:$H$1683, data!$A$1:$A$1683, 'Heron Fields'!$A15, data!$D$1:$D$1683, 'Heron Fields'!$A$2, data!$E$1:$E$1683, 'Heron Fields'!W$5)</f>
        <v>114630.07</v>
      </c>
      <c r="X15" s="2">
        <f>W15+SUMIFS(data!$H$1:$H$1683, data!$A$1:$A$1683, 'Heron Fields'!$A15, data!$D$1:$D$1683, 'Heron Fields'!$A$2, data!$E$1:$E$1683, 'Heron Fields'!X$5)</f>
        <v>114630.07</v>
      </c>
      <c r="Y15" s="2">
        <f>X15+SUMIFS(data!$H$1:$H$1683, data!$A$1:$A$1683, 'Heron Fields'!$A15, data!$D$1:$D$1683, 'Heron Fields'!$A$2, data!$E$1:$E$1683, 'Heron Fields'!Y$5)</f>
        <v>114630.07</v>
      </c>
      <c r="Z15" s="2">
        <f>Y15+SUMIFS(data!$H$1:$H$1683, data!$A$1:$A$1683, 'Heron Fields'!$A15, data!$D$1:$D$1683, 'Heron Fields'!$A$2, data!$E$1:$E$1683, 'Heron Fields'!Z$5)</f>
        <v>114630.07</v>
      </c>
      <c r="AA15" s="2">
        <f>Z15+SUMIFS(data!$H$1:$H$1683, data!$A$1:$A$1683, 'Heron Fields'!$A15, data!$D$1:$D$1683, 'Heron Fields'!$A$2, data!$E$1:$E$1683, 'Heron Fields'!AA$5)</f>
        <v>114630.07</v>
      </c>
      <c r="AB15" s="2">
        <f>AA15+SUMIFS(data!$H$1:$H$1683, data!$A$1:$A$1683, 'Heron Fields'!$A15, data!$D$1:$D$1683, 'Heron Fields'!$A$2, data!$E$1:$E$1683, 'Heron Fields'!AB$5)</f>
        <v>114630.07</v>
      </c>
      <c r="AC15" s="2">
        <f>AB15+SUMIFS(data!$H$1:$H$1683, data!$A$1:$A$1683, 'Heron Fields'!$A15, data!$D$1:$D$1683, 'Heron Fields'!$A$2, data!$E$1:$E$1683, 'Heron Fields'!AC$5)</f>
        <v>114630.07</v>
      </c>
      <c r="AD15" s="2">
        <f>AC15+SUMIFS(data!$H$1:$H$1683, data!$A$1:$A$1683, 'Heron Fields'!$A15, data!$D$1:$D$1683, 'Heron Fields'!$A$2, data!$E$1:$E$1683, 'Heron Fields'!AD$5)</f>
        <v>114630.07</v>
      </c>
    </row>
    <row r="16" spans="1:30" ht="16" x14ac:dyDescent="0.2">
      <c r="A16" s="5" t="s">
        <v>142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2775379.4499999997</v>
      </c>
      <c r="X16" s="6">
        <f t="shared" si="1"/>
        <v>2775379.4499999997</v>
      </c>
      <c r="Y16" s="6">
        <f t="shared" si="1"/>
        <v>2775379.4499999997</v>
      </c>
      <c r="Z16" s="6">
        <f t="shared" si="1"/>
        <v>2775379.4499999997</v>
      </c>
      <c r="AA16" s="6">
        <f t="shared" si="1"/>
        <v>2999680.7699999996</v>
      </c>
      <c r="AB16" s="6">
        <f t="shared" si="1"/>
        <v>3105889.9899999998</v>
      </c>
      <c r="AC16" s="6">
        <f t="shared" si="1"/>
        <v>3328415.44</v>
      </c>
      <c r="AD16" s="6">
        <f t="shared" si="1"/>
        <v>3722317.51</v>
      </c>
    </row>
    <row r="19" spans="1:30" x14ac:dyDescent="0.2">
      <c r="A19" s="4" t="s">
        <v>18</v>
      </c>
    </row>
    <row r="20" spans="1:30" x14ac:dyDescent="0.2">
      <c r="A20" t="s">
        <v>117</v>
      </c>
      <c r="C20" s="2">
        <f>SUMIFS(data!$H$1:$H$1683, data!$A$1:$A$1683, 'Heron Fields'!$A20, data!$D$1:$D$1683, 'Heron Fields'!$A$2, data!$E$1:$E$1683, 'Heron Fields'!C$5)</f>
        <v>0</v>
      </c>
      <c r="D20" s="2">
        <f>C20+SUMIFS(data!$H$1:$H$1683, data!$A$1:$A$1683, 'Heron Fields'!$A20, data!$D$1:$D$1683, 'Heron Fields'!$A$2, data!$E$1:$E$1683, 'Heron Fields'!D$5)</f>
        <v>0</v>
      </c>
      <c r="E20" s="2">
        <f>D20+SUMIFS(data!$H$1:$H$1683, data!$A$1:$A$1683, 'Heron Fields'!$A20, data!$D$1:$D$1683, 'Heron Fields'!$A$2, data!$E$1:$E$1683, 'Heron Fields'!E$5)</f>
        <v>0</v>
      </c>
      <c r="F20" s="2">
        <f>E20+SUMIFS(data!$H$1:$H$1683, data!$A$1:$A$1683, 'Heron Fields'!$A20, data!$D$1:$D$1683, 'Heron Fields'!$A$2, data!$E$1:$E$1683, 'Heron Fields'!F$5)</f>
        <v>0</v>
      </c>
      <c r="G20" s="2">
        <f>F20+SUMIFS(data!$H$1:$H$1683, data!$A$1:$A$1683, 'Heron Fields'!$A20, data!$D$1:$D$1683, 'Heron Fields'!$A$2, data!$E$1:$E$1683, 'Heron Fields'!G$5)</f>
        <v>0</v>
      </c>
      <c r="H20" s="2">
        <f>G20+SUMIFS(data!$H$1:$H$1683, data!$A$1:$A$1683, 'Heron Fields'!$A20, data!$D$1:$D$1683, 'Heron Fields'!$A$2, data!$E$1:$E$1683, 'Heron Fields'!H$5)</f>
        <v>0</v>
      </c>
      <c r="I20" s="2">
        <f>H20+SUMIFS(data!$H$1:$H$1683, data!$A$1:$A$1683, 'Heron Fields'!$A20, data!$D$1:$D$1683, 'Heron Fields'!$A$2, data!$E$1:$E$1683, 'Heron Fields'!I$5)</f>
        <v>0</v>
      </c>
      <c r="J20" s="2">
        <f>I20+SUMIFS(data!$H$1:$H$1683, data!$A$1:$A$1683, 'Heron Fields'!$A20, data!$D$1:$D$1683, 'Heron Fields'!$A$2, data!$E$1:$E$1683, 'Heron Fields'!J$5)</f>
        <v>0</v>
      </c>
      <c r="K20" s="2">
        <f>J20+SUMIFS(data!$H$1:$H$1683, data!$A$1:$A$1683, 'Heron Fields'!$A20, data!$D$1:$D$1683, 'Heron Fields'!$A$2, data!$E$1:$E$1683, 'Heron Fields'!K$5)</f>
        <v>0</v>
      </c>
      <c r="L20" s="2">
        <f>K20+SUMIFS(data!$H$1:$H$1683, data!$A$1:$A$1683, 'Heron Fields'!$A20, data!$D$1:$D$1683, 'Heron Fields'!$A$2, data!$E$1:$E$1683, 'Heron Fields'!L$5)</f>
        <v>0</v>
      </c>
      <c r="M20" s="2">
        <f>L20+SUMIFS(data!$H$1:$H$1683, data!$A$1:$A$1683, 'Heron Fields'!$A20, data!$D$1:$D$1683, 'Heron Fields'!$A$2, data!$E$1:$E$1683, 'Heron Fields'!M$5)</f>
        <v>0</v>
      </c>
      <c r="N20" s="2">
        <f>M20+SUMIFS(data!$H$1:$H$1683, data!$A$1:$A$1683, 'Heron Fields'!$A20, data!$D$1:$D$1683, 'Heron Fields'!$A$2, data!$E$1:$E$1683, 'Heron Fields'!N$5)</f>
        <v>0</v>
      </c>
      <c r="O20" s="2">
        <f>N20+SUMIFS(data!$H$1:$H$1683, data!$A$1:$A$1683, 'Heron Fields'!$A20, data!$D$1:$D$1683, 'Heron Fields'!$A$2, data!$E$1:$E$1683, 'Heron Fields'!O$5)</f>
        <v>0</v>
      </c>
      <c r="P20" s="2">
        <f>O20+SUMIFS(data!$H$1:$H$1683, data!$A$1:$A$1683, 'Heron Fields'!$A20, data!$D$1:$D$1683, 'Heron Fields'!$A$2, data!$E$1:$E$1683, 'Heron Fields'!P$5)</f>
        <v>0</v>
      </c>
      <c r="Q20" s="2">
        <f>P20+SUMIFS(data!$H$1:$H$1683, data!$A$1:$A$1683, 'Heron Fields'!$A20, data!$D$1:$D$1683, 'Heron Fields'!$A$2, data!$E$1:$E$1683, 'Heron Fields'!Q$5)</f>
        <v>0</v>
      </c>
      <c r="R20" s="2">
        <f>Q20+SUMIFS(data!$H$1:$H$1683, data!$A$1:$A$1683, 'Heron Fields'!$A20, data!$D$1:$D$1683, 'Heron Fields'!$A$2, data!$E$1:$E$1683, 'Heron Fields'!R$5)</f>
        <v>0</v>
      </c>
      <c r="S20" s="2">
        <f>R20+SUMIFS(data!$H$1:$H$1683, data!$A$1:$A$1683, 'Heron Fields'!$A20, data!$D$1:$D$1683, 'Heron Fields'!$A$2, data!$E$1:$E$1683, 'Heron Fields'!S$5)</f>
        <v>0</v>
      </c>
      <c r="T20" s="2">
        <f>S20+SUMIFS(data!$H$1:$H$1683, data!$A$1:$A$1683, 'Heron Fields'!$A20, data!$D$1:$D$1683, 'Heron Fields'!$A$2, data!$E$1:$E$1683, 'Heron Fields'!T$5)</f>
        <v>0</v>
      </c>
      <c r="U20" s="2">
        <f>T20+SUMIFS(data!$H$1:$H$1683, data!$A$1:$A$1683, 'Heron Fields'!$A20, data!$D$1:$D$1683, 'Heron Fields'!$A$2, data!$E$1:$E$1683, 'Heron Fields'!U$5)</f>
        <v>0</v>
      </c>
      <c r="V20" s="2">
        <f>U20+SUMIFS(data!$H$1:$H$1683, data!$A$1:$A$1683, 'Heron Fields'!$A20, data!$D$1:$D$1683, 'Heron Fields'!$A$2, data!$E$1:$E$1683, 'Heron Fields'!V$5)</f>
        <v>4776945.71</v>
      </c>
      <c r="W20" s="2">
        <f>V20+SUMIFS(data!$H$1:$H$1683, data!$A$1:$A$1683, 'Heron Fields'!$A20, data!$D$1:$D$1683, 'Heron Fields'!$A$2, data!$E$1:$E$1683, 'Heron Fields'!W$5)</f>
        <v>4776945.71</v>
      </c>
      <c r="X20" s="2">
        <f>W20+SUMIFS(data!$H$1:$H$1683, data!$A$1:$A$1683, 'Heron Fields'!$A20, data!$D$1:$D$1683, 'Heron Fields'!$A$2, data!$E$1:$E$1683, 'Heron Fields'!X$5)</f>
        <v>4776945.71</v>
      </c>
      <c r="Y20" s="2">
        <f>X20+SUMIFS(data!$H$1:$H$1683, data!$A$1:$A$1683, 'Heron Fields'!$A20, data!$D$1:$D$1683, 'Heron Fields'!$A$2, data!$E$1:$E$1683, 'Heron Fields'!Y$5)</f>
        <v>4776945.71</v>
      </c>
      <c r="Z20" s="2">
        <f>Y20+SUMIFS(data!$H$1:$H$1683, data!$A$1:$A$1683, 'Heron Fields'!$A20, data!$D$1:$D$1683, 'Heron Fields'!$A$2, data!$E$1:$E$1683, 'Heron Fields'!Z$5)</f>
        <v>4776945.71</v>
      </c>
      <c r="AA20" s="2">
        <f>Z20+SUMIFS(data!$H$1:$H$1683, data!$A$1:$A$1683, 'Heron Fields'!$A20, data!$D$1:$D$1683, 'Heron Fields'!$A$2, data!$E$1:$E$1683, 'Heron Fields'!AA$5)</f>
        <v>4776945.71</v>
      </c>
      <c r="AB20" s="2">
        <f>AA20+SUMIFS(data!$H$1:$H$1683, data!$A$1:$A$1683, 'Heron Fields'!$A20, data!$D$1:$D$1683, 'Heron Fields'!$A$2, data!$E$1:$E$1683, 'Heron Fields'!AB$5)</f>
        <v>4776945.71</v>
      </c>
      <c r="AC20" s="2">
        <f>AB20+SUMIFS(data!$H$1:$H$1683, data!$A$1:$A$1683, 'Heron Fields'!$A20, data!$D$1:$D$1683, 'Heron Fields'!$A$2, data!$E$1:$E$1683, 'Heron Fields'!AC$5)</f>
        <v>4776945.71</v>
      </c>
      <c r="AD20" s="2">
        <f>AC20+SUMIFS(data!$H$1:$H$1683, data!$A$1:$A$1683, 'Heron Fields'!$A20, data!$D$1:$D$1683, 'Heron Fields'!$A$2, data!$E$1:$E$1683, 'Heron Fields'!AD$5)</f>
        <v>4776945.71</v>
      </c>
    </row>
    <row r="21" spans="1:30" x14ac:dyDescent="0.2">
      <c r="A21" t="s">
        <v>17</v>
      </c>
      <c r="C21" s="2">
        <f>SUMIFS(data!$H$1:$H$1683, data!$A$1:$A$1683, 'Heron Fields'!$A21, data!$D$1:$D$1683, 'Heron Fields'!$A$2, data!$E$1:$E$1683, 'Heron Fields'!C$5)</f>
        <v>0</v>
      </c>
      <c r="D21" s="2">
        <f>C21+SUMIFS(data!$H$1:$H$1683, data!$A$1:$A$1683, 'Heron Fields'!$A21, data!$D$1:$D$1683, 'Heron Fields'!$A$2, data!$E$1:$E$1683, 'Heron Fields'!D$5)</f>
        <v>0</v>
      </c>
      <c r="E21" s="2">
        <f>D21+SUMIFS(data!$H$1:$H$1683, data!$A$1:$A$1683, 'Heron Fields'!$A21, data!$D$1:$D$1683, 'Heron Fields'!$A$2, data!$E$1:$E$1683, 'Heron Fields'!E$5)</f>
        <v>0</v>
      </c>
      <c r="F21" s="2">
        <f>E21+SUMIFS(data!$H$1:$H$1683, data!$A$1:$A$1683, 'Heron Fields'!$A21, data!$D$1:$D$1683, 'Heron Fields'!$A$2, data!$E$1:$E$1683, 'Heron Fields'!F$5)</f>
        <v>0</v>
      </c>
      <c r="G21" s="2">
        <f>F21+SUMIFS(data!$H$1:$H$1683, data!$A$1:$A$1683, 'Heron Fields'!$A21, data!$D$1:$D$1683, 'Heron Fields'!$A$2, data!$E$1:$E$1683, 'Heron Fields'!G$5)</f>
        <v>0</v>
      </c>
      <c r="H21" s="2">
        <f>G21+SUMIFS(data!$H$1:$H$1683, data!$A$1:$A$1683, 'Heron Fields'!$A21, data!$D$1:$D$1683, 'Heron Fields'!$A$2, data!$E$1:$E$1683, 'Heron Fields'!H$5)</f>
        <v>0</v>
      </c>
      <c r="I21" s="2">
        <f>H21+SUMIFS(data!$H$1:$H$1683, data!$A$1:$A$1683, 'Heron Fields'!$A21, data!$D$1:$D$1683, 'Heron Fields'!$A$2, data!$E$1:$E$1683, 'Heron Fields'!I$5)</f>
        <v>0</v>
      </c>
      <c r="J21" s="2">
        <f>I21+SUMIFS(data!$H$1:$H$1683, data!$A$1:$A$1683, 'Heron Fields'!$A21, data!$D$1:$D$1683, 'Heron Fields'!$A$2, data!$E$1:$E$1683, 'Heron Fields'!J$5)</f>
        <v>0</v>
      </c>
      <c r="K21" s="2">
        <f>J21+SUMIFS(data!$H$1:$H$1683, data!$A$1:$A$1683, 'Heron Fields'!$A21, data!$D$1:$D$1683, 'Heron Fields'!$A$2, data!$E$1:$E$1683, 'Heron Fields'!K$5)</f>
        <v>123904.35</v>
      </c>
      <c r="L21" s="2">
        <f>K21+SUMIFS(data!$H$1:$H$1683, data!$A$1:$A$1683, 'Heron Fields'!$A21, data!$D$1:$D$1683, 'Heron Fields'!$A$2, data!$E$1:$E$1683, 'Heron Fields'!L$5)</f>
        <v>381539.13</v>
      </c>
      <c r="M21" s="2">
        <f>L21+SUMIFS(data!$H$1:$H$1683, data!$A$1:$A$1683, 'Heron Fields'!$A21, data!$D$1:$D$1683, 'Heron Fields'!$A$2, data!$E$1:$E$1683, 'Heron Fields'!M$5)</f>
        <v>1356034.77</v>
      </c>
      <c r="N21" s="2">
        <f>M21+SUMIFS(data!$H$1:$H$1683, data!$A$1:$A$1683, 'Heron Fields'!$A21, data!$D$1:$D$1683, 'Heron Fields'!$A$2, data!$E$1:$E$1683, 'Heron Fields'!N$5)</f>
        <v>1822091.28</v>
      </c>
      <c r="O21" s="2">
        <f>N21+SUMIFS(data!$H$1:$H$1683, data!$A$1:$A$1683, 'Heron Fields'!$A21, data!$D$1:$D$1683, 'Heron Fields'!$A$2, data!$E$1:$E$1683, 'Heron Fields'!O$5)</f>
        <v>2287495.62</v>
      </c>
      <c r="P21" s="2">
        <f>O21+SUMIFS(data!$H$1:$H$1683, data!$A$1:$A$1683, 'Heron Fields'!$A21, data!$D$1:$D$1683, 'Heron Fields'!$A$2, data!$E$1:$E$1683, 'Heron Fields'!P$5)</f>
        <v>2736378.23</v>
      </c>
      <c r="Q21" s="2">
        <f>P21+SUMIFS(data!$H$1:$H$1683, data!$A$1:$A$1683, 'Heron Fields'!$A21, data!$D$1:$D$1683, 'Heron Fields'!$A$2, data!$E$1:$E$1683, 'Heron Fields'!Q$5)</f>
        <v>2978969.54</v>
      </c>
      <c r="R21" s="2">
        <f>Q21+SUMIFS(data!$H$1:$H$1683, data!$A$1:$A$1683, 'Heron Fields'!$A21, data!$D$1:$D$1683, 'Heron Fields'!$A$2, data!$E$1:$E$1683, 'Heron Fields'!R$5)</f>
        <v>3041139.11</v>
      </c>
      <c r="S21" s="2">
        <f>R21+SUMIFS(data!$H$1:$H$1683, data!$A$1:$A$1683, 'Heron Fields'!$A21, data!$D$1:$D$1683, 'Heron Fields'!$A$2, data!$E$1:$E$1683, 'Heron Fields'!S$5)</f>
        <v>3103004.33</v>
      </c>
      <c r="T21" s="2">
        <f>S21+SUMIFS(data!$H$1:$H$1683, data!$A$1:$A$1683, 'Heron Fields'!$A21, data!$D$1:$D$1683, 'Heron Fields'!$A$2, data!$E$1:$E$1683, 'Heron Fields'!T$5)</f>
        <v>3165608.68</v>
      </c>
      <c r="U21" s="2">
        <f>T21+SUMIFS(data!$H$1:$H$1683, data!$A$1:$A$1683, 'Heron Fields'!$A21, data!$D$1:$D$1683, 'Heron Fields'!$A$2, data!$E$1:$E$1683, 'Heron Fields'!U$5)</f>
        <v>3165608.68</v>
      </c>
      <c r="V21" s="2">
        <f>U21+SUMIFS(data!$H$1:$H$1683, data!$A$1:$A$1683, 'Heron Fields'!$A21, data!$D$1:$D$1683, 'Heron Fields'!$A$2, data!$E$1:$E$1683, 'Heron Fields'!V$5)</f>
        <v>3227778.25</v>
      </c>
      <c r="W21" s="2">
        <f>V21+SUMIFS(data!$H$1:$H$1683, data!$A$1:$A$1683, 'Heron Fields'!$A21, data!$D$1:$D$1683, 'Heron Fields'!$A$2, data!$E$1:$E$1683, 'Heron Fields'!W$5)</f>
        <v>3340723.77</v>
      </c>
      <c r="X21" s="2">
        <f>W21+SUMIFS(data!$H$1:$H$1683, data!$A$1:$A$1683, 'Heron Fields'!$A21, data!$D$1:$D$1683, 'Heron Fields'!$A$2, data!$E$1:$E$1683, 'Heron Fields'!X$5)</f>
        <v>3453669.29</v>
      </c>
      <c r="Y21" s="2">
        <f>X21+SUMIFS(data!$H$1:$H$1683, data!$A$1:$A$1683, 'Heron Fields'!$A21, data!$D$1:$D$1683, 'Heron Fields'!$A$2, data!$E$1:$E$1683, 'Heron Fields'!Y$5)</f>
        <v>3566614.81</v>
      </c>
      <c r="Z21" s="2">
        <f>Y21+SUMIFS(data!$H$1:$H$1683, data!$A$1:$A$1683, 'Heron Fields'!$A21, data!$D$1:$D$1683, 'Heron Fields'!$A$2, data!$E$1:$E$1683, 'Heron Fields'!Z$5)</f>
        <v>3679560.33</v>
      </c>
      <c r="AA21" s="2">
        <f>Z21+SUMIFS(data!$H$1:$H$1683, data!$A$1:$A$1683, 'Heron Fields'!$A21, data!$D$1:$D$1683, 'Heron Fields'!$A$2, data!$E$1:$E$1683, 'Heron Fields'!AA$5)</f>
        <v>3792505.85</v>
      </c>
      <c r="AB21" s="2">
        <f>AA21+SUMIFS(data!$H$1:$H$1683, data!$A$1:$A$1683, 'Heron Fields'!$A21, data!$D$1:$D$1683, 'Heron Fields'!$A$2, data!$E$1:$E$1683, 'Heron Fields'!AB$5)</f>
        <v>3905451.37</v>
      </c>
      <c r="AC21" s="2">
        <f>AB21+SUMIFS(data!$H$1:$H$1683, data!$A$1:$A$1683, 'Heron Fields'!$A21, data!$D$1:$D$1683, 'Heron Fields'!$A$2, data!$E$1:$E$1683, 'Heron Fields'!AC$5)</f>
        <v>4171637.88</v>
      </c>
      <c r="AD21" s="2">
        <f>AC21+SUMIFS(data!$H$1:$H$1683, data!$A$1:$A$1683, 'Heron Fields'!$A21, data!$D$1:$D$1683, 'Heron Fields'!$A$2, data!$E$1:$E$1683, 'Heron Fields'!AD$5)</f>
        <v>4171637.88</v>
      </c>
    </row>
    <row r="22" spans="1:30" x14ac:dyDescent="0.2">
      <c r="A22" t="s">
        <v>19</v>
      </c>
      <c r="C22" s="2">
        <f>SUMIFS(data!$H$1:$H$1683, data!$A$1:$A$1683, 'Heron Fields'!$A22, data!$D$1:$D$1683, 'Heron Fields'!$A$2, data!$E$1:$E$1683, 'Heron Fields'!C$5)</f>
        <v>0</v>
      </c>
      <c r="D22" s="2">
        <f>C22+SUMIFS(data!$H$1:$H$1683, data!$A$1:$A$1683, 'Heron Fields'!$A22, data!$D$1:$D$1683, 'Heron Fields'!$A$2, data!$E$1:$E$1683, 'Heron Fields'!D$5)</f>
        <v>0</v>
      </c>
      <c r="E22" s="2">
        <f>D22+SUMIFS(data!$H$1:$H$1683, data!$A$1:$A$1683, 'Heron Fields'!$A22, data!$D$1:$D$1683, 'Heron Fields'!$A$2, data!$E$1:$E$1683, 'Heron Fields'!E$5)</f>
        <v>0</v>
      </c>
      <c r="F22" s="2">
        <f>E22+SUMIFS(data!$H$1:$H$1683, data!$A$1:$A$1683, 'Heron Fields'!$A22, data!$D$1:$D$1683, 'Heron Fields'!$A$2, data!$E$1:$E$1683, 'Heron Fields'!F$5)</f>
        <v>86956.52</v>
      </c>
      <c r="G22" s="2">
        <f>F22+SUMIFS(data!$H$1:$H$1683, data!$A$1:$A$1683, 'Heron Fields'!$A22, data!$D$1:$D$1683, 'Heron Fields'!$A$2, data!$E$1:$E$1683, 'Heron Fields'!G$5)</f>
        <v>86956.52</v>
      </c>
      <c r="H22" s="2">
        <f>G22+SUMIFS(data!$H$1:$H$1683, data!$A$1:$A$1683, 'Heron Fields'!$A22, data!$D$1:$D$1683, 'Heron Fields'!$A$2, data!$E$1:$E$1683, 'Heron Fields'!H$5)</f>
        <v>86956.52</v>
      </c>
      <c r="I22" s="2">
        <f>H22+SUMIFS(data!$H$1:$H$1683, data!$A$1:$A$1683, 'Heron Fields'!$A22, data!$D$1:$D$1683, 'Heron Fields'!$A$2, data!$E$1:$E$1683, 'Heron Fields'!I$5)</f>
        <v>86956.52</v>
      </c>
      <c r="J22" s="2">
        <f>I22+SUMIFS(data!$H$1:$H$1683, data!$A$1:$A$1683, 'Heron Fields'!$A22, data!$D$1:$D$1683, 'Heron Fields'!$A$2, data!$E$1:$E$1683, 'Heron Fields'!J$5)</f>
        <v>86956.52</v>
      </c>
      <c r="K22" s="2">
        <f>J22+SUMIFS(data!$H$1:$H$1683, data!$A$1:$A$1683, 'Heron Fields'!$A22, data!$D$1:$D$1683, 'Heron Fields'!$A$2, data!$E$1:$E$1683, 'Heron Fields'!K$5)</f>
        <v>86956.52</v>
      </c>
      <c r="L22" s="2">
        <f>K22+SUMIFS(data!$H$1:$H$1683, data!$A$1:$A$1683, 'Heron Fields'!$A22, data!$D$1:$D$1683, 'Heron Fields'!$A$2, data!$E$1:$E$1683, 'Heron Fields'!L$5)</f>
        <v>86956.52</v>
      </c>
      <c r="M22" s="2">
        <f>L22+SUMIFS(data!$H$1:$H$1683, data!$A$1:$A$1683, 'Heron Fields'!$A22, data!$D$1:$D$1683, 'Heron Fields'!$A$2, data!$E$1:$E$1683, 'Heron Fields'!M$5)</f>
        <v>86956.52</v>
      </c>
      <c r="N22" s="2">
        <f>M22+SUMIFS(data!$H$1:$H$1683, data!$A$1:$A$1683, 'Heron Fields'!$A22, data!$D$1:$D$1683, 'Heron Fields'!$A$2, data!$E$1:$E$1683, 'Heron Fields'!N$5)</f>
        <v>86956.52</v>
      </c>
      <c r="O22" s="2">
        <f>N22+SUMIFS(data!$H$1:$H$1683, data!$A$1:$A$1683, 'Heron Fields'!$A22, data!$D$1:$D$1683, 'Heron Fields'!$A$2, data!$E$1:$E$1683, 'Heron Fields'!O$5)</f>
        <v>86956.52</v>
      </c>
      <c r="P22" s="2">
        <f>O22+SUMIFS(data!$H$1:$H$1683, data!$A$1:$A$1683, 'Heron Fields'!$A22, data!$D$1:$D$1683, 'Heron Fields'!$A$2, data!$E$1:$E$1683, 'Heron Fields'!P$5)</f>
        <v>86956.52</v>
      </c>
      <c r="Q22" s="2">
        <f>P22+SUMIFS(data!$H$1:$H$1683, data!$A$1:$A$1683, 'Heron Fields'!$A22, data!$D$1:$D$1683, 'Heron Fields'!$A$2, data!$E$1:$E$1683, 'Heron Fields'!Q$5)</f>
        <v>86956.52</v>
      </c>
      <c r="R22" s="2">
        <f>Q22+SUMIFS(data!$H$1:$H$1683, data!$A$1:$A$1683, 'Heron Fields'!$A22, data!$D$1:$D$1683, 'Heron Fields'!$A$2, data!$E$1:$E$1683, 'Heron Fields'!R$5)</f>
        <v>86956.52</v>
      </c>
      <c r="S22" s="2">
        <f>R22+SUMIFS(data!$H$1:$H$1683, data!$A$1:$A$1683, 'Heron Fields'!$A22, data!$D$1:$D$1683, 'Heron Fields'!$A$2, data!$E$1:$E$1683, 'Heron Fields'!S$5)</f>
        <v>86956.52</v>
      </c>
      <c r="T22" s="2">
        <f>S22+SUMIFS(data!$H$1:$H$1683, data!$A$1:$A$1683, 'Heron Fields'!$A22, data!$D$1:$D$1683, 'Heron Fields'!$A$2, data!$E$1:$E$1683, 'Heron Fields'!T$5)</f>
        <v>86956.52</v>
      </c>
      <c r="U22" s="2">
        <f>T22+SUMIFS(data!$H$1:$H$1683, data!$A$1:$A$1683, 'Heron Fields'!$A22, data!$D$1:$D$1683, 'Heron Fields'!$A$2, data!$E$1:$E$1683, 'Heron Fields'!U$5)</f>
        <v>86956.52</v>
      </c>
      <c r="V22" s="2">
        <f>U22+SUMIFS(data!$H$1:$H$1683, data!$A$1:$A$1683, 'Heron Fields'!$A22, data!$D$1:$D$1683, 'Heron Fields'!$A$2, data!$E$1:$E$1683, 'Heron Fields'!V$5)</f>
        <v>86956.52</v>
      </c>
      <c r="W22" s="2">
        <f>V22+SUMIFS(data!$H$1:$H$1683, data!$A$1:$A$1683, 'Heron Fields'!$A22, data!$D$1:$D$1683, 'Heron Fields'!$A$2, data!$E$1:$E$1683, 'Heron Fields'!W$5)</f>
        <v>86956.52</v>
      </c>
      <c r="X22" s="2">
        <f>W22+SUMIFS(data!$H$1:$H$1683, data!$A$1:$A$1683, 'Heron Fields'!$A22, data!$D$1:$D$1683, 'Heron Fields'!$A$2, data!$E$1:$E$1683, 'Heron Fields'!X$5)</f>
        <v>86956.52</v>
      </c>
      <c r="Y22" s="2">
        <f>X22+SUMIFS(data!$H$1:$H$1683, data!$A$1:$A$1683, 'Heron Fields'!$A22, data!$D$1:$D$1683, 'Heron Fields'!$A$2, data!$E$1:$E$1683, 'Heron Fields'!Y$5)</f>
        <v>86956.52</v>
      </c>
      <c r="Z22" s="2">
        <f>Y22+SUMIFS(data!$H$1:$H$1683, data!$A$1:$A$1683, 'Heron Fields'!$A22, data!$D$1:$D$1683, 'Heron Fields'!$A$2, data!$E$1:$E$1683, 'Heron Fields'!Z$5)</f>
        <v>86956.52</v>
      </c>
      <c r="AA22" s="2">
        <f>Z22+SUMIFS(data!$H$1:$H$1683, data!$A$1:$A$1683, 'Heron Fields'!$A22, data!$D$1:$D$1683, 'Heron Fields'!$A$2, data!$E$1:$E$1683, 'Heron Fields'!AA$5)</f>
        <v>86956.52</v>
      </c>
      <c r="AB22" s="2">
        <f>AA22+SUMIFS(data!$H$1:$H$1683, data!$A$1:$A$1683, 'Heron Fields'!$A22, data!$D$1:$D$1683, 'Heron Fields'!$A$2, data!$E$1:$E$1683, 'Heron Fields'!AB$5)</f>
        <v>86956.52</v>
      </c>
      <c r="AC22" s="2">
        <f>AB22+SUMIFS(data!$H$1:$H$1683, data!$A$1:$A$1683, 'Heron Fields'!$A22, data!$D$1:$D$1683, 'Heron Fields'!$A$2, data!$E$1:$E$1683, 'Heron Fields'!AC$5)</f>
        <v>86956.52</v>
      </c>
      <c r="AD22" s="2">
        <f>AC22+SUMIFS(data!$H$1:$H$1683, data!$A$1:$A$1683, 'Heron Fields'!$A22, data!$D$1:$D$1683, 'Heron Fields'!$A$2, data!$E$1:$E$1683, 'Heron Fields'!AD$5)</f>
        <v>86956.52</v>
      </c>
    </row>
    <row r="23" spans="1:30" x14ac:dyDescent="0.2">
      <c r="A23" t="s">
        <v>20</v>
      </c>
      <c r="C23" s="2">
        <f>SUMIFS(data!$H$1:$H$1683, data!$A$1:$A$1683, 'Heron Fields'!$A23, data!$D$1:$D$1683, 'Heron Fields'!$A$2, data!$E$1:$E$1683, 'Heron Fields'!C$5)</f>
        <v>0</v>
      </c>
      <c r="D23" s="2">
        <f>C23+SUMIFS(data!$H$1:$H$1683, data!$A$1:$A$1683, 'Heron Fields'!$A23, data!$D$1:$D$1683, 'Heron Fields'!$A$2, data!$E$1:$E$1683, 'Heron Fields'!D$5)</f>
        <v>0</v>
      </c>
      <c r="E23" s="2">
        <f>D23+SUMIFS(data!$H$1:$H$1683, data!$A$1:$A$1683, 'Heron Fields'!$A23, data!$D$1:$D$1683, 'Heron Fields'!$A$2, data!$E$1:$E$1683, 'Heron Fields'!E$5)</f>
        <v>0</v>
      </c>
      <c r="F23" s="2">
        <f>E23+SUMIFS(data!$H$1:$H$1683, data!$A$1:$A$1683, 'Heron Fields'!$A23, data!$D$1:$D$1683, 'Heron Fields'!$A$2, data!$E$1:$E$1683, 'Heron Fields'!F$5)</f>
        <v>0</v>
      </c>
      <c r="G23" s="2">
        <f>F23+SUMIFS(data!$H$1:$H$1683, data!$A$1:$A$1683, 'Heron Fields'!$A23, data!$D$1:$D$1683, 'Heron Fields'!$A$2, data!$E$1:$E$1683, 'Heron Fields'!G$5)</f>
        <v>0</v>
      </c>
      <c r="H23" s="2">
        <f>G23+SUMIFS(data!$H$1:$H$1683, data!$A$1:$A$1683, 'Heron Fields'!$A23, data!$D$1:$D$1683, 'Heron Fields'!$A$2, data!$E$1:$E$1683, 'Heron Fields'!H$5)</f>
        <v>0</v>
      </c>
      <c r="I23" s="2">
        <f>H23+SUMIFS(data!$H$1:$H$1683, data!$A$1:$A$1683, 'Heron Fields'!$A23, data!$D$1:$D$1683, 'Heron Fields'!$A$2, data!$E$1:$E$1683, 'Heron Fields'!I$5)</f>
        <v>0</v>
      </c>
      <c r="J23" s="2">
        <f>I23+SUMIFS(data!$H$1:$H$1683, data!$A$1:$A$1683, 'Heron Fields'!$A23, data!$D$1:$D$1683, 'Heron Fields'!$A$2, data!$E$1:$E$1683, 'Heron Fields'!J$5)</f>
        <v>0</v>
      </c>
      <c r="K23" s="2">
        <f>J23+SUMIFS(data!$H$1:$H$1683, data!$A$1:$A$1683, 'Heron Fields'!$A23, data!$D$1:$D$1683, 'Heron Fields'!$A$2, data!$E$1:$E$1683, 'Heron Fields'!K$5)</f>
        <v>0</v>
      </c>
      <c r="L23" s="2">
        <f>K23+SUMIFS(data!$H$1:$H$1683, data!$A$1:$A$1683, 'Heron Fields'!$A23, data!$D$1:$D$1683, 'Heron Fields'!$A$2, data!$E$1:$E$1683, 'Heron Fields'!L$5)</f>
        <v>0</v>
      </c>
      <c r="M23" s="2">
        <f>L23+SUMIFS(data!$H$1:$H$1683, data!$A$1:$A$1683, 'Heron Fields'!$A23, data!$D$1:$D$1683, 'Heron Fields'!$A$2, data!$E$1:$E$1683, 'Heron Fields'!M$5)</f>
        <v>0</v>
      </c>
      <c r="N23" s="2">
        <f>M23+SUMIFS(data!$H$1:$H$1683, data!$A$1:$A$1683, 'Heron Fields'!$A23, data!$D$1:$D$1683, 'Heron Fields'!$A$2, data!$E$1:$E$1683, 'Heron Fields'!N$5)</f>
        <v>0</v>
      </c>
      <c r="O23" s="2">
        <f>N23+SUMIFS(data!$H$1:$H$1683, data!$A$1:$A$1683, 'Heron Fields'!$A23, data!$D$1:$D$1683, 'Heron Fields'!$A$2, data!$E$1:$E$1683, 'Heron Fields'!O$5)</f>
        <v>0</v>
      </c>
      <c r="P23" s="2">
        <f>O23+SUMIFS(data!$H$1:$H$1683, data!$A$1:$A$1683, 'Heron Fields'!$A23, data!$D$1:$D$1683, 'Heron Fields'!$A$2, data!$E$1:$E$1683, 'Heron Fields'!P$5)</f>
        <v>0</v>
      </c>
      <c r="Q23" s="2">
        <f>P23+SUMIFS(data!$H$1:$H$1683, data!$A$1:$A$1683, 'Heron Fields'!$A23, data!$D$1:$D$1683, 'Heron Fields'!$A$2, data!$E$1:$E$1683, 'Heron Fields'!Q$5)</f>
        <v>0</v>
      </c>
      <c r="R23" s="2">
        <f>Q23+SUMIFS(data!$H$1:$H$1683, data!$A$1:$A$1683, 'Heron Fields'!$A23, data!$D$1:$D$1683, 'Heron Fields'!$A$2, data!$E$1:$E$1683, 'Heron Fields'!R$5)</f>
        <v>0</v>
      </c>
      <c r="S23" s="2">
        <f>R23+SUMIFS(data!$H$1:$H$1683, data!$A$1:$A$1683, 'Heron Fields'!$A23, data!$D$1:$D$1683, 'Heron Fields'!$A$2, data!$E$1:$E$1683, 'Heron Fields'!S$5)</f>
        <v>0</v>
      </c>
      <c r="T23" s="2">
        <f>S23+SUMIFS(data!$H$1:$H$1683, data!$A$1:$A$1683, 'Heron Fields'!$A23, data!$D$1:$D$1683, 'Heron Fields'!$A$2, data!$E$1:$E$1683, 'Heron Fields'!T$5)</f>
        <v>0</v>
      </c>
      <c r="U23" s="2">
        <f>T23+SUMIFS(data!$H$1:$H$1683, data!$A$1:$A$1683, 'Heron Fields'!$A23, data!$D$1:$D$1683, 'Heron Fields'!$A$2, data!$E$1:$E$1683, 'Heron Fields'!U$5)</f>
        <v>0</v>
      </c>
      <c r="V23" s="2">
        <f>U23+SUMIFS(data!$H$1:$H$1683, data!$A$1:$A$1683, 'Heron Fields'!$A23, data!$D$1:$D$1683, 'Heron Fields'!$A$2, data!$E$1:$E$1683, 'Heron Fields'!V$5)</f>
        <v>0</v>
      </c>
      <c r="W23" s="2">
        <f>V23+SUMIFS(data!$H$1:$H$1683, data!$A$1:$A$1683, 'Heron Fields'!$A23, data!$D$1:$D$1683, 'Heron Fields'!$A$2, data!$E$1:$E$1683, 'Heron Fields'!W$5)</f>
        <v>0</v>
      </c>
      <c r="X23" s="2">
        <f>W23+SUMIFS(data!$H$1:$H$1683, data!$A$1:$A$1683, 'Heron Fields'!$A23, data!$D$1:$D$1683, 'Heron Fields'!$A$2, data!$E$1:$E$1683, 'Heron Fields'!X$5)</f>
        <v>0</v>
      </c>
      <c r="Y23" s="2">
        <f>X23+SUMIFS(data!$H$1:$H$1683, data!$A$1:$A$1683, 'Heron Fields'!$A23, data!$D$1:$D$1683, 'Heron Fields'!$A$2, data!$E$1:$E$1683, 'Heron Fields'!Y$5)</f>
        <v>0</v>
      </c>
      <c r="Z23" s="2">
        <f>Y23+SUMIFS(data!$H$1:$H$1683, data!$A$1:$A$1683, 'Heron Fields'!$A23, data!$D$1:$D$1683, 'Heron Fields'!$A$2, data!$E$1:$E$1683, 'Heron Fields'!Z$5)</f>
        <v>0</v>
      </c>
      <c r="AA23" s="2">
        <f>Z23+SUMIFS(data!$H$1:$H$1683, data!$A$1:$A$1683, 'Heron Fields'!$A23, data!$D$1:$D$1683, 'Heron Fields'!$A$2, data!$E$1:$E$1683, 'Heron Fields'!AA$5)</f>
        <v>0</v>
      </c>
      <c r="AB23" s="2">
        <f>AA23+SUMIFS(data!$H$1:$H$1683, data!$A$1:$A$1683, 'Heron Fields'!$A23, data!$D$1:$D$1683, 'Heron Fields'!$A$2, data!$E$1:$E$1683, 'Heron Fields'!AB$5)</f>
        <v>0</v>
      </c>
      <c r="AC23" s="2">
        <f>AB23+SUMIFS(data!$H$1:$H$1683, data!$A$1:$A$1683, 'Heron Fields'!$A23, data!$D$1:$D$1683, 'Heron Fields'!$A$2, data!$E$1:$E$1683, 'Heron Fields'!AC$5)</f>
        <v>0</v>
      </c>
      <c r="AD23" s="2">
        <f>AC23+SUMIFS(data!$H$1:$H$1683, data!$A$1:$A$1683, 'Heron Fields'!$A23, data!$D$1:$D$1683, 'Heron Fields'!$A$2, data!$E$1:$E$1683, 'Heron Fields'!AD$5)</f>
        <v>0</v>
      </c>
    </row>
    <row r="24" spans="1:30" x14ac:dyDescent="0.2">
      <c r="A24" t="s">
        <v>85</v>
      </c>
      <c r="C24" s="2">
        <f>SUMIFS(data!$H$1:$H$1683, data!$A$1:$A$1683, 'Heron Fields'!$A24, data!$D$1:$D$1683, 'Heron Fields'!$A$2, data!$E$1:$E$1683, 'Heron Fields'!C$5)</f>
        <v>0</v>
      </c>
      <c r="D24" s="2">
        <f>C24+SUMIFS(data!$H$1:$H$1683, data!$A$1:$A$1683, 'Heron Fields'!$A24, data!$D$1:$D$1683, 'Heron Fields'!$A$2, data!$E$1:$E$1683, 'Heron Fields'!D$5)</f>
        <v>0</v>
      </c>
      <c r="E24" s="2">
        <f>D24+SUMIFS(data!$H$1:$H$1683, data!$A$1:$A$1683, 'Heron Fields'!$A24, data!$D$1:$D$1683, 'Heron Fields'!$A$2, data!$E$1:$E$1683, 'Heron Fields'!E$5)</f>
        <v>0</v>
      </c>
      <c r="F24" s="2">
        <f>E24+SUMIFS(data!$H$1:$H$1683, data!$A$1:$A$1683, 'Heron Fields'!$A24, data!$D$1:$D$1683, 'Heron Fields'!$A$2, data!$E$1:$E$1683, 'Heron Fields'!F$5)</f>
        <v>0</v>
      </c>
      <c r="G24" s="2">
        <f>F24+SUMIFS(data!$H$1:$H$1683, data!$A$1:$A$1683, 'Heron Fields'!$A24, data!$D$1:$D$1683, 'Heron Fields'!$A$2, data!$E$1:$E$1683, 'Heron Fields'!G$5)</f>
        <v>0</v>
      </c>
      <c r="H24" s="2">
        <f>G24+SUMIFS(data!$H$1:$H$1683, data!$A$1:$A$1683, 'Heron Fields'!$A24, data!$D$1:$D$1683, 'Heron Fields'!$A$2, data!$E$1:$E$1683, 'Heron Fields'!H$5)</f>
        <v>0</v>
      </c>
      <c r="I24" s="2">
        <f>H24+SUMIFS(data!$H$1:$H$1683, data!$A$1:$A$1683, 'Heron Fields'!$A24, data!$D$1:$D$1683, 'Heron Fields'!$A$2, data!$E$1:$E$1683, 'Heron Fields'!I$5)</f>
        <v>0</v>
      </c>
      <c r="J24" s="2">
        <f>I24+SUMIFS(data!$H$1:$H$1683, data!$A$1:$A$1683, 'Heron Fields'!$A24, data!$D$1:$D$1683, 'Heron Fields'!$A$2, data!$E$1:$E$1683, 'Heron Fields'!J$5)</f>
        <v>0</v>
      </c>
      <c r="K24" s="2">
        <f>J24+SUMIFS(data!$H$1:$H$1683, data!$A$1:$A$1683, 'Heron Fields'!$A24, data!$D$1:$D$1683, 'Heron Fields'!$A$2, data!$E$1:$E$1683, 'Heron Fields'!K$5)</f>
        <v>0</v>
      </c>
      <c r="L24" s="2">
        <f>K24+SUMIFS(data!$H$1:$H$1683, data!$A$1:$A$1683, 'Heron Fields'!$A24, data!$D$1:$D$1683, 'Heron Fields'!$A$2, data!$E$1:$E$1683, 'Heron Fields'!L$5)</f>
        <v>0</v>
      </c>
      <c r="M24" s="2">
        <f>L24+SUMIFS(data!$H$1:$H$1683, data!$A$1:$A$1683, 'Heron Fields'!$A24, data!$D$1:$D$1683, 'Heron Fields'!$A$2, data!$E$1:$E$1683, 'Heron Fields'!M$5)</f>
        <v>0</v>
      </c>
      <c r="N24" s="2">
        <f>M24+SUMIFS(data!$H$1:$H$1683, data!$A$1:$A$1683, 'Heron Fields'!$A24, data!$D$1:$D$1683, 'Heron Fields'!$A$2, data!$E$1:$E$1683, 'Heron Fields'!N$5)</f>
        <v>0</v>
      </c>
      <c r="O24" s="2">
        <f>N24+SUMIFS(data!$H$1:$H$1683, data!$A$1:$A$1683, 'Heron Fields'!$A24, data!$D$1:$D$1683, 'Heron Fields'!$A$2, data!$E$1:$E$1683, 'Heron Fields'!O$5)</f>
        <v>750</v>
      </c>
      <c r="P24" s="2">
        <f>O24+SUMIFS(data!$H$1:$H$1683, data!$A$1:$A$1683, 'Heron Fields'!$A24, data!$D$1:$D$1683, 'Heron Fields'!$A$2, data!$E$1:$E$1683, 'Heron Fields'!P$5)</f>
        <v>250</v>
      </c>
      <c r="Q24" s="2">
        <f>P24+SUMIFS(data!$H$1:$H$1683, data!$A$1:$A$1683, 'Heron Fields'!$A24, data!$D$1:$D$1683, 'Heron Fields'!$A$2, data!$E$1:$E$1683, 'Heron Fields'!Q$5)</f>
        <v>250</v>
      </c>
      <c r="R24" s="2">
        <f>Q24+SUMIFS(data!$H$1:$H$1683, data!$A$1:$A$1683, 'Heron Fields'!$A24, data!$D$1:$D$1683, 'Heron Fields'!$A$2, data!$E$1:$E$1683, 'Heron Fields'!R$5)</f>
        <v>250</v>
      </c>
      <c r="S24" s="2">
        <f>R24+SUMIFS(data!$H$1:$H$1683, data!$A$1:$A$1683, 'Heron Fields'!$A24, data!$D$1:$D$1683, 'Heron Fields'!$A$2, data!$E$1:$E$1683, 'Heron Fields'!S$5)</f>
        <v>250</v>
      </c>
      <c r="T24" s="2">
        <f>S24+SUMIFS(data!$H$1:$H$1683, data!$A$1:$A$1683, 'Heron Fields'!$A24, data!$D$1:$D$1683, 'Heron Fields'!$A$2, data!$E$1:$E$1683, 'Heron Fields'!T$5)</f>
        <v>250</v>
      </c>
      <c r="U24" s="2">
        <f>T24+SUMIFS(data!$H$1:$H$1683, data!$A$1:$A$1683, 'Heron Fields'!$A24, data!$D$1:$D$1683, 'Heron Fields'!$A$2, data!$E$1:$E$1683, 'Heron Fields'!U$5)</f>
        <v>250</v>
      </c>
      <c r="V24" s="2">
        <f>U24+SUMIFS(data!$H$1:$H$1683, data!$A$1:$A$1683, 'Heron Fields'!$A24, data!$D$1:$D$1683, 'Heron Fields'!$A$2, data!$E$1:$E$1683, 'Heron Fields'!V$5)</f>
        <v>250</v>
      </c>
      <c r="W24" s="2">
        <f>V24+SUMIFS(data!$H$1:$H$1683, data!$A$1:$A$1683, 'Heron Fields'!$A24, data!$D$1:$D$1683, 'Heron Fields'!$A$2, data!$E$1:$E$1683, 'Heron Fields'!W$5)</f>
        <v>250</v>
      </c>
      <c r="X24" s="2">
        <f>W24+SUMIFS(data!$H$1:$H$1683, data!$A$1:$A$1683, 'Heron Fields'!$A24, data!$D$1:$D$1683, 'Heron Fields'!$A$2, data!$E$1:$E$1683, 'Heron Fields'!X$5)</f>
        <v>250</v>
      </c>
      <c r="Y24" s="2">
        <f>X24+SUMIFS(data!$H$1:$H$1683, data!$A$1:$A$1683, 'Heron Fields'!$A24, data!$D$1:$D$1683, 'Heron Fields'!$A$2, data!$E$1:$E$1683, 'Heron Fields'!Y$5)</f>
        <v>250</v>
      </c>
      <c r="Z24" s="2">
        <f>Y24+SUMIFS(data!$H$1:$H$1683, data!$A$1:$A$1683, 'Heron Fields'!$A24, data!$D$1:$D$1683, 'Heron Fields'!$A$2, data!$E$1:$E$1683, 'Heron Fields'!Z$5)</f>
        <v>250</v>
      </c>
      <c r="AA24" s="2">
        <f>Z24+SUMIFS(data!$H$1:$H$1683, data!$A$1:$A$1683, 'Heron Fields'!$A24, data!$D$1:$D$1683, 'Heron Fields'!$A$2, data!$E$1:$E$1683, 'Heron Fields'!AA$5)</f>
        <v>250</v>
      </c>
      <c r="AB24" s="2">
        <f>AA24+SUMIFS(data!$H$1:$H$1683, data!$A$1:$A$1683, 'Heron Fields'!$A24, data!$D$1:$D$1683, 'Heron Fields'!$A$2, data!$E$1:$E$1683, 'Heron Fields'!AB$5)</f>
        <v>250</v>
      </c>
      <c r="AC24" s="2">
        <f>AB24+SUMIFS(data!$H$1:$H$1683, data!$A$1:$A$1683, 'Heron Fields'!$A24, data!$D$1:$D$1683, 'Heron Fields'!$A$2, data!$E$1:$E$1683, 'Heron Fields'!AC$5)</f>
        <v>250</v>
      </c>
      <c r="AD24" s="2">
        <f>AC24+SUMIFS(data!$H$1:$H$1683, data!$A$1:$A$1683, 'Heron Fields'!$A24, data!$D$1:$D$1683, 'Heron Fields'!$A$2, data!$E$1:$E$1683, 'Heron Fields'!AD$5)</f>
        <v>250</v>
      </c>
    </row>
    <row r="25" spans="1:30" x14ac:dyDescent="0.2">
      <c r="A25" t="s">
        <v>86</v>
      </c>
      <c r="C25" s="2">
        <f>SUMIFS(data!$H$1:$H$1683, data!$A$1:$A$1683, 'Heron Fields'!$A25, data!$D$1:$D$1683, 'Heron Fields'!$A$2, data!$E$1:$E$1683, 'Heron Fields'!C$5)</f>
        <v>0</v>
      </c>
      <c r="D25" s="2">
        <f>C25+SUMIFS(data!$H$1:$H$1683, data!$A$1:$A$1683, 'Heron Fields'!$A25, data!$D$1:$D$1683, 'Heron Fields'!$A$2, data!$E$1:$E$1683, 'Heron Fields'!D$5)</f>
        <v>0</v>
      </c>
      <c r="E25" s="2">
        <f>D25+SUMIFS(data!$H$1:$H$1683, data!$A$1:$A$1683, 'Heron Fields'!$A25, data!$D$1:$D$1683, 'Heron Fields'!$A$2, data!$E$1:$E$1683, 'Heron Fields'!E$5)</f>
        <v>0</v>
      </c>
      <c r="F25" s="2">
        <f>E25+SUMIFS(data!$H$1:$H$1683, data!$A$1:$A$1683, 'Heron Fields'!$A25, data!$D$1:$D$1683, 'Heron Fields'!$A$2, data!$E$1:$E$1683, 'Heron Fields'!F$5)</f>
        <v>0</v>
      </c>
      <c r="G25" s="2">
        <f>F25+SUMIFS(data!$H$1:$H$1683, data!$A$1:$A$1683, 'Heron Fields'!$A25, data!$D$1:$D$1683, 'Heron Fields'!$A$2, data!$E$1:$E$1683, 'Heron Fields'!G$5)</f>
        <v>0</v>
      </c>
      <c r="H25" s="2">
        <f>G25+SUMIFS(data!$H$1:$H$1683, data!$A$1:$A$1683, 'Heron Fields'!$A25, data!$D$1:$D$1683, 'Heron Fields'!$A$2, data!$E$1:$E$1683, 'Heron Fields'!H$5)</f>
        <v>0</v>
      </c>
      <c r="I25" s="2">
        <f>H25+SUMIFS(data!$H$1:$H$1683, data!$A$1:$A$1683, 'Heron Fields'!$A25, data!$D$1:$D$1683, 'Heron Fields'!$A$2, data!$E$1:$E$1683, 'Heron Fields'!I$5)</f>
        <v>0</v>
      </c>
      <c r="J25" s="2">
        <f>I25+SUMIFS(data!$H$1:$H$1683, data!$A$1:$A$1683, 'Heron Fields'!$A25, data!$D$1:$D$1683, 'Heron Fields'!$A$2, data!$E$1:$E$1683, 'Heron Fields'!J$5)</f>
        <v>0</v>
      </c>
      <c r="K25" s="2">
        <f>J25+SUMIFS(data!$H$1:$H$1683, data!$A$1:$A$1683, 'Heron Fields'!$A25, data!$D$1:$D$1683, 'Heron Fields'!$A$2, data!$E$1:$E$1683, 'Heron Fields'!K$5)</f>
        <v>0</v>
      </c>
      <c r="L25" s="2">
        <f>K25+SUMIFS(data!$H$1:$H$1683, data!$A$1:$A$1683, 'Heron Fields'!$A25, data!$D$1:$D$1683, 'Heron Fields'!$A$2, data!$E$1:$E$1683, 'Heron Fields'!L$5)</f>
        <v>0</v>
      </c>
      <c r="M25" s="2">
        <f>L25+SUMIFS(data!$H$1:$H$1683, data!$A$1:$A$1683, 'Heron Fields'!$A25, data!$D$1:$D$1683, 'Heron Fields'!$A$2, data!$E$1:$E$1683, 'Heron Fields'!M$5)</f>
        <v>0</v>
      </c>
      <c r="N25" s="2">
        <f>M25+SUMIFS(data!$H$1:$H$1683, data!$A$1:$A$1683, 'Heron Fields'!$A25, data!$D$1:$D$1683, 'Heron Fields'!$A$2, data!$E$1:$E$1683, 'Heron Fields'!N$5)</f>
        <v>0</v>
      </c>
      <c r="O25" s="2">
        <f>N25+SUMIFS(data!$H$1:$H$1683, data!$A$1:$A$1683, 'Heron Fields'!$A25, data!$D$1:$D$1683, 'Heron Fields'!$A$2, data!$E$1:$E$1683, 'Heron Fields'!O$5)</f>
        <v>0</v>
      </c>
      <c r="P25" s="2">
        <f>O25+SUMIFS(data!$H$1:$H$1683, data!$A$1:$A$1683, 'Heron Fields'!$A25, data!$D$1:$D$1683, 'Heron Fields'!$A$2, data!$E$1:$E$1683, 'Heron Fields'!P$5)</f>
        <v>0</v>
      </c>
      <c r="Q25" s="2">
        <f>P25+SUMIFS(data!$H$1:$H$1683, data!$A$1:$A$1683, 'Heron Fields'!$A25, data!$D$1:$D$1683, 'Heron Fields'!$A$2, data!$E$1:$E$1683, 'Heron Fields'!Q$5)</f>
        <v>0</v>
      </c>
      <c r="R25" s="2">
        <f>Q25+SUMIFS(data!$H$1:$H$1683, data!$A$1:$A$1683, 'Heron Fields'!$A25, data!$D$1:$D$1683, 'Heron Fields'!$A$2, data!$E$1:$E$1683, 'Heron Fields'!R$5)</f>
        <v>86.96</v>
      </c>
      <c r="S25" s="2">
        <f>R25+SUMIFS(data!$H$1:$H$1683, data!$A$1:$A$1683, 'Heron Fields'!$A25, data!$D$1:$D$1683, 'Heron Fields'!$A$2, data!$E$1:$E$1683, 'Heron Fields'!S$5)</f>
        <v>86.96</v>
      </c>
      <c r="T25" s="2">
        <f>S25+SUMIFS(data!$H$1:$H$1683, data!$A$1:$A$1683, 'Heron Fields'!$A25, data!$D$1:$D$1683, 'Heron Fields'!$A$2, data!$E$1:$E$1683, 'Heron Fields'!T$5)</f>
        <v>86.96</v>
      </c>
      <c r="U25" s="2">
        <f>T25+SUMIFS(data!$H$1:$H$1683, data!$A$1:$A$1683, 'Heron Fields'!$A25, data!$D$1:$D$1683, 'Heron Fields'!$A$2, data!$E$1:$E$1683, 'Heron Fields'!U$5)</f>
        <v>86.96</v>
      </c>
      <c r="V25" s="2">
        <f>U25+SUMIFS(data!$H$1:$H$1683, data!$A$1:$A$1683, 'Heron Fields'!$A25, data!$D$1:$D$1683, 'Heron Fields'!$A$2, data!$E$1:$E$1683, 'Heron Fields'!V$5)</f>
        <v>86.96</v>
      </c>
      <c r="W25" s="2">
        <f>V25+SUMIFS(data!$H$1:$H$1683, data!$A$1:$A$1683, 'Heron Fields'!$A25, data!$D$1:$D$1683, 'Heron Fields'!$A$2, data!$E$1:$E$1683, 'Heron Fields'!W$5)</f>
        <v>86.96</v>
      </c>
      <c r="X25" s="2">
        <f>W25+SUMIFS(data!$H$1:$H$1683, data!$A$1:$A$1683, 'Heron Fields'!$A25, data!$D$1:$D$1683, 'Heron Fields'!$A$2, data!$E$1:$E$1683, 'Heron Fields'!X$5)</f>
        <v>86.96</v>
      </c>
      <c r="Y25" s="2">
        <f>X25+SUMIFS(data!$H$1:$H$1683, data!$A$1:$A$1683, 'Heron Fields'!$A25, data!$D$1:$D$1683, 'Heron Fields'!$A$2, data!$E$1:$E$1683, 'Heron Fields'!Y$5)</f>
        <v>86.96</v>
      </c>
      <c r="Z25" s="2">
        <f>Y25+SUMIFS(data!$H$1:$H$1683, data!$A$1:$A$1683, 'Heron Fields'!$A25, data!$D$1:$D$1683, 'Heron Fields'!$A$2, data!$E$1:$E$1683, 'Heron Fields'!Z$5)</f>
        <v>86.96</v>
      </c>
      <c r="AA25" s="2">
        <f>Z25+SUMIFS(data!$H$1:$H$1683, data!$A$1:$A$1683, 'Heron Fields'!$A25, data!$D$1:$D$1683, 'Heron Fields'!$A$2, data!$E$1:$E$1683, 'Heron Fields'!AA$5)</f>
        <v>836.96</v>
      </c>
      <c r="AB25" s="2">
        <f>AA25+SUMIFS(data!$H$1:$H$1683, data!$A$1:$A$1683, 'Heron Fields'!$A25, data!$D$1:$D$1683, 'Heron Fields'!$A$2, data!$E$1:$E$1683, 'Heron Fields'!AB$5)</f>
        <v>836.96</v>
      </c>
      <c r="AC25" s="2">
        <f>AB25+SUMIFS(data!$H$1:$H$1683, data!$A$1:$A$1683, 'Heron Fields'!$A25, data!$D$1:$D$1683, 'Heron Fields'!$A$2, data!$E$1:$E$1683, 'Heron Fields'!AC$5)</f>
        <v>836.96</v>
      </c>
      <c r="AD25" s="2">
        <f>AC25+SUMIFS(data!$H$1:$H$1683, data!$A$1:$A$1683, 'Heron Fields'!$A25, data!$D$1:$D$1683, 'Heron Fields'!$A$2, data!$E$1:$E$1683, 'Heron Fields'!AD$5)</f>
        <v>836.96</v>
      </c>
    </row>
    <row r="26" spans="1:30" x14ac:dyDescent="0.2">
      <c r="A26" t="s">
        <v>21</v>
      </c>
      <c r="C26" s="2">
        <f>SUMIFS(data!$H$1:$H$1683, data!$A$1:$A$1683, 'Heron Fields'!$A26, data!$D$1:$D$1683, 'Heron Fields'!$A$2, data!$E$1:$E$1683, 'Heron Fields'!C$5)</f>
        <v>545.59</v>
      </c>
      <c r="D26" s="2">
        <f>C26+SUMIFS(data!$H$1:$H$1683, data!$A$1:$A$1683, 'Heron Fields'!$A26, data!$D$1:$D$1683, 'Heron Fields'!$A$2, data!$E$1:$E$1683, 'Heron Fields'!D$5)</f>
        <v>1630.81</v>
      </c>
      <c r="E26" s="2">
        <f>D26+SUMIFS(data!$H$1:$H$1683, data!$A$1:$A$1683, 'Heron Fields'!$A26, data!$D$1:$D$1683, 'Heron Fields'!$A$2, data!$E$1:$E$1683, 'Heron Fields'!E$5)</f>
        <v>1630.81</v>
      </c>
      <c r="F26" s="2">
        <f>E26+SUMIFS(data!$H$1:$H$1683, data!$A$1:$A$1683, 'Heron Fields'!$A26, data!$D$1:$D$1683, 'Heron Fields'!$A$2, data!$E$1:$E$1683, 'Heron Fields'!F$5)</f>
        <v>2238.64</v>
      </c>
      <c r="G26" s="2">
        <f>F26+SUMIFS(data!$H$1:$H$1683, data!$A$1:$A$1683, 'Heron Fields'!$A26, data!$D$1:$D$1683, 'Heron Fields'!$A$2, data!$E$1:$E$1683, 'Heron Fields'!G$5)</f>
        <v>2846.47</v>
      </c>
      <c r="H26" s="2">
        <f>G26+SUMIFS(data!$H$1:$H$1683, data!$A$1:$A$1683, 'Heron Fields'!$A26, data!$D$1:$D$1683, 'Heron Fields'!$A$2, data!$E$1:$E$1683, 'Heron Fields'!H$5)</f>
        <v>3454.2999999999997</v>
      </c>
      <c r="I26" s="2">
        <f>H26+SUMIFS(data!$H$1:$H$1683, data!$A$1:$A$1683, 'Heron Fields'!$A26, data!$D$1:$D$1683, 'Heron Fields'!$A$2, data!$E$1:$E$1683, 'Heron Fields'!I$5)</f>
        <v>4062.1299999999997</v>
      </c>
      <c r="J26" s="2">
        <f>I26+SUMIFS(data!$H$1:$H$1683, data!$A$1:$A$1683, 'Heron Fields'!$A26, data!$D$1:$D$1683, 'Heron Fields'!$A$2, data!$E$1:$E$1683, 'Heron Fields'!J$5)</f>
        <v>4669.96</v>
      </c>
      <c r="K26" s="2">
        <f>J26+SUMIFS(data!$H$1:$H$1683, data!$A$1:$A$1683, 'Heron Fields'!$A26, data!$D$1:$D$1683, 'Heron Fields'!$A$2, data!$E$1:$E$1683, 'Heron Fields'!K$5)</f>
        <v>5277.79</v>
      </c>
      <c r="L26" s="2">
        <f>K26+SUMIFS(data!$H$1:$H$1683, data!$A$1:$A$1683, 'Heron Fields'!$A26, data!$D$1:$D$1683, 'Heron Fields'!$A$2, data!$E$1:$E$1683, 'Heron Fields'!L$5)</f>
        <v>5885.62</v>
      </c>
      <c r="M26" s="2">
        <f>L26+SUMIFS(data!$H$1:$H$1683, data!$A$1:$A$1683, 'Heron Fields'!$A26, data!$D$1:$D$1683, 'Heron Fields'!$A$2, data!$E$1:$E$1683, 'Heron Fields'!M$5)</f>
        <v>6717.43</v>
      </c>
      <c r="N26" s="2">
        <f>M26+SUMIFS(data!$H$1:$H$1683, data!$A$1:$A$1683, 'Heron Fields'!$A26, data!$D$1:$D$1683, 'Heron Fields'!$A$2, data!$E$1:$E$1683, 'Heron Fields'!N$5)</f>
        <v>7880.91</v>
      </c>
      <c r="O26" s="2">
        <f>N26+SUMIFS(data!$H$1:$H$1683, data!$A$1:$A$1683, 'Heron Fields'!$A26, data!$D$1:$D$1683, 'Heron Fields'!$A$2, data!$E$1:$E$1683, 'Heron Fields'!O$5)</f>
        <v>9070.48</v>
      </c>
      <c r="P26" s="2">
        <f>O26+SUMIFS(data!$H$1:$H$1683, data!$A$1:$A$1683, 'Heron Fields'!$A26, data!$D$1:$D$1683, 'Heron Fields'!$A$2, data!$E$1:$E$1683, 'Heron Fields'!P$5)</f>
        <v>10260.049999999999</v>
      </c>
      <c r="Q26" s="2">
        <f>P26+SUMIFS(data!$H$1:$H$1683, data!$A$1:$A$1683, 'Heron Fields'!$A26, data!$D$1:$D$1683, 'Heron Fields'!$A$2, data!$E$1:$E$1683, 'Heron Fields'!Q$5)</f>
        <v>11449.619999999999</v>
      </c>
      <c r="R26" s="2">
        <f>Q26+SUMIFS(data!$H$1:$H$1683, data!$A$1:$A$1683, 'Heron Fields'!$A26, data!$D$1:$D$1683, 'Heron Fields'!$A$2, data!$E$1:$E$1683, 'Heron Fields'!R$5)</f>
        <v>12890.489999999998</v>
      </c>
      <c r="S26" s="2">
        <f>R26+SUMIFS(data!$H$1:$H$1683, data!$A$1:$A$1683, 'Heron Fields'!$A26, data!$D$1:$D$1683, 'Heron Fields'!$A$2, data!$E$1:$E$1683, 'Heron Fields'!S$5)</f>
        <v>14373.629999999997</v>
      </c>
      <c r="T26" s="2">
        <f>S26+SUMIFS(data!$H$1:$H$1683, data!$A$1:$A$1683, 'Heron Fields'!$A26, data!$D$1:$D$1683, 'Heron Fields'!$A$2, data!$E$1:$E$1683, 'Heron Fields'!T$5)</f>
        <v>16171.019999999997</v>
      </c>
      <c r="U26" s="2">
        <f>T26+SUMIFS(data!$H$1:$H$1683, data!$A$1:$A$1683, 'Heron Fields'!$A26, data!$D$1:$D$1683, 'Heron Fields'!$A$2, data!$E$1:$E$1683, 'Heron Fields'!U$5)</f>
        <v>17968.409999999996</v>
      </c>
      <c r="V26" s="2">
        <f>U26+SUMIFS(data!$H$1:$H$1683, data!$A$1:$A$1683, 'Heron Fields'!$A26, data!$D$1:$D$1683, 'Heron Fields'!$A$2, data!$E$1:$E$1683, 'Heron Fields'!V$5)</f>
        <v>19765.799999999996</v>
      </c>
      <c r="W26" s="2">
        <f>V26+SUMIFS(data!$H$1:$H$1683, data!$A$1:$A$1683, 'Heron Fields'!$A26, data!$D$1:$D$1683, 'Heron Fields'!$A$2, data!$E$1:$E$1683, 'Heron Fields'!W$5)</f>
        <v>19765.799999999996</v>
      </c>
      <c r="X26" s="2">
        <f>W26+SUMIFS(data!$H$1:$H$1683, data!$A$1:$A$1683, 'Heron Fields'!$A26, data!$D$1:$D$1683, 'Heron Fields'!$A$2, data!$E$1:$E$1683, 'Heron Fields'!X$5)</f>
        <v>19765.799999999996</v>
      </c>
      <c r="Y26" s="2">
        <f>X26+SUMIFS(data!$H$1:$H$1683, data!$A$1:$A$1683, 'Heron Fields'!$A26, data!$D$1:$D$1683, 'Heron Fields'!$A$2, data!$E$1:$E$1683, 'Heron Fields'!Y$5)</f>
        <v>19765.799999999996</v>
      </c>
      <c r="Z26" s="2">
        <f>Y26+SUMIFS(data!$H$1:$H$1683, data!$A$1:$A$1683, 'Heron Fields'!$A26, data!$D$1:$D$1683, 'Heron Fields'!$A$2, data!$E$1:$E$1683, 'Heron Fields'!Z$5)</f>
        <v>19765.799999999996</v>
      </c>
      <c r="AA26" s="2">
        <f>Z26+SUMIFS(data!$H$1:$H$1683, data!$A$1:$A$1683, 'Heron Fields'!$A26, data!$D$1:$D$1683, 'Heron Fields'!$A$2, data!$E$1:$E$1683, 'Heron Fields'!AA$5)</f>
        <v>19765.799999999996</v>
      </c>
      <c r="AB26" s="2">
        <f>AA26+SUMIFS(data!$H$1:$H$1683, data!$A$1:$A$1683, 'Heron Fields'!$A26, data!$D$1:$D$1683, 'Heron Fields'!$A$2, data!$E$1:$E$1683, 'Heron Fields'!AB$5)</f>
        <v>19765.799999999996</v>
      </c>
      <c r="AC26" s="2">
        <f>AB26+SUMIFS(data!$H$1:$H$1683, data!$A$1:$A$1683, 'Heron Fields'!$A26, data!$D$1:$D$1683, 'Heron Fields'!$A$2, data!$E$1:$E$1683, 'Heron Fields'!AC$5)</f>
        <v>19765.799999999996</v>
      </c>
      <c r="AD26" s="2">
        <f>AC26+SUMIFS(data!$H$1:$H$1683, data!$A$1:$A$1683, 'Heron Fields'!$A26, data!$D$1:$D$1683, 'Heron Fields'!$A$2, data!$E$1:$E$1683, 'Heron Fields'!AD$5)</f>
        <v>19765.799999999996</v>
      </c>
    </row>
    <row r="27" spans="1:30" x14ac:dyDescent="0.2">
      <c r="A27" t="s">
        <v>23</v>
      </c>
      <c r="C27" s="2">
        <f>SUMIFS(data!$H$1:$H$1683, data!$A$1:$A$1683, 'Heron Fields'!$A27, data!$D$1:$D$1683, 'Heron Fields'!$A$2, data!$E$1:$E$1683, 'Heron Fields'!C$5)</f>
        <v>967790.23</v>
      </c>
      <c r="D27" s="2">
        <f>C27+SUMIFS(data!$H$1:$H$1683, data!$A$1:$A$1683, 'Heron Fields'!$A27, data!$D$1:$D$1683, 'Heron Fields'!$A$2, data!$E$1:$E$1683, 'Heron Fields'!D$5)</f>
        <v>3106575.23</v>
      </c>
      <c r="E27" s="2">
        <f>D27+SUMIFS(data!$H$1:$H$1683, data!$A$1:$A$1683, 'Heron Fields'!$A27, data!$D$1:$D$1683, 'Heron Fields'!$A$2, data!$E$1:$E$1683, 'Heron Fields'!E$5)</f>
        <v>6694476.2999999998</v>
      </c>
      <c r="F27" s="2">
        <f>E27+SUMIFS(data!$H$1:$H$1683, data!$A$1:$A$1683, 'Heron Fields'!$A27, data!$D$1:$D$1683, 'Heron Fields'!$A$2, data!$E$1:$E$1683, 'Heron Fields'!F$5)</f>
        <v>9020578.3599999994</v>
      </c>
      <c r="G27" s="2">
        <f>F27+SUMIFS(data!$H$1:$H$1683, data!$A$1:$A$1683, 'Heron Fields'!$A27, data!$D$1:$D$1683, 'Heron Fields'!$A$2, data!$E$1:$E$1683, 'Heron Fields'!G$5)</f>
        <v>12687055.559999999</v>
      </c>
      <c r="H27" s="2">
        <f>G27+SUMIFS(data!$H$1:$H$1683, data!$A$1:$A$1683, 'Heron Fields'!$A27, data!$D$1:$D$1683, 'Heron Fields'!$A$2, data!$E$1:$E$1683, 'Heron Fields'!H$5)</f>
        <v>17117891.529999997</v>
      </c>
      <c r="I27" s="2">
        <f>H27+SUMIFS(data!$H$1:$H$1683, data!$A$1:$A$1683, 'Heron Fields'!$A27, data!$D$1:$D$1683, 'Heron Fields'!$A$2, data!$E$1:$E$1683, 'Heron Fields'!I$5)</f>
        <v>22344353.989999998</v>
      </c>
      <c r="J27" s="2">
        <f>I27+SUMIFS(data!$H$1:$H$1683, data!$A$1:$A$1683, 'Heron Fields'!$A27, data!$D$1:$D$1683, 'Heron Fields'!$A$2, data!$E$1:$E$1683, 'Heron Fields'!J$5)</f>
        <v>25477189.739999998</v>
      </c>
      <c r="K27" s="2">
        <f>J27+SUMIFS(data!$H$1:$H$1683, data!$A$1:$A$1683, 'Heron Fields'!$A27, data!$D$1:$D$1683, 'Heron Fields'!$A$2, data!$E$1:$E$1683, 'Heron Fields'!K$5)</f>
        <v>27773747.309999999</v>
      </c>
      <c r="L27" s="2">
        <f>K27+SUMIFS(data!$H$1:$H$1683, data!$A$1:$A$1683, 'Heron Fields'!$A27, data!$D$1:$D$1683, 'Heron Fields'!$A$2, data!$E$1:$E$1683, 'Heron Fields'!L$5)</f>
        <v>30228526</v>
      </c>
      <c r="M27" s="2">
        <f>L27+SUMIFS(data!$H$1:$H$1683, data!$A$1:$A$1683, 'Heron Fields'!$A27, data!$D$1:$D$1683, 'Heron Fields'!$A$2, data!$E$1:$E$1683, 'Heron Fields'!M$5)</f>
        <v>30518670.510000002</v>
      </c>
      <c r="N27" s="2">
        <f>M27+SUMIFS(data!$H$1:$H$1683, data!$A$1:$A$1683, 'Heron Fields'!$A27, data!$D$1:$D$1683, 'Heron Fields'!$A$2, data!$E$1:$E$1683, 'Heron Fields'!N$5)</f>
        <v>31638299.07</v>
      </c>
      <c r="O27" s="2">
        <f>N27+SUMIFS(data!$H$1:$H$1683, data!$A$1:$A$1683, 'Heron Fields'!$A27, data!$D$1:$D$1683, 'Heron Fields'!$A$2, data!$E$1:$E$1683, 'Heron Fields'!O$5)</f>
        <v>32414948.48</v>
      </c>
      <c r="P27" s="2">
        <f>O27+SUMIFS(data!$H$1:$H$1683, data!$A$1:$A$1683, 'Heron Fields'!$A27, data!$D$1:$D$1683, 'Heron Fields'!$A$2, data!$E$1:$E$1683, 'Heron Fields'!P$5)</f>
        <v>32499598.050000001</v>
      </c>
      <c r="Q27" s="2">
        <f>P27+SUMIFS(data!$H$1:$H$1683, data!$A$1:$A$1683, 'Heron Fields'!$A27, data!$D$1:$D$1683, 'Heron Fields'!$A$2, data!$E$1:$E$1683, 'Heron Fields'!Q$5)</f>
        <v>32649281.82</v>
      </c>
      <c r="R27" s="2">
        <f>Q27+SUMIFS(data!$H$1:$H$1683, data!$A$1:$A$1683, 'Heron Fields'!$A27, data!$D$1:$D$1683, 'Heron Fields'!$A$2, data!$E$1:$E$1683, 'Heron Fields'!R$5)</f>
        <v>32977893.66</v>
      </c>
      <c r="S27" s="2">
        <f>R27+SUMIFS(data!$H$1:$H$1683, data!$A$1:$A$1683, 'Heron Fields'!$A27, data!$D$1:$D$1683, 'Heron Fields'!$A$2, data!$E$1:$E$1683, 'Heron Fields'!S$5)</f>
        <v>33053084.66</v>
      </c>
      <c r="T27" s="2">
        <f>S27+SUMIFS(data!$H$1:$H$1683, data!$A$1:$A$1683, 'Heron Fields'!$A27, data!$D$1:$D$1683, 'Heron Fields'!$A$2, data!$E$1:$E$1683, 'Heron Fields'!T$5)</f>
        <v>33127936.149999999</v>
      </c>
      <c r="U27" s="2">
        <f>T27+SUMIFS(data!$H$1:$H$1683, data!$A$1:$A$1683, 'Heron Fields'!$A27, data!$D$1:$D$1683, 'Heron Fields'!$A$2, data!$E$1:$E$1683, 'Heron Fields'!U$5)</f>
        <v>33191127.459999997</v>
      </c>
      <c r="V27" s="2">
        <f>U27+SUMIFS(data!$H$1:$H$1683, data!$A$1:$A$1683, 'Heron Fields'!$A27, data!$D$1:$D$1683, 'Heron Fields'!$A$2, data!$E$1:$E$1683, 'Heron Fields'!V$5)</f>
        <v>33235472.939999998</v>
      </c>
      <c r="W27" s="2">
        <f>V27+SUMIFS(data!$H$1:$H$1683, data!$A$1:$A$1683, 'Heron Fields'!$A27, data!$D$1:$D$1683, 'Heron Fields'!$A$2, data!$E$1:$E$1683, 'Heron Fields'!W$5)</f>
        <v>33235472.939999998</v>
      </c>
      <c r="X27" s="2">
        <f>W27+SUMIFS(data!$H$1:$H$1683, data!$A$1:$A$1683, 'Heron Fields'!$A27, data!$D$1:$D$1683, 'Heron Fields'!$A$2, data!$E$1:$E$1683, 'Heron Fields'!X$5)</f>
        <v>33235472.939999998</v>
      </c>
      <c r="Y27" s="2">
        <f>X27+SUMIFS(data!$H$1:$H$1683, data!$A$1:$A$1683, 'Heron Fields'!$A27, data!$D$1:$D$1683, 'Heron Fields'!$A$2, data!$E$1:$E$1683, 'Heron Fields'!Y$5)</f>
        <v>33235472.939999998</v>
      </c>
      <c r="Z27" s="2">
        <f>Y27+SUMIFS(data!$H$1:$H$1683, data!$A$1:$A$1683, 'Heron Fields'!$A27, data!$D$1:$D$1683, 'Heron Fields'!$A$2, data!$E$1:$E$1683, 'Heron Fields'!Z$5)</f>
        <v>33235472.939999998</v>
      </c>
      <c r="AA27" s="2">
        <f>Z27+SUMIFS(data!$H$1:$H$1683, data!$A$1:$A$1683, 'Heron Fields'!$A27, data!$D$1:$D$1683, 'Heron Fields'!$A$2, data!$E$1:$E$1683, 'Heron Fields'!AA$5)</f>
        <v>33235472.939999998</v>
      </c>
      <c r="AB27" s="2">
        <f>AA27+SUMIFS(data!$H$1:$H$1683, data!$A$1:$A$1683, 'Heron Fields'!$A27, data!$D$1:$D$1683, 'Heron Fields'!$A$2, data!$E$1:$E$1683, 'Heron Fields'!AB$5)</f>
        <v>33235472.939999998</v>
      </c>
      <c r="AC27" s="2">
        <f>AB27+SUMIFS(data!$H$1:$H$1683, data!$A$1:$A$1683, 'Heron Fields'!$A27, data!$D$1:$D$1683, 'Heron Fields'!$A$2, data!$E$1:$E$1683, 'Heron Fields'!AC$5)</f>
        <v>33235472.939999998</v>
      </c>
      <c r="AD27" s="2">
        <f>AC27+SUMIFS(data!$H$1:$H$1683, data!$A$1:$A$1683, 'Heron Fields'!$A27, data!$D$1:$D$1683, 'Heron Fields'!$A$2, data!$E$1:$E$1683, 'Heron Fields'!AD$5)</f>
        <v>33235472.939999998</v>
      </c>
    </row>
    <row r="28" spans="1:30" x14ac:dyDescent="0.2">
      <c r="A28" t="s">
        <v>24</v>
      </c>
      <c r="C28" s="2">
        <f>SUMIFS(data!$H$1:$H$1683, data!$A$1:$A$1683, 'Heron Fields'!$A28, data!$D$1:$D$1683, 'Heron Fields'!$A$2, data!$E$1:$E$1683, 'Heron Fields'!C$5)</f>
        <v>6286.3</v>
      </c>
      <c r="D28" s="2">
        <f>C28+SUMIFS(data!$H$1:$H$1683, data!$A$1:$A$1683, 'Heron Fields'!$A28, data!$D$1:$D$1683, 'Heron Fields'!$A$2, data!$E$1:$E$1683, 'Heron Fields'!D$5)</f>
        <v>10286.299999999999</v>
      </c>
      <c r="E28" s="2">
        <f>D28+SUMIFS(data!$H$1:$H$1683, data!$A$1:$A$1683, 'Heron Fields'!$A28, data!$D$1:$D$1683, 'Heron Fields'!$A$2, data!$E$1:$E$1683, 'Heron Fields'!E$5)</f>
        <v>14286.3</v>
      </c>
      <c r="F28" s="2">
        <f>E28+SUMIFS(data!$H$1:$H$1683, data!$A$1:$A$1683, 'Heron Fields'!$A28, data!$D$1:$D$1683, 'Heron Fields'!$A$2, data!$E$1:$E$1683, 'Heron Fields'!F$5)</f>
        <v>18286.3</v>
      </c>
      <c r="G28" s="2">
        <f>F28+SUMIFS(data!$H$1:$H$1683, data!$A$1:$A$1683, 'Heron Fields'!$A28, data!$D$1:$D$1683, 'Heron Fields'!$A$2, data!$E$1:$E$1683, 'Heron Fields'!G$5)</f>
        <v>22286.3</v>
      </c>
      <c r="H28" s="2">
        <f>G28+SUMIFS(data!$H$1:$H$1683, data!$A$1:$A$1683, 'Heron Fields'!$A28, data!$D$1:$D$1683, 'Heron Fields'!$A$2, data!$E$1:$E$1683, 'Heron Fields'!H$5)</f>
        <v>22286.3</v>
      </c>
      <c r="I28" s="2">
        <f>H28+SUMIFS(data!$H$1:$H$1683, data!$A$1:$A$1683, 'Heron Fields'!$A28, data!$D$1:$D$1683, 'Heron Fields'!$A$2, data!$E$1:$E$1683, 'Heron Fields'!I$5)</f>
        <v>22286.3</v>
      </c>
      <c r="J28" s="2">
        <f>I28+SUMIFS(data!$H$1:$H$1683, data!$A$1:$A$1683, 'Heron Fields'!$A28, data!$D$1:$D$1683, 'Heron Fields'!$A$2, data!$E$1:$E$1683, 'Heron Fields'!J$5)</f>
        <v>22286.3</v>
      </c>
      <c r="K28" s="2">
        <f>J28+SUMIFS(data!$H$1:$H$1683, data!$A$1:$A$1683, 'Heron Fields'!$A28, data!$D$1:$D$1683, 'Heron Fields'!$A$2, data!$E$1:$E$1683, 'Heron Fields'!K$5)</f>
        <v>22286.3</v>
      </c>
      <c r="L28" s="2">
        <f>K28+SUMIFS(data!$H$1:$H$1683, data!$A$1:$A$1683, 'Heron Fields'!$A28, data!$D$1:$D$1683, 'Heron Fields'!$A$2, data!$E$1:$E$1683, 'Heron Fields'!L$5)</f>
        <v>22286.3</v>
      </c>
      <c r="M28" s="2">
        <f>L28+SUMIFS(data!$H$1:$H$1683, data!$A$1:$A$1683, 'Heron Fields'!$A28, data!$D$1:$D$1683, 'Heron Fields'!$A$2, data!$E$1:$E$1683, 'Heron Fields'!M$5)</f>
        <v>22286.3</v>
      </c>
      <c r="N28" s="2">
        <f>M28+SUMIFS(data!$H$1:$H$1683, data!$A$1:$A$1683, 'Heron Fields'!$A28, data!$D$1:$D$1683, 'Heron Fields'!$A$2, data!$E$1:$E$1683, 'Heron Fields'!N$5)</f>
        <v>22286.3</v>
      </c>
      <c r="O28" s="2">
        <f>N28+SUMIFS(data!$H$1:$H$1683, data!$A$1:$A$1683, 'Heron Fields'!$A28, data!$D$1:$D$1683, 'Heron Fields'!$A$2, data!$E$1:$E$1683, 'Heron Fields'!O$5)</f>
        <v>22286.3</v>
      </c>
      <c r="P28" s="2">
        <f>O28+SUMIFS(data!$H$1:$H$1683, data!$A$1:$A$1683, 'Heron Fields'!$A28, data!$D$1:$D$1683, 'Heron Fields'!$A$2, data!$E$1:$E$1683, 'Heron Fields'!P$5)</f>
        <v>22981.079999999998</v>
      </c>
      <c r="Q28" s="2">
        <f>P28+SUMIFS(data!$H$1:$H$1683, data!$A$1:$A$1683, 'Heron Fields'!$A28, data!$D$1:$D$1683, 'Heron Fields'!$A$2, data!$E$1:$E$1683, 'Heron Fields'!Q$5)</f>
        <v>22981.079999999998</v>
      </c>
      <c r="R28" s="2">
        <f>Q28+SUMIFS(data!$H$1:$H$1683, data!$A$1:$A$1683, 'Heron Fields'!$A28, data!$D$1:$D$1683, 'Heron Fields'!$A$2, data!$E$1:$E$1683, 'Heron Fields'!R$5)</f>
        <v>22981.079999999998</v>
      </c>
      <c r="S28" s="2">
        <f>R28+SUMIFS(data!$H$1:$H$1683, data!$A$1:$A$1683, 'Heron Fields'!$A28, data!$D$1:$D$1683, 'Heron Fields'!$A$2, data!$E$1:$E$1683, 'Heron Fields'!S$5)</f>
        <v>22981.079999999998</v>
      </c>
      <c r="T28" s="2">
        <f>S28+SUMIFS(data!$H$1:$H$1683, data!$A$1:$A$1683, 'Heron Fields'!$A28, data!$D$1:$D$1683, 'Heron Fields'!$A$2, data!$E$1:$E$1683, 'Heron Fields'!T$5)</f>
        <v>22981.079999999998</v>
      </c>
      <c r="U28" s="2">
        <f>T28+SUMIFS(data!$H$1:$H$1683, data!$A$1:$A$1683, 'Heron Fields'!$A28, data!$D$1:$D$1683, 'Heron Fields'!$A$2, data!$E$1:$E$1683, 'Heron Fields'!U$5)</f>
        <v>22981.079999999998</v>
      </c>
      <c r="V28" s="2">
        <f>U28+SUMIFS(data!$H$1:$H$1683, data!$A$1:$A$1683, 'Heron Fields'!$A28, data!$D$1:$D$1683, 'Heron Fields'!$A$2, data!$E$1:$E$1683, 'Heron Fields'!V$5)</f>
        <v>22981.079999999998</v>
      </c>
      <c r="W28" s="2">
        <f>V28+SUMIFS(data!$H$1:$H$1683, data!$A$1:$A$1683, 'Heron Fields'!$A28, data!$D$1:$D$1683, 'Heron Fields'!$A$2, data!$E$1:$E$1683, 'Heron Fields'!W$5)</f>
        <v>22981.079999999998</v>
      </c>
      <c r="X28" s="2">
        <f>W28+SUMIFS(data!$H$1:$H$1683, data!$A$1:$A$1683, 'Heron Fields'!$A28, data!$D$1:$D$1683, 'Heron Fields'!$A$2, data!$E$1:$E$1683, 'Heron Fields'!X$5)</f>
        <v>22981.079999999998</v>
      </c>
      <c r="Y28" s="2">
        <f>X28+SUMIFS(data!$H$1:$H$1683, data!$A$1:$A$1683, 'Heron Fields'!$A28, data!$D$1:$D$1683, 'Heron Fields'!$A$2, data!$E$1:$E$1683, 'Heron Fields'!Y$5)</f>
        <v>22981.079999999998</v>
      </c>
      <c r="Z28" s="2">
        <f>Y28+SUMIFS(data!$H$1:$H$1683, data!$A$1:$A$1683, 'Heron Fields'!$A28, data!$D$1:$D$1683, 'Heron Fields'!$A$2, data!$E$1:$E$1683, 'Heron Fields'!Z$5)</f>
        <v>22981.079999999998</v>
      </c>
      <c r="AA28" s="2">
        <f>Z28+SUMIFS(data!$H$1:$H$1683, data!$A$1:$A$1683, 'Heron Fields'!$A28, data!$D$1:$D$1683, 'Heron Fields'!$A$2, data!$E$1:$E$1683, 'Heron Fields'!AA$5)</f>
        <v>22981.079999999998</v>
      </c>
      <c r="AB28" s="2">
        <f>AA28+SUMIFS(data!$H$1:$H$1683, data!$A$1:$A$1683, 'Heron Fields'!$A28, data!$D$1:$D$1683, 'Heron Fields'!$A$2, data!$E$1:$E$1683, 'Heron Fields'!AB$5)</f>
        <v>22981.079999999998</v>
      </c>
      <c r="AC28" s="2">
        <f>AB28+SUMIFS(data!$H$1:$H$1683, data!$A$1:$A$1683, 'Heron Fields'!$A28, data!$D$1:$D$1683, 'Heron Fields'!$A$2, data!$E$1:$E$1683, 'Heron Fields'!AC$5)</f>
        <v>22981.079999999998</v>
      </c>
      <c r="AD28" s="2">
        <f>AC28+SUMIFS(data!$H$1:$H$1683, data!$A$1:$A$1683, 'Heron Fields'!$A28, data!$D$1:$D$1683, 'Heron Fields'!$A$2, data!$E$1:$E$1683, 'Heron Fields'!AD$5)</f>
        <v>22981.079999999998</v>
      </c>
    </row>
    <row r="29" spans="1:30" x14ac:dyDescent="0.2">
      <c r="A29" t="s">
        <v>25</v>
      </c>
      <c r="C29" s="2">
        <f>SUMIFS(data!$H$1:$H$1683, data!$A$1:$A$1683, 'Heron Fields'!$A29, data!$D$1:$D$1683, 'Heron Fields'!$A$2, data!$E$1:$E$1683, 'Heron Fields'!C$5)</f>
        <v>92590.28</v>
      </c>
      <c r="D29" s="2">
        <f>C29+SUMIFS(data!$H$1:$H$1683, data!$A$1:$A$1683, 'Heron Fields'!$A29, data!$D$1:$D$1683, 'Heron Fields'!$A$2, data!$E$1:$E$1683, 'Heron Fields'!D$5)</f>
        <v>332474.45</v>
      </c>
      <c r="E29" s="2">
        <f>D29+SUMIFS(data!$H$1:$H$1683, data!$A$1:$A$1683, 'Heron Fields'!$A29, data!$D$1:$D$1683, 'Heron Fields'!$A$2, data!$E$1:$E$1683, 'Heron Fields'!E$5)</f>
        <v>597820.78</v>
      </c>
      <c r="F29" s="2">
        <f>E29+SUMIFS(data!$H$1:$H$1683, data!$A$1:$A$1683, 'Heron Fields'!$A29, data!$D$1:$D$1683, 'Heron Fields'!$A$2, data!$E$1:$E$1683, 'Heron Fields'!F$5)</f>
        <v>844567.17</v>
      </c>
      <c r="G29" s="2">
        <f>F29+SUMIFS(data!$H$1:$H$1683, data!$A$1:$A$1683, 'Heron Fields'!$A29, data!$D$1:$D$1683, 'Heron Fields'!$A$2, data!$E$1:$E$1683, 'Heron Fields'!G$5)</f>
        <v>1200516.05</v>
      </c>
      <c r="H29" s="2">
        <f>G29+SUMIFS(data!$H$1:$H$1683, data!$A$1:$A$1683, 'Heron Fields'!$A29, data!$D$1:$D$1683, 'Heron Fields'!$A$2, data!$E$1:$E$1683, 'Heron Fields'!H$5)</f>
        <v>1396447.32</v>
      </c>
      <c r="I29" s="2">
        <f>H29+SUMIFS(data!$H$1:$H$1683, data!$A$1:$A$1683, 'Heron Fields'!$A29, data!$D$1:$D$1683, 'Heron Fields'!$A$2, data!$E$1:$E$1683, 'Heron Fields'!I$5)</f>
        <v>1804556.23</v>
      </c>
      <c r="J29" s="2">
        <f>I29+SUMIFS(data!$H$1:$H$1683, data!$A$1:$A$1683, 'Heron Fields'!$A29, data!$D$1:$D$1683, 'Heron Fields'!$A$2, data!$E$1:$E$1683, 'Heron Fields'!J$5)</f>
        <v>2085639.44</v>
      </c>
      <c r="K29" s="2">
        <f>J29+SUMIFS(data!$H$1:$H$1683, data!$A$1:$A$1683, 'Heron Fields'!$A29, data!$D$1:$D$1683, 'Heron Fields'!$A$2, data!$E$1:$E$1683, 'Heron Fields'!K$5)</f>
        <v>2359788.94</v>
      </c>
      <c r="L29" s="2">
        <f>K29+SUMIFS(data!$H$1:$H$1683, data!$A$1:$A$1683, 'Heron Fields'!$A29, data!$D$1:$D$1683, 'Heron Fields'!$A$2, data!$E$1:$E$1683, 'Heron Fields'!L$5)</f>
        <v>2673191.5499999998</v>
      </c>
      <c r="M29" s="2">
        <f>L29+SUMIFS(data!$H$1:$H$1683, data!$A$1:$A$1683, 'Heron Fields'!$A29, data!$D$1:$D$1683, 'Heron Fields'!$A$2, data!$E$1:$E$1683, 'Heron Fields'!M$5)</f>
        <v>2776382.9</v>
      </c>
      <c r="N29" s="2">
        <f>M29+SUMIFS(data!$H$1:$H$1683, data!$A$1:$A$1683, 'Heron Fields'!$A29, data!$D$1:$D$1683, 'Heron Fields'!$A$2, data!$E$1:$E$1683, 'Heron Fields'!N$5)</f>
        <v>2918802.41</v>
      </c>
      <c r="O29" s="2">
        <f>N29+SUMIFS(data!$H$1:$H$1683, data!$A$1:$A$1683, 'Heron Fields'!$A29, data!$D$1:$D$1683, 'Heron Fields'!$A$2, data!$E$1:$E$1683, 'Heron Fields'!O$5)</f>
        <v>2977960.04</v>
      </c>
      <c r="P29" s="2">
        <f>O29+SUMIFS(data!$H$1:$H$1683, data!$A$1:$A$1683, 'Heron Fields'!$A29, data!$D$1:$D$1683, 'Heron Fields'!$A$2, data!$E$1:$E$1683, 'Heron Fields'!P$5)</f>
        <v>3030964.44</v>
      </c>
      <c r="Q29" s="2">
        <f>P29+SUMIFS(data!$H$1:$H$1683, data!$A$1:$A$1683, 'Heron Fields'!$A29, data!$D$1:$D$1683, 'Heron Fields'!$A$2, data!$E$1:$E$1683, 'Heron Fields'!Q$5)</f>
        <v>3081232.06</v>
      </c>
      <c r="R29" s="2">
        <f>Q29+SUMIFS(data!$H$1:$H$1683, data!$A$1:$A$1683, 'Heron Fields'!$A29, data!$D$1:$D$1683, 'Heron Fields'!$A$2, data!$E$1:$E$1683, 'Heron Fields'!R$5)</f>
        <v>3121456.8000000003</v>
      </c>
      <c r="S29" s="2">
        <f>R29+SUMIFS(data!$H$1:$H$1683, data!$A$1:$A$1683, 'Heron Fields'!$A29, data!$D$1:$D$1683, 'Heron Fields'!$A$2, data!$E$1:$E$1683, 'Heron Fields'!S$5)</f>
        <v>3201322.0400000005</v>
      </c>
      <c r="T29" s="2">
        <f>S29+SUMIFS(data!$H$1:$H$1683, data!$A$1:$A$1683, 'Heron Fields'!$A29, data!$D$1:$D$1683, 'Heron Fields'!$A$2, data!$E$1:$E$1683, 'Heron Fields'!T$5)</f>
        <v>3248799.8500000006</v>
      </c>
      <c r="U29" s="2">
        <f>T29+SUMIFS(data!$H$1:$H$1683, data!$A$1:$A$1683, 'Heron Fields'!$A29, data!$D$1:$D$1683, 'Heron Fields'!$A$2, data!$E$1:$E$1683, 'Heron Fields'!U$5)</f>
        <v>3246015.0500000007</v>
      </c>
      <c r="V29" s="2">
        <f>U29+SUMIFS(data!$H$1:$H$1683, data!$A$1:$A$1683, 'Heron Fields'!$A29, data!$D$1:$D$1683, 'Heron Fields'!$A$2, data!$E$1:$E$1683, 'Heron Fields'!V$5)</f>
        <v>3250411.1000000006</v>
      </c>
      <c r="W29" s="2">
        <f>V29+SUMIFS(data!$H$1:$H$1683, data!$A$1:$A$1683, 'Heron Fields'!$A29, data!$D$1:$D$1683, 'Heron Fields'!$A$2, data!$E$1:$E$1683, 'Heron Fields'!W$5)</f>
        <v>3250411.1000000006</v>
      </c>
      <c r="X29" s="2">
        <f>W29+SUMIFS(data!$H$1:$H$1683, data!$A$1:$A$1683, 'Heron Fields'!$A29, data!$D$1:$D$1683, 'Heron Fields'!$A$2, data!$E$1:$E$1683, 'Heron Fields'!X$5)</f>
        <v>3250411.1000000006</v>
      </c>
      <c r="Y29" s="2">
        <f>X29+SUMIFS(data!$H$1:$H$1683, data!$A$1:$A$1683, 'Heron Fields'!$A29, data!$D$1:$D$1683, 'Heron Fields'!$A$2, data!$E$1:$E$1683, 'Heron Fields'!Y$5)</f>
        <v>3250411.1000000006</v>
      </c>
      <c r="Z29" s="2">
        <f>Y29+SUMIFS(data!$H$1:$H$1683, data!$A$1:$A$1683, 'Heron Fields'!$A29, data!$D$1:$D$1683, 'Heron Fields'!$A$2, data!$E$1:$E$1683, 'Heron Fields'!Z$5)</f>
        <v>3250411.1000000006</v>
      </c>
      <c r="AA29" s="2">
        <f>Z29+SUMIFS(data!$H$1:$H$1683, data!$A$1:$A$1683, 'Heron Fields'!$A29, data!$D$1:$D$1683, 'Heron Fields'!$A$2, data!$E$1:$E$1683, 'Heron Fields'!AA$5)</f>
        <v>3250411.1000000006</v>
      </c>
      <c r="AB29" s="2">
        <f>AA29+SUMIFS(data!$H$1:$H$1683, data!$A$1:$A$1683, 'Heron Fields'!$A29, data!$D$1:$D$1683, 'Heron Fields'!$A$2, data!$E$1:$E$1683, 'Heron Fields'!AB$5)</f>
        <v>3250411.1000000006</v>
      </c>
      <c r="AC29" s="2">
        <f>AB29+SUMIFS(data!$H$1:$H$1683, data!$A$1:$A$1683, 'Heron Fields'!$A29, data!$D$1:$D$1683, 'Heron Fields'!$A$2, data!$E$1:$E$1683, 'Heron Fields'!AC$5)</f>
        <v>3250411.1000000006</v>
      </c>
      <c r="AD29" s="2">
        <f>AC29+SUMIFS(data!$H$1:$H$1683, data!$A$1:$A$1683, 'Heron Fields'!$A29, data!$D$1:$D$1683, 'Heron Fields'!$A$2, data!$E$1:$E$1683, 'Heron Fields'!AD$5)</f>
        <v>3250411.1000000006</v>
      </c>
    </row>
    <row r="30" spans="1:30" x14ac:dyDescent="0.2">
      <c r="A30" t="s">
        <v>26</v>
      </c>
      <c r="C30" s="2">
        <f>SUMIFS(data!$H$1:$H$1683, data!$A$1:$A$1683, 'Heron Fields'!$A30, data!$D$1:$D$1683, 'Heron Fields'!$A$2, data!$E$1:$E$1683, 'Heron Fields'!C$5)</f>
        <v>268.05</v>
      </c>
      <c r="D30" s="2">
        <f>C30+SUMIFS(data!$H$1:$H$1683, data!$A$1:$A$1683, 'Heron Fields'!$A30, data!$D$1:$D$1683, 'Heron Fields'!$A$2, data!$E$1:$E$1683, 'Heron Fields'!D$5)</f>
        <v>2683.05</v>
      </c>
      <c r="E30" s="2">
        <f>D30+SUMIFS(data!$H$1:$H$1683, data!$A$1:$A$1683, 'Heron Fields'!$A30, data!$D$1:$D$1683, 'Heron Fields'!$A$2, data!$E$1:$E$1683, 'Heron Fields'!E$5)</f>
        <v>2952.7000000000003</v>
      </c>
      <c r="F30" s="2">
        <f>E30+SUMIFS(data!$H$1:$H$1683, data!$A$1:$A$1683, 'Heron Fields'!$A30, data!$D$1:$D$1683, 'Heron Fields'!$A$2, data!$E$1:$E$1683, 'Heron Fields'!F$5)</f>
        <v>2952.7000000000003</v>
      </c>
      <c r="G30" s="2">
        <f>F30+SUMIFS(data!$H$1:$H$1683, data!$A$1:$A$1683, 'Heron Fields'!$A30, data!$D$1:$D$1683, 'Heron Fields'!$A$2, data!$E$1:$E$1683, 'Heron Fields'!G$5)</f>
        <v>2952.7000000000003</v>
      </c>
      <c r="H30" s="2">
        <f>G30+SUMIFS(data!$H$1:$H$1683, data!$A$1:$A$1683, 'Heron Fields'!$A30, data!$D$1:$D$1683, 'Heron Fields'!$A$2, data!$E$1:$E$1683, 'Heron Fields'!H$5)</f>
        <v>2952.7000000000003</v>
      </c>
      <c r="I30" s="2">
        <f>H30+SUMIFS(data!$H$1:$H$1683, data!$A$1:$A$1683, 'Heron Fields'!$A30, data!$D$1:$D$1683, 'Heron Fields'!$A$2, data!$E$1:$E$1683, 'Heron Fields'!I$5)</f>
        <v>2952.7000000000003</v>
      </c>
      <c r="J30" s="2">
        <f>I30+SUMIFS(data!$H$1:$H$1683, data!$A$1:$A$1683, 'Heron Fields'!$A30, data!$D$1:$D$1683, 'Heron Fields'!$A$2, data!$E$1:$E$1683, 'Heron Fields'!J$5)</f>
        <v>2952.7000000000003</v>
      </c>
      <c r="K30" s="2">
        <f>J30+SUMIFS(data!$H$1:$H$1683, data!$A$1:$A$1683, 'Heron Fields'!$A30, data!$D$1:$D$1683, 'Heron Fields'!$A$2, data!$E$1:$E$1683, 'Heron Fields'!K$5)</f>
        <v>2952.7000000000003</v>
      </c>
      <c r="L30" s="2">
        <f>K30+SUMIFS(data!$H$1:$H$1683, data!$A$1:$A$1683, 'Heron Fields'!$A30, data!$D$1:$D$1683, 'Heron Fields'!$A$2, data!$E$1:$E$1683, 'Heron Fields'!L$5)</f>
        <v>2952.7000000000003</v>
      </c>
      <c r="M30" s="2">
        <f>L30+SUMIFS(data!$H$1:$H$1683, data!$A$1:$A$1683, 'Heron Fields'!$A30, data!$D$1:$D$1683, 'Heron Fields'!$A$2, data!$E$1:$E$1683, 'Heron Fields'!M$5)</f>
        <v>2952.7000000000003</v>
      </c>
      <c r="N30" s="2">
        <f>M30+SUMIFS(data!$H$1:$H$1683, data!$A$1:$A$1683, 'Heron Fields'!$A30, data!$D$1:$D$1683, 'Heron Fields'!$A$2, data!$E$1:$E$1683, 'Heron Fields'!N$5)</f>
        <v>3439.6600000000003</v>
      </c>
      <c r="O30" s="2">
        <f>N30+SUMIFS(data!$H$1:$H$1683, data!$A$1:$A$1683, 'Heron Fields'!$A30, data!$D$1:$D$1683, 'Heron Fields'!$A$2, data!$E$1:$E$1683, 'Heron Fields'!O$5)</f>
        <v>3439.6600000000003</v>
      </c>
      <c r="P30" s="2">
        <f>O30+SUMIFS(data!$H$1:$H$1683, data!$A$1:$A$1683, 'Heron Fields'!$A30, data!$D$1:$D$1683, 'Heron Fields'!$A$2, data!$E$1:$E$1683, 'Heron Fields'!P$5)</f>
        <v>3439.6600000000003</v>
      </c>
      <c r="Q30" s="2">
        <f>P30+SUMIFS(data!$H$1:$H$1683, data!$A$1:$A$1683, 'Heron Fields'!$A30, data!$D$1:$D$1683, 'Heron Fields'!$A$2, data!$E$1:$E$1683, 'Heron Fields'!Q$5)</f>
        <v>4569.2300000000005</v>
      </c>
      <c r="R30" s="2">
        <f>Q30+SUMIFS(data!$H$1:$H$1683, data!$A$1:$A$1683, 'Heron Fields'!$A30, data!$D$1:$D$1683, 'Heron Fields'!$A$2, data!$E$1:$E$1683, 'Heron Fields'!R$5)</f>
        <v>4569.2300000000005</v>
      </c>
      <c r="S30" s="2">
        <f>R30+SUMIFS(data!$H$1:$H$1683, data!$A$1:$A$1683, 'Heron Fields'!$A30, data!$D$1:$D$1683, 'Heron Fields'!$A$2, data!$E$1:$E$1683, 'Heron Fields'!S$5)</f>
        <v>4569.2300000000005</v>
      </c>
      <c r="T30" s="2">
        <f>S30+SUMIFS(data!$H$1:$H$1683, data!$A$1:$A$1683, 'Heron Fields'!$A30, data!$D$1:$D$1683, 'Heron Fields'!$A$2, data!$E$1:$E$1683, 'Heron Fields'!T$5)</f>
        <v>4569.2300000000005</v>
      </c>
      <c r="U30" s="2">
        <f>T30+SUMIFS(data!$H$1:$H$1683, data!$A$1:$A$1683, 'Heron Fields'!$A30, data!$D$1:$D$1683, 'Heron Fields'!$A$2, data!$E$1:$E$1683, 'Heron Fields'!U$5)</f>
        <v>4569.2300000000005</v>
      </c>
      <c r="V30" s="2">
        <f>U30+SUMIFS(data!$H$1:$H$1683, data!$A$1:$A$1683, 'Heron Fields'!$A30, data!$D$1:$D$1683, 'Heron Fields'!$A$2, data!$E$1:$E$1683, 'Heron Fields'!V$5)</f>
        <v>4569.2300000000005</v>
      </c>
      <c r="W30" s="2">
        <f>V30+SUMIFS(data!$H$1:$H$1683, data!$A$1:$A$1683, 'Heron Fields'!$A30, data!$D$1:$D$1683, 'Heron Fields'!$A$2, data!$E$1:$E$1683, 'Heron Fields'!W$5)</f>
        <v>4569.2300000000005</v>
      </c>
      <c r="X30" s="2">
        <f>W30+SUMIFS(data!$H$1:$H$1683, data!$A$1:$A$1683, 'Heron Fields'!$A30, data!$D$1:$D$1683, 'Heron Fields'!$A$2, data!$E$1:$E$1683, 'Heron Fields'!X$5)</f>
        <v>4569.2300000000005</v>
      </c>
      <c r="Y30" s="2">
        <f>X30+SUMIFS(data!$H$1:$H$1683, data!$A$1:$A$1683, 'Heron Fields'!$A30, data!$D$1:$D$1683, 'Heron Fields'!$A$2, data!$E$1:$E$1683, 'Heron Fields'!Y$5)</f>
        <v>4569.2300000000005</v>
      </c>
      <c r="Z30" s="2">
        <f>Y30+SUMIFS(data!$H$1:$H$1683, data!$A$1:$A$1683, 'Heron Fields'!$A30, data!$D$1:$D$1683, 'Heron Fields'!$A$2, data!$E$1:$E$1683, 'Heron Fields'!Z$5)</f>
        <v>4569.2300000000005</v>
      </c>
      <c r="AA30" s="2">
        <f>Z30+SUMIFS(data!$H$1:$H$1683, data!$A$1:$A$1683, 'Heron Fields'!$A30, data!$D$1:$D$1683, 'Heron Fields'!$A$2, data!$E$1:$E$1683, 'Heron Fields'!AA$5)</f>
        <v>4569.2300000000005</v>
      </c>
      <c r="AB30" s="2">
        <f>AA30+SUMIFS(data!$H$1:$H$1683, data!$A$1:$A$1683, 'Heron Fields'!$A30, data!$D$1:$D$1683, 'Heron Fields'!$A$2, data!$E$1:$E$1683, 'Heron Fields'!AB$5)</f>
        <v>4569.2300000000005</v>
      </c>
      <c r="AC30" s="2">
        <f>AB30+SUMIFS(data!$H$1:$H$1683, data!$A$1:$A$1683, 'Heron Fields'!$A30, data!$D$1:$D$1683, 'Heron Fields'!$A$2, data!$E$1:$E$1683, 'Heron Fields'!AC$5)</f>
        <v>4569.2300000000005</v>
      </c>
      <c r="AD30" s="2">
        <f>AC30+SUMIFS(data!$H$1:$H$1683, data!$A$1:$A$1683, 'Heron Fields'!$A30, data!$D$1:$D$1683, 'Heron Fields'!$A$2, data!$E$1:$E$1683, 'Heron Fields'!AD$5)</f>
        <v>4569.2300000000005</v>
      </c>
    </row>
    <row r="31" spans="1:30" x14ac:dyDescent="0.2">
      <c r="A31" t="s">
        <v>27</v>
      </c>
      <c r="C31" s="2">
        <f>SUMIFS(data!$H$1:$H$1683, data!$A$1:$A$1683, 'Heron Fields'!$A31, data!$D$1:$D$1683, 'Heron Fields'!$A$2, data!$E$1:$E$1683, 'Heron Fields'!C$5)</f>
        <v>0</v>
      </c>
      <c r="D31" s="2">
        <f>C31+SUMIFS(data!$H$1:$H$1683, data!$A$1:$A$1683, 'Heron Fields'!$A31, data!$D$1:$D$1683, 'Heron Fields'!$A$2, data!$E$1:$E$1683, 'Heron Fields'!D$5)</f>
        <v>4782.6099999999997</v>
      </c>
      <c r="E31" s="2">
        <f>D31+SUMIFS(data!$H$1:$H$1683, data!$A$1:$A$1683, 'Heron Fields'!$A31, data!$D$1:$D$1683, 'Heron Fields'!$A$2, data!$E$1:$E$1683, 'Heron Fields'!E$5)</f>
        <v>4782.6099999999997</v>
      </c>
      <c r="F31" s="2">
        <f>E31+SUMIFS(data!$H$1:$H$1683, data!$A$1:$A$1683, 'Heron Fields'!$A31, data!$D$1:$D$1683, 'Heron Fields'!$A$2, data!$E$1:$E$1683, 'Heron Fields'!F$5)</f>
        <v>9565.2199999999993</v>
      </c>
      <c r="G31" s="2">
        <f>F31+SUMIFS(data!$H$1:$H$1683, data!$A$1:$A$1683, 'Heron Fields'!$A31, data!$D$1:$D$1683, 'Heron Fields'!$A$2, data!$E$1:$E$1683, 'Heron Fields'!G$5)</f>
        <v>20565.22</v>
      </c>
      <c r="H31" s="2">
        <f>G31+SUMIFS(data!$H$1:$H$1683, data!$A$1:$A$1683, 'Heron Fields'!$A31, data!$D$1:$D$1683, 'Heron Fields'!$A$2, data!$E$1:$E$1683, 'Heron Fields'!H$5)</f>
        <v>20565.22</v>
      </c>
      <c r="I31" s="2">
        <f>H31+SUMIFS(data!$H$1:$H$1683, data!$A$1:$A$1683, 'Heron Fields'!$A31, data!$D$1:$D$1683, 'Heron Fields'!$A$2, data!$E$1:$E$1683, 'Heron Fields'!I$5)</f>
        <v>20565.22</v>
      </c>
      <c r="J31" s="2">
        <f>I31+SUMIFS(data!$H$1:$H$1683, data!$A$1:$A$1683, 'Heron Fields'!$A31, data!$D$1:$D$1683, 'Heron Fields'!$A$2, data!$E$1:$E$1683, 'Heron Fields'!J$5)</f>
        <v>20565.22</v>
      </c>
      <c r="K31" s="2">
        <f>J31+SUMIFS(data!$H$1:$H$1683, data!$A$1:$A$1683, 'Heron Fields'!$A31, data!$D$1:$D$1683, 'Heron Fields'!$A$2, data!$E$1:$E$1683, 'Heron Fields'!K$5)</f>
        <v>20565.22</v>
      </c>
      <c r="L31" s="2">
        <f>K31+SUMIFS(data!$H$1:$H$1683, data!$A$1:$A$1683, 'Heron Fields'!$A31, data!$D$1:$D$1683, 'Heron Fields'!$A$2, data!$E$1:$E$1683, 'Heron Fields'!L$5)</f>
        <v>20565.22</v>
      </c>
      <c r="M31" s="2">
        <f>L31+SUMIFS(data!$H$1:$H$1683, data!$A$1:$A$1683, 'Heron Fields'!$A31, data!$D$1:$D$1683, 'Heron Fields'!$A$2, data!$E$1:$E$1683, 'Heron Fields'!M$5)</f>
        <v>20565.22</v>
      </c>
      <c r="N31" s="2">
        <f>M31+SUMIFS(data!$H$1:$H$1683, data!$A$1:$A$1683, 'Heron Fields'!$A31, data!$D$1:$D$1683, 'Heron Fields'!$A$2, data!$E$1:$E$1683, 'Heron Fields'!N$5)</f>
        <v>20565.22</v>
      </c>
      <c r="O31" s="2">
        <f>N31+SUMIFS(data!$H$1:$H$1683, data!$A$1:$A$1683, 'Heron Fields'!$A31, data!$D$1:$D$1683, 'Heron Fields'!$A$2, data!$E$1:$E$1683, 'Heron Fields'!O$5)</f>
        <v>20565.22</v>
      </c>
      <c r="P31" s="2">
        <f>O31+SUMIFS(data!$H$1:$H$1683, data!$A$1:$A$1683, 'Heron Fields'!$A31, data!$D$1:$D$1683, 'Heron Fields'!$A$2, data!$E$1:$E$1683, 'Heron Fields'!P$5)</f>
        <v>20565.22</v>
      </c>
      <c r="Q31" s="2">
        <f>P31+SUMIFS(data!$H$1:$H$1683, data!$A$1:$A$1683, 'Heron Fields'!$A31, data!$D$1:$D$1683, 'Heron Fields'!$A$2, data!$E$1:$E$1683, 'Heron Fields'!Q$5)</f>
        <v>20565.22</v>
      </c>
      <c r="R31" s="2">
        <f>Q31+SUMIFS(data!$H$1:$H$1683, data!$A$1:$A$1683, 'Heron Fields'!$A31, data!$D$1:$D$1683, 'Heron Fields'!$A$2, data!$E$1:$E$1683, 'Heron Fields'!R$5)</f>
        <v>20565.22</v>
      </c>
      <c r="S31" s="2">
        <f>R31+SUMIFS(data!$H$1:$H$1683, data!$A$1:$A$1683, 'Heron Fields'!$A31, data!$D$1:$D$1683, 'Heron Fields'!$A$2, data!$E$1:$E$1683, 'Heron Fields'!S$5)</f>
        <v>20565.22</v>
      </c>
      <c r="T31" s="2">
        <f>S31+SUMIFS(data!$H$1:$H$1683, data!$A$1:$A$1683, 'Heron Fields'!$A31, data!$D$1:$D$1683, 'Heron Fields'!$A$2, data!$E$1:$E$1683, 'Heron Fields'!T$5)</f>
        <v>20565.22</v>
      </c>
      <c r="U31" s="2">
        <f>T31+SUMIFS(data!$H$1:$H$1683, data!$A$1:$A$1683, 'Heron Fields'!$A31, data!$D$1:$D$1683, 'Heron Fields'!$A$2, data!$E$1:$E$1683, 'Heron Fields'!U$5)</f>
        <v>20565.22</v>
      </c>
      <c r="V31" s="2">
        <f>U31+SUMIFS(data!$H$1:$H$1683, data!$A$1:$A$1683, 'Heron Fields'!$A31, data!$D$1:$D$1683, 'Heron Fields'!$A$2, data!$E$1:$E$1683, 'Heron Fields'!V$5)</f>
        <v>20565.22</v>
      </c>
      <c r="W31" s="2">
        <f>V31+SUMIFS(data!$H$1:$H$1683, data!$A$1:$A$1683, 'Heron Fields'!$A31, data!$D$1:$D$1683, 'Heron Fields'!$A$2, data!$E$1:$E$1683, 'Heron Fields'!W$5)</f>
        <v>20565.22</v>
      </c>
      <c r="X31" s="2">
        <f>W31+SUMIFS(data!$H$1:$H$1683, data!$A$1:$A$1683, 'Heron Fields'!$A31, data!$D$1:$D$1683, 'Heron Fields'!$A$2, data!$E$1:$E$1683, 'Heron Fields'!X$5)</f>
        <v>20565.22</v>
      </c>
      <c r="Y31" s="2">
        <f>X31+SUMIFS(data!$H$1:$H$1683, data!$A$1:$A$1683, 'Heron Fields'!$A31, data!$D$1:$D$1683, 'Heron Fields'!$A$2, data!$E$1:$E$1683, 'Heron Fields'!Y$5)</f>
        <v>20565.22</v>
      </c>
      <c r="Z31" s="2">
        <f>Y31+SUMIFS(data!$H$1:$H$1683, data!$A$1:$A$1683, 'Heron Fields'!$A31, data!$D$1:$D$1683, 'Heron Fields'!$A$2, data!$E$1:$E$1683, 'Heron Fields'!Z$5)</f>
        <v>20565.22</v>
      </c>
      <c r="AA31" s="2">
        <f>Z31+SUMIFS(data!$H$1:$H$1683, data!$A$1:$A$1683, 'Heron Fields'!$A31, data!$D$1:$D$1683, 'Heron Fields'!$A$2, data!$E$1:$E$1683, 'Heron Fields'!AA$5)</f>
        <v>20565.22</v>
      </c>
      <c r="AB31" s="2">
        <f>AA31+SUMIFS(data!$H$1:$H$1683, data!$A$1:$A$1683, 'Heron Fields'!$A31, data!$D$1:$D$1683, 'Heron Fields'!$A$2, data!$E$1:$E$1683, 'Heron Fields'!AB$5)</f>
        <v>20565.22</v>
      </c>
      <c r="AC31" s="2">
        <f>AB31+SUMIFS(data!$H$1:$H$1683, data!$A$1:$A$1683, 'Heron Fields'!$A31, data!$D$1:$D$1683, 'Heron Fields'!$A$2, data!$E$1:$E$1683, 'Heron Fields'!AC$5)</f>
        <v>20565.22</v>
      </c>
      <c r="AD31" s="2">
        <f>AC31+SUMIFS(data!$H$1:$H$1683, data!$A$1:$A$1683, 'Heron Fields'!$A31, data!$D$1:$D$1683, 'Heron Fields'!$A$2, data!$E$1:$E$1683, 'Heron Fields'!AD$5)</f>
        <v>20565.22</v>
      </c>
    </row>
    <row r="32" spans="1:30" x14ac:dyDescent="0.2">
      <c r="A32" t="s">
        <v>87</v>
      </c>
      <c r="C32" s="2">
        <f>SUMIFS(data!$H$1:$H$1683, data!$A$1:$A$1683, 'Heron Fields'!$A32, data!$D$1:$D$1683, 'Heron Fields'!$A$2, data!$E$1:$E$1683, 'Heron Fields'!C$5)</f>
        <v>0</v>
      </c>
      <c r="D32" s="2">
        <f>C32+SUMIFS(data!$H$1:$H$1683, data!$A$1:$A$1683, 'Heron Fields'!$A32, data!$D$1:$D$1683, 'Heron Fields'!$A$2, data!$E$1:$E$1683, 'Heron Fields'!D$5)</f>
        <v>0</v>
      </c>
      <c r="E32" s="2">
        <f>D32+SUMIFS(data!$H$1:$H$1683, data!$A$1:$A$1683, 'Heron Fields'!$A32, data!$D$1:$D$1683, 'Heron Fields'!$A$2, data!$E$1:$E$1683, 'Heron Fields'!E$5)</f>
        <v>0</v>
      </c>
      <c r="F32" s="2">
        <f>E32+SUMIFS(data!$H$1:$H$1683, data!$A$1:$A$1683, 'Heron Fields'!$A32, data!$D$1:$D$1683, 'Heron Fields'!$A$2, data!$E$1:$E$1683, 'Heron Fields'!F$5)</f>
        <v>0</v>
      </c>
      <c r="G32" s="2">
        <f>F32+SUMIFS(data!$H$1:$H$1683, data!$A$1:$A$1683, 'Heron Fields'!$A32, data!$D$1:$D$1683, 'Heron Fields'!$A$2, data!$E$1:$E$1683, 'Heron Fields'!G$5)</f>
        <v>0</v>
      </c>
      <c r="H32" s="2">
        <f>G32+SUMIFS(data!$H$1:$H$1683, data!$A$1:$A$1683, 'Heron Fields'!$A32, data!$D$1:$D$1683, 'Heron Fields'!$A$2, data!$E$1:$E$1683, 'Heron Fields'!H$5)</f>
        <v>0</v>
      </c>
      <c r="I32" s="2">
        <f>H32+SUMIFS(data!$H$1:$H$1683, data!$A$1:$A$1683, 'Heron Fields'!$A32, data!$D$1:$D$1683, 'Heron Fields'!$A$2, data!$E$1:$E$1683, 'Heron Fields'!I$5)</f>
        <v>0</v>
      </c>
      <c r="J32" s="2">
        <f>I32+SUMIFS(data!$H$1:$H$1683, data!$A$1:$A$1683, 'Heron Fields'!$A32, data!$D$1:$D$1683, 'Heron Fields'!$A$2, data!$E$1:$E$1683, 'Heron Fields'!J$5)</f>
        <v>0</v>
      </c>
      <c r="K32" s="2">
        <f>J32+SUMIFS(data!$H$1:$H$1683, data!$A$1:$A$1683, 'Heron Fields'!$A32, data!$D$1:$D$1683, 'Heron Fields'!$A$2, data!$E$1:$E$1683, 'Heron Fields'!K$5)</f>
        <v>0</v>
      </c>
      <c r="L32" s="2">
        <f>K32+SUMIFS(data!$H$1:$H$1683, data!$A$1:$A$1683, 'Heron Fields'!$A32, data!$D$1:$D$1683, 'Heron Fields'!$A$2, data!$E$1:$E$1683, 'Heron Fields'!L$5)</f>
        <v>0</v>
      </c>
      <c r="M32" s="2">
        <f>L32+SUMIFS(data!$H$1:$H$1683, data!$A$1:$A$1683, 'Heron Fields'!$A32, data!$D$1:$D$1683, 'Heron Fields'!$A$2, data!$E$1:$E$1683, 'Heron Fields'!M$5)</f>
        <v>0</v>
      </c>
      <c r="N32" s="2">
        <f>M32+SUMIFS(data!$H$1:$H$1683, data!$A$1:$A$1683, 'Heron Fields'!$A32, data!$D$1:$D$1683, 'Heron Fields'!$A$2, data!$E$1:$E$1683, 'Heron Fields'!N$5)</f>
        <v>0</v>
      </c>
      <c r="O32" s="2">
        <f>N32+SUMIFS(data!$H$1:$H$1683, data!$A$1:$A$1683, 'Heron Fields'!$A32, data!$D$1:$D$1683, 'Heron Fields'!$A$2, data!$E$1:$E$1683, 'Heron Fields'!O$5)</f>
        <v>0</v>
      </c>
      <c r="P32" s="2">
        <f>O32+SUMIFS(data!$H$1:$H$1683, data!$A$1:$A$1683, 'Heron Fields'!$A32, data!$D$1:$D$1683, 'Heron Fields'!$A$2, data!$E$1:$E$1683, 'Heron Fields'!P$5)</f>
        <v>0</v>
      </c>
      <c r="Q32" s="2">
        <f>P32+SUMIFS(data!$H$1:$H$1683, data!$A$1:$A$1683, 'Heron Fields'!$A32, data!$D$1:$D$1683, 'Heron Fields'!$A$2, data!$E$1:$E$1683, 'Heron Fields'!Q$5)</f>
        <v>0</v>
      </c>
      <c r="R32" s="2">
        <f>Q32+SUMIFS(data!$H$1:$H$1683, data!$A$1:$A$1683, 'Heron Fields'!$A32, data!$D$1:$D$1683, 'Heron Fields'!$A$2, data!$E$1:$E$1683, 'Heron Fields'!R$5)</f>
        <v>0</v>
      </c>
      <c r="S32" s="2">
        <f>R32+SUMIFS(data!$H$1:$H$1683, data!$A$1:$A$1683, 'Heron Fields'!$A32, data!$D$1:$D$1683, 'Heron Fields'!$A$2, data!$E$1:$E$1683, 'Heron Fields'!S$5)</f>
        <v>45300.43</v>
      </c>
      <c r="T32" s="2">
        <f>S32+SUMIFS(data!$H$1:$H$1683, data!$A$1:$A$1683, 'Heron Fields'!$A32, data!$D$1:$D$1683, 'Heron Fields'!$A$2, data!$E$1:$E$1683, 'Heron Fields'!T$5)</f>
        <v>45300.43</v>
      </c>
      <c r="U32" s="2">
        <f>T32+SUMIFS(data!$H$1:$H$1683, data!$A$1:$A$1683, 'Heron Fields'!$A32, data!$D$1:$D$1683, 'Heron Fields'!$A$2, data!$E$1:$E$1683, 'Heron Fields'!U$5)</f>
        <v>45300.43</v>
      </c>
      <c r="V32" s="2">
        <f>U32+SUMIFS(data!$H$1:$H$1683, data!$A$1:$A$1683, 'Heron Fields'!$A32, data!$D$1:$D$1683, 'Heron Fields'!$A$2, data!$E$1:$E$1683, 'Heron Fields'!V$5)</f>
        <v>45300.43</v>
      </c>
      <c r="W32" s="2">
        <f>V32+SUMIFS(data!$H$1:$H$1683, data!$A$1:$A$1683, 'Heron Fields'!$A32, data!$D$1:$D$1683, 'Heron Fields'!$A$2, data!$E$1:$E$1683, 'Heron Fields'!W$5)</f>
        <v>45300.43</v>
      </c>
      <c r="X32" s="2">
        <f>W32+SUMIFS(data!$H$1:$H$1683, data!$A$1:$A$1683, 'Heron Fields'!$A32, data!$D$1:$D$1683, 'Heron Fields'!$A$2, data!$E$1:$E$1683, 'Heron Fields'!X$5)</f>
        <v>45300.43</v>
      </c>
      <c r="Y32" s="2">
        <f>X32+SUMIFS(data!$H$1:$H$1683, data!$A$1:$A$1683, 'Heron Fields'!$A32, data!$D$1:$D$1683, 'Heron Fields'!$A$2, data!$E$1:$E$1683, 'Heron Fields'!Y$5)</f>
        <v>45300.43</v>
      </c>
      <c r="Z32" s="2">
        <f>Y32+SUMIFS(data!$H$1:$H$1683, data!$A$1:$A$1683, 'Heron Fields'!$A32, data!$D$1:$D$1683, 'Heron Fields'!$A$2, data!$E$1:$E$1683, 'Heron Fields'!Z$5)</f>
        <v>45300.43</v>
      </c>
      <c r="AA32" s="2">
        <f>Z32+SUMIFS(data!$H$1:$H$1683, data!$A$1:$A$1683, 'Heron Fields'!$A32, data!$D$1:$D$1683, 'Heron Fields'!$A$2, data!$E$1:$E$1683, 'Heron Fields'!AA$5)</f>
        <v>45300.43</v>
      </c>
      <c r="AB32" s="2">
        <f>AA32+SUMIFS(data!$H$1:$H$1683, data!$A$1:$A$1683, 'Heron Fields'!$A32, data!$D$1:$D$1683, 'Heron Fields'!$A$2, data!$E$1:$E$1683, 'Heron Fields'!AB$5)</f>
        <v>45300.43</v>
      </c>
      <c r="AC32" s="2">
        <f>AB32+SUMIFS(data!$H$1:$H$1683, data!$A$1:$A$1683, 'Heron Fields'!$A32, data!$D$1:$D$1683, 'Heron Fields'!$A$2, data!$E$1:$E$1683, 'Heron Fields'!AC$5)</f>
        <v>45300.43</v>
      </c>
      <c r="AD32" s="2">
        <f>AC32+SUMIFS(data!$H$1:$H$1683, data!$A$1:$A$1683, 'Heron Fields'!$A32, data!$D$1:$D$1683, 'Heron Fields'!$A$2, data!$E$1:$E$1683, 'Heron Fields'!AD$5)</f>
        <v>45300.43</v>
      </c>
    </row>
    <row r="33" spans="1:30" x14ac:dyDescent="0.2">
      <c r="A33" t="s">
        <v>88</v>
      </c>
      <c r="C33" s="2">
        <f>SUMIFS(data!$H$1:$H$1683, data!$A$1:$A$1683, 'Heron Fields'!$A33, data!$D$1:$D$1683, 'Heron Fields'!$A$2, data!$E$1:$E$1683, 'Heron Fields'!C$5)</f>
        <v>0</v>
      </c>
      <c r="D33" s="2">
        <f>C33+SUMIFS(data!$H$1:$H$1683, data!$A$1:$A$1683, 'Heron Fields'!$A33, data!$D$1:$D$1683, 'Heron Fields'!$A$2, data!$E$1:$E$1683, 'Heron Fields'!D$5)</f>
        <v>0</v>
      </c>
      <c r="E33" s="2">
        <f>D33+SUMIFS(data!$H$1:$H$1683, data!$A$1:$A$1683, 'Heron Fields'!$A33, data!$D$1:$D$1683, 'Heron Fields'!$A$2, data!$E$1:$E$1683, 'Heron Fields'!E$5)</f>
        <v>0</v>
      </c>
      <c r="F33" s="2">
        <f>E33+SUMIFS(data!$H$1:$H$1683, data!$A$1:$A$1683, 'Heron Fields'!$A33, data!$D$1:$D$1683, 'Heron Fields'!$A$2, data!$E$1:$E$1683, 'Heron Fields'!F$5)</f>
        <v>0</v>
      </c>
      <c r="G33" s="2">
        <f>F33+SUMIFS(data!$H$1:$H$1683, data!$A$1:$A$1683, 'Heron Fields'!$A33, data!$D$1:$D$1683, 'Heron Fields'!$A$2, data!$E$1:$E$1683, 'Heron Fields'!G$5)</f>
        <v>0</v>
      </c>
      <c r="H33" s="2">
        <f>G33+SUMIFS(data!$H$1:$H$1683, data!$A$1:$A$1683, 'Heron Fields'!$A33, data!$D$1:$D$1683, 'Heron Fields'!$A$2, data!$E$1:$E$1683, 'Heron Fields'!H$5)</f>
        <v>0</v>
      </c>
      <c r="I33" s="2">
        <f>H33+SUMIFS(data!$H$1:$H$1683, data!$A$1:$A$1683, 'Heron Fields'!$A33, data!$D$1:$D$1683, 'Heron Fields'!$A$2, data!$E$1:$E$1683, 'Heron Fields'!I$5)</f>
        <v>0</v>
      </c>
      <c r="J33" s="2">
        <f>I33+SUMIFS(data!$H$1:$H$1683, data!$A$1:$A$1683, 'Heron Fields'!$A33, data!$D$1:$D$1683, 'Heron Fields'!$A$2, data!$E$1:$E$1683, 'Heron Fields'!J$5)</f>
        <v>0</v>
      </c>
      <c r="K33" s="2">
        <f>J33+SUMIFS(data!$H$1:$H$1683, data!$A$1:$A$1683, 'Heron Fields'!$A33, data!$D$1:$D$1683, 'Heron Fields'!$A$2, data!$E$1:$E$1683, 'Heron Fields'!K$5)</f>
        <v>0</v>
      </c>
      <c r="L33" s="2">
        <f>K33+SUMIFS(data!$H$1:$H$1683, data!$A$1:$A$1683, 'Heron Fields'!$A33, data!$D$1:$D$1683, 'Heron Fields'!$A$2, data!$E$1:$E$1683, 'Heron Fields'!L$5)</f>
        <v>0</v>
      </c>
      <c r="M33" s="2">
        <f>L33+SUMIFS(data!$H$1:$H$1683, data!$A$1:$A$1683, 'Heron Fields'!$A33, data!$D$1:$D$1683, 'Heron Fields'!$A$2, data!$E$1:$E$1683, 'Heron Fields'!M$5)</f>
        <v>0</v>
      </c>
      <c r="N33" s="2">
        <f>M33+SUMIFS(data!$H$1:$H$1683, data!$A$1:$A$1683, 'Heron Fields'!$A33, data!$D$1:$D$1683, 'Heron Fields'!$A$2, data!$E$1:$E$1683, 'Heron Fields'!N$5)</f>
        <v>0</v>
      </c>
      <c r="O33" s="2">
        <f>N33+SUMIFS(data!$H$1:$H$1683, data!$A$1:$A$1683, 'Heron Fields'!$A33, data!$D$1:$D$1683, 'Heron Fields'!$A$2, data!$E$1:$E$1683, 'Heron Fields'!O$5)</f>
        <v>0</v>
      </c>
      <c r="P33" s="2">
        <f>O33+SUMIFS(data!$H$1:$H$1683, data!$A$1:$A$1683, 'Heron Fields'!$A33, data!$D$1:$D$1683, 'Heron Fields'!$A$2, data!$E$1:$E$1683, 'Heron Fields'!P$5)</f>
        <v>0</v>
      </c>
      <c r="Q33" s="2">
        <f>P33+SUMIFS(data!$H$1:$H$1683, data!$A$1:$A$1683, 'Heron Fields'!$A33, data!$D$1:$D$1683, 'Heron Fields'!$A$2, data!$E$1:$E$1683, 'Heron Fields'!Q$5)</f>
        <v>0</v>
      </c>
      <c r="R33" s="2">
        <f>Q33+SUMIFS(data!$H$1:$H$1683, data!$A$1:$A$1683, 'Heron Fields'!$A33, data!$D$1:$D$1683, 'Heron Fields'!$A$2, data!$E$1:$E$1683, 'Heron Fields'!R$5)</f>
        <v>31600</v>
      </c>
      <c r="S33" s="2">
        <f>R33+SUMIFS(data!$H$1:$H$1683, data!$A$1:$A$1683, 'Heron Fields'!$A33, data!$D$1:$D$1683, 'Heron Fields'!$A$2, data!$E$1:$E$1683, 'Heron Fields'!S$5)</f>
        <v>31600</v>
      </c>
      <c r="T33" s="2">
        <f>S33+SUMIFS(data!$H$1:$H$1683, data!$A$1:$A$1683, 'Heron Fields'!$A33, data!$D$1:$D$1683, 'Heron Fields'!$A$2, data!$E$1:$E$1683, 'Heron Fields'!T$5)</f>
        <v>31600</v>
      </c>
      <c r="U33" s="2">
        <f>T33+SUMIFS(data!$H$1:$H$1683, data!$A$1:$A$1683, 'Heron Fields'!$A33, data!$D$1:$D$1683, 'Heron Fields'!$A$2, data!$E$1:$E$1683, 'Heron Fields'!U$5)</f>
        <v>31600</v>
      </c>
      <c r="V33" s="2">
        <f>U33+SUMIFS(data!$H$1:$H$1683, data!$A$1:$A$1683, 'Heron Fields'!$A33, data!$D$1:$D$1683, 'Heron Fields'!$A$2, data!$E$1:$E$1683, 'Heron Fields'!V$5)</f>
        <v>31600</v>
      </c>
      <c r="W33" s="2">
        <f>V33+SUMIFS(data!$H$1:$H$1683, data!$A$1:$A$1683, 'Heron Fields'!$A33, data!$D$1:$D$1683, 'Heron Fields'!$A$2, data!$E$1:$E$1683, 'Heron Fields'!W$5)</f>
        <v>31600</v>
      </c>
      <c r="X33" s="2">
        <f>W33+SUMIFS(data!$H$1:$H$1683, data!$A$1:$A$1683, 'Heron Fields'!$A33, data!$D$1:$D$1683, 'Heron Fields'!$A$2, data!$E$1:$E$1683, 'Heron Fields'!X$5)</f>
        <v>31600</v>
      </c>
      <c r="Y33" s="2">
        <f>X33+SUMIFS(data!$H$1:$H$1683, data!$A$1:$A$1683, 'Heron Fields'!$A33, data!$D$1:$D$1683, 'Heron Fields'!$A$2, data!$E$1:$E$1683, 'Heron Fields'!Y$5)</f>
        <v>31600</v>
      </c>
      <c r="Z33" s="2">
        <f>Y33+SUMIFS(data!$H$1:$H$1683, data!$A$1:$A$1683, 'Heron Fields'!$A33, data!$D$1:$D$1683, 'Heron Fields'!$A$2, data!$E$1:$E$1683, 'Heron Fields'!Z$5)</f>
        <v>31600</v>
      </c>
      <c r="AA33" s="2">
        <f>Z33+SUMIFS(data!$H$1:$H$1683, data!$A$1:$A$1683, 'Heron Fields'!$A33, data!$D$1:$D$1683, 'Heron Fields'!$A$2, data!$E$1:$E$1683, 'Heron Fields'!AA$5)</f>
        <v>31600</v>
      </c>
      <c r="AB33" s="2">
        <f>AA33+SUMIFS(data!$H$1:$H$1683, data!$A$1:$A$1683, 'Heron Fields'!$A33, data!$D$1:$D$1683, 'Heron Fields'!$A$2, data!$E$1:$E$1683, 'Heron Fields'!AB$5)</f>
        <v>31600</v>
      </c>
      <c r="AC33" s="2">
        <f>AB33+SUMIFS(data!$H$1:$H$1683, data!$A$1:$A$1683, 'Heron Fields'!$A33, data!$D$1:$D$1683, 'Heron Fields'!$A$2, data!$E$1:$E$1683, 'Heron Fields'!AC$5)</f>
        <v>31600</v>
      </c>
      <c r="AD33" s="2">
        <f>AC33+SUMIFS(data!$H$1:$H$1683, data!$A$1:$A$1683, 'Heron Fields'!$A33, data!$D$1:$D$1683, 'Heron Fields'!$A$2, data!$E$1:$E$1683, 'Heron Fields'!AD$5)</f>
        <v>31600</v>
      </c>
    </row>
    <row r="34" spans="1:30" x14ac:dyDescent="0.2">
      <c r="A34" t="s">
        <v>28</v>
      </c>
      <c r="C34" s="2">
        <f>SUMIFS(data!$H$1:$H$1683, data!$A$1:$A$1683, 'Heron Fields'!$A34, data!$D$1:$D$1683, 'Heron Fields'!$A$2, data!$E$1:$E$1683, 'Heron Fields'!C$5)</f>
        <v>0</v>
      </c>
      <c r="D34" s="2">
        <f>C34+SUMIFS(data!$H$1:$H$1683, data!$A$1:$A$1683, 'Heron Fields'!$A34, data!$D$1:$D$1683, 'Heron Fields'!$A$2, data!$E$1:$E$1683, 'Heron Fields'!D$5)</f>
        <v>0</v>
      </c>
      <c r="E34" s="2">
        <f>D34+SUMIFS(data!$H$1:$H$1683, data!$A$1:$A$1683, 'Heron Fields'!$A34, data!$D$1:$D$1683, 'Heron Fields'!$A$2, data!$E$1:$E$1683, 'Heron Fields'!E$5)</f>
        <v>0</v>
      </c>
      <c r="F34" s="2">
        <f>E34+SUMIFS(data!$H$1:$H$1683, data!$A$1:$A$1683, 'Heron Fields'!$A34, data!$D$1:$D$1683, 'Heron Fields'!$A$2, data!$E$1:$E$1683, 'Heron Fields'!F$5)</f>
        <v>0</v>
      </c>
      <c r="G34" s="2">
        <f>F34+SUMIFS(data!$H$1:$H$1683, data!$A$1:$A$1683, 'Heron Fields'!$A34, data!$D$1:$D$1683, 'Heron Fields'!$A$2, data!$E$1:$E$1683, 'Heron Fields'!G$5)</f>
        <v>0</v>
      </c>
      <c r="H34" s="2">
        <f>G34+SUMIFS(data!$H$1:$H$1683, data!$A$1:$A$1683, 'Heron Fields'!$A34, data!$D$1:$D$1683, 'Heron Fields'!$A$2, data!$E$1:$E$1683, 'Heron Fields'!H$5)</f>
        <v>20693</v>
      </c>
      <c r="I34" s="2">
        <f>H34+SUMIFS(data!$H$1:$H$1683, data!$A$1:$A$1683, 'Heron Fields'!$A34, data!$D$1:$D$1683, 'Heron Fields'!$A$2, data!$E$1:$E$1683, 'Heron Fields'!I$5)</f>
        <v>20693</v>
      </c>
      <c r="J34" s="2">
        <f>I34+SUMIFS(data!$H$1:$H$1683, data!$A$1:$A$1683, 'Heron Fields'!$A34, data!$D$1:$D$1683, 'Heron Fields'!$A$2, data!$E$1:$E$1683, 'Heron Fields'!J$5)</f>
        <v>57843.94</v>
      </c>
      <c r="K34" s="2">
        <f>J34+SUMIFS(data!$H$1:$H$1683, data!$A$1:$A$1683, 'Heron Fields'!$A34, data!$D$1:$D$1683, 'Heron Fields'!$A$2, data!$E$1:$E$1683, 'Heron Fields'!K$5)</f>
        <v>433116.76</v>
      </c>
      <c r="L34" s="2">
        <f>K34+SUMIFS(data!$H$1:$H$1683, data!$A$1:$A$1683, 'Heron Fields'!$A34, data!$D$1:$D$1683, 'Heron Fields'!$A$2, data!$E$1:$E$1683, 'Heron Fields'!L$5)</f>
        <v>590147.94999999995</v>
      </c>
      <c r="M34" s="2">
        <f>L34+SUMIFS(data!$H$1:$H$1683, data!$A$1:$A$1683, 'Heron Fields'!$A34, data!$D$1:$D$1683, 'Heron Fields'!$A$2, data!$E$1:$E$1683, 'Heron Fields'!M$5)</f>
        <v>780843.29999999993</v>
      </c>
      <c r="N34" s="2">
        <f>M34+SUMIFS(data!$H$1:$H$1683, data!$A$1:$A$1683, 'Heron Fields'!$A34, data!$D$1:$D$1683, 'Heron Fields'!$A$2, data!$E$1:$E$1683, 'Heron Fields'!N$5)</f>
        <v>924384.58</v>
      </c>
      <c r="O34" s="2">
        <f>N34+SUMIFS(data!$H$1:$H$1683, data!$A$1:$A$1683, 'Heron Fields'!$A34, data!$D$1:$D$1683, 'Heron Fields'!$A$2, data!$E$1:$E$1683, 'Heron Fields'!O$5)</f>
        <v>1118242.94</v>
      </c>
      <c r="P34" s="2">
        <f>O34+SUMIFS(data!$H$1:$H$1683, data!$A$1:$A$1683, 'Heron Fields'!$A34, data!$D$1:$D$1683, 'Heron Fields'!$A$2, data!$E$1:$E$1683, 'Heron Fields'!P$5)</f>
        <v>1348386.7999999998</v>
      </c>
      <c r="Q34" s="2">
        <f>P34+SUMIFS(data!$H$1:$H$1683, data!$A$1:$A$1683, 'Heron Fields'!$A34, data!$D$1:$D$1683, 'Heron Fields'!$A$2, data!$E$1:$E$1683, 'Heron Fields'!Q$5)</f>
        <v>1483743.63</v>
      </c>
      <c r="R34" s="2">
        <f>Q34+SUMIFS(data!$H$1:$H$1683, data!$A$1:$A$1683, 'Heron Fields'!$A34, data!$D$1:$D$1683, 'Heron Fields'!$A$2, data!$E$1:$E$1683, 'Heron Fields'!R$5)</f>
        <v>1502287.88</v>
      </c>
      <c r="S34" s="2">
        <f>R34+SUMIFS(data!$H$1:$H$1683, data!$A$1:$A$1683, 'Heron Fields'!$A34, data!$D$1:$D$1683, 'Heron Fields'!$A$2, data!$E$1:$E$1683, 'Heron Fields'!S$5)</f>
        <v>1573341.22</v>
      </c>
      <c r="T34" s="2">
        <f>S34+SUMIFS(data!$H$1:$H$1683, data!$A$1:$A$1683, 'Heron Fields'!$A34, data!$D$1:$D$1683, 'Heron Fields'!$A$2, data!$E$1:$E$1683, 'Heron Fields'!T$5)</f>
        <v>1573341.22</v>
      </c>
      <c r="U34" s="2">
        <f>T34+SUMIFS(data!$H$1:$H$1683, data!$A$1:$A$1683, 'Heron Fields'!$A34, data!$D$1:$D$1683, 'Heron Fields'!$A$2, data!$E$1:$E$1683, 'Heron Fields'!U$5)</f>
        <v>1573341.22</v>
      </c>
      <c r="V34" s="2">
        <f>U34+SUMIFS(data!$H$1:$H$1683, data!$A$1:$A$1683, 'Heron Fields'!$A34, data!$D$1:$D$1683, 'Heron Fields'!$A$2, data!$E$1:$E$1683, 'Heron Fields'!V$5)</f>
        <v>1610098.07</v>
      </c>
      <c r="W34" s="2">
        <f>V34+SUMIFS(data!$H$1:$H$1683, data!$A$1:$A$1683, 'Heron Fields'!$A34, data!$D$1:$D$1683, 'Heron Fields'!$A$2, data!$E$1:$E$1683, 'Heron Fields'!W$5)</f>
        <v>1681151.4100000001</v>
      </c>
      <c r="X34" s="2">
        <f>W34+SUMIFS(data!$H$1:$H$1683, data!$A$1:$A$1683, 'Heron Fields'!$A34, data!$D$1:$D$1683, 'Heron Fields'!$A$2, data!$E$1:$E$1683, 'Heron Fields'!X$5)</f>
        <v>1854807.0300000003</v>
      </c>
      <c r="Y34" s="2">
        <f>X34+SUMIFS(data!$H$1:$H$1683, data!$A$1:$A$1683, 'Heron Fields'!$A34, data!$D$1:$D$1683, 'Heron Fields'!$A$2, data!$E$1:$E$1683, 'Heron Fields'!Y$5)</f>
        <v>1925860.3700000003</v>
      </c>
      <c r="Z34" s="2">
        <f>Y34+SUMIFS(data!$H$1:$H$1683, data!$A$1:$A$1683, 'Heron Fields'!$A34, data!$D$1:$D$1683, 'Heron Fields'!$A$2, data!$E$1:$E$1683, 'Heron Fields'!Z$5)</f>
        <v>1996913.7100000004</v>
      </c>
      <c r="AA34" s="2">
        <f>Z34+SUMIFS(data!$H$1:$H$1683, data!$A$1:$A$1683, 'Heron Fields'!$A34, data!$D$1:$D$1683, 'Heron Fields'!$A$2, data!$E$1:$E$1683, 'Heron Fields'!AA$5)</f>
        <v>2067967.0500000005</v>
      </c>
      <c r="AB34" s="2">
        <f>AA34+SUMIFS(data!$H$1:$H$1683, data!$A$1:$A$1683, 'Heron Fields'!$A34, data!$D$1:$D$1683, 'Heron Fields'!$A$2, data!$E$1:$E$1683, 'Heron Fields'!AB$5)</f>
        <v>2139020.3900000006</v>
      </c>
      <c r="AC34" s="2">
        <f>AB34+SUMIFS(data!$H$1:$H$1683, data!$A$1:$A$1683, 'Heron Fields'!$A34, data!$D$1:$D$1683, 'Heron Fields'!$A$2, data!$E$1:$E$1683, 'Heron Fields'!AC$5)</f>
        <v>2210073.7300000004</v>
      </c>
      <c r="AD34" s="2">
        <f>AC34+SUMIFS(data!$H$1:$H$1683, data!$A$1:$A$1683, 'Heron Fields'!$A34, data!$D$1:$D$1683, 'Heron Fields'!$A$2, data!$E$1:$E$1683, 'Heron Fields'!AD$5)</f>
        <v>2210073.7300000004</v>
      </c>
    </row>
    <row r="35" spans="1:30" x14ac:dyDescent="0.2">
      <c r="A35" t="s">
        <v>29</v>
      </c>
      <c r="C35" s="2">
        <f>SUMIFS(data!$H$1:$H$1683, data!$A$1:$A$1683, 'Heron Fields'!$A35, data!$D$1:$D$1683, 'Heron Fields'!$A$2, data!$E$1:$E$1683, 'Heron Fields'!C$5)</f>
        <v>0</v>
      </c>
      <c r="D35" s="2">
        <f>C35+SUMIFS(data!$H$1:$H$1683, data!$A$1:$A$1683, 'Heron Fields'!$A35, data!$D$1:$D$1683, 'Heron Fields'!$A$2, data!$E$1:$E$1683, 'Heron Fields'!D$5)</f>
        <v>0</v>
      </c>
      <c r="E35" s="2">
        <f>D35+SUMIFS(data!$H$1:$H$1683, data!$A$1:$A$1683, 'Heron Fields'!$A35, data!$D$1:$D$1683, 'Heron Fields'!$A$2, data!$E$1:$E$1683, 'Heron Fields'!E$5)</f>
        <v>0</v>
      </c>
      <c r="F35" s="2">
        <f>E35+SUMIFS(data!$H$1:$H$1683, data!$A$1:$A$1683, 'Heron Fields'!$A35, data!$D$1:$D$1683, 'Heron Fields'!$A$2, data!$E$1:$E$1683, 'Heron Fields'!F$5)</f>
        <v>0</v>
      </c>
      <c r="G35" s="2">
        <f>F35+SUMIFS(data!$H$1:$H$1683, data!$A$1:$A$1683, 'Heron Fields'!$A35, data!$D$1:$D$1683, 'Heron Fields'!$A$2, data!$E$1:$E$1683, 'Heron Fields'!G$5)</f>
        <v>0</v>
      </c>
      <c r="H35" s="2">
        <f>G35+SUMIFS(data!$H$1:$H$1683, data!$A$1:$A$1683, 'Heron Fields'!$A35, data!$D$1:$D$1683, 'Heron Fields'!$A$2, data!$E$1:$E$1683, 'Heron Fields'!H$5)</f>
        <v>0</v>
      </c>
      <c r="I35" s="2">
        <f>H35+SUMIFS(data!$H$1:$H$1683, data!$A$1:$A$1683, 'Heron Fields'!$A35, data!$D$1:$D$1683, 'Heron Fields'!$A$2, data!$E$1:$E$1683, 'Heron Fields'!I$5)</f>
        <v>0</v>
      </c>
      <c r="J35" s="2">
        <f>I35+SUMIFS(data!$H$1:$H$1683, data!$A$1:$A$1683, 'Heron Fields'!$A35, data!$D$1:$D$1683, 'Heron Fields'!$A$2, data!$E$1:$E$1683, 'Heron Fields'!J$5)</f>
        <v>0</v>
      </c>
      <c r="K35" s="2">
        <f>J35+SUMIFS(data!$H$1:$H$1683, data!$A$1:$A$1683, 'Heron Fields'!$A35, data!$D$1:$D$1683, 'Heron Fields'!$A$2, data!$E$1:$E$1683, 'Heron Fields'!K$5)</f>
        <v>0</v>
      </c>
      <c r="L35" s="2">
        <f>K35+SUMIFS(data!$H$1:$H$1683, data!$A$1:$A$1683, 'Heron Fields'!$A35, data!$D$1:$D$1683, 'Heron Fields'!$A$2, data!$E$1:$E$1683, 'Heron Fields'!L$5)</f>
        <v>0</v>
      </c>
      <c r="M35" s="2">
        <f>L35+SUMIFS(data!$H$1:$H$1683, data!$A$1:$A$1683, 'Heron Fields'!$A35, data!$D$1:$D$1683, 'Heron Fields'!$A$2, data!$E$1:$E$1683, 'Heron Fields'!M$5)</f>
        <v>0</v>
      </c>
      <c r="N35" s="2">
        <f>M35+SUMIFS(data!$H$1:$H$1683, data!$A$1:$A$1683, 'Heron Fields'!$A35, data!$D$1:$D$1683, 'Heron Fields'!$A$2, data!$E$1:$E$1683, 'Heron Fields'!N$5)</f>
        <v>15988</v>
      </c>
      <c r="O35" s="2">
        <f>N35+SUMIFS(data!$H$1:$H$1683, data!$A$1:$A$1683, 'Heron Fields'!$A35, data!$D$1:$D$1683, 'Heron Fields'!$A$2, data!$E$1:$E$1683, 'Heron Fields'!O$5)</f>
        <v>15988</v>
      </c>
      <c r="P35" s="2">
        <f>O35+SUMIFS(data!$H$1:$H$1683, data!$A$1:$A$1683, 'Heron Fields'!$A35, data!$D$1:$D$1683, 'Heron Fields'!$A$2, data!$E$1:$E$1683, 'Heron Fields'!P$5)</f>
        <v>15988</v>
      </c>
      <c r="Q35" s="2">
        <f>P35+SUMIFS(data!$H$1:$H$1683, data!$A$1:$A$1683, 'Heron Fields'!$A35, data!$D$1:$D$1683, 'Heron Fields'!$A$2, data!$E$1:$E$1683, 'Heron Fields'!Q$5)</f>
        <v>15988</v>
      </c>
      <c r="R35" s="2">
        <f>Q35+SUMIFS(data!$H$1:$H$1683, data!$A$1:$A$1683, 'Heron Fields'!$A35, data!$D$1:$D$1683, 'Heron Fields'!$A$2, data!$E$1:$E$1683, 'Heron Fields'!R$5)</f>
        <v>15988</v>
      </c>
      <c r="S35" s="2">
        <f>R35+SUMIFS(data!$H$1:$H$1683, data!$A$1:$A$1683, 'Heron Fields'!$A35, data!$D$1:$D$1683, 'Heron Fields'!$A$2, data!$E$1:$E$1683, 'Heron Fields'!S$5)</f>
        <v>15988</v>
      </c>
      <c r="T35" s="2">
        <f>S35+SUMIFS(data!$H$1:$H$1683, data!$A$1:$A$1683, 'Heron Fields'!$A35, data!$D$1:$D$1683, 'Heron Fields'!$A$2, data!$E$1:$E$1683, 'Heron Fields'!T$5)</f>
        <v>15988</v>
      </c>
      <c r="U35" s="2">
        <f>T35+SUMIFS(data!$H$1:$H$1683, data!$A$1:$A$1683, 'Heron Fields'!$A35, data!$D$1:$D$1683, 'Heron Fields'!$A$2, data!$E$1:$E$1683, 'Heron Fields'!U$5)</f>
        <v>15988</v>
      </c>
      <c r="V35" s="2">
        <f>U35+SUMIFS(data!$H$1:$H$1683, data!$A$1:$A$1683, 'Heron Fields'!$A35, data!$D$1:$D$1683, 'Heron Fields'!$A$2, data!$E$1:$E$1683, 'Heron Fields'!V$5)</f>
        <v>26528</v>
      </c>
      <c r="W35" s="2">
        <f>V35+SUMIFS(data!$H$1:$H$1683, data!$A$1:$A$1683, 'Heron Fields'!$A35, data!$D$1:$D$1683, 'Heron Fields'!$A$2, data!$E$1:$E$1683, 'Heron Fields'!W$5)</f>
        <v>26528</v>
      </c>
      <c r="X35" s="2">
        <f>W35+SUMIFS(data!$H$1:$H$1683, data!$A$1:$A$1683, 'Heron Fields'!$A35, data!$D$1:$D$1683, 'Heron Fields'!$A$2, data!$E$1:$E$1683, 'Heron Fields'!X$5)</f>
        <v>26528</v>
      </c>
      <c r="Y35" s="2">
        <f>X35+SUMIFS(data!$H$1:$H$1683, data!$A$1:$A$1683, 'Heron Fields'!$A35, data!$D$1:$D$1683, 'Heron Fields'!$A$2, data!$E$1:$E$1683, 'Heron Fields'!Y$5)</f>
        <v>26528</v>
      </c>
      <c r="Z35" s="2">
        <f>Y35+SUMIFS(data!$H$1:$H$1683, data!$A$1:$A$1683, 'Heron Fields'!$A35, data!$D$1:$D$1683, 'Heron Fields'!$A$2, data!$E$1:$E$1683, 'Heron Fields'!Z$5)</f>
        <v>26528</v>
      </c>
      <c r="AA35" s="2">
        <f>Z35+SUMIFS(data!$H$1:$H$1683, data!$A$1:$A$1683, 'Heron Fields'!$A35, data!$D$1:$D$1683, 'Heron Fields'!$A$2, data!$E$1:$E$1683, 'Heron Fields'!AA$5)</f>
        <v>26528</v>
      </c>
      <c r="AB35" s="2">
        <f>AA35+SUMIFS(data!$H$1:$H$1683, data!$A$1:$A$1683, 'Heron Fields'!$A35, data!$D$1:$D$1683, 'Heron Fields'!$A$2, data!$E$1:$E$1683, 'Heron Fields'!AB$5)</f>
        <v>26528</v>
      </c>
      <c r="AC35" s="2">
        <f>AB35+SUMIFS(data!$H$1:$H$1683, data!$A$1:$A$1683, 'Heron Fields'!$A35, data!$D$1:$D$1683, 'Heron Fields'!$A$2, data!$E$1:$E$1683, 'Heron Fields'!AC$5)</f>
        <v>26528</v>
      </c>
      <c r="AD35" s="2">
        <f>AC35+SUMIFS(data!$H$1:$H$1683, data!$A$1:$A$1683, 'Heron Fields'!$A35, data!$D$1:$D$1683, 'Heron Fields'!$A$2, data!$E$1:$E$1683, 'Heron Fields'!AD$5)</f>
        <v>26528</v>
      </c>
    </row>
    <row r="36" spans="1:30" x14ac:dyDescent="0.2">
      <c r="A36" t="s">
        <v>30</v>
      </c>
      <c r="C36" s="2">
        <f>SUMIFS(data!$H$1:$H$1683, data!$A$1:$A$1683, 'Heron Fields'!$A36, data!$D$1:$D$1683, 'Heron Fields'!$A$2, data!$E$1:$E$1683, 'Heron Fields'!C$5)</f>
        <v>0</v>
      </c>
      <c r="D36" s="2">
        <f>C36+SUMIFS(data!$H$1:$H$1683, data!$A$1:$A$1683, 'Heron Fields'!$A36, data!$D$1:$D$1683, 'Heron Fields'!$A$2, data!$E$1:$E$1683, 'Heron Fields'!D$5)</f>
        <v>0</v>
      </c>
      <c r="E36" s="2">
        <f>D36+SUMIFS(data!$H$1:$H$1683, data!$A$1:$A$1683, 'Heron Fields'!$A36, data!$D$1:$D$1683, 'Heron Fields'!$A$2, data!$E$1:$E$1683, 'Heron Fields'!E$5)</f>
        <v>0</v>
      </c>
      <c r="F36" s="2">
        <f>E36+SUMIFS(data!$H$1:$H$1683, data!$A$1:$A$1683, 'Heron Fields'!$A36, data!$D$1:$D$1683, 'Heron Fields'!$A$2, data!$E$1:$E$1683, 'Heron Fields'!F$5)</f>
        <v>0</v>
      </c>
      <c r="G36" s="2">
        <f>F36+SUMIFS(data!$H$1:$H$1683, data!$A$1:$A$1683, 'Heron Fields'!$A36, data!$D$1:$D$1683, 'Heron Fields'!$A$2, data!$E$1:$E$1683, 'Heron Fields'!G$5)</f>
        <v>0</v>
      </c>
      <c r="H36" s="2">
        <f>G36+SUMIFS(data!$H$1:$H$1683, data!$A$1:$A$1683, 'Heron Fields'!$A36, data!$D$1:$D$1683, 'Heron Fields'!$A$2, data!$E$1:$E$1683, 'Heron Fields'!H$5)</f>
        <v>0</v>
      </c>
      <c r="I36" s="2">
        <f>H36+SUMIFS(data!$H$1:$H$1683, data!$A$1:$A$1683, 'Heron Fields'!$A36, data!$D$1:$D$1683, 'Heron Fields'!$A$2, data!$E$1:$E$1683, 'Heron Fields'!I$5)</f>
        <v>0</v>
      </c>
      <c r="J36" s="2">
        <f>I36+SUMIFS(data!$H$1:$H$1683, data!$A$1:$A$1683, 'Heron Fields'!$A36, data!$D$1:$D$1683, 'Heron Fields'!$A$2, data!$E$1:$E$1683, 'Heron Fields'!J$5)</f>
        <v>0</v>
      </c>
      <c r="K36" s="2">
        <f>J36+SUMIFS(data!$H$1:$H$1683, data!$A$1:$A$1683, 'Heron Fields'!$A36, data!$D$1:$D$1683, 'Heron Fields'!$A$2, data!$E$1:$E$1683, 'Heron Fields'!K$5)</f>
        <v>27473.64</v>
      </c>
      <c r="L36" s="2">
        <f>K36+SUMIFS(data!$H$1:$H$1683, data!$A$1:$A$1683, 'Heron Fields'!$A36, data!$D$1:$D$1683, 'Heron Fields'!$A$2, data!$E$1:$E$1683, 'Heron Fields'!L$5)</f>
        <v>202650.47999999998</v>
      </c>
      <c r="M36" s="2">
        <f>L36+SUMIFS(data!$H$1:$H$1683, data!$A$1:$A$1683, 'Heron Fields'!$A36, data!$D$1:$D$1683, 'Heron Fields'!$A$2, data!$E$1:$E$1683, 'Heron Fields'!M$5)</f>
        <v>217104.12</v>
      </c>
      <c r="N36" s="2">
        <f>M36+SUMIFS(data!$H$1:$H$1683, data!$A$1:$A$1683, 'Heron Fields'!$A36, data!$D$1:$D$1683, 'Heron Fields'!$A$2, data!$E$1:$E$1683, 'Heron Fields'!N$5)</f>
        <v>280478.40000000002</v>
      </c>
      <c r="O36" s="2">
        <f>N36+SUMIFS(data!$H$1:$H$1683, data!$A$1:$A$1683, 'Heron Fields'!$A36, data!$D$1:$D$1683, 'Heron Fields'!$A$2, data!$E$1:$E$1683, 'Heron Fields'!O$5)</f>
        <v>280478.40000000002</v>
      </c>
      <c r="P36" s="2">
        <f>O36+SUMIFS(data!$H$1:$H$1683, data!$A$1:$A$1683, 'Heron Fields'!$A36, data!$D$1:$D$1683, 'Heron Fields'!$A$2, data!$E$1:$E$1683, 'Heron Fields'!P$5)</f>
        <v>280478.40000000002</v>
      </c>
      <c r="Q36" s="2">
        <f>P36+SUMIFS(data!$H$1:$H$1683, data!$A$1:$A$1683, 'Heron Fields'!$A36, data!$D$1:$D$1683, 'Heron Fields'!$A$2, data!$E$1:$E$1683, 'Heron Fields'!Q$5)</f>
        <v>451656.84</v>
      </c>
      <c r="R36" s="2">
        <f>Q36+SUMIFS(data!$H$1:$H$1683, data!$A$1:$A$1683, 'Heron Fields'!$A36, data!$D$1:$D$1683, 'Heron Fields'!$A$2, data!$E$1:$E$1683, 'Heron Fields'!R$5)</f>
        <v>451656.84</v>
      </c>
      <c r="S36" s="2">
        <f>R36+SUMIFS(data!$H$1:$H$1683, data!$A$1:$A$1683, 'Heron Fields'!$A36, data!$D$1:$D$1683, 'Heron Fields'!$A$2, data!$E$1:$E$1683, 'Heron Fields'!S$5)</f>
        <v>451656.84</v>
      </c>
      <c r="T36" s="2">
        <f>S36+SUMIFS(data!$H$1:$H$1683, data!$A$1:$A$1683, 'Heron Fields'!$A36, data!$D$1:$D$1683, 'Heron Fields'!$A$2, data!$E$1:$E$1683, 'Heron Fields'!T$5)</f>
        <v>451656.84</v>
      </c>
      <c r="U36" s="2">
        <f>T36+SUMIFS(data!$H$1:$H$1683, data!$A$1:$A$1683, 'Heron Fields'!$A36, data!$D$1:$D$1683, 'Heron Fields'!$A$2, data!$E$1:$E$1683, 'Heron Fields'!U$5)</f>
        <v>661547.88</v>
      </c>
      <c r="V36" s="2">
        <f>U36+SUMIFS(data!$H$1:$H$1683, data!$A$1:$A$1683, 'Heron Fields'!$A36, data!$D$1:$D$1683, 'Heron Fields'!$A$2, data!$E$1:$E$1683, 'Heron Fields'!V$5)</f>
        <v>661547.88</v>
      </c>
      <c r="W36" s="2">
        <f>V36+SUMIFS(data!$H$1:$H$1683, data!$A$1:$A$1683, 'Heron Fields'!$A36, data!$D$1:$D$1683, 'Heron Fields'!$A$2, data!$E$1:$E$1683, 'Heron Fields'!W$5)</f>
        <v>661547.88</v>
      </c>
      <c r="X36" s="2">
        <f>W36+SUMIFS(data!$H$1:$H$1683, data!$A$1:$A$1683, 'Heron Fields'!$A36, data!$D$1:$D$1683, 'Heron Fields'!$A$2, data!$E$1:$E$1683, 'Heron Fields'!X$5)</f>
        <v>661547.88</v>
      </c>
      <c r="Y36" s="2">
        <f>X36+SUMIFS(data!$H$1:$H$1683, data!$A$1:$A$1683, 'Heron Fields'!$A36, data!$D$1:$D$1683, 'Heron Fields'!$A$2, data!$E$1:$E$1683, 'Heron Fields'!Y$5)</f>
        <v>661547.88</v>
      </c>
      <c r="Z36" s="2">
        <f>Y36+SUMIFS(data!$H$1:$H$1683, data!$A$1:$A$1683, 'Heron Fields'!$A36, data!$D$1:$D$1683, 'Heron Fields'!$A$2, data!$E$1:$E$1683, 'Heron Fields'!Z$5)</f>
        <v>661547.88</v>
      </c>
      <c r="AA36" s="2">
        <f>Z36+SUMIFS(data!$H$1:$H$1683, data!$A$1:$A$1683, 'Heron Fields'!$A36, data!$D$1:$D$1683, 'Heron Fields'!$A$2, data!$E$1:$E$1683, 'Heron Fields'!AA$5)</f>
        <v>661547.88</v>
      </c>
      <c r="AB36" s="2">
        <f>AA36+SUMIFS(data!$H$1:$H$1683, data!$A$1:$A$1683, 'Heron Fields'!$A36, data!$D$1:$D$1683, 'Heron Fields'!$A$2, data!$E$1:$E$1683, 'Heron Fields'!AB$5)</f>
        <v>661547.88</v>
      </c>
      <c r="AC36" s="2">
        <f>AB36+SUMIFS(data!$H$1:$H$1683, data!$A$1:$A$1683, 'Heron Fields'!$A36, data!$D$1:$D$1683, 'Heron Fields'!$A$2, data!$E$1:$E$1683, 'Heron Fields'!AC$5)</f>
        <v>661547.88</v>
      </c>
      <c r="AD36" s="2">
        <f>AC36+SUMIFS(data!$H$1:$H$1683, data!$A$1:$A$1683, 'Heron Fields'!$A36, data!$D$1:$D$1683, 'Heron Fields'!$A$2, data!$E$1:$E$1683, 'Heron Fields'!AD$5)</f>
        <v>2733131.03</v>
      </c>
    </row>
    <row r="37" spans="1:30" x14ac:dyDescent="0.2">
      <c r="A37" t="s">
        <v>31</v>
      </c>
      <c r="C37" s="2">
        <f>SUMIFS(data!$H$1:$H$1683, data!$A$1:$A$1683, 'Heron Fields'!$A37, data!$D$1:$D$1683, 'Heron Fields'!$A$2, data!$E$1:$E$1683, 'Heron Fields'!C$5)</f>
        <v>0</v>
      </c>
      <c r="D37" s="2">
        <f>C37+SUMIFS(data!$H$1:$H$1683, data!$A$1:$A$1683, 'Heron Fields'!$A37, data!$D$1:$D$1683, 'Heron Fields'!$A$2, data!$E$1:$E$1683, 'Heron Fields'!D$5)</f>
        <v>0</v>
      </c>
      <c r="E37" s="2">
        <f>D37+SUMIFS(data!$H$1:$H$1683, data!$A$1:$A$1683, 'Heron Fields'!$A37, data!$D$1:$D$1683, 'Heron Fields'!$A$2, data!$E$1:$E$1683, 'Heron Fields'!E$5)</f>
        <v>0</v>
      </c>
      <c r="F37" s="2">
        <f>E37+SUMIFS(data!$H$1:$H$1683, data!$A$1:$A$1683, 'Heron Fields'!$A37, data!$D$1:$D$1683, 'Heron Fields'!$A$2, data!$E$1:$E$1683, 'Heron Fields'!F$5)</f>
        <v>0</v>
      </c>
      <c r="G37" s="2">
        <f>F37+SUMIFS(data!$H$1:$H$1683, data!$A$1:$A$1683, 'Heron Fields'!$A37, data!$D$1:$D$1683, 'Heron Fields'!$A$2, data!$E$1:$E$1683, 'Heron Fields'!G$5)</f>
        <v>0</v>
      </c>
      <c r="H37" s="2">
        <f>G37+SUMIFS(data!$H$1:$H$1683, data!$A$1:$A$1683, 'Heron Fields'!$A37, data!$D$1:$D$1683, 'Heron Fields'!$A$2, data!$E$1:$E$1683, 'Heron Fields'!H$5)</f>
        <v>0</v>
      </c>
      <c r="I37" s="2">
        <f>H37+SUMIFS(data!$H$1:$H$1683, data!$A$1:$A$1683, 'Heron Fields'!$A37, data!$D$1:$D$1683, 'Heron Fields'!$A$2, data!$E$1:$E$1683, 'Heron Fields'!I$5)</f>
        <v>9738.91</v>
      </c>
      <c r="J37" s="2">
        <f>I37+SUMIFS(data!$H$1:$H$1683, data!$A$1:$A$1683, 'Heron Fields'!$A37, data!$D$1:$D$1683, 'Heron Fields'!$A$2, data!$E$1:$E$1683, 'Heron Fields'!J$5)</f>
        <v>9738.91</v>
      </c>
      <c r="K37" s="2">
        <f>J37+SUMIFS(data!$H$1:$H$1683, data!$A$1:$A$1683, 'Heron Fields'!$A37, data!$D$1:$D$1683, 'Heron Fields'!$A$2, data!$E$1:$E$1683, 'Heron Fields'!K$5)</f>
        <v>9738.91</v>
      </c>
      <c r="L37" s="2">
        <f>K37+SUMIFS(data!$H$1:$H$1683, data!$A$1:$A$1683, 'Heron Fields'!$A37, data!$D$1:$D$1683, 'Heron Fields'!$A$2, data!$E$1:$E$1683, 'Heron Fields'!L$5)</f>
        <v>9738.91</v>
      </c>
      <c r="M37" s="2">
        <f>L37+SUMIFS(data!$H$1:$H$1683, data!$A$1:$A$1683, 'Heron Fields'!$A37, data!$D$1:$D$1683, 'Heron Fields'!$A$2, data!$E$1:$E$1683, 'Heron Fields'!M$5)</f>
        <v>9738.91</v>
      </c>
      <c r="N37" s="2">
        <f>M37+SUMIFS(data!$H$1:$H$1683, data!$A$1:$A$1683, 'Heron Fields'!$A37, data!$D$1:$D$1683, 'Heron Fields'!$A$2, data!$E$1:$E$1683, 'Heron Fields'!N$5)</f>
        <v>9738.91</v>
      </c>
      <c r="O37" s="2">
        <f>N37+SUMIFS(data!$H$1:$H$1683, data!$A$1:$A$1683, 'Heron Fields'!$A37, data!$D$1:$D$1683, 'Heron Fields'!$A$2, data!$E$1:$E$1683, 'Heron Fields'!O$5)</f>
        <v>9738.91</v>
      </c>
      <c r="P37" s="2">
        <f>O37+SUMIFS(data!$H$1:$H$1683, data!$A$1:$A$1683, 'Heron Fields'!$A37, data!$D$1:$D$1683, 'Heron Fields'!$A$2, data!$E$1:$E$1683, 'Heron Fields'!P$5)</f>
        <v>21267.84</v>
      </c>
      <c r="Q37" s="2">
        <f>P37+SUMIFS(data!$H$1:$H$1683, data!$A$1:$A$1683, 'Heron Fields'!$A37, data!$D$1:$D$1683, 'Heron Fields'!$A$2, data!$E$1:$E$1683, 'Heron Fields'!Q$5)</f>
        <v>27899.83</v>
      </c>
      <c r="R37" s="2">
        <f>Q37+SUMIFS(data!$H$1:$H$1683, data!$A$1:$A$1683, 'Heron Fields'!$A37, data!$D$1:$D$1683, 'Heron Fields'!$A$2, data!$E$1:$E$1683, 'Heron Fields'!R$5)</f>
        <v>27899.83</v>
      </c>
      <c r="S37" s="2">
        <f>R37+SUMIFS(data!$H$1:$H$1683, data!$A$1:$A$1683, 'Heron Fields'!$A37, data!$D$1:$D$1683, 'Heron Fields'!$A$2, data!$E$1:$E$1683, 'Heron Fields'!S$5)</f>
        <v>31775.68</v>
      </c>
      <c r="T37" s="2">
        <f>S37+SUMIFS(data!$H$1:$H$1683, data!$A$1:$A$1683, 'Heron Fields'!$A37, data!$D$1:$D$1683, 'Heron Fields'!$A$2, data!$E$1:$E$1683, 'Heron Fields'!T$5)</f>
        <v>35084.03</v>
      </c>
      <c r="U37" s="2">
        <f>T37+SUMIFS(data!$H$1:$H$1683, data!$A$1:$A$1683, 'Heron Fields'!$A37, data!$D$1:$D$1683, 'Heron Fields'!$A$2, data!$E$1:$E$1683, 'Heron Fields'!U$5)</f>
        <v>35084.03</v>
      </c>
      <c r="V37" s="2">
        <f>U37+SUMIFS(data!$H$1:$H$1683, data!$A$1:$A$1683, 'Heron Fields'!$A37, data!$D$1:$D$1683, 'Heron Fields'!$A$2, data!$E$1:$E$1683, 'Heron Fields'!V$5)</f>
        <v>54603.5</v>
      </c>
      <c r="W37" s="2">
        <f>V37+SUMIFS(data!$H$1:$H$1683, data!$A$1:$A$1683, 'Heron Fields'!$A37, data!$D$1:$D$1683, 'Heron Fields'!$A$2, data!$E$1:$E$1683, 'Heron Fields'!W$5)</f>
        <v>54603.5</v>
      </c>
      <c r="X37" s="2">
        <f>W37+SUMIFS(data!$H$1:$H$1683, data!$A$1:$A$1683, 'Heron Fields'!$A37, data!$D$1:$D$1683, 'Heron Fields'!$A$2, data!$E$1:$E$1683, 'Heron Fields'!X$5)</f>
        <v>54603.5</v>
      </c>
      <c r="Y37" s="2">
        <f>X37+SUMIFS(data!$H$1:$H$1683, data!$A$1:$A$1683, 'Heron Fields'!$A37, data!$D$1:$D$1683, 'Heron Fields'!$A$2, data!$E$1:$E$1683, 'Heron Fields'!Y$5)</f>
        <v>54603.5</v>
      </c>
      <c r="Z37" s="2">
        <f>Y37+SUMIFS(data!$H$1:$H$1683, data!$A$1:$A$1683, 'Heron Fields'!$A37, data!$D$1:$D$1683, 'Heron Fields'!$A$2, data!$E$1:$E$1683, 'Heron Fields'!Z$5)</f>
        <v>54603.5</v>
      </c>
      <c r="AA37" s="2">
        <f>Z37+SUMIFS(data!$H$1:$H$1683, data!$A$1:$A$1683, 'Heron Fields'!$A37, data!$D$1:$D$1683, 'Heron Fields'!$A$2, data!$E$1:$E$1683, 'Heron Fields'!AA$5)</f>
        <v>54603.5</v>
      </c>
      <c r="AB37" s="2">
        <f>AA37+SUMIFS(data!$H$1:$H$1683, data!$A$1:$A$1683, 'Heron Fields'!$A37, data!$D$1:$D$1683, 'Heron Fields'!$A$2, data!$E$1:$E$1683, 'Heron Fields'!AB$5)</f>
        <v>54603.5</v>
      </c>
      <c r="AC37" s="2">
        <f>AB37+SUMIFS(data!$H$1:$H$1683, data!$A$1:$A$1683, 'Heron Fields'!$A37, data!$D$1:$D$1683, 'Heron Fields'!$A$2, data!$E$1:$E$1683, 'Heron Fields'!AC$5)</f>
        <v>54603.5</v>
      </c>
      <c r="AD37" s="2">
        <f>AC37+SUMIFS(data!$H$1:$H$1683, data!$A$1:$A$1683, 'Heron Fields'!$A37, data!$D$1:$D$1683, 'Heron Fields'!$A$2, data!$E$1:$E$1683, 'Heron Fields'!AD$5)</f>
        <v>54603.5</v>
      </c>
    </row>
    <row r="38" spans="1:30" x14ac:dyDescent="0.2">
      <c r="A38" t="s">
        <v>32</v>
      </c>
      <c r="C38" s="2">
        <f>SUMIFS(data!$H$1:$H$1683, data!$A$1:$A$1683, 'Heron Fields'!$A38, data!$D$1:$D$1683, 'Heron Fields'!$A$2, data!$E$1:$E$1683, 'Heron Fields'!C$5)</f>
        <v>0</v>
      </c>
      <c r="D38" s="2">
        <f>C38+SUMIFS(data!$H$1:$H$1683, data!$A$1:$A$1683, 'Heron Fields'!$A38, data!$D$1:$D$1683, 'Heron Fields'!$A$2, data!$E$1:$E$1683, 'Heron Fields'!D$5)</f>
        <v>0</v>
      </c>
      <c r="E38" s="2">
        <f>D38+SUMIFS(data!$H$1:$H$1683, data!$A$1:$A$1683, 'Heron Fields'!$A38, data!$D$1:$D$1683, 'Heron Fields'!$A$2, data!$E$1:$E$1683, 'Heron Fields'!E$5)</f>
        <v>0</v>
      </c>
      <c r="F38" s="2">
        <f>E38+SUMIFS(data!$H$1:$H$1683, data!$A$1:$A$1683, 'Heron Fields'!$A38, data!$D$1:$D$1683, 'Heron Fields'!$A$2, data!$E$1:$E$1683, 'Heron Fields'!F$5)</f>
        <v>0</v>
      </c>
      <c r="G38" s="2">
        <f>F38+SUMIFS(data!$H$1:$H$1683, data!$A$1:$A$1683, 'Heron Fields'!$A38, data!$D$1:$D$1683, 'Heron Fields'!$A$2, data!$E$1:$E$1683, 'Heron Fields'!G$5)</f>
        <v>0</v>
      </c>
      <c r="H38" s="2">
        <f>G38+SUMIFS(data!$H$1:$H$1683, data!$A$1:$A$1683, 'Heron Fields'!$A38, data!$D$1:$D$1683, 'Heron Fields'!$A$2, data!$E$1:$E$1683, 'Heron Fields'!H$5)</f>
        <v>0</v>
      </c>
      <c r="I38" s="2">
        <f>H38+SUMIFS(data!$H$1:$H$1683, data!$A$1:$A$1683, 'Heron Fields'!$A38, data!$D$1:$D$1683, 'Heron Fields'!$A$2, data!$E$1:$E$1683, 'Heron Fields'!I$5)</f>
        <v>0</v>
      </c>
      <c r="J38" s="2">
        <f>I38+SUMIFS(data!$H$1:$H$1683, data!$A$1:$A$1683, 'Heron Fields'!$A38, data!$D$1:$D$1683, 'Heron Fields'!$A$2, data!$E$1:$E$1683, 'Heron Fields'!J$5)</f>
        <v>0</v>
      </c>
      <c r="K38" s="2">
        <f>J38+SUMIFS(data!$H$1:$H$1683, data!$A$1:$A$1683, 'Heron Fields'!$A38, data!$D$1:$D$1683, 'Heron Fields'!$A$2, data!$E$1:$E$1683, 'Heron Fields'!K$5)</f>
        <v>0</v>
      </c>
      <c r="L38" s="2">
        <f>K38+SUMIFS(data!$H$1:$H$1683, data!$A$1:$A$1683, 'Heron Fields'!$A38, data!$D$1:$D$1683, 'Heron Fields'!$A$2, data!$E$1:$E$1683, 'Heron Fields'!L$5)</f>
        <v>0</v>
      </c>
      <c r="M38" s="2">
        <f>L38+SUMIFS(data!$H$1:$H$1683, data!$A$1:$A$1683, 'Heron Fields'!$A38, data!$D$1:$D$1683, 'Heron Fields'!$A$2, data!$E$1:$E$1683, 'Heron Fields'!M$5)</f>
        <v>0</v>
      </c>
      <c r="N38" s="2">
        <f>M38+SUMIFS(data!$H$1:$H$1683, data!$A$1:$A$1683, 'Heron Fields'!$A38, data!$D$1:$D$1683, 'Heron Fields'!$A$2, data!$E$1:$E$1683, 'Heron Fields'!N$5)</f>
        <v>28465.91</v>
      </c>
      <c r="O38" s="2">
        <f>N38+SUMIFS(data!$H$1:$H$1683, data!$A$1:$A$1683, 'Heron Fields'!$A38, data!$D$1:$D$1683, 'Heron Fields'!$A$2, data!$E$1:$E$1683, 'Heron Fields'!O$5)</f>
        <v>28465.91</v>
      </c>
      <c r="P38" s="2">
        <f>O38+SUMIFS(data!$H$1:$H$1683, data!$A$1:$A$1683, 'Heron Fields'!$A38, data!$D$1:$D$1683, 'Heron Fields'!$A$2, data!$E$1:$E$1683, 'Heron Fields'!P$5)</f>
        <v>28465.91</v>
      </c>
      <c r="Q38" s="2">
        <f>P38+SUMIFS(data!$H$1:$H$1683, data!$A$1:$A$1683, 'Heron Fields'!$A38, data!$D$1:$D$1683, 'Heron Fields'!$A$2, data!$E$1:$E$1683, 'Heron Fields'!Q$5)</f>
        <v>28465.91</v>
      </c>
      <c r="R38" s="2">
        <f>Q38+SUMIFS(data!$H$1:$H$1683, data!$A$1:$A$1683, 'Heron Fields'!$A38, data!$D$1:$D$1683, 'Heron Fields'!$A$2, data!$E$1:$E$1683, 'Heron Fields'!R$5)</f>
        <v>28465.91</v>
      </c>
      <c r="S38" s="2">
        <f>R38+SUMIFS(data!$H$1:$H$1683, data!$A$1:$A$1683, 'Heron Fields'!$A38, data!$D$1:$D$1683, 'Heron Fields'!$A$2, data!$E$1:$E$1683, 'Heron Fields'!S$5)</f>
        <v>28465.91</v>
      </c>
      <c r="T38" s="2">
        <f>S38+SUMIFS(data!$H$1:$H$1683, data!$A$1:$A$1683, 'Heron Fields'!$A38, data!$D$1:$D$1683, 'Heron Fields'!$A$2, data!$E$1:$E$1683, 'Heron Fields'!T$5)</f>
        <v>29471.38</v>
      </c>
      <c r="U38" s="2">
        <f>T38+SUMIFS(data!$H$1:$H$1683, data!$A$1:$A$1683, 'Heron Fields'!$A38, data!$D$1:$D$1683, 'Heron Fields'!$A$2, data!$E$1:$E$1683, 'Heron Fields'!U$5)</f>
        <v>29471.38</v>
      </c>
      <c r="V38" s="2">
        <f>U38+SUMIFS(data!$H$1:$H$1683, data!$A$1:$A$1683, 'Heron Fields'!$A38, data!$D$1:$D$1683, 'Heron Fields'!$A$2, data!$E$1:$E$1683, 'Heron Fields'!V$5)</f>
        <v>29471.38</v>
      </c>
      <c r="W38" s="2">
        <f>V38+SUMIFS(data!$H$1:$H$1683, data!$A$1:$A$1683, 'Heron Fields'!$A38, data!$D$1:$D$1683, 'Heron Fields'!$A$2, data!$E$1:$E$1683, 'Heron Fields'!W$5)</f>
        <v>29471.38</v>
      </c>
      <c r="X38" s="2">
        <f>W38+SUMIFS(data!$H$1:$H$1683, data!$A$1:$A$1683, 'Heron Fields'!$A38, data!$D$1:$D$1683, 'Heron Fields'!$A$2, data!$E$1:$E$1683, 'Heron Fields'!X$5)</f>
        <v>29471.38</v>
      </c>
      <c r="Y38" s="2">
        <f>X38+SUMIFS(data!$H$1:$H$1683, data!$A$1:$A$1683, 'Heron Fields'!$A38, data!$D$1:$D$1683, 'Heron Fields'!$A$2, data!$E$1:$E$1683, 'Heron Fields'!Y$5)</f>
        <v>29471.38</v>
      </c>
      <c r="Z38" s="2">
        <f>Y38+SUMIFS(data!$H$1:$H$1683, data!$A$1:$A$1683, 'Heron Fields'!$A38, data!$D$1:$D$1683, 'Heron Fields'!$A$2, data!$E$1:$E$1683, 'Heron Fields'!Z$5)</f>
        <v>29471.38</v>
      </c>
      <c r="AA38" s="2">
        <f>Z38+SUMIFS(data!$H$1:$H$1683, data!$A$1:$A$1683, 'Heron Fields'!$A38, data!$D$1:$D$1683, 'Heron Fields'!$A$2, data!$E$1:$E$1683, 'Heron Fields'!AA$5)</f>
        <v>29471.38</v>
      </c>
      <c r="AB38" s="2">
        <f>AA38+SUMIFS(data!$H$1:$H$1683, data!$A$1:$A$1683, 'Heron Fields'!$A38, data!$D$1:$D$1683, 'Heron Fields'!$A$2, data!$E$1:$E$1683, 'Heron Fields'!AB$5)</f>
        <v>29471.38</v>
      </c>
      <c r="AC38" s="2">
        <f>AB38+SUMIFS(data!$H$1:$H$1683, data!$A$1:$A$1683, 'Heron Fields'!$A38, data!$D$1:$D$1683, 'Heron Fields'!$A$2, data!$E$1:$E$1683, 'Heron Fields'!AC$5)</f>
        <v>29471.38</v>
      </c>
      <c r="AD38" s="2">
        <f>AC38+SUMIFS(data!$H$1:$H$1683, data!$A$1:$A$1683, 'Heron Fields'!$A38, data!$D$1:$D$1683, 'Heron Fields'!$A$2, data!$E$1:$E$1683, 'Heron Fields'!AD$5)</f>
        <v>29471.38</v>
      </c>
    </row>
    <row r="39" spans="1:30" x14ac:dyDescent="0.2">
      <c r="A39" t="s">
        <v>118</v>
      </c>
      <c r="C39" s="2">
        <f>SUMIFS(data!$H$1:$H$1683, data!$A$1:$A$1683, 'Heron Fields'!$A39, data!$D$1:$D$1683, 'Heron Fields'!$A$2, data!$E$1:$E$1683, 'Heron Fields'!C$5)</f>
        <v>0</v>
      </c>
      <c r="D39" s="2">
        <f>C39+SUMIFS(data!$H$1:$H$1683, data!$A$1:$A$1683, 'Heron Fields'!$A39, data!$D$1:$D$1683, 'Heron Fields'!$A$2, data!$E$1:$E$1683, 'Heron Fields'!D$5)</f>
        <v>0</v>
      </c>
      <c r="E39" s="2">
        <f>D39+SUMIFS(data!$H$1:$H$1683, data!$A$1:$A$1683, 'Heron Fields'!$A39, data!$D$1:$D$1683, 'Heron Fields'!$A$2, data!$E$1:$E$1683, 'Heron Fields'!E$5)</f>
        <v>0</v>
      </c>
      <c r="F39" s="2">
        <f>E39+SUMIFS(data!$H$1:$H$1683, data!$A$1:$A$1683, 'Heron Fields'!$A39, data!$D$1:$D$1683, 'Heron Fields'!$A$2, data!$E$1:$E$1683, 'Heron Fields'!F$5)</f>
        <v>0</v>
      </c>
      <c r="G39" s="2">
        <f>F39+SUMIFS(data!$H$1:$H$1683, data!$A$1:$A$1683, 'Heron Fields'!$A39, data!$D$1:$D$1683, 'Heron Fields'!$A$2, data!$E$1:$E$1683, 'Heron Fields'!G$5)</f>
        <v>0</v>
      </c>
      <c r="H39" s="2">
        <f>G39+SUMIFS(data!$H$1:$H$1683, data!$A$1:$A$1683, 'Heron Fields'!$A39, data!$D$1:$D$1683, 'Heron Fields'!$A$2, data!$E$1:$E$1683, 'Heron Fields'!H$5)</f>
        <v>0</v>
      </c>
      <c r="I39" s="2">
        <f>H39+SUMIFS(data!$H$1:$H$1683, data!$A$1:$A$1683, 'Heron Fields'!$A39, data!$D$1:$D$1683, 'Heron Fields'!$A$2, data!$E$1:$E$1683, 'Heron Fields'!I$5)</f>
        <v>0</v>
      </c>
      <c r="J39" s="2">
        <f>I39+SUMIFS(data!$H$1:$H$1683, data!$A$1:$A$1683, 'Heron Fields'!$A39, data!$D$1:$D$1683, 'Heron Fields'!$A$2, data!$E$1:$E$1683, 'Heron Fields'!J$5)</f>
        <v>0</v>
      </c>
      <c r="K39" s="2">
        <f>J39+SUMIFS(data!$H$1:$H$1683, data!$A$1:$A$1683, 'Heron Fields'!$A39, data!$D$1:$D$1683, 'Heron Fields'!$A$2, data!$E$1:$E$1683, 'Heron Fields'!K$5)</f>
        <v>0</v>
      </c>
      <c r="L39" s="2">
        <f>K39+SUMIFS(data!$H$1:$H$1683, data!$A$1:$A$1683, 'Heron Fields'!$A39, data!$D$1:$D$1683, 'Heron Fields'!$A$2, data!$E$1:$E$1683, 'Heron Fields'!L$5)</f>
        <v>0</v>
      </c>
      <c r="M39" s="2">
        <f>L39+SUMIFS(data!$H$1:$H$1683, data!$A$1:$A$1683, 'Heron Fields'!$A39, data!$D$1:$D$1683, 'Heron Fields'!$A$2, data!$E$1:$E$1683, 'Heron Fields'!M$5)</f>
        <v>0</v>
      </c>
      <c r="N39" s="2">
        <f>M39+SUMIFS(data!$H$1:$H$1683, data!$A$1:$A$1683, 'Heron Fields'!$A39, data!$D$1:$D$1683, 'Heron Fields'!$A$2, data!$E$1:$E$1683, 'Heron Fields'!N$5)</f>
        <v>0</v>
      </c>
      <c r="O39" s="2">
        <f>N39+SUMIFS(data!$H$1:$H$1683, data!$A$1:$A$1683, 'Heron Fields'!$A39, data!$D$1:$D$1683, 'Heron Fields'!$A$2, data!$E$1:$E$1683, 'Heron Fields'!O$5)</f>
        <v>0</v>
      </c>
      <c r="P39" s="2">
        <f>O39+SUMIFS(data!$H$1:$H$1683, data!$A$1:$A$1683, 'Heron Fields'!$A39, data!$D$1:$D$1683, 'Heron Fields'!$A$2, data!$E$1:$E$1683, 'Heron Fields'!P$5)</f>
        <v>0</v>
      </c>
      <c r="Q39" s="2">
        <f>P39+SUMIFS(data!$H$1:$H$1683, data!$A$1:$A$1683, 'Heron Fields'!$A39, data!$D$1:$D$1683, 'Heron Fields'!$A$2, data!$E$1:$E$1683, 'Heron Fields'!Q$5)</f>
        <v>0</v>
      </c>
      <c r="R39" s="2">
        <f>Q39+SUMIFS(data!$H$1:$H$1683, data!$A$1:$A$1683, 'Heron Fields'!$A39, data!$D$1:$D$1683, 'Heron Fields'!$A$2, data!$E$1:$E$1683, 'Heron Fields'!R$5)</f>
        <v>0</v>
      </c>
      <c r="S39" s="2">
        <f>R39+SUMIFS(data!$H$1:$H$1683, data!$A$1:$A$1683, 'Heron Fields'!$A39, data!$D$1:$D$1683, 'Heron Fields'!$A$2, data!$E$1:$E$1683, 'Heron Fields'!S$5)</f>
        <v>0</v>
      </c>
      <c r="T39" s="2">
        <f>S39+SUMIFS(data!$H$1:$H$1683, data!$A$1:$A$1683, 'Heron Fields'!$A39, data!$D$1:$D$1683, 'Heron Fields'!$A$2, data!$E$1:$E$1683, 'Heron Fields'!T$5)</f>
        <v>0</v>
      </c>
      <c r="U39" s="2">
        <f>T39+SUMIFS(data!$H$1:$H$1683, data!$A$1:$A$1683, 'Heron Fields'!$A39, data!$D$1:$D$1683, 'Heron Fields'!$A$2, data!$E$1:$E$1683, 'Heron Fields'!U$5)</f>
        <v>0</v>
      </c>
      <c r="V39" s="2">
        <f>U39+SUMIFS(data!$H$1:$H$1683, data!$A$1:$A$1683, 'Heron Fields'!$A39, data!$D$1:$D$1683, 'Heron Fields'!$A$2, data!$E$1:$E$1683, 'Heron Fields'!V$5)</f>
        <v>11741246.42</v>
      </c>
      <c r="W39" s="2">
        <f>V39+SUMIFS(data!$H$1:$H$1683, data!$A$1:$A$1683, 'Heron Fields'!$A39, data!$D$1:$D$1683, 'Heron Fields'!$A$2, data!$E$1:$E$1683, 'Heron Fields'!W$5)</f>
        <v>11741246.42</v>
      </c>
      <c r="X39" s="2">
        <f>W39+SUMIFS(data!$H$1:$H$1683, data!$A$1:$A$1683, 'Heron Fields'!$A39, data!$D$1:$D$1683, 'Heron Fields'!$A$2, data!$E$1:$E$1683, 'Heron Fields'!X$5)</f>
        <v>11741246.42</v>
      </c>
      <c r="Y39" s="2">
        <f>X39+SUMIFS(data!$H$1:$H$1683, data!$A$1:$A$1683, 'Heron Fields'!$A39, data!$D$1:$D$1683, 'Heron Fields'!$A$2, data!$E$1:$E$1683, 'Heron Fields'!Y$5)</f>
        <v>11741246.42</v>
      </c>
      <c r="Z39" s="2">
        <f>Y39+SUMIFS(data!$H$1:$H$1683, data!$A$1:$A$1683, 'Heron Fields'!$A39, data!$D$1:$D$1683, 'Heron Fields'!$A$2, data!$E$1:$E$1683, 'Heron Fields'!Z$5)</f>
        <v>11741246.42</v>
      </c>
      <c r="AA39" s="2">
        <f>Z39+SUMIFS(data!$H$1:$H$1683, data!$A$1:$A$1683, 'Heron Fields'!$A39, data!$D$1:$D$1683, 'Heron Fields'!$A$2, data!$E$1:$E$1683, 'Heron Fields'!AA$5)</f>
        <v>11741246.42</v>
      </c>
      <c r="AB39" s="2">
        <f>AA39+SUMIFS(data!$H$1:$H$1683, data!$A$1:$A$1683, 'Heron Fields'!$A39, data!$D$1:$D$1683, 'Heron Fields'!$A$2, data!$E$1:$E$1683, 'Heron Fields'!AB$5)</f>
        <v>11741246.42</v>
      </c>
      <c r="AC39" s="2">
        <f>AB39+SUMIFS(data!$H$1:$H$1683, data!$A$1:$A$1683, 'Heron Fields'!$A39, data!$D$1:$D$1683, 'Heron Fields'!$A$2, data!$E$1:$E$1683, 'Heron Fields'!AC$5)</f>
        <v>11741246.42</v>
      </c>
      <c r="AD39" s="2">
        <f>AC39+SUMIFS(data!$H$1:$H$1683, data!$A$1:$A$1683, 'Heron Fields'!$A39, data!$D$1:$D$1683, 'Heron Fields'!$A$2, data!$E$1:$E$1683, 'Heron Fields'!AD$5)</f>
        <v>11741246.42</v>
      </c>
    </row>
    <row r="40" spans="1:30" x14ac:dyDescent="0.2">
      <c r="A40" t="s">
        <v>119</v>
      </c>
      <c r="C40" s="2">
        <f>SUMIFS(data!$H$1:$H$1683, data!$A$1:$A$1683, 'Heron Fields'!$A40, data!$D$1:$D$1683, 'Heron Fields'!$A$2, data!$E$1:$E$1683, 'Heron Fields'!C$5)</f>
        <v>0</v>
      </c>
      <c r="D40" s="2">
        <f>C40+SUMIFS(data!$H$1:$H$1683, data!$A$1:$A$1683, 'Heron Fields'!$A40, data!$D$1:$D$1683, 'Heron Fields'!$A$2, data!$E$1:$E$1683, 'Heron Fields'!D$5)</f>
        <v>0</v>
      </c>
      <c r="E40" s="2">
        <f>D40+SUMIFS(data!$H$1:$H$1683, data!$A$1:$A$1683, 'Heron Fields'!$A40, data!$D$1:$D$1683, 'Heron Fields'!$A$2, data!$E$1:$E$1683, 'Heron Fields'!E$5)</f>
        <v>0</v>
      </c>
      <c r="F40" s="2">
        <f>E40+SUMIFS(data!$H$1:$H$1683, data!$A$1:$A$1683, 'Heron Fields'!$A40, data!$D$1:$D$1683, 'Heron Fields'!$A$2, data!$E$1:$E$1683, 'Heron Fields'!F$5)</f>
        <v>0</v>
      </c>
      <c r="G40" s="2">
        <f>F40+SUMIFS(data!$H$1:$H$1683, data!$A$1:$A$1683, 'Heron Fields'!$A40, data!$D$1:$D$1683, 'Heron Fields'!$A$2, data!$E$1:$E$1683, 'Heron Fields'!G$5)</f>
        <v>0</v>
      </c>
      <c r="H40" s="2">
        <f>G40+SUMIFS(data!$H$1:$H$1683, data!$A$1:$A$1683, 'Heron Fields'!$A40, data!$D$1:$D$1683, 'Heron Fields'!$A$2, data!$E$1:$E$1683, 'Heron Fields'!H$5)</f>
        <v>0</v>
      </c>
      <c r="I40" s="2">
        <f>H40+SUMIFS(data!$H$1:$H$1683, data!$A$1:$A$1683, 'Heron Fields'!$A40, data!$D$1:$D$1683, 'Heron Fields'!$A$2, data!$E$1:$E$1683, 'Heron Fields'!I$5)</f>
        <v>0</v>
      </c>
      <c r="J40" s="2">
        <f>I40+SUMIFS(data!$H$1:$H$1683, data!$A$1:$A$1683, 'Heron Fields'!$A40, data!$D$1:$D$1683, 'Heron Fields'!$A$2, data!$E$1:$E$1683, 'Heron Fields'!J$5)</f>
        <v>0</v>
      </c>
      <c r="K40" s="2">
        <f>J40+SUMIFS(data!$H$1:$H$1683, data!$A$1:$A$1683, 'Heron Fields'!$A40, data!$D$1:$D$1683, 'Heron Fields'!$A$2, data!$E$1:$E$1683, 'Heron Fields'!K$5)</f>
        <v>0</v>
      </c>
      <c r="L40" s="2">
        <f>K40+SUMIFS(data!$H$1:$H$1683, data!$A$1:$A$1683, 'Heron Fields'!$A40, data!$D$1:$D$1683, 'Heron Fields'!$A$2, data!$E$1:$E$1683, 'Heron Fields'!L$5)</f>
        <v>0</v>
      </c>
      <c r="M40" s="2">
        <f>L40+SUMIFS(data!$H$1:$H$1683, data!$A$1:$A$1683, 'Heron Fields'!$A40, data!$D$1:$D$1683, 'Heron Fields'!$A$2, data!$E$1:$E$1683, 'Heron Fields'!M$5)</f>
        <v>0</v>
      </c>
      <c r="N40" s="2">
        <f>M40+SUMIFS(data!$H$1:$H$1683, data!$A$1:$A$1683, 'Heron Fields'!$A40, data!$D$1:$D$1683, 'Heron Fields'!$A$2, data!$E$1:$E$1683, 'Heron Fields'!N$5)</f>
        <v>0</v>
      </c>
      <c r="O40" s="2">
        <f>N40+SUMIFS(data!$H$1:$H$1683, data!$A$1:$A$1683, 'Heron Fields'!$A40, data!$D$1:$D$1683, 'Heron Fields'!$A$2, data!$E$1:$E$1683, 'Heron Fields'!O$5)</f>
        <v>0</v>
      </c>
      <c r="P40" s="2">
        <f>O40+SUMIFS(data!$H$1:$H$1683, data!$A$1:$A$1683, 'Heron Fields'!$A40, data!$D$1:$D$1683, 'Heron Fields'!$A$2, data!$E$1:$E$1683, 'Heron Fields'!P$5)</f>
        <v>0</v>
      </c>
      <c r="Q40" s="2">
        <f>P40+SUMIFS(data!$H$1:$H$1683, data!$A$1:$A$1683, 'Heron Fields'!$A40, data!$D$1:$D$1683, 'Heron Fields'!$A$2, data!$E$1:$E$1683, 'Heron Fields'!Q$5)</f>
        <v>0</v>
      </c>
      <c r="R40" s="2">
        <f>Q40+SUMIFS(data!$H$1:$H$1683, data!$A$1:$A$1683, 'Heron Fields'!$A40, data!$D$1:$D$1683, 'Heron Fields'!$A$2, data!$E$1:$E$1683, 'Heron Fields'!R$5)</f>
        <v>0</v>
      </c>
      <c r="S40" s="2">
        <f>R40+SUMIFS(data!$H$1:$H$1683, data!$A$1:$A$1683, 'Heron Fields'!$A40, data!$D$1:$D$1683, 'Heron Fields'!$A$2, data!$E$1:$E$1683, 'Heron Fields'!S$5)</f>
        <v>0</v>
      </c>
      <c r="T40" s="2">
        <f>S40+SUMIFS(data!$H$1:$H$1683, data!$A$1:$A$1683, 'Heron Fields'!$A40, data!$D$1:$D$1683, 'Heron Fields'!$A$2, data!$E$1:$E$1683, 'Heron Fields'!T$5)</f>
        <v>0</v>
      </c>
      <c r="U40" s="2">
        <f>T40+SUMIFS(data!$H$1:$H$1683, data!$A$1:$A$1683, 'Heron Fields'!$A40, data!$D$1:$D$1683, 'Heron Fields'!$A$2, data!$E$1:$E$1683, 'Heron Fields'!U$5)</f>
        <v>0</v>
      </c>
      <c r="V40" s="2">
        <f>U40+SUMIFS(data!$H$1:$H$1683, data!$A$1:$A$1683, 'Heron Fields'!$A40, data!$D$1:$D$1683, 'Heron Fields'!$A$2, data!$E$1:$E$1683, 'Heron Fields'!V$5)</f>
        <v>26200000</v>
      </c>
      <c r="W40" s="2">
        <f>V40+SUMIFS(data!$H$1:$H$1683, data!$A$1:$A$1683, 'Heron Fields'!$A40, data!$D$1:$D$1683, 'Heron Fields'!$A$2, data!$E$1:$E$1683, 'Heron Fields'!W$5)</f>
        <v>26200000</v>
      </c>
      <c r="X40" s="2">
        <f>W40+SUMIFS(data!$H$1:$H$1683, data!$A$1:$A$1683, 'Heron Fields'!$A40, data!$D$1:$D$1683, 'Heron Fields'!$A$2, data!$E$1:$E$1683, 'Heron Fields'!X$5)</f>
        <v>26200000</v>
      </c>
      <c r="Y40" s="2">
        <f>X40+SUMIFS(data!$H$1:$H$1683, data!$A$1:$A$1683, 'Heron Fields'!$A40, data!$D$1:$D$1683, 'Heron Fields'!$A$2, data!$E$1:$E$1683, 'Heron Fields'!Y$5)</f>
        <v>26200000</v>
      </c>
      <c r="Z40" s="2">
        <f>Y40+SUMIFS(data!$H$1:$H$1683, data!$A$1:$A$1683, 'Heron Fields'!$A40, data!$D$1:$D$1683, 'Heron Fields'!$A$2, data!$E$1:$E$1683, 'Heron Fields'!Z$5)</f>
        <v>26200000</v>
      </c>
      <c r="AA40" s="2">
        <f>Z40+SUMIFS(data!$H$1:$H$1683, data!$A$1:$A$1683, 'Heron Fields'!$A40, data!$D$1:$D$1683, 'Heron Fields'!$A$2, data!$E$1:$E$1683, 'Heron Fields'!AA$5)</f>
        <v>26200000</v>
      </c>
      <c r="AB40" s="2">
        <f>AA40+SUMIFS(data!$H$1:$H$1683, data!$A$1:$A$1683, 'Heron Fields'!$A40, data!$D$1:$D$1683, 'Heron Fields'!$A$2, data!$E$1:$E$1683, 'Heron Fields'!AB$5)</f>
        <v>26200000</v>
      </c>
      <c r="AC40" s="2">
        <f>AB40+SUMIFS(data!$H$1:$H$1683, data!$A$1:$A$1683, 'Heron Fields'!$A40, data!$D$1:$D$1683, 'Heron Fields'!$A$2, data!$E$1:$E$1683, 'Heron Fields'!AC$5)</f>
        <v>26200000</v>
      </c>
      <c r="AD40" s="2">
        <f>AC40+SUMIFS(data!$H$1:$H$1683, data!$A$1:$A$1683, 'Heron Fields'!$A40, data!$D$1:$D$1683, 'Heron Fields'!$A$2, data!$E$1:$E$1683, 'Heron Fields'!AD$5)</f>
        <v>26200000</v>
      </c>
    </row>
    <row r="41" spans="1:30" x14ac:dyDescent="0.2">
      <c r="A41" t="s">
        <v>120</v>
      </c>
      <c r="C41" s="2">
        <f>SUMIFS(data!$H$1:$H$1683, data!$A$1:$A$1683, 'Heron Fields'!$A41, data!$D$1:$D$1683, 'Heron Fields'!$A$2, data!$E$1:$E$1683, 'Heron Fields'!C$5)</f>
        <v>0</v>
      </c>
      <c r="D41" s="2">
        <f>C41+SUMIFS(data!$H$1:$H$1683, data!$A$1:$A$1683, 'Heron Fields'!$A41, data!$D$1:$D$1683, 'Heron Fields'!$A$2, data!$E$1:$E$1683, 'Heron Fields'!D$5)</f>
        <v>0</v>
      </c>
      <c r="E41" s="2">
        <f>D41+SUMIFS(data!$H$1:$H$1683, data!$A$1:$A$1683, 'Heron Fields'!$A41, data!$D$1:$D$1683, 'Heron Fields'!$A$2, data!$E$1:$E$1683, 'Heron Fields'!E$5)</f>
        <v>0</v>
      </c>
      <c r="F41" s="2">
        <f>E41+SUMIFS(data!$H$1:$H$1683, data!$A$1:$A$1683, 'Heron Fields'!$A41, data!$D$1:$D$1683, 'Heron Fields'!$A$2, data!$E$1:$E$1683, 'Heron Fields'!F$5)</f>
        <v>0</v>
      </c>
      <c r="G41" s="2">
        <f>F41+SUMIFS(data!$H$1:$H$1683, data!$A$1:$A$1683, 'Heron Fields'!$A41, data!$D$1:$D$1683, 'Heron Fields'!$A$2, data!$E$1:$E$1683, 'Heron Fields'!G$5)</f>
        <v>0</v>
      </c>
      <c r="H41" s="2">
        <f>G41+SUMIFS(data!$H$1:$H$1683, data!$A$1:$A$1683, 'Heron Fields'!$A41, data!$D$1:$D$1683, 'Heron Fields'!$A$2, data!$E$1:$E$1683, 'Heron Fields'!H$5)</f>
        <v>0</v>
      </c>
      <c r="I41" s="2">
        <f>H41+SUMIFS(data!$H$1:$H$1683, data!$A$1:$A$1683, 'Heron Fields'!$A41, data!$D$1:$D$1683, 'Heron Fields'!$A$2, data!$E$1:$E$1683, 'Heron Fields'!I$5)</f>
        <v>0</v>
      </c>
      <c r="J41" s="2">
        <f>I41+SUMIFS(data!$H$1:$H$1683, data!$A$1:$A$1683, 'Heron Fields'!$A41, data!$D$1:$D$1683, 'Heron Fields'!$A$2, data!$E$1:$E$1683, 'Heron Fields'!J$5)</f>
        <v>0</v>
      </c>
      <c r="K41" s="2">
        <f>J41+SUMIFS(data!$H$1:$H$1683, data!$A$1:$A$1683, 'Heron Fields'!$A41, data!$D$1:$D$1683, 'Heron Fields'!$A$2, data!$E$1:$E$1683, 'Heron Fields'!K$5)</f>
        <v>0</v>
      </c>
      <c r="L41" s="2">
        <f>K41+SUMIFS(data!$H$1:$H$1683, data!$A$1:$A$1683, 'Heron Fields'!$A41, data!$D$1:$D$1683, 'Heron Fields'!$A$2, data!$E$1:$E$1683, 'Heron Fields'!L$5)</f>
        <v>0</v>
      </c>
      <c r="M41" s="2">
        <f>L41+SUMIFS(data!$H$1:$H$1683, data!$A$1:$A$1683, 'Heron Fields'!$A41, data!$D$1:$D$1683, 'Heron Fields'!$A$2, data!$E$1:$E$1683, 'Heron Fields'!M$5)</f>
        <v>0</v>
      </c>
      <c r="N41" s="2">
        <f>M41+SUMIFS(data!$H$1:$H$1683, data!$A$1:$A$1683, 'Heron Fields'!$A41, data!$D$1:$D$1683, 'Heron Fields'!$A$2, data!$E$1:$E$1683, 'Heron Fields'!N$5)</f>
        <v>0</v>
      </c>
      <c r="O41" s="2">
        <f>N41+SUMIFS(data!$H$1:$H$1683, data!$A$1:$A$1683, 'Heron Fields'!$A41, data!$D$1:$D$1683, 'Heron Fields'!$A$2, data!$E$1:$E$1683, 'Heron Fields'!O$5)</f>
        <v>0</v>
      </c>
      <c r="P41" s="2">
        <f>O41+SUMIFS(data!$H$1:$H$1683, data!$A$1:$A$1683, 'Heron Fields'!$A41, data!$D$1:$D$1683, 'Heron Fields'!$A$2, data!$E$1:$E$1683, 'Heron Fields'!P$5)</f>
        <v>0</v>
      </c>
      <c r="Q41" s="2">
        <f>P41+SUMIFS(data!$H$1:$H$1683, data!$A$1:$A$1683, 'Heron Fields'!$A41, data!$D$1:$D$1683, 'Heron Fields'!$A$2, data!$E$1:$E$1683, 'Heron Fields'!Q$5)</f>
        <v>0</v>
      </c>
      <c r="R41" s="2">
        <f>Q41+SUMIFS(data!$H$1:$H$1683, data!$A$1:$A$1683, 'Heron Fields'!$A41, data!$D$1:$D$1683, 'Heron Fields'!$A$2, data!$E$1:$E$1683, 'Heron Fields'!R$5)</f>
        <v>0</v>
      </c>
      <c r="S41" s="2">
        <f>R41+SUMIFS(data!$H$1:$H$1683, data!$A$1:$A$1683, 'Heron Fields'!$A41, data!$D$1:$D$1683, 'Heron Fields'!$A$2, data!$E$1:$E$1683, 'Heron Fields'!S$5)</f>
        <v>0</v>
      </c>
      <c r="T41" s="2">
        <f>S41+SUMIFS(data!$H$1:$H$1683, data!$A$1:$A$1683, 'Heron Fields'!$A41, data!$D$1:$D$1683, 'Heron Fields'!$A$2, data!$E$1:$E$1683, 'Heron Fields'!T$5)</f>
        <v>0</v>
      </c>
      <c r="U41" s="2">
        <f>T41+SUMIFS(data!$H$1:$H$1683, data!$A$1:$A$1683, 'Heron Fields'!$A41, data!$D$1:$D$1683, 'Heron Fields'!$A$2, data!$E$1:$E$1683, 'Heron Fields'!U$5)</f>
        <v>0</v>
      </c>
      <c r="V41" s="2">
        <f>U41+SUMIFS(data!$H$1:$H$1683, data!$A$1:$A$1683, 'Heron Fields'!$A41, data!$D$1:$D$1683, 'Heron Fields'!$A$2, data!$E$1:$E$1683, 'Heron Fields'!V$5)</f>
        <v>5361342.92</v>
      </c>
      <c r="W41" s="2">
        <f>V41+SUMIFS(data!$H$1:$H$1683, data!$A$1:$A$1683, 'Heron Fields'!$A41, data!$D$1:$D$1683, 'Heron Fields'!$A$2, data!$E$1:$E$1683, 'Heron Fields'!W$5)</f>
        <v>5361342.92</v>
      </c>
      <c r="X41" s="2">
        <f>W41+SUMIFS(data!$H$1:$H$1683, data!$A$1:$A$1683, 'Heron Fields'!$A41, data!$D$1:$D$1683, 'Heron Fields'!$A$2, data!$E$1:$E$1683, 'Heron Fields'!X$5)</f>
        <v>5361342.92</v>
      </c>
      <c r="Y41" s="2">
        <f>X41+SUMIFS(data!$H$1:$H$1683, data!$A$1:$A$1683, 'Heron Fields'!$A41, data!$D$1:$D$1683, 'Heron Fields'!$A$2, data!$E$1:$E$1683, 'Heron Fields'!Y$5)</f>
        <v>5361342.92</v>
      </c>
      <c r="Z41" s="2">
        <f>Y41+SUMIFS(data!$H$1:$H$1683, data!$A$1:$A$1683, 'Heron Fields'!$A41, data!$D$1:$D$1683, 'Heron Fields'!$A$2, data!$E$1:$E$1683, 'Heron Fields'!Z$5)</f>
        <v>5361342.92</v>
      </c>
      <c r="AA41" s="2">
        <f>Z41+SUMIFS(data!$H$1:$H$1683, data!$A$1:$A$1683, 'Heron Fields'!$A41, data!$D$1:$D$1683, 'Heron Fields'!$A$2, data!$E$1:$E$1683, 'Heron Fields'!AA$5)</f>
        <v>5361342.92</v>
      </c>
      <c r="AB41" s="2">
        <f>AA41+SUMIFS(data!$H$1:$H$1683, data!$A$1:$A$1683, 'Heron Fields'!$A41, data!$D$1:$D$1683, 'Heron Fields'!$A$2, data!$E$1:$E$1683, 'Heron Fields'!AB$5)</f>
        <v>5361342.92</v>
      </c>
      <c r="AC41" s="2">
        <f>AB41+SUMIFS(data!$H$1:$H$1683, data!$A$1:$A$1683, 'Heron Fields'!$A41, data!$D$1:$D$1683, 'Heron Fields'!$A$2, data!$E$1:$E$1683, 'Heron Fields'!AC$5)</f>
        <v>5361342.92</v>
      </c>
      <c r="AD41" s="2">
        <f>AC41+SUMIFS(data!$H$1:$H$1683, data!$A$1:$A$1683, 'Heron Fields'!$A41, data!$D$1:$D$1683, 'Heron Fields'!$A$2, data!$E$1:$E$1683, 'Heron Fields'!AD$5)</f>
        <v>5361342.92</v>
      </c>
    </row>
    <row r="42" spans="1:30" ht="16" x14ac:dyDescent="0.2">
      <c r="A42" s="5" t="s">
        <v>143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90407521.410000011</v>
      </c>
      <c r="W42" s="6">
        <f t="shared" si="2"/>
        <v>90591520.269999996</v>
      </c>
      <c r="X42" s="6">
        <f t="shared" si="2"/>
        <v>90878121.410000011</v>
      </c>
      <c r="Y42" s="6">
        <f t="shared" si="2"/>
        <v>91062120.269999996</v>
      </c>
      <c r="Z42" s="6">
        <f t="shared" si="2"/>
        <v>91246119.13000001</v>
      </c>
      <c r="AA42" s="6">
        <f t="shared" si="2"/>
        <v>91430867.989999995</v>
      </c>
      <c r="AB42" s="6">
        <f t="shared" si="2"/>
        <v>91614866.850000009</v>
      </c>
      <c r="AC42" s="6">
        <f t="shared" si="2"/>
        <v>91952106.700000003</v>
      </c>
      <c r="AD42" s="6">
        <f t="shared" si="2"/>
        <v>94023689.850000009</v>
      </c>
    </row>
    <row r="45" spans="1:30" ht="16" x14ac:dyDescent="0.2">
      <c r="A45" s="5" t="s">
        <v>144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-22900484.980000019</v>
      </c>
      <c r="W45" s="7">
        <f t="shared" si="3"/>
        <v>-21769892.530000001</v>
      </c>
      <c r="X45" s="7">
        <f t="shared" si="3"/>
        <v>-20741902.360000014</v>
      </c>
      <c r="Y45" s="7">
        <f t="shared" si="3"/>
        <v>-19611309.909999996</v>
      </c>
      <c r="Z45" s="7">
        <f t="shared" si="3"/>
        <v>-18480717.460000008</v>
      </c>
      <c r="AA45" s="7">
        <f t="shared" si="3"/>
        <v>-17115709.63000001</v>
      </c>
      <c r="AB45" s="7">
        <f t="shared" si="3"/>
        <v>-16718644.990000024</v>
      </c>
      <c r="AC45" s="7">
        <f t="shared" si="3"/>
        <v>-15518768.080000013</v>
      </c>
      <c r="AD45" s="7">
        <f t="shared" si="3"/>
        <v>-17196449.160000011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SUMIFS(data!$H$1:$H$1683, data!$A$1:$A$1683, 'Heron Fields'!$A49, data!$D$1:$D$1683, 'Heron Fields'!$A$2, data!$E$1:$E$1683, 'Heron Fields'!C$5)</f>
        <v>0</v>
      </c>
      <c r="D49" s="2">
        <f>C49+SUMIFS(data!$H$1:$H$1683, data!$A$1:$A$1683, 'Heron Fields'!$A49, data!$D$1:$D$1683, 'Heron Fields'!$A$2, data!$E$1:$E$1683, 'Heron Fields'!D$5)</f>
        <v>0</v>
      </c>
      <c r="E49" s="2">
        <f>D49+SUMIFS(data!$H$1:$H$1683, data!$A$1:$A$1683, 'Heron Fields'!$A49, data!$D$1:$D$1683, 'Heron Fields'!$A$2, data!$E$1:$E$1683, 'Heron Fields'!E$5)</f>
        <v>0</v>
      </c>
      <c r="F49" s="2">
        <f>E49+SUMIFS(data!$H$1:$H$1683, data!$A$1:$A$1683, 'Heron Fields'!$A49, data!$D$1:$D$1683, 'Heron Fields'!$A$2, data!$E$1:$E$1683, 'Heron Fields'!F$5)</f>
        <v>0</v>
      </c>
      <c r="G49" s="2">
        <f>F49+SUMIFS(data!$H$1:$H$1683, data!$A$1:$A$1683, 'Heron Fields'!$A49, data!$D$1:$D$1683, 'Heron Fields'!$A$2, data!$E$1:$E$1683, 'Heron Fields'!G$5)</f>
        <v>0</v>
      </c>
      <c r="H49" s="2">
        <f>G49+SUMIFS(data!$H$1:$H$1683, data!$A$1:$A$1683, 'Heron Fields'!$A49, data!$D$1:$D$1683, 'Heron Fields'!$A$2, data!$E$1:$E$1683, 'Heron Fields'!H$5)</f>
        <v>0</v>
      </c>
      <c r="I49" s="2">
        <f>H49+SUMIFS(data!$H$1:$H$1683, data!$A$1:$A$1683, 'Heron Fields'!$A49, data!$D$1:$D$1683, 'Heron Fields'!$A$2, data!$E$1:$E$1683, 'Heron Fields'!I$5)</f>
        <v>0</v>
      </c>
      <c r="J49" s="2">
        <f>I49+SUMIFS(data!$H$1:$H$1683, data!$A$1:$A$1683, 'Heron Fields'!$A49, data!$D$1:$D$1683, 'Heron Fields'!$A$2, data!$E$1:$E$1683, 'Heron Fields'!J$5)</f>
        <v>150</v>
      </c>
      <c r="K49" s="2">
        <f>J49+SUMIFS(data!$H$1:$H$1683, data!$A$1:$A$1683, 'Heron Fields'!$A49, data!$D$1:$D$1683, 'Heron Fields'!$A$2, data!$E$1:$E$1683, 'Heron Fields'!K$5)</f>
        <v>150</v>
      </c>
      <c r="L49" s="2">
        <f>K49+SUMIFS(data!$H$1:$H$1683, data!$A$1:$A$1683, 'Heron Fields'!$A49, data!$D$1:$D$1683, 'Heron Fields'!$A$2, data!$E$1:$E$1683, 'Heron Fields'!L$5)</f>
        <v>150</v>
      </c>
      <c r="M49" s="2">
        <f>L49+SUMIFS(data!$H$1:$H$1683, data!$A$1:$A$1683, 'Heron Fields'!$A49, data!$D$1:$D$1683, 'Heron Fields'!$A$2, data!$E$1:$E$1683, 'Heron Fields'!M$5)</f>
        <v>150</v>
      </c>
      <c r="N49" s="2">
        <f>M49+SUMIFS(data!$H$1:$H$1683, data!$A$1:$A$1683, 'Heron Fields'!$A49, data!$D$1:$D$1683, 'Heron Fields'!$A$2, data!$E$1:$E$1683, 'Heron Fields'!N$5)</f>
        <v>150</v>
      </c>
      <c r="O49" s="2">
        <f>N49+SUMIFS(data!$H$1:$H$1683, data!$A$1:$A$1683, 'Heron Fields'!$A49, data!$D$1:$D$1683, 'Heron Fields'!$A$2, data!$E$1:$E$1683, 'Heron Fields'!O$5)</f>
        <v>150</v>
      </c>
      <c r="P49" s="2">
        <f>O49+SUMIFS(data!$H$1:$H$1683, data!$A$1:$A$1683, 'Heron Fields'!$A49, data!$D$1:$D$1683, 'Heron Fields'!$A$2, data!$E$1:$E$1683, 'Heron Fields'!P$5)</f>
        <v>150</v>
      </c>
      <c r="Q49" s="2">
        <f>P49+SUMIFS(data!$H$1:$H$1683, data!$A$1:$A$1683, 'Heron Fields'!$A49, data!$D$1:$D$1683, 'Heron Fields'!$A$2, data!$E$1:$E$1683, 'Heron Fields'!Q$5)</f>
        <v>150</v>
      </c>
      <c r="R49" s="2">
        <f>Q49+SUMIFS(data!$H$1:$H$1683, data!$A$1:$A$1683, 'Heron Fields'!$A49, data!$D$1:$D$1683, 'Heron Fields'!$A$2, data!$E$1:$E$1683, 'Heron Fields'!R$5)</f>
        <v>150</v>
      </c>
      <c r="S49" s="2">
        <f>R49+SUMIFS(data!$H$1:$H$1683, data!$A$1:$A$1683, 'Heron Fields'!$A49, data!$D$1:$D$1683, 'Heron Fields'!$A$2, data!$E$1:$E$1683, 'Heron Fields'!S$5)</f>
        <v>3200</v>
      </c>
      <c r="T49" s="2">
        <f>S49+SUMIFS(data!$H$1:$H$1683, data!$A$1:$A$1683, 'Heron Fields'!$A49, data!$D$1:$D$1683, 'Heron Fields'!$A$2, data!$E$1:$E$1683, 'Heron Fields'!T$5)</f>
        <v>3200</v>
      </c>
      <c r="U49" s="2">
        <f>T49+SUMIFS(data!$H$1:$H$1683, data!$A$1:$A$1683, 'Heron Fields'!$A49, data!$D$1:$D$1683, 'Heron Fields'!$A$2, data!$E$1:$E$1683, 'Heron Fields'!U$5)</f>
        <v>3200</v>
      </c>
      <c r="V49" s="2">
        <f>U49+SUMIFS(data!$H$1:$H$1683, data!$A$1:$A$1683, 'Heron Fields'!$A49, data!$D$1:$D$1683, 'Heron Fields'!$A$2, data!$E$1:$E$1683, 'Heron Fields'!V$5)</f>
        <v>3200</v>
      </c>
      <c r="W49" s="2">
        <f>V49+SUMIFS(data!$H$1:$H$1683, data!$A$1:$A$1683, 'Heron Fields'!$A49, data!$D$1:$D$1683, 'Heron Fields'!$A$2, data!$E$1:$E$1683, 'Heron Fields'!W$5)</f>
        <v>3200</v>
      </c>
      <c r="X49" s="2">
        <f>W49+SUMIFS(data!$H$1:$H$1683, data!$A$1:$A$1683, 'Heron Fields'!$A49, data!$D$1:$D$1683, 'Heron Fields'!$A$2, data!$E$1:$E$1683, 'Heron Fields'!X$5)</f>
        <v>3200</v>
      </c>
      <c r="Y49" s="2">
        <f>X49+SUMIFS(data!$H$1:$H$1683, data!$A$1:$A$1683, 'Heron Fields'!$A49, data!$D$1:$D$1683, 'Heron Fields'!$A$2, data!$E$1:$E$1683, 'Heron Fields'!Y$5)</f>
        <v>3200</v>
      </c>
      <c r="Z49" s="2">
        <f>Y49+SUMIFS(data!$H$1:$H$1683, data!$A$1:$A$1683, 'Heron Fields'!$A49, data!$D$1:$D$1683, 'Heron Fields'!$A$2, data!$E$1:$E$1683, 'Heron Fields'!Z$5)</f>
        <v>3200</v>
      </c>
      <c r="AA49" s="2">
        <f>Z49+SUMIFS(data!$H$1:$H$1683, data!$A$1:$A$1683, 'Heron Fields'!$A49, data!$D$1:$D$1683, 'Heron Fields'!$A$2, data!$E$1:$E$1683, 'Heron Fields'!AA$5)</f>
        <v>3200</v>
      </c>
      <c r="AB49" s="2">
        <f>AA49+SUMIFS(data!$H$1:$H$1683, data!$A$1:$A$1683, 'Heron Fields'!$A49, data!$D$1:$D$1683, 'Heron Fields'!$A$2, data!$E$1:$E$1683, 'Heron Fields'!AB$5)</f>
        <v>3200</v>
      </c>
      <c r="AC49" s="2">
        <f>AB49+SUMIFS(data!$H$1:$H$1683, data!$A$1:$A$1683, 'Heron Fields'!$A49, data!$D$1:$D$1683, 'Heron Fields'!$A$2, data!$E$1:$E$1683, 'Heron Fields'!AC$5)</f>
        <v>3200</v>
      </c>
      <c r="AD49" s="2">
        <f>AC49+SUMIFS(data!$H$1:$H$1683, data!$A$1:$A$1683, 'Heron Fields'!$A49, data!$D$1:$D$1683, 'Heron Fields'!$A$2, data!$E$1:$E$1683, 'Heron Fields'!AD$5)</f>
        <v>3200</v>
      </c>
    </row>
    <row r="50" spans="1:30" x14ac:dyDescent="0.2">
      <c r="A50" t="s">
        <v>83</v>
      </c>
      <c r="C50" s="2">
        <f>SUMIFS(data!$H$1:$H$1683, data!$A$1:$A$1683, 'Heron Fields'!$A50, data!$D$1:$D$1683, 'Heron Fields'!$A$2, data!$E$1:$E$1683, 'Heron Fields'!C$5)</f>
        <v>0</v>
      </c>
      <c r="D50" s="2">
        <f>C50+SUMIFS(data!$H$1:$H$1683, data!$A$1:$A$1683, 'Heron Fields'!$A50, data!$D$1:$D$1683, 'Heron Fields'!$A$2, data!$E$1:$E$1683, 'Heron Fields'!D$5)</f>
        <v>0</v>
      </c>
      <c r="E50" s="2">
        <f>D50+SUMIFS(data!$H$1:$H$1683, data!$A$1:$A$1683, 'Heron Fields'!$A50, data!$D$1:$D$1683, 'Heron Fields'!$A$2, data!$E$1:$E$1683, 'Heron Fields'!E$5)</f>
        <v>0</v>
      </c>
      <c r="F50" s="2">
        <f>E50+SUMIFS(data!$H$1:$H$1683, data!$A$1:$A$1683, 'Heron Fields'!$A50, data!$D$1:$D$1683, 'Heron Fields'!$A$2, data!$E$1:$E$1683, 'Heron Fields'!F$5)</f>
        <v>0</v>
      </c>
      <c r="G50" s="2">
        <f>F50+SUMIFS(data!$H$1:$H$1683, data!$A$1:$A$1683, 'Heron Fields'!$A50, data!$D$1:$D$1683, 'Heron Fields'!$A$2, data!$E$1:$E$1683, 'Heron Fields'!G$5)</f>
        <v>0</v>
      </c>
      <c r="H50" s="2">
        <f>G50+SUMIFS(data!$H$1:$H$1683, data!$A$1:$A$1683, 'Heron Fields'!$A50, data!$D$1:$D$1683, 'Heron Fields'!$A$2, data!$E$1:$E$1683, 'Heron Fields'!H$5)</f>
        <v>0</v>
      </c>
      <c r="I50" s="2">
        <f>H50+SUMIFS(data!$H$1:$H$1683, data!$A$1:$A$1683, 'Heron Fields'!$A50, data!$D$1:$D$1683, 'Heron Fields'!$A$2, data!$E$1:$E$1683, 'Heron Fields'!I$5)</f>
        <v>0</v>
      </c>
      <c r="J50" s="2">
        <f>I50+SUMIFS(data!$H$1:$H$1683, data!$A$1:$A$1683, 'Heron Fields'!$A50, data!$D$1:$D$1683, 'Heron Fields'!$A$2, data!$E$1:$E$1683, 'Heron Fields'!J$5)</f>
        <v>0</v>
      </c>
      <c r="K50" s="2">
        <f>J50+SUMIFS(data!$H$1:$H$1683, data!$A$1:$A$1683, 'Heron Fields'!$A50, data!$D$1:$D$1683, 'Heron Fields'!$A$2, data!$E$1:$E$1683, 'Heron Fields'!K$5)</f>
        <v>0</v>
      </c>
      <c r="L50" s="2">
        <f>K50+SUMIFS(data!$H$1:$H$1683, data!$A$1:$A$1683, 'Heron Fields'!$A50, data!$D$1:$D$1683, 'Heron Fields'!$A$2, data!$E$1:$E$1683, 'Heron Fields'!L$5)</f>
        <v>0</v>
      </c>
      <c r="M50" s="2">
        <f>L50+SUMIFS(data!$H$1:$H$1683, data!$A$1:$A$1683, 'Heron Fields'!$A50, data!$D$1:$D$1683, 'Heron Fields'!$A$2, data!$E$1:$E$1683, 'Heron Fields'!M$5)</f>
        <v>0</v>
      </c>
      <c r="N50" s="2">
        <f>M50+SUMIFS(data!$H$1:$H$1683, data!$A$1:$A$1683, 'Heron Fields'!$A50, data!$D$1:$D$1683, 'Heron Fields'!$A$2, data!$E$1:$E$1683, 'Heron Fields'!N$5)</f>
        <v>0</v>
      </c>
      <c r="O50" s="2">
        <f>N50+SUMIFS(data!$H$1:$H$1683, data!$A$1:$A$1683, 'Heron Fields'!$A50, data!$D$1:$D$1683, 'Heron Fields'!$A$2, data!$E$1:$E$1683, 'Heron Fields'!O$5)</f>
        <v>0</v>
      </c>
      <c r="P50" s="2">
        <f>O50+SUMIFS(data!$H$1:$H$1683, data!$A$1:$A$1683, 'Heron Fields'!$A50, data!$D$1:$D$1683, 'Heron Fields'!$A$2, data!$E$1:$E$1683, 'Heron Fields'!P$5)</f>
        <v>0</v>
      </c>
      <c r="Q50" s="2">
        <f>P50+SUMIFS(data!$H$1:$H$1683, data!$A$1:$A$1683, 'Heron Fields'!$A50, data!$D$1:$D$1683, 'Heron Fields'!$A$2, data!$E$1:$E$1683, 'Heron Fields'!Q$5)</f>
        <v>0</v>
      </c>
      <c r="R50" s="2">
        <f>Q50+SUMIFS(data!$H$1:$H$1683, data!$A$1:$A$1683, 'Heron Fields'!$A50, data!$D$1:$D$1683, 'Heron Fields'!$A$2, data!$E$1:$E$1683, 'Heron Fields'!R$5)</f>
        <v>0</v>
      </c>
      <c r="S50" s="2">
        <f>R50+SUMIFS(data!$H$1:$H$1683, data!$A$1:$A$1683, 'Heron Fields'!$A50, data!$D$1:$D$1683, 'Heron Fields'!$A$2, data!$E$1:$E$1683, 'Heron Fields'!S$5)</f>
        <v>13404.96</v>
      </c>
      <c r="T50" s="2">
        <f>S50+SUMIFS(data!$H$1:$H$1683, data!$A$1:$A$1683, 'Heron Fields'!$A50, data!$D$1:$D$1683, 'Heron Fields'!$A$2, data!$E$1:$E$1683, 'Heron Fields'!T$5)</f>
        <v>15024.96</v>
      </c>
      <c r="U50" s="2">
        <f>T50+SUMIFS(data!$H$1:$H$1683, data!$A$1:$A$1683, 'Heron Fields'!$A50, data!$D$1:$D$1683, 'Heron Fields'!$A$2, data!$E$1:$E$1683, 'Heron Fields'!U$5)</f>
        <v>15024.96</v>
      </c>
      <c r="V50" s="2">
        <f>U50+SUMIFS(data!$H$1:$H$1683, data!$A$1:$A$1683, 'Heron Fields'!$A50, data!$D$1:$D$1683, 'Heron Fields'!$A$2, data!$E$1:$E$1683, 'Heron Fields'!V$5)</f>
        <v>15024.96</v>
      </c>
      <c r="W50" s="2">
        <f>V50+SUMIFS(data!$H$1:$H$1683, data!$A$1:$A$1683, 'Heron Fields'!$A50, data!$D$1:$D$1683, 'Heron Fields'!$A$2, data!$E$1:$E$1683, 'Heron Fields'!W$5)</f>
        <v>15024.96</v>
      </c>
      <c r="X50" s="2">
        <f>W50+SUMIFS(data!$H$1:$H$1683, data!$A$1:$A$1683, 'Heron Fields'!$A50, data!$D$1:$D$1683, 'Heron Fields'!$A$2, data!$E$1:$E$1683, 'Heron Fields'!X$5)</f>
        <v>15024.96</v>
      </c>
      <c r="Y50" s="2">
        <f>X50+SUMIFS(data!$H$1:$H$1683, data!$A$1:$A$1683, 'Heron Fields'!$A50, data!$D$1:$D$1683, 'Heron Fields'!$A$2, data!$E$1:$E$1683, 'Heron Fields'!Y$5)</f>
        <v>15024.96</v>
      </c>
      <c r="Z50" s="2">
        <f>Y50+SUMIFS(data!$H$1:$H$1683, data!$A$1:$A$1683, 'Heron Fields'!$A50, data!$D$1:$D$1683, 'Heron Fields'!$A$2, data!$E$1:$E$1683, 'Heron Fields'!Z$5)</f>
        <v>15024.96</v>
      </c>
      <c r="AA50" s="2">
        <f>Z50+SUMIFS(data!$H$1:$H$1683, data!$A$1:$A$1683, 'Heron Fields'!$A50, data!$D$1:$D$1683, 'Heron Fields'!$A$2, data!$E$1:$E$1683, 'Heron Fields'!AA$5)</f>
        <v>15024.96</v>
      </c>
      <c r="AB50" s="2">
        <f>AA50+SUMIFS(data!$H$1:$H$1683, data!$A$1:$A$1683, 'Heron Fields'!$A50, data!$D$1:$D$1683, 'Heron Fields'!$A$2, data!$E$1:$E$1683, 'Heron Fields'!AB$5)</f>
        <v>15024.96</v>
      </c>
      <c r="AC50" s="2">
        <f>AB50+SUMIFS(data!$H$1:$H$1683, data!$A$1:$A$1683, 'Heron Fields'!$A50, data!$D$1:$D$1683, 'Heron Fields'!$A$2, data!$E$1:$E$1683, 'Heron Fields'!AC$5)</f>
        <v>15024.96</v>
      </c>
      <c r="AD50" s="2">
        <f>AC50+SUMIFS(data!$H$1:$H$1683, data!$A$1:$A$1683, 'Heron Fields'!$A50, data!$D$1:$D$1683, 'Heron Fields'!$A$2, data!$E$1:$E$1683, 'Heron Fields'!AD$5)</f>
        <v>15024.96</v>
      </c>
    </row>
    <row r="51" spans="1:30" x14ac:dyDescent="0.2">
      <c r="A51" t="s">
        <v>12</v>
      </c>
      <c r="C51" s="2">
        <f>SUMIFS(data!$H$1:$H$1683, data!$A$1:$A$1683, 'Heron Fields'!$A51, data!$D$1:$D$1683, 'Heron Fields'!$A$2, data!$E$1:$E$1683, 'Heron Fields'!C$5)</f>
        <v>0</v>
      </c>
      <c r="D51" s="2">
        <f>C51+SUMIFS(data!$H$1:$H$1683, data!$A$1:$A$1683, 'Heron Fields'!$A51, data!$D$1:$D$1683, 'Heron Fields'!$A$2, data!$E$1:$E$1683, 'Heron Fields'!D$5)</f>
        <v>23112</v>
      </c>
      <c r="E51" s="2">
        <f>D51+SUMIFS(data!$H$1:$H$1683, data!$A$1:$A$1683, 'Heron Fields'!$A51, data!$D$1:$D$1683, 'Heron Fields'!$A$2, data!$E$1:$E$1683, 'Heron Fields'!E$5)</f>
        <v>34668</v>
      </c>
      <c r="F51" s="2">
        <f>E51+SUMIFS(data!$H$1:$H$1683, data!$A$1:$A$1683, 'Heron Fields'!$A51, data!$D$1:$D$1683, 'Heron Fields'!$A$2, data!$E$1:$E$1683, 'Heron Fields'!F$5)</f>
        <v>46224</v>
      </c>
      <c r="G51" s="2">
        <f>F51+SUMIFS(data!$H$1:$H$1683, data!$A$1:$A$1683, 'Heron Fields'!$A51, data!$D$1:$D$1683, 'Heron Fields'!$A$2, data!$E$1:$E$1683, 'Heron Fields'!G$5)</f>
        <v>57780</v>
      </c>
      <c r="H51" s="2">
        <f>G51+SUMIFS(data!$H$1:$H$1683, data!$A$1:$A$1683, 'Heron Fields'!$A51, data!$D$1:$D$1683, 'Heron Fields'!$A$2, data!$E$1:$E$1683, 'Heron Fields'!H$5)</f>
        <v>69336</v>
      </c>
      <c r="I51" s="2">
        <f>H51+SUMIFS(data!$H$1:$H$1683, data!$A$1:$A$1683, 'Heron Fields'!$A51, data!$D$1:$D$1683, 'Heron Fields'!$A$2, data!$E$1:$E$1683, 'Heron Fields'!I$5)</f>
        <v>80892</v>
      </c>
      <c r="J51" s="2">
        <f>I51+SUMIFS(data!$H$1:$H$1683, data!$A$1:$A$1683, 'Heron Fields'!$A51, data!$D$1:$D$1683, 'Heron Fields'!$A$2, data!$E$1:$E$1683, 'Heron Fields'!J$5)</f>
        <v>92448</v>
      </c>
      <c r="K51" s="2">
        <f>J51+SUMIFS(data!$H$1:$H$1683, data!$A$1:$A$1683, 'Heron Fields'!$A51, data!$D$1:$D$1683, 'Heron Fields'!$A$2, data!$E$1:$E$1683, 'Heron Fields'!K$5)</f>
        <v>104004</v>
      </c>
      <c r="L51" s="2">
        <f>K51+SUMIFS(data!$H$1:$H$1683, data!$A$1:$A$1683, 'Heron Fields'!$A51, data!$D$1:$D$1683, 'Heron Fields'!$A$2, data!$E$1:$E$1683, 'Heron Fields'!L$5)</f>
        <v>115560</v>
      </c>
      <c r="M51" s="2">
        <f>L51+SUMIFS(data!$H$1:$H$1683, data!$A$1:$A$1683, 'Heron Fields'!$A51, data!$D$1:$D$1683, 'Heron Fields'!$A$2, data!$E$1:$E$1683, 'Heron Fields'!M$5)</f>
        <v>127116</v>
      </c>
      <c r="N51" s="2">
        <f>M51+SUMIFS(data!$H$1:$H$1683, data!$A$1:$A$1683, 'Heron Fields'!$A51, data!$D$1:$D$1683, 'Heron Fields'!$A$2, data!$E$1:$E$1683, 'Heron Fields'!N$5)</f>
        <v>138672</v>
      </c>
      <c r="O51" s="2">
        <f>N51+SUMIFS(data!$H$1:$H$1683, data!$A$1:$A$1683, 'Heron Fields'!$A51, data!$D$1:$D$1683, 'Heron Fields'!$A$2, data!$E$1:$E$1683, 'Heron Fields'!O$5)</f>
        <v>138672</v>
      </c>
      <c r="P51" s="2">
        <f>O51+SUMIFS(data!$H$1:$H$1683, data!$A$1:$A$1683, 'Heron Fields'!$A51, data!$D$1:$D$1683, 'Heron Fields'!$A$2, data!$E$1:$E$1683, 'Heron Fields'!P$5)</f>
        <v>163632</v>
      </c>
      <c r="Q51" s="2">
        <f>P51+SUMIFS(data!$H$1:$H$1683, data!$A$1:$A$1683, 'Heron Fields'!$A51, data!$D$1:$D$1683, 'Heron Fields'!$A$2, data!$E$1:$E$1683, 'Heron Fields'!Q$5)</f>
        <v>151152</v>
      </c>
      <c r="R51" s="2">
        <f>Q51+SUMIFS(data!$H$1:$H$1683, data!$A$1:$A$1683, 'Heron Fields'!$A51, data!$D$1:$D$1683, 'Heron Fields'!$A$2, data!$E$1:$E$1683, 'Heron Fields'!R$5)</f>
        <v>151152</v>
      </c>
      <c r="S51" s="2">
        <f>R51+SUMIFS(data!$H$1:$H$1683, data!$A$1:$A$1683, 'Heron Fields'!$A51, data!$D$1:$D$1683, 'Heron Fields'!$A$2, data!$E$1:$E$1683, 'Heron Fields'!S$5)</f>
        <v>151152</v>
      </c>
      <c r="T51" s="2">
        <f>S51+SUMIFS(data!$H$1:$H$1683, data!$A$1:$A$1683, 'Heron Fields'!$A51, data!$D$1:$D$1683, 'Heron Fields'!$A$2, data!$E$1:$E$1683, 'Heron Fields'!T$5)</f>
        <v>151152</v>
      </c>
      <c r="U51" s="2">
        <f>T51+SUMIFS(data!$H$1:$H$1683, data!$A$1:$A$1683, 'Heron Fields'!$A51, data!$D$1:$D$1683, 'Heron Fields'!$A$2, data!$E$1:$E$1683, 'Heron Fields'!U$5)</f>
        <v>151152</v>
      </c>
      <c r="V51" s="2">
        <f>U51+SUMIFS(data!$H$1:$H$1683, data!$A$1:$A$1683, 'Heron Fields'!$A51, data!$D$1:$D$1683, 'Heron Fields'!$A$2, data!$E$1:$E$1683, 'Heron Fields'!V$5)</f>
        <v>151152</v>
      </c>
      <c r="W51" s="2">
        <f>V51+SUMIFS(data!$H$1:$H$1683, data!$A$1:$A$1683, 'Heron Fields'!$A51, data!$D$1:$D$1683, 'Heron Fields'!$A$2, data!$E$1:$E$1683, 'Heron Fields'!W$5)</f>
        <v>151152</v>
      </c>
      <c r="X51" s="2">
        <f>W51+SUMIFS(data!$H$1:$H$1683, data!$A$1:$A$1683, 'Heron Fields'!$A51, data!$D$1:$D$1683, 'Heron Fields'!$A$2, data!$E$1:$E$1683, 'Heron Fields'!X$5)</f>
        <v>151152</v>
      </c>
      <c r="Y51" s="2">
        <f>X51+SUMIFS(data!$H$1:$H$1683, data!$A$1:$A$1683, 'Heron Fields'!$A51, data!$D$1:$D$1683, 'Heron Fields'!$A$2, data!$E$1:$E$1683, 'Heron Fields'!Y$5)</f>
        <v>151152</v>
      </c>
      <c r="Z51" s="2">
        <f>Y51+SUMIFS(data!$H$1:$H$1683, data!$A$1:$A$1683, 'Heron Fields'!$A51, data!$D$1:$D$1683, 'Heron Fields'!$A$2, data!$E$1:$E$1683, 'Heron Fields'!Z$5)</f>
        <v>151152</v>
      </c>
      <c r="AA51" s="2">
        <f>Z51+SUMIFS(data!$H$1:$H$1683, data!$A$1:$A$1683, 'Heron Fields'!$A51, data!$D$1:$D$1683, 'Heron Fields'!$A$2, data!$E$1:$E$1683, 'Heron Fields'!AA$5)</f>
        <v>151152</v>
      </c>
      <c r="AB51" s="2">
        <f>AA51+SUMIFS(data!$H$1:$H$1683, data!$A$1:$A$1683, 'Heron Fields'!$A51, data!$D$1:$D$1683, 'Heron Fields'!$A$2, data!$E$1:$E$1683, 'Heron Fields'!AB$5)</f>
        <v>176112</v>
      </c>
      <c r="AC51" s="2">
        <f>AB51+SUMIFS(data!$H$1:$H$1683, data!$A$1:$A$1683, 'Heron Fields'!$A51, data!$D$1:$D$1683, 'Heron Fields'!$A$2, data!$E$1:$E$1683, 'Heron Fields'!AC$5)</f>
        <v>163632</v>
      </c>
      <c r="AD51" s="2">
        <f>AC51+SUMIFS(data!$H$1:$H$1683, data!$A$1:$A$1683, 'Heron Fields'!$A51, data!$D$1:$D$1683, 'Heron Fields'!$A$2, data!$E$1:$E$1683, 'Heron Fields'!AD$5)</f>
        <v>163632</v>
      </c>
    </row>
    <row r="52" spans="1:30" x14ac:dyDescent="0.2">
      <c r="A52" t="s">
        <v>84</v>
      </c>
      <c r="C52" s="2">
        <f>SUMIFS(data!$H$1:$H$1683, data!$A$1:$A$1683, 'Heron Fields'!$A52, data!$D$1:$D$1683, 'Heron Fields'!$A$2, data!$E$1:$E$1683, 'Heron Fields'!C$5)</f>
        <v>0</v>
      </c>
      <c r="D52" s="2">
        <f>C52+SUMIFS(data!$H$1:$H$1683, data!$A$1:$A$1683, 'Heron Fields'!$A52, data!$D$1:$D$1683, 'Heron Fields'!$A$2, data!$E$1:$E$1683, 'Heron Fields'!D$5)</f>
        <v>0</v>
      </c>
      <c r="E52" s="2">
        <f>D52+SUMIFS(data!$H$1:$H$1683, data!$A$1:$A$1683, 'Heron Fields'!$A52, data!$D$1:$D$1683, 'Heron Fields'!$A$2, data!$E$1:$E$1683, 'Heron Fields'!E$5)</f>
        <v>0</v>
      </c>
      <c r="F52" s="2">
        <f>E52+SUMIFS(data!$H$1:$H$1683, data!$A$1:$A$1683, 'Heron Fields'!$A52, data!$D$1:$D$1683, 'Heron Fields'!$A$2, data!$E$1:$E$1683, 'Heron Fields'!F$5)</f>
        <v>0</v>
      </c>
      <c r="G52" s="2">
        <f>F52+SUMIFS(data!$H$1:$H$1683, data!$A$1:$A$1683, 'Heron Fields'!$A52, data!$D$1:$D$1683, 'Heron Fields'!$A$2, data!$E$1:$E$1683, 'Heron Fields'!G$5)</f>
        <v>0</v>
      </c>
      <c r="H52" s="2">
        <f>G52+SUMIFS(data!$H$1:$H$1683, data!$A$1:$A$1683, 'Heron Fields'!$A52, data!$D$1:$D$1683, 'Heron Fields'!$A$2, data!$E$1:$E$1683, 'Heron Fields'!H$5)</f>
        <v>0</v>
      </c>
      <c r="I52" s="2">
        <f>H52+SUMIFS(data!$H$1:$H$1683, data!$A$1:$A$1683, 'Heron Fields'!$A52, data!$D$1:$D$1683, 'Heron Fields'!$A$2, data!$E$1:$E$1683, 'Heron Fields'!I$5)</f>
        <v>0</v>
      </c>
      <c r="J52" s="2">
        <f>I52+SUMIFS(data!$H$1:$H$1683, data!$A$1:$A$1683, 'Heron Fields'!$A52, data!$D$1:$D$1683, 'Heron Fields'!$A$2, data!$E$1:$E$1683, 'Heron Fields'!J$5)</f>
        <v>0</v>
      </c>
      <c r="K52" s="2">
        <f>J52+SUMIFS(data!$H$1:$H$1683, data!$A$1:$A$1683, 'Heron Fields'!$A52, data!$D$1:$D$1683, 'Heron Fields'!$A$2, data!$E$1:$E$1683, 'Heron Fields'!K$5)</f>
        <v>0</v>
      </c>
      <c r="L52" s="2">
        <f>K52+SUMIFS(data!$H$1:$H$1683, data!$A$1:$A$1683, 'Heron Fields'!$A52, data!$D$1:$D$1683, 'Heron Fields'!$A$2, data!$E$1:$E$1683, 'Heron Fields'!L$5)</f>
        <v>0</v>
      </c>
      <c r="M52" s="2">
        <f>L52+SUMIFS(data!$H$1:$H$1683, data!$A$1:$A$1683, 'Heron Fields'!$A52, data!$D$1:$D$1683, 'Heron Fields'!$A$2, data!$E$1:$E$1683, 'Heron Fields'!M$5)</f>
        <v>0</v>
      </c>
      <c r="N52" s="2">
        <f>M52+SUMIFS(data!$H$1:$H$1683, data!$A$1:$A$1683, 'Heron Fields'!$A52, data!$D$1:$D$1683, 'Heron Fields'!$A$2, data!$E$1:$E$1683, 'Heron Fields'!N$5)</f>
        <v>0</v>
      </c>
      <c r="O52" s="2">
        <f>N52+SUMIFS(data!$H$1:$H$1683, data!$A$1:$A$1683, 'Heron Fields'!$A52, data!$D$1:$D$1683, 'Heron Fields'!$A$2, data!$E$1:$E$1683, 'Heron Fields'!O$5)</f>
        <v>0</v>
      </c>
      <c r="P52" s="2">
        <f>O52+SUMIFS(data!$H$1:$H$1683, data!$A$1:$A$1683, 'Heron Fields'!$A52, data!$D$1:$D$1683, 'Heron Fields'!$A$2, data!$E$1:$E$1683, 'Heron Fields'!P$5)</f>
        <v>0</v>
      </c>
      <c r="Q52" s="2">
        <f>P52+SUMIFS(data!$H$1:$H$1683, data!$A$1:$A$1683, 'Heron Fields'!$A52, data!$D$1:$D$1683, 'Heron Fields'!$A$2, data!$E$1:$E$1683, 'Heron Fields'!Q$5)</f>
        <v>0</v>
      </c>
      <c r="R52" s="2">
        <f>Q52+SUMIFS(data!$H$1:$H$1683, data!$A$1:$A$1683, 'Heron Fields'!$A52, data!$D$1:$D$1683, 'Heron Fields'!$A$2, data!$E$1:$E$1683, 'Heron Fields'!R$5)</f>
        <v>0</v>
      </c>
      <c r="S52" s="2">
        <f>R52+SUMIFS(data!$H$1:$H$1683, data!$A$1:$A$1683, 'Heron Fields'!$A52, data!$D$1:$D$1683, 'Heron Fields'!$A$2, data!$E$1:$E$1683, 'Heron Fields'!S$5)</f>
        <v>0</v>
      </c>
      <c r="T52" s="2">
        <f>S52+SUMIFS(data!$H$1:$H$1683, data!$A$1:$A$1683, 'Heron Fields'!$A52, data!$D$1:$D$1683, 'Heron Fields'!$A$2, data!$E$1:$E$1683, 'Heron Fields'!T$5)</f>
        <v>10250</v>
      </c>
      <c r="U52" s="2">
        <f>T52+SUMIFS(data!$H$1:$H$1683, data!$A$1:$A$1683, 'Heron Fields'!$A52, data!$D$1:$D$1683, 'Heron Fields'!$A$2, data!$E$1:$E$1683, 'Heron Fields'!U$5)</f>
        <v>10250</v>
      </c>
      <c r="V52" s="2">
        <f>U52+SUMIFS(data!$H$1:$H$1683, data!$A$1:$A$1683, 'Heron Fields'!$A52, data!$D$1:$D$1683, 'Heron Fields'!$A$2, data!$E$1:$E$1683, 'Heron Fields'!V$5)</f>
        <v>10250</v>
      </c>
      <c r="W52" s="2">
        <f>V52+SUMIFS(data!$H$1:$H$1683, data!$A$1:$A$1683, 'Heron Fields'!$A52, data!$D$1:$D$1683, 'Heron Fields'!$A$2, data!$E$1:$E$1683, 'Heron Fields'!W$5)</f>
        <v>10250</v>
      </c>
      <c r="X52" s="2">
        <f>W52+SUMIFS(data!$H$1:$H$1683, data!$A$1:$A$1683, 'Heron Fields'!$A52, data!$D$1:$D$1683, 'Heron Fields'!$A$2, data!$E$1:$E$1683, 'Heron Fields'!X$5)</f>
        <v>10250</v>
      </c>
      <c r="Y52" s="2">
        <f>X52+SUMIFS(data!$H$1:$H$1683, data!$A$1:$A$1683, 'Heron Fields'!$A52, data!$D$1:$D$1683, 'Heron Fields'!$A$2, data!$E$1:$E$1683, 'Heron Fields'!Y$5)</f>
        <v>10250</v>
      </c>
      <c r="Z52" s="2">
        <f>Y52+SUMIFS(data!$H$1:$H$1683, data!$A$1:$A$1683, 'Heron Fields'!$A52, data!$D$1:$D$1683, 'Heron Fields'!$A$2, data!$E$1:$E$1683, 'Heron Fields'!Z$5)</f>
        <v>10250</v>
      </c>
      <c r="AA52" s="2">
        <f>Z52+SUMIFS(data!$H$1:$H$1683, data!$A$1:$A$1683, 'Heron Fields'!$A52, data!$D$1:$D$1683, 'Heron Fields'!$A$2, data!$E$1:$E$1683, 'Heron Fields'!AA$5)</f>
        <v>10250</v>
      </c>
      <c r="AB52" s="2">
        <f>AA52+SUMIFS(data!$H$1:$H$1683, data!$A$1:$A$1683, 'Heron Fields'!$A52, data!$D$1:$D$1683, 'Heron Fields'!$A$2, data!$E$1:$E$1683, 'Heron Fields'!AB$5)</f>
        <v>10250</v>
      </c>
      <c r="AC52" s="2">
        <f>AB52+SUMIFS(data!$H$1:$H$1683, data!$A$1:$A$1683, 'Heron Fields'!$A52, data!$D$1:$D$1683, 'Heron Fields'!$A$2, data!$E$1:$E$1683, 'Heron Fields'!AC$5)</f>
        <v>10250</v>
      </c>
      <c r="AD52" s="2">
        <f>AC52+SUMIFS(data!$H$1:$H$1683, data!$A$1:$A$1683, 'Heron Fields'!$A52, data!$D$1:$D$1683, 'Heron Fields'!$A$2, data!$E$1:$E$1683, 'Heron Fields'!AD$5)</f>
        <v>10250</v>
      </c>
    </row>
    <row r="53" spans="1:30" x14ac:dyDescent="0.2">
      <c r="A53" t="s">
        <v>13</v>
      </c>
      <c r="C53" s="2">
        <f>SUMIFS(data!$H$1:$H$1683, data!$A$1:$A$1683, 'Heron Fields'!$A53, data!$D$1:$D$1683, 'Heron Fields'!$A$2, data!$E$1:$E$1683, 'Heron Fields'!C$5)</f>
        <v>550</v>
      </c>
      <c r="D53" s="2">
        <f>C53+SUMIFS(data!$H$1:$H$1683, data!$A$1:$A$1683, 'Heron Fields'!$A53, data!$D$1:$D$1683, 'Heron Fields'!$A$2, data!$E$1:$E$1683, 'Heron Fields'!D$5)</f>
        <v>55787.86</v>
      </c>
      <c r="E53" s="2">
        <f>D53+SUMIFS(data!$H$1:$H$1683, data!$A$1:$A$1683, 'Heron Fields'!$A53, data!$D$1:$D$1683, 'Heron Fields'!$A$2, data!$E$1:$E$1683, 'Heron Fields'!E$5)</f>
        <v>63407.86</v>
      </c>
      <c r="F53" s="2">
        <f>E53+SUMIFS(data!$H$1:$H$1683, data!$A$1:$A$1683, 'Heron Fields'!$A53, data!$D$1:$D$1683, 'Heron Fields'!$A$2, data!$E$1:$E$1683, 'Heron Fields'!F$5)</f>
        <v>63407.86</v>
      </c>
      <c r="G53" s="2">
        <f>F53+SUMIFS(data!$H$1:$H$1683, data!$A$1:$A$1683, 'Heron Fields'!$A53, data!$D$1:$D$1683, 'Heron Fields'!$A$2, data!$E$1:$E$1683, 'Heron Fields'!G$5)</f>
        <v>63407.86</v>
      </c>
      <c r="H53" s="2">
        <f>G53+SUMIFS(data!$H$1:$H$1683, data!$A$1:$A$1683, 'Heron Fields'!$A53, data!$D$1:$D$1683, 'Heron Fields'!$A$2, data!$E$1:$E$1683, 'Heron Fields'!H$5)</f>
        <v>94957.86</v>
      </c>
      <c r="I53" s="2">
        <f>H53+SUMIFS(data!$H$1:$H$1683, data!$A$1:$A$1683, 'Heron Fields'!$A53, data!$D$1:$D$1683, 'Heron Fields'!$A$2, data!$E$1:$E$1683, 'Heron Fields'!I$5)</f>
        <v>99703.86</v>
      </c>
      <c r="J53" s="2">
        <f>I53+SUMIFS(data!$H$1:$H$1683, data!$A$1:$A$1683, 'Heron Fields'!$A53, data!$D$1:$D$1683, 'Heron Fields'!$A$2, data!$E$1:$E$1683, 'Heron Fields'!J$5)</f>
        <v>100078.86</v>
      </c>
      <c r="K53" s="2">
        <f>J53+SUMIFS(data!$H$1:$H$1683, data!$A$1:$A$1683, 'Heron Fields'!$A53, data!$D$1:$D$1683, 'Heron Fields'!$A$2, data!$E$1:$E$1683, 'Heron Fields'!K$5)</f>
        <v>106783.86</v>
      </c>
      <c r="L53" s="2">
        <f>K53+SUMIFS(data!$H$1:$H$1683, data!$A$1:$A$1683, 'Heron Fields'!$A53, data!$D$1:$D$1683, 'Heron Fields'!$A$2, data!$E$1:$E$1683, 'Heron Fields'!L$5)</f>
        <v>107333.86</v>
      </c>
      <c r="M53" s="2">
        <f>L53+SUMIFS(data!$H$1:$H$1683, data!$A$1:$A$1683, 'Heron Fields'!$A53, data!$D$1:$D$1683, 'Heron Fields'!$A$2, data!$E$1:$E$1683, 'Heron Fields'!M$5)</f>
        <v>107333.86</v>
      </c>
      <c r="N53" s="2">
        <f>M53+SUMIFS(data!$H$1:$H$1683, data!$A$1:$A$1683, 'Heron Fields'!$A53, data!$D$1:$D$1683, 'Heron Fields'!$A$2, data!$E$1:$E$1683, 'Heron Fields'!N$5)</f>
        <v>114416.12</v>
      </c>
      <c r="O53" s="2">
        <f>N53+SUMIFS(data!$H$1:$H$1683, data!$A$1:$A$1683, 'Heron Fields'!$A53, data!$D$1:$D$1683, 'Heron Fields'!$A$2, data!$E$1:$E$1683, 'Heron Fields'!O$5)</f>
        <v>136970.88</v>
      </c>
      <c r="P53" s="2">
        <f>O53+SUMIFS(data!$H$1:$H$1683, data!$A$1:$A$1683, 'Heron Fields'!$A53, data!$D$1:$D$1683, 'Heron Fields'!$A$2, data!$E$1:$E$1683, 'Heron Fields'!P$5)</f>
        <v>160270.88</v>
      </c>
      <c r="Q53" s="2">
        <f>P53+SUMIFS(data!$H$1:$H$1683, data!$A$1:$A$1683, 'Heron Fields'!$A53, data!$D$1:$D$1683, 'Heron Fields'!$A$2, data!$E$1:$E$1683, 'Heron Fields'!Q$5)</f>
        <v>212502.91</v>
      </c>
      <c r="R53" s="2">
        <f>Q53+SUMIFS(data!$H$1:$H$1683, data!$A$1:$A$1683, 'Heron Fields'!$A53, data!$D$1:$D$1683, 'Heron Fields'!$A$2, data!$E$1:$E$1683, 'Heron Fields'!R$5)</f>
        <v>252092.04</v>
      </c>
      <c r="S53" s="2">
        <f>R53+SUMIFS(data!$H$1:$H$1683, data!$A$1:$A$1683, 'Heron Fields'!$A53, data!$D$1:$D$1683, 'Heron Fields'!$A$2, data!$E$1:$E$1683, 'Heron Fields'!S$5)</f>
        <v>278318.61</v>
      </c>
      <c r="T53" s="2">
        <f>S53+SUMIFS(data!$H$1:$H$1683, data!$A$1:$A$1683, 'Heron Fields'!$A53, data!$D$1:$D$1683, 'Heron Fields'!$A$2, data!$E$1:$E$1683, 'Heron Fields'!T$5)</f>
        <v>283758.17</v>
      </c>
      <c r="U53" s="2">
        <f>T53+SUMIFS(data!$H$1:$H$1683, data!$A$1:$A$1683, 'Heron Fields'!$A53, data!$D$1:$D$1683, 'Heron Fields'!$A$2, data!$E$1:$E$1683, 'Heron Fields'!U$5)</f>
        <v>284258.17</v>
      </c>
      <c r="V53" s="2">
        <f>U53+SUMIFS(data!$H$1:$H$1683, data!$A$1:$A$1683, 'Heron Fields'!$A53, data!$D$1:$D$1683, 'Heron Fields'!$A$2, data!$E$1:$E$1683, 'Heron Fields'!V$5)</f>
        <v>284758.17</v>
      </c>
      <c r="W53" s="2">
        <f>V53+SUMIFS(data!$H$1:$H$1683, data!$A$1:$A$1683, 'Heron Fields'!$A53, data!$D$1:$D$1683, 'Heron Fields'!$A$2, data!$E$1:$E$1683, 'Heron Fields'!W$5)</f>
        <v>284758.17</v>
      </c>
      <c r="X53" s="2">
        <f>W53+SUMIFS(data!$H$1:$H$1683, data!$A$1:$A$1683, 'Heron Fields'!$A53, data!$D$1:$D$1683, 'Heron Fields'!$A$2, data!$E$1:$E$1683, 'Heron Fields'!X$5)</f>
        <v>284758.17</v>
      </c>
      <c r="Y53" s="2">
        <f>X53+SUMIFS(data!$H$1:$H$1683, data!$A$1:$A$1683, 'Heron Fields'!$A53, data!$D$1:$D$1683, 'Heron Fields'!$A$2, data!$E$1:$E$1683, 'Heron Fields'!Y$5)</f>
        <v>284758.17</v>
      </c>
      <c r="Z53" s="2">
        <f>Y53+SUMIFS(data!$H$1:$H$1683, data!$A$1:$A$1683, 'Heron Fields'!$A53, data!$D$1:$D$1683, 'Heron Fields'!$A$2, data!$E$1:$E$1683, 'Heron Fields'!Z$5)</f>
        <v>284758.17</v>
      </c>
      <c r="AA53" s="2">
        <f>Z53+SUMIFS(data!$H$1:$H$1683, data!$A$1:$A$1683, 'Heron Fields'!$A53, data!$D$1:$D$1683, 'Heron Fields'!$A$2, data!$E$1:$E$1683, 'Heron Fields'!AA$5)</f>
        <v>332287.93</v>
      </c>
      <c r="AB53" s="2">
        <f>AA53+SUMIFS(data!$H$1:$H$1683, data!$A$1:$A$1683, 'Heron Fields'!$A53, data!$D$1:$D$1683, 'Heron Fields'!$A$2, data!$E$1:$E$1683, 'Heron Fields'!AB$5)</f>
        <v>355587.93</v>
      </c>
      <c r="AC53" s="2">
        <f>AB53+SUMIFS(data!$H$1:$H$1683, data!$A$1:$A$1683, 'Heron Fields'!$A53, data!$D$1:$D$1683, 'Heron Fields'!$A$2, data!$E$1:$E$1683, 'Heron Fields'!AC$5)</f>
        <v>413457.45999999996</v>
      </c>
      <c r="AD53" s="2">
        <f>AC53+SUMIFS(data!$H$1:$H$1683, data!$A$1:$A$1683, 'Heron Fields'!$A53, data!$D$1:$D$1683, 'Heron Fields'!$A$2, data!$E$1:$E$1683, 'Heron Fields'!AD$5)</f>
        <v>453046.58999999997</v>
      </c>
    </row>
    <row r="54" spans="1:30" x14ac:dyDescent="0.2">
      <c r="A54" t="s">
        <v>14</v>
      </c>
      <c r="C54" s="2">
        <f>SUMIFS(data!$H$1:$H$1683, data!$A$1:$A$1683, 'Heron Fields'!$A54, data!$D$1:$D$1683, 'Heron Fields'!$A$2, data!$E$1:$E$1683, 'Heron Fields'!C$5)</f>
        <v>653.70000000000005</v>
      </c>
      <c r="D54" s="2">
        <f>C54+SUMIFS(data!$H$1:$H$1683, data!$A$1:$A$1683, 'Heron Fields'!$A54, data!$D$1:$D$1683, 'Heron Fields'!$A$2, data!$E$1:$E$1683, 'Heron Fields'!D$5)</f>
        <v>1367.8600000000001</v>
      </c>
      <c r="E54" s="2">
        <f>D54+SUMIFS(data!$H$1:$H$1683, data!$A$1:$A$1683, 'Heron Fields'!$A54, data!$D$1:$D$1683, 'Heron Fields'!$A$2, data!$E$1:$E$1683, 'Heron Fields'!E$5)</f>
        <v>2066.4</v>
      </c>
      <c r="F54" s="2">
        <f>E54+SUMIFS(data!$H$1:$H$1683, data!$A$1:$A$1683, 'Heron Fields'!$A54, data!$D$1:$D$1683, 'Heron Fields'!$A$2, data!$E$1:$E$1683, 'Heron Fields'!F$5)</f>
        <v>2699.67</v>
      </c>
      <c r="G54" s="2">
        <f>F54+SUMIFS(data!$H$1:$H$1683, data!$A$1:$A$1683, 'Heron Fields'!$A54, data!$D$1:$D$1683, 'Heron Fields'!$A$2, data!$E$1:$E$1683, 'Heron Fields'!G$5)</f>
        <v>3917.75</v>
      </c>
      <c r="H54" s="2">
        <f>G54+SUMIFS(data!$H$1:$H$1683, data!$A$1:$A$1683, 'Heron Fields'!$A54, data!$D$1:$D$1683, 'Heron Fields'!$A$2, data!$E$1:$E$1683, 'Heron Fields'!H$5)</f>
        <v>4750.18</v>
      </c>
      <c r="I54" s="2">
        <f>H54+SUMIFS(data!$H$1:$H$1683, data!$A$1:$A$1683, 'Heron Fields'!$A54, data!$D$1:$D$1683, 'Heron Fields'!$A$2, data!$E$1:$E$1683, 'Heron Fields'!I$5)</f>
        <v>5477.08</v>
      </c>
      <c r="J54" s="2">
        <f>I54+SUMIFS(data!$H$1:$H$1683, data!$A$1:$A$1683, 'Heron Fields'!$A54, data!$D$1:$D$1683, 'Heron Fields'!$A$2, data!$E$1:$E$1683, 'Heron Fields'!J$5)</f>
        <v>5738.57</v>
      </c>
      <c r="K54" s="2">
        <f>J54+SUMIFS(data!$H$1:$H$1683, data!$A$1:$A$1683, 'Heron Fields'!$A54, data!$D$1:$D$1683, 'Heron Fields'!$A$2, data!$E$1:$E$1683, 'Heron Fields'!K$5)</f>
        <v>6029.3499999999995</v>
      </c>
      <c r="L54" s="2">
        <f>K54+SUMIFS(data!$H$1:$H$1683, data!$A$1:$A$1683, 'Heron Fields'!$A54, data!$D$1:$D$1683, 'Heron Fields'!$A$2, data!$E$1:$E$1683, 'Heron Fields'!L$5)</f>
        <v>6271.73</v>
      </c>
      <c r="M54" s="2">
        <f>L54+SUMIFS(data!$H$1:$H$1683, data!$A$1:$A$1683, 'Heron Fields'!$A54, data!$D$1:$D$1683, 'Heron Fields'!$A$2, data!$E$1:$E$1683, 'Heron Fields'!M$5)</f>
        <v>6678.2099999999991</v>
      </c>
      <c r="N54" s="2">
        <f>M54+SUMIFS(data!$H$1:$H$1683, data!$A$1:$A$1683, 'Heron Fields'!$A54, data!$D$1:$D$1683, 'Heron Fields'!$A$2, data!$E$1:$E$1683, 'Heron Fields'!N$5)</f>
        <v>7598.7399999999989</v>
      </c>
      <c r="O54" s="2">
        <f>N54+SUMIFS(data!$H$1:$H$1683, data!$A$1:$A$1683, 'Heron Fields'!$A54, data!$D$1:$D$1683, 'Heron Fields'!$A$2, data!$E$1:$E$1683, 'Heron Fields'!O$5)</f>
        <v>8181.7199999999993</v>
      </c>
      <c r="P54" s="2">
        <f>O54+SUMIFS(data!$H$1:$H$1683, data!$A$1:$A$1683, 'Heron Fields'!$A54, data!$D$1:$D$1683, 'Heron Fields'!$A$2, data!$E$1:$E$1683, 'Heron Fields'!P$5)</f>
        <v>8555.92</v>
      </c>
      <c r="Q54" s="2">
        <f>P54+SUMIFS(data!$H$1:$H$1683, data!$A$1:$A$1683, 'Heron Fields'!$A54, data!$D$1:$D$1683, 'Heron Fields'!$A$2, data!$E$1:$E$1683, 'Heron Fields'!Q$5)</f>
        <v>9005.2999999999993</v>
      </c>
      <c r="R54" s="2">
        <f>Q54+SUMIFS(data!$H$1:$H$1683, data!$A$1:$A$1683, 'Heron Fields'!$A54, data!$D$1:$D$1683, 'Heron Fields'!$A$2, data!$E$1:$E$1683, 'Heron Fields'!R$5)</f>
        <v>9522.25</v>
      </c>
      <c r="S54" s="2">
        <f>R54+SUMIFS(data!$H$1:$H$1683, data!$A$1:$A$1683, 'Heron Fields'!$A54, data!$D$1:$D$1683, 'Heron Fields'!$A$2, data!$E$1:$E$1683, 'Heron Fields'!S$5)</f>
        <v>10166.42</v>
      </c>
      <c r="T54" s="2">
        <f>S54+SUMIFS(data!$H$1:$H$1683, data!$A$1:$A$1683, 'Heron Fields'!$A54, data!$D$1:$D$1683, 'Heron Fields'!$A$2, data!$E$1:$E$1683, 'Heron Fields'!T$5)</f>
        <v>10556.53</v>
      </c>
      <c r="U54" s="2">
        <f>T54+SUMIFS(data!$H$1:$H$1683, data!$A$1:$A$1683, 'Heron Fields'!$A54, data!$D$1:$D$1683, 'Heron Fields'!$A$2, data!$E$1:$E$1683, 'Heron Fields'!U$5)</f>
        <v>10813.08</v>
      </c>
      <c r="V54" s="2">
        <f>U54+SUMIFS(data!$H$1:$H$1683, data!$A$1:$A$1683, 'Heron Fields'!$A54, data!$D$1:$D$1683, 'Heron Fields'!$A$2, data!$E$1:$E$1683, 'Heron Fields'!V$5)</f>
        <v>11182.23</v>
      </c>
      <c r="W54" s="2">
        <f>V54+SUMIFS(data!$H$1:$H$1683, data!$A$1:$A$1683, 'Heron Fields'!$A54, data!$D$1:$D$1683, 'Heron Fields'!$A$2, data!$E$1:$E$1683, 'Heron Fields'!W$5)</f>
        <v>11182.23</v>
      </c>
      <c r="X54" s="2">
        <f>W54+SUMIFS(data!$H$1:$H$1683, data!$A$1:$A$1683, 'Heron Fields'!$A54, data!$D$1:$D$1683, 'Heron Fields'!$A$2, data!$E$1:$E$1683, 'Heron Fields'!X$5)</f>
        <v>11182.23</v>
      </c>
      <c r="Y54" s="2">
        <f>X54+SUMIFS(data!$H$1:$H$1683, data!$A$1:$A$1683, 'Heron Fields'!$A54, data!$D$1:$D$1683, 'Heron Fields'!$A$2, data!$E$1:$E$1683, 'Heron Fields'!Y$5)</f>
        <v>11182.23</v>
      </c>
      <c r="Z54" s="2">
        <f>Y54+SUMIFS(data!$H$1:$H$1683, data!$A$1:$A$1683, 'Heron Fields'!$A54, data!$D$1:$D$1683, 'Heron Fields'!$A$2, data!$E$1:$E$1683, 'Heron Fields'!Z$5)</f>
        <v>11182.23</v>
      </c>
      <c r="AA54" s="2">
        <f>Z54+SUMIFS(data!$H$1:$H$1683, data!$A$1:$A$1683, 'Heron Fields'!$A54, data!$D$1:$D$1683, 'Heron Fields'!$A$2, data!$E$1:$E$1683, 'Heron Fields'!AA$5)</f>
        <v>11765.21</v>
      </c>
      <c r="AB54" s="2">
        <f>AA54+SUMIFS(data!$H$1:$H$1683, data!$A$1:$A$1683, 'Heron Fields'!$A54, data!$D$1:$D$1683, 'Heron Fields'!$A$2, data!$E$1:$E$1683, 'Heron Fields'!AB$5)</f>
        <v>12139.41</v>
      </c>
      <c r="AC54" s="2">
        <f>AB54+SUMIFS(data!$H$1:$H$1683, data!$A$1:$A$1683, 'Heron Fields'!$A54, data!$D$1:$D$1683, 'Heron Fields'!$A$2, data!$E$1:$E$1683, 'Heron Fields'!AC$5)</f>
        <v>12588.789999999999</v>
      </c>
      <c r="AD54" s="2">
        <f>AC54+SUMIFS(data!$H$1:$H$1683, data!$A$1:$A$1683, 'Heron Fields'!$A54, data!$D$1:$D$1683, 'Heron Fields'!$A$2, data!$E$1:$E$1683, 'Heron Fields'!AD$5)</f>
        <v>13105.74</v>
      </c>
    </row>
    <row r="55" spans="1:30" x14ac:dyDescent="0.2">
      <c r="A55" t="s">
        <v>33</v>
      </c>
      <c r="C55" s="2">
        <f>SUMIFS(data!$H$1:$H$1683, data!$A$1:$A$1683, 'Heron Fields'!$A55, data!$D$1:$D$1683, 'Heron Fields'!$A$2, data!$E$1:$E$1683, 'Heron Fields'!C$5)</f>
        <v>2215.9</v>
      </c>
      <c r="D55" s="2">
        <f>C55+SUMIFS(data!$H$1:$H$1683, data!$A$1:$A$1683, 'Heron Fields'!$A55, data!$D$1:$D$1683, 'Heron Fields'!$A$2, data!$E$1:$E$1683, 'Heron Fields'!D$5)</f>
        <v>2215.9</v>
      </c>
      <c r="E55" s="2">
        <f>D55+SUMIFS(data!$H$1:$H$1683, data!$A$1:$A$1683, 'Heron Fields'!$A55, data!$D$1:$D$1683, 'Heron Fields'!$A$2, data!$E$1:$E$1683, 'Heron Fields'!E$5)</f>
        <v>7102.6299999999992</v>
      </c>
      <c r="F55" s="2">
        <f>E55+SUMIFS(data!$H$1:$H$1683, data!$A$1:$A$1683, 'Heron Fields'!$A55, data!$D$1:$D$1683, 'Heron Fields'!$A$2, data!$E$1:$E$1683, 'Heron Fields'!F$5)</f>
        <v>9722.25</v>
      </c>
      <c r="G55" s="2">
        <f>F55+SUMIFS(data!$H$1:$H$1683, data!$A$1:$A$1683, 'Heron Fields'!$A55, data!$D$1:$D$1683, 'Heron Fields'!$A$2, data!$E$1:$E$1683, 'Heron Fields'!G$5)</f>
        <v>13256.94</v>
      </c>
      <c r="H55" s="2">
        <f>G55+SUMIFS(data!$H$1:$H$1683, data!$A$1:$A$1683, 'Heron Fields'!$A55, data!$D$1:$D$1683, 'Heron Fields'!$A$2, data!$E$1:$E$1683, 'Heron Fields'!H$5)</f>
        <v>17376.900000000001</v>
      </c>
      <c r="I55" s="2">
        <f>H55+SUMIFS(data!$H$1:$H$1683, data!$A$1:$A$1683, 'Heron Fields'!$A55, data!$D$1:$D$1683, 'Heron Fields'!$A$2, data!$E$1:$E$1683, 'Heron Fields'!I$5)</f>
        <v>20614.580000000002</v>
      </c>
      <c r="J55" s="2">
        <f>I55+SUMIFS(data!$H$1:$H$1683, data!$A$1:$A$1683, 'Heron Fields'!$A55, data!$D$1:$D$1683, 'Heron Fields'!$A$2, data!$E$1:$E$1683, 'Heron Fields'!J$5)</f>
        <v>23636.97</v>
      </c>
      <c r="K55" s="2">
        <f>J55+SUMIFS(data!$H$1:$H$1683, data!$A$1:$A$1683, 'Heron Fields'!$A55, data!$D$1:$D$1683, 'Heron Fields'!$A$2, data!$E$1:$E$1683, 'Heron Fields'!K$5)</f>
        <v>26707.66</v>
      </c>
      <c r="L55" s="2">
        <f>K55+SUMIFS(data!$H$1:$H$1683, data!$A$1:$A$1683, 'Heron Fields'!$A55, data!$D$1:$D$1683, 'Heron Fields'!$A$2, data!$E$1:$E$1683, 'Heron Fields'!L$5)</f>
        <v>26707.66</v>
      </c>
      <c r="M55" s="2">
        <f>L55+SUMIFS(data!$H$1:$H$1683, data!$A$1:$A$1683, 'Heron Fields'!$A55, data!$D$1:$D$1683, 'Heron Fields'!$A$2, data!$E$1:$E$1683, 'Heron Fields'!M$5)</f>
        <v>31830.7</v>
      </c>
      <c r="N55" s="2">
        <f>M55+SUMIFS(data!$H$1:$H$1683, data!$A$1:$A$1683, 'Heron Fields'!$A55, data!$D$1:$D$1683, 'Heron Fields'!$A$2, data!$E$1:$E$1683, 'Heron Fields'!N$5)</f>
        <v>31830.7</v>
      </c>
      <c r="O55" s="2">
        <f>N55+SUMIFS(data!$H$1:$H$1683, data!$A$1:$A$1683, 'Heron Fields'!$A55, data!$D$1:$D$1683, 'Heron Fields'!$A$2, data!$E$1:$E$1683, 'Heron Fields'!O$5)</f>
        <v>43046.83</v>
      </c>
      <c r="P55" s="2">
        <f>O55+SUMIFS(data!$H$1:$H$1683, data!$A$1:$A$1683, 'Heron Fields'!$A55, data!$D$1:$D$1683, 'Heron Fields'!$A$2, data!$E$1:$E$1683, 'Heron Fields'!P$5)</f>
        <v>40569.32</v>
      </c>
      <c r="Q55" s="2">
        <f>P55+SUMIFS(data!$H$1:$H$1683, data!$A$1:$A$1683, 'Heron Fields'!$A55, data!$D$1:$D$1683, 'Heron Fields'!$A$2, data!$E$1:$E$1683, 'Heron Fields'!Q$5)</f>
        <v>43094.16</v>
      </c>
      <c r="R55" s="2">
        <f>Q55+SUMIFS(data!$H$1:$H$1683, data!$A$1:$A$1683, 'Heron Fields'!$A55, data!$D$1:$D$1683, 'Heron Fields'!$A$2, data!$E$1:$E$1683, 'Heron Fields'!R$5)</f>
        <v>43094.16</v>
      </c>
      <c r="S55" s="2">
        <f>R55+SUMIFS(data!$H$1:$H$1683, data!$A$1:$A$1683, 'Heron Fields'!$A55, data!$D$1:$D$1683, 'Heron Fields'!$A$2, data!$E$1:$E$1683, 'Heron Fields'!S$5)</f>
        <v>43094.16</v>
      </c>
      <c r="T55" s="2">
        <f>S55+SUMIFS(data!$H$1:$H$1683, data!$A$1:$A$1683, 'Heron Fields'!$A55, data!$D$1:$D$1683, 'Heron Fields'!$A$2, data!$E$1:$E$1683, 'Heron Fields'!T$5)</f>
        <v>43094.16</v>
      </c>
      <c r="U55" s="2">
        <f>T55+SUMIFS(data!$H$1:$H$1683, data!$A$1:$A$1683, 'Heron Fields'!$A55, data!$D$1:$D$1683, 'Heron Fields'!$A$2, data!$E$1:$E$1683, 'Heron Fields'!U$5)</f>
        <v>43928</v>
      </c>
      <c r="V55" s="2">
        <f>U55+SUMIFS(data!$H$1:$H$1683, data!$A$1:$A$1683, 'Heron Fields'!$A55, data!$D$1:$D$1683, 'Heron Fields'!$A$2, data!$E$1:$E$1683, 'Heron Fields'!V$5)</f>
        <v>56280.28</v>
      </c>
      <c r="W55" s="2">
        <f>V55+SUMIFS(data!$H$1:$H$1683, data!$A$1:$A$1683, 'Heron Fields'!$A55, data!$D$1:$D$1683, 'Heron Fields'!$A$2, data!$E$1:$E$1683, 'Heron Fields'!W$5)</f>
        <v>56280.28</v>
      </c>
      <c r="X55" s="2">
        <f>W55+SUMIFS(data!$H$1:$H$1683, data!$A$1:$A$1683, 'Heron Fields'!$A55, data!$D$1:$D$1683, 'Heron Fields'!$A$2, data!$E$1:$E$1683, 'Heron Fields'!X$5)</f>
        <v>56280.28</v>
      </c>
      <c r="Y55" s="2">
        <f>X55+SUMIFS(data!$H$1:$H$1683, data!$A$1:$A$1683, 'Heron Fields'!$A55, data!$D$1:$D$1683, 'Heron Fields'!$A$2, data!$E$1:$E$1683, 'Heron Fields'!Y$5)</f>
        <v>56280.28</v>
      </c>
      <c r="Z55" s="2">
        <f>Y55+SUMIFS(data!$H$1:$H$1683, data!$A$1:$A$1683, 'Heron Fields'!$A55, data!$D$1:$D$1683, 'Heron Fields'!$A$2, data!$E$1:$E$1683, 'Heron Fields'!Z$5)</f>
        <v>56280.28</v>
      </c>
      <c r="AA55" s="2">
        <f>Z55+SUMIFS(data!$H$1:$H$1683, data!$A$1:$A$1683, 'Heron Fields'!$A55, data!$D$1:$D$1683, 'Heron Fields'!$A$2, data!$E$1:$E$1683, 'Heron Fields'!AA$5)</f>
        <v>67496.41</v>
      </c>
      <c r="AB55" s="2">
        <f>AA55+SUMIFS(data!$H$1:$H$1683, data!$A$1:$A$1683, 'Heron Fields'!$A55, data!$D$1:$D$1683, 'Heron Fields'!$A$2, data!$E$1:$E$1683, 'Heron Fields'!AB$5)</f>
        <v>65018.9</v>
      </c>
      <c r="AC55" s="2">
        <f>AB55+SUMIFS(data!$H$1:$H$1683, data!$A$1:$A$1683, 'Heron Fields'!$A55, data!$D$1:$D$1683, 'Heron Fields'!$A$2, data!$E$1:$E$1683, 'Heron Fields'!AC$5)</f>
        <v>67543.740000000005</v>
      </c>
      <c r="AD55" s="2">
        <f>AC55+SUMIFS(data!$H$1:$H$1683, data!$A$1:$A$1683, 'Heron Fields'!$A55, data!$D$1:$D$1683, 'Heron Fields'!$A$2, data!$E$1:$E$1683, 'Heron Fields'!AD$5)</f>
        <v>67543.740000000005</v>
      </c>
    </row>
    <row r="56" spans="1:30" x14ac:dyDescent="0.2">
      <c r="A56" t="s">
        <v>34</v>
      </c>
      <c r="C56" s="2">
        <f>SUMIFS(data!$H$1:$H$1683, data!$A$1:$A$1683, 'Heron Fields'!$A56, data!$D$1:$D$1683, 'Heron Fields'!$A$2, data!$E$1:$E$1683, 'Heron Fields'!C$5)</f>
        <v>0</v>
      </c>
      <c r="D56" s="2">
        <f>C56+SUMIFS(data!$H$1:$H$1683, data!$A$1:$A$1683, 'Heron Fields'!$A56, data!$D$1:$D$1683, 'Heron Fields'!$A$2, data!$E$1:$E$1683, 'Heron Fields'!D$5)</f>
        <v>0</v>
      </c>
      <c r="E56" s="2">
        <f>D56+SUMIFS(data!$H$1:$H$1683, data!$A$1:$A$1683, 'Heron Fields'!$A56, data!$D$1:$D$1683, 'Heron Fields'!$A$2, data!$E$1:$E$1683, 'Heron Fields'!E$5)</f>
        <v>0</v>
      </c>
      <c r="F56" s="2">
        <f>E56+SUMIFS(data!$H$1:$H$1683, data!$A$1:$A$1683, 'Heron Fields'!$A56, data!$D$1:$D$1683, 'Heron Fields'!$A$2, data!$E$1:$E$1683, 'Heron Fields'!F$5)</f>
        <v>0</v>
      </c>
      <c r="G56" s="2">
        <f>F56+SUMIFS(data!$H$1:$H$1683, data!$A$1:$A$1683, 'Heron Fields'!$A56, data!$D$1:$D$1683, 'Heron Fields'!$A$2, data!$E$1:$E$1683, 'Heron Fields'!G$5)</f>
        <v>0</v>
      </c>
      <c r="H56" s="2">
        <f>G56+SUMIFS(data!$H$1:$H$1683, data!$A$1:$A$1683, 'Heron Fields'!$A56, data!$D$1:$D$1683, 'Heron Fields'!$A$2, data!$E$1:$E$1683, 'Heron Fields'!H$5)</f>
        <v>0</v>
      </c>
      <c r="I56" s="2">
        <f>H56+SUMIFS(data!$H$1:$H$1683, data!$A$1:$A$1683, 'Heron Fields'!$A56, data!$D$1:$D$1683, 'Heron Fields'!$A$2, data!$E$1:$E$1683, 'Heron Fields'!I$5)</f>
        <v>0</v>
      </c>
      <c r="J56" s="2">
        <f>I56+SUMIFS(data!$H$1:$H$1683, data!$A$1:$A$1683, 'Heron Fields'!$A56, data!$D$1:$D$1683, 'Heron Fields'!$A$2, data!$E$1:$E$1683, 'Heron Fields'!J$5)</f>
        <v>0</v>
      </c>
      <c r="K56" s="2">
        <f>J56+SUMIFS(data!$H$1:$H$1683, data!$A$1:$A$1683, 'Heron Fields'!$A56, data!$D$1:$D$1683, 'Heron Fields'!$A$2, data!$E$1:$E$1683, 'Heron Fields'!K$5)</f>
        <v>3563.4</v>
      </c>
      <c r="L56" s="2">
        <f>K56+SUMIFS(data!$H$1:$H$1683, data!$A$1:$A$1683, 'Heron Fields'!$A56, data!$D$1:$D$1683, 'Heron Fields'!$A$2, data!$E$1:$E$1683, 'Heron Fields'!L$5)</f>
        <v>3563.4</v>
      </c>
      <c r="M56" s="2">
        <f>L56+SUMIFS(data!$H$1:$H$1683, data!$A$1:$A$1683, 'Heron Fields'!$A56, data!$D$1:$D$1683, 'Heron Fields'!$A$2, data!$E$1:$E$1683, 'Heron Fields'!M$5)</f>
        <v>10690.2</v>
      </c>
      <c r="N56" s="2">
        <f>M56+SUMIFS(data!$H$1:$H$1683, data!$A$1:$A$1683, 'Heron Fields'!$A56, data!$D$1:$D$1683, 'Heron Fields'!$A$2, data!$E$1:$E$1683, 'Heron Fields'!N$5)</f>
        <v>10690.2</v>
      </c>
      <c r="O56" s="2">
        <f>N56+SUMIFS(data!$H$1:$H$1683, data!$A$1:$A$1683, 'Heron Fields'!$A56, data!$D$1:$D$1683, 'Heron Fields'!$A$2, data!$E$1:$E$1683, 'Heron Fields'!O$5)</f>
        <v>21380.400000000001</v>
      </c>
      <c r="P56" s="2">
        <f>O56+SUMIFS(data!$H$1:$H$1683, data!$A$1:$A$1683, 'Heron Fields'!$A56, data!$D$1:$D$1683, 'Heron Fields'!$A$2, data!$E$1:$E$1683, 'Heron Fields'!P$5)</f>
        <v>21380.400000000001</v>
      </c>
      <c r="Q56" s="2">
        <f>P56+SUMIFS(data!$H$1:$H$1683, data!$A$1:$A$1683, 'Heron Fields'!$A56, data!$D$1:$D$1683, 'Heron Fields'!$A$2, data!$E$1:$E$1683, 'Heron Fields'!Q$5)</f>
        <v>21380.400000000001</v>
      </c>
      <c r="R56" s="2">
        <f>Q56+SUMIFS(data!$H$1:$H$1683, data!$A$1:$A$1683, 'Heron Fields'!$A56, data!$D$1:$D$1683, 'Heron Fields'!$A$2, data!$E$1:$E$1683, 'Heron Fields'!R$5)</f>
        <v>21380.400000000001</v>
      </c>
      <c r="S56" s="2">
        <f>R56+SUMIFS(data!$H$1:$H$1683, data!$A$1:$A$1683, 'Heron Fields'!$A56, data!$D$1:$D$1683, 'Heron Fields'!$A$2, data!$E$1:$E$1683, 'Heron Fields'!S$5)</f>
        <v>21380.400000000001</v>
      </c>
      <c r="T56" s="2">
        <f>S56+SUMIFS(data!$H$1:$H$1683, data!$A$1:$A$1683, 'Heron Fields'!$A56, data!$D$1:$D$1683, 'Heron Fields'!$A$2, data!$E$1:$E$1683, 'Heron Fields'!T$5)</f>
        <v>21380.400000000001</v>
      </c>
      <c r="U56" s="2">
        <f>T56+SUMIFS(data!$H$1:$H$1683, data!$A$1:$A$1683, 'Heron Fields'!$A56, data!$D$1:$D$1683, 'Heron Fields'!$A$2, data!$E$1:$E$1683, 'Heron Fields'!U$5)</f>
        <v>21380.400000000001</v>
      </c>
      <c r="V56" s="2">
        <f>U56+SUMIFS(data!$H$1:$H$1683, data!$A$1:$A$1683, 'Heron Fields'!$A56, data!$D$1:$D$1683, 'Heron Fields'!$A$2, data!$E$1:$E$1683, 'Heron Fields'!V$5)</f>
        <v>57668.57</v>
      </c>
      <c r="W56" s="2">
        <f>V56+SUMIFS(data!$H$1:$H$1683, data!$A$1:$A$1683, 'Heron Fields'!$A56, data!$D$1:$D$1683, 'Heron Fields'!$A$2, data!$E$1:$E$1683, 'Heron Fields'!W$5)</f>
        <v>57668.57</v>
      </c>
      <c r="X56" s="2">
        <f>W56+SUMIFS(data!$H$1:$H$1683, data!$A$1:$A$1683, 'Heron Fields'!$A56, data!$D$1:$D$1683, 'Heron Fields'!$A$2, data!$E$1:$E$1683, 'Heron Fields'!X$5)</f>
        <v>57668.57</v>
      </c>
      <c r="Y56" s="2">
        <f>X56+SUMIFS(data!$H$1:$H$1683, data!$A$1:$A$1683, 'Heron Fields'!$A56, data!$D$1:$D$1683, 'Heron Fields'!$A$2, data!$E$1:$E$1683, 'Heron Fields'!Y$5)</f>
        <v>57668.57</v>
      </c>
      <c r="Z56" s="2">
        <f>Y56+SUMIFS(data!$H$1:$H$1683, data!$A$1:$A$1683, 'Heron Fields'!$A56, data!$D$1:$D$1683, 'Heron Fields'!$A$2, data!$E$1:$E$1683, 'Heron Fields'!Z$5)</f>
        <v>57668.57</v>
      </c>
      <c r="AA56" s="2">
        <f>Z56+SUMIFS(data!$H$1:$H$1683, data!$A$1:$A$1683, 'Heron Fields'!$A56, data!$D$1:$D$1683, 'Heron Fields'!$A$2, data!$E$1:$E$1683, 'Heron Fields'!AA$5)</f>
        <v>68358.77</v>
      </c>
      <c r="AB56" s="2">
        <f>AA56+SUMIFS(data!$H$1:$H$1683, data!$A$1:$A$1683, 'Heron Fields'!$A56, data!$D$1:$D$1683, 'Heron Fields'!$A$2, data!$E$1:$E$1683, 'Heron Fields'!AB$5)</f>
        <v>68358.77</v>
      </c>
      <c r="AC56" s="2">
        <f>AB56+SUMIFS(data!$H$1:$H$1683, data!$A$1:$A$1683, 'Heron Fields'!$A56, data!$D$1:$D$1683, 'Heron Fields'!$A$2, data!$E$1:$E$1683, 'Heron Fields'!AC$5)</f>
        <v>68358.77</v>
      </c>
      <c r="AD56" s="2">
        <f>AC56+SUMIFS(data!$H$1:$H$1683, data!$A$1:$A$1683, 'Heron Fields'!$A56, data!$D$1:$D$1683, 'Heron Fields'!$A$2, data!$E$1:$E$1683, 'Heron Fields'!AD$5)</f>
        <v>68358.77</v>
      </c>
    </row>
    <row r="57" spans="1:30" x14ac:dyDescent="0.2">
      <c r="A57" t="s">
        <v>35</v>
      </c>
      <c r="C57" s="2">
        <f>SUMIFS(data!$H$1:$H$1683, data!$A$1:$A$1683, 'Heron Fields'!$A57, data!$D$1:$D$1683, 'Heron Fields'!$A$2, data!$E$1:$E$1683, 'Heron Fields'!C$5)</f>
        <v>10580.4</v>
      </c>
      <c r="D57" s="2">
        <f>C57+SUMIFS(data!$H$1:$H$1683, data!$A$1:$A$1683, 'Heron Fields'!$A57, data!$D$1:$D$1683, 'Heron Fields'!$A$2, data!$E$1:$E$1683, 'Heron Fields'!D$5)</f>
        <v>10580.4</v>
      </c>
      <c r="E57" s="2">
        <f>D57+SUMIFS(data!$H$1:$H$1683, data!$A$1:$A$1683, 'Heron Fields'!$A57, data!$D$1:$D$1683, 'Heron Fields'!$A$2, data!$E$1:$E$1683, 'Heron Fields'!E$5)</f>
        <v>19787.8</v>
      </c>
      <c r="F57" s="2">
        <f>E57+SUMIFS(data!$H$1:$H$1683, data!$A$1:$A$1683, 'Heron Fields'!$A57, data!$D$1:$D$1683, 'Heron Fields'!$A$2, data!$E$1:$E$1683, 'Heron Fields'!F$5)</f>
        <v>24127.37</v>
      </c>
      <c r="G57" s="2">
        <f>F57+SUMIFS(data!$H$1:$H$1683, data!$A$1:$A$1683, 'Heron Fields'!$A57, data!$D$1:$D$1683, 'Heron Fields'!$A$2, data!$E$1:$E$1683, 'Heron Fields'!G$5)</f>
        <v>28508.16</v>
      </c>
      <c r="H57" s="2">
        <f>G57+SUMIFS(data!$H$1:$H$1683, data!$A$1:$A$1683, 'Heron Fields'!$A57, data!$D$1:$D$1683, 'Heron Fields'!$A$2, data!$E$1:$E$1683, 'Heron Fields'!H$5)</f>
        <v>33283.22</v>
      </c>
      <c r="I57" s="2">
        <f>H57+SUMIFS(data!$H$1:$H$1683, data!$A$1:$A$1683, 'Heron Fields'!$A57, data!$D$1:$D$1683, 'Heron Fields'!$A$2, data!$E$1:$E$1683, 'Heron Fields'!I$5)</f>
        <v>38281.72</v>
      </c>
      <c r="J57" s="2">
        <f>I57+SUMIFS(data!$H$1:$H$1683, data!$A$1:$A$1683, 'Heron Fields'!$A57, data!$D$1:$D$1683, 'Heron Fields'!$A$2, data!$E$1:$E$1683, 'Heron Fields'!J$5)</f>
        <v>43254.35</v>
      </c>
      <c r="K57" s="2">
        <f>J57+SUMIFS(data!$H$1:$H$1683, data!$A$1:$A$1683, 'Heron Fields'!$A57, data!$D$1:$D$1683, 'Heron Fields'!$A$2, data!$E$1:$E$1683, 'Heron Fields'!K$5)</f>
        <v>51881.47</v>
      </c>
      <c r="L57" s="2">
        <f>K57+SUMIFS(data!$H$1:$H$1683, data!$A$1:$A$1683, 'Heron Fields'!$A57, data!$D$1:$D$1683, 'Heron Fields'!$A$2, data!$E$1:$E$1683, 'Heron Fields'!L$5)</f>
        <v>51881.47</v>
      </c>
      <c r="M57" s="2">
        <f>L57+SUMIFS(data!$H$1:$H$1683, data!$A$1:$A$1683, 'Heron Fields'!$A57, data!$D$1:$D$1683, 'Heron Fields'!$A$2, data!$E$1:$E$1683, 'Heron Fields'!M$5)</f>
        <v>77630.740000000005</v>
      </c>
      <c r="N57" s="2">
        <f>M57+SUMIFS(data!$H$1:$H$1683, data!$A$1:$A$1683, 'Heron Fields'!$A57, data!$D$1:$D$1683, 'Heron Fields'!$A$2, data!$E$1:$E$1683, 'Heron Fields'!N$5)</f>
        <v>77630.740000000005</v>
      </c>
      <c r="O57" s="2">
        <f>N57+SUMIFS(data!$H$1:$H$1683, data!$A$1:$A$1683, 'Heron Fields'!$A57, data!$D$1:$D$1683, 'Heron Fields'!$A$2, data!$E$1:$E$1683, 'Heron Fields'!O$5)</f>
        <v>116979.77</v>
      </c>
      <c r="P57" s="2">
        <f>O57+SUMIFS(data!$H$1:$H$1683, data!$A$1:$A$1683, 'Heron Fields'!$A57, data!$D$1:$D$1683, 'Heron Fields'!$A$2, data!$E$1:$E$1683, 'Heron Fields'!P$5)</f>
        <v>112677.93000000001</v>
      </c>
      <c r="Q57" s="2">
        <f>P57+SUMIFS(data!$H$1:$H$1683, data!$A$1:$A$1683, 'Heron Fields'!$A57, data!$D$1:$D$1683, 'Heron Fields'!$A$2, data!$E$1:$E$1683, 'Heron Fields'!Q$5)</f>
        <v>121510.17000000001</v>
      </c>
      <c r="R57" s="2">
        <f>Q57+SUMIFS(data!$H$1:$H$1683, data!$A$1:$A$1683, 'Heron Fields'!$A57, data!$D$1:$D$1683, 'Heron Fields'!$A$2, data!$E$1:$E$1683, 'Heron Fields'!R$5)</f>
        <v>121510.17000000001</v>
      </c>
      <c r="S57" s="2">
        <f>R57+SUMIFS(data!$H$1:$H$1683, data!$A$1:$A$1683, 'Heron Fields'!$A57, data!$D$1:$D$1683, 'Heron Fields'!$A$2, data!$E$1:$E$1683, 'Heron Fields'!S$5)</f>
        <v>121510.17000000001</v>
      </c>
      <c r="T57" s="2">
        <f>S57+SUMIFS(data!$H$1:$H$1683, data!$A$1:$A$1683, 'Heron Fields'!$A57, data!$D$1:$D$1683, 'Heron Fields'!$A$2, data!$E$1:$E$1683, 'Heron Fields'!T$5)</f>
        <v>121510.17000000001</v>
      </c>
      <c r="U57" s="2">
        <f>T57+SUMIFS(data!$H$1:$H$1683, data!$A$1:$A$1683, 'Heron Fields'!$A57, data!$D$1:$D$1683, 'Heron Fields'!$A$2, data!$E$1:$E$1683, 'Heron Fields'!U$5)</f>
        <v>122604.35</v>
      </c>
      <c r="V57" s="2">
        <f>U57+SUMIFS(data!$H$1:$H$1683, data!$A$1:$A$1683, 'Heron Fields'!$A57, data!$D$1:$D$1683, 'Heron Fields'!$A$2, data!$E$1:$E$1683, 'Heron Fields'!V$5)</f>
        <v>169761.13</v>
      </c>
      <c r="W57" s="2">
        <f>V57+SUMIFS(data!$H$1:$H$1683, data!$A$1:$A$1683, 'Heron Fields'!$A57, data!$D$1:$D$1683, 'Heron Fields'!$A$2, data!$E$1:$E$1683, 'Heron Fields'!W$5)</f>
        <v>169761.13</v>
      </c>
      <c r="X57" s="2">
        <f>W57+SUMIFS(data!$H$1:$H$1683, data!$A$1:$A$1683, 'Heron Fields'!$A57, data!$D$1:$D$1683, 'Heron Fields'!$A$2, data!$E$1:$E$1683, 'Heron Fields'!X$5)</f>
        <v>169761.13</v>
      </c>
      <c r="Y57" s="2">
        <f>X57+SUMIFS(data!$H$1:$H$1683, data!$A$1:$A$1683, 'Heron Fields'!$A57, data!$D$1:$D$1683, 'Heron Fields'!$A$2, data!$E$1:$E$1683, 'Heron Fields'!Y$5)</f>
        <v>169761.13</v>
      </c>
      <c r="Z57" s="2">
        <f>Y57+SUMIFS(data!$H$1:$H$1683, data!$A$1:$A$1683, 'Heron Fields'!$A57, data!$D$1:$D$1683, 'Heron Fields'!$A$2, data!$E$1:$E$1683, 'Heron Fields'!Z$5)</f>
        <v>169761.13</v>
      </c>
      <c r="AA57" s="2">
        <f>Z57+SUMIFS(data!$H$1:$H$1683, data!$A$1:$A$1683, 'Heron Fields'!$A57, data!$D$1:$D$1683, 'Heron Fields'!$A$2, data!$E$1:$E$1683, 'Heron Fields'!AA$5)</f>
        <v>209110.16</v>
      </c>
      <c r="AB57" s="2">
        <f>AA57+SUMIFS(data!$H$1:$H$1683, data!$A$1:$A$1683, 'Heron Fields'!$A57, data!$D$1:$D$1683, 'Heron Fields'!$A$2, data!$E$1:$E$1683, 'Heron Fields'!AB$5)</f>
        <v>204808.32000000001</v>
      </c>
      <c r="AC57" s="2">
        <f>AB57+SUMIFS(data!$H$1:$H$1683, data!$A$1:$A$1683, 'Heron Fields'!$A57, data!$D$1:$D$1683, 'Heron Fields'!$A$2, data!$E$1:$E$1683, 'Heron Fields'!AC$5)</f>
        <v>213640.56</v>
      </c>
      <c r="AD57" s="2">
        <f>AC57+SUMIFS(data!$H$1:$H$1683, data!$A$1:$A$1683, 'Heron Fields'!$A57, data!$D$1:$D$1683, 'Heron Fields'!$A$2, data!$E$1:$E$1683, 'Heron Fields'!AD$5)</f>
        <v>213640.56</v>
      </c>
    </row>
    <row r="58" spans="1:30" x14ac:dyDescent="0.2">
      <c r="A58" t="s">
        <v>36</v>
      </c>
      <c r="C58" s="2">
        <f>SUMIFS(data!$H$1:$H$1683, data!$A$1:$A$1683, 'Heron Fields'!$A58, data!$D$1:$D$1683, 'Heron Fields'!$A$2, data!$E$1:$E$1683, 'Heron Fields'!C$5)</f>
        <v>67644.039999999994</v>
      </c>
      <c r="D58" s="2">
        <f>C58+SUMIFS(data!$H$1:$H$1683, data!$A$1:$A$1683, 'Heron Fields'!$A58, data!$D$1:$D$1683, 'Heron Fields'!$A$2, data!$E$1:$E$1683, 'Heron Fields'!D$5)</f>
        <v>146415.69</v>
      </c>
      <c r="E58" s="2">
        <f>D58+SUMIFS(data!$H$1:$H$1683, data!$A$1:$A$1683, 'Heron Fields'!$A58, data!$D$1:$D$1683, 'Heron Fields'!$A$2, data!$E$1:$E$1683, 'Heron Fields'!E$5)</f>
        <v>232840.68</v>
      </c>
      <c r="F58" s="2">
        <f>E58+SUMIFS(data!$H$1:$H$1683, data!$A$1:$A$1683, 'Heron Fields'!$A58, data!$D$1:$D$1683, 'Heron Fields'!$A$2, data!$E$1:$E$1683, 'Heron Fields'!F$5)</f>
        <v>319265.68</v>
      </c>
      <c r="G58" s="2">
        <f>F58+SUMIFS(data!$H$1:$H$1683, data!$A$1:$A$1683, 'Heron Fields'!$A58, data!$D$1:$D$1683, 'Heron Fields'!$A$2, data!$E$1:$E$1683, 'Heron Fields'!G$5)</f>
        <v>405690.68</v>
      </c>
      <c r="H58" s="2">
        <f>G58+SUMIFS(data!$H$1:$H$1683, data!$A$1:$A$1683, 'Heron Fields'!$A58, data!$D$1:$D$1683, 'Heron Fields'!$A$2, data!$E$1:$E$1683, 'Heron Fields'!H$5)</f>
        <v>489440.68</v>
      </c>
      <c r="I58" s="2">
        <f>H58+SUMIFS(data!$H$1:$H$1683, data!$A$1:$A$1683, 'Heron Fields'!$A58, data!$D$1:$D$1683, 'Heron Fields'!$A$2, data!$E$1:$E$1683, 'Heron Fields'!I$5)</f>
        <v>579990.67999999993</v>
      </c>
      <c r="J58" s="2">
        <f>I58+SUMIFS(data!$H$1:$H$1683, data!$A$1:$A$1683, 'Heron Fields'!$A58, data!$D$1:$D$1683, 'Heron Fields'!$A$2, data!$E$1:$E$1683, 'Heron Fields'!J$5)</f>
        <v>670540.67999999993</v>
      </c>
      <c r="K58" s="2">
        <f>J58+SUMIFS(data!$H$1:$H$1683, data!$A$1:$A$1683, 'Heron Fields'!$A58, data!$D$1:$D$1683, 'Heron Fields'!$A$2, data!$E$1:$E$1683, 'Heron Fields'!K$5)</f>
        <v>751540.67999999993</v>
      </c>
      <c r="L58" s="2">
        <f>K58+SUMIFS(data!$H$1:$H$1683, data!$A$1:$A$1683, 'Heron Fields'!$A58, data!$D$1:$D$1683, 'Heron Fields'!$A$2, data!$E$1:$E$1683, 'Heron Fields'!L$5)</f>
        <v>854353.10999999987</v>
      </c>
      <c r="M58" s="2">
        <f>L58+SUMIFS(data!$H$1:$H$1683, data!$A$1:$A$1683, 'Heron Fields'!$A58, data!$D$1:$D$1683, 'Heron Fields'!$A$2, data!$E$1:$E$1683, 'Heron Fields'!M$5)</f>
        <v>937165.5399999998</v>
      </c>
      <c r="N58" s="2">
        <f>M58+SUMIFS(data!$H$1:$H$1683, data!$A$1:$A$1683, 'Heron Fields'!$A58, data!$D$1:$D$1683, 'Heron Fields'!$A$2, data!$E$1:$E$1683, 'Heron Fields'!N$5)</f>
        <v>1040907.5399999998</v>
      </c>
      <c r="O58" s="2">
        <f>N58+SUMIFS(data!$H$1:$H$1683, data!$A$1:$A$1683, 'Heron Fields'!$A58, data!$D$1:$D$1683, 'Heron Fields'!$A$2, data!$E$1:$E$1683, 'Heron Fields'!O$5)</f>
        <v>1150126.1099999999</v>
      </c>
      <c r="P58" s="2">
        <f>O58+SUMIFS(data!$H$1:$H$1683, data!$A$1:$A$1683, 'Heron Fields'!$A58, data!$D$1:$D$1683, 'Heron Fields'!$A$2, data!$E$1:$E$1683, 'Heron Fields'!P$5)</f>
        <v>1248434.1099999999</v>
      </c>
      <c r="Q58" s="2">
        <f>P58+SUMIFS(data!$H$1:$H$1683, data!$A$1:$A$1683, 'Heron Fields'!$A58, data!$D$1:$D$1683, 'Heron Fields'!$A$2, data!$E$1:$E$1683, 'Heron Fields'!Q$5)</f>
        <v>1370092.1099999999</v>
      </c>
      <c r="R58" s="2">
        <f>Q58+SUMIFS(data!$H$1:$H$1683, data!$A$1:$A$1683, 'Heron Fields'!$A58, data!$D$1:$D$1683, 'Heron Fields'!$A$2, data!$E$1:$E$1683, 'Heron Fields'!R$5)</f>
        <v>1491750.1099999999</v>
      </c>
      <c r="S58" s="2">
        <f>R58+SUMIFS(data!$H$1:$H$1683, data!$A$1:$A$1683, 'Heron Fields'!$A58, data!$D$1:$D$1683, 'Heron Fields'!$A$2, data!$E$1:$E$1683, 'Heron Fields'!S$5)</f>
        <v>1613408.1099999999</v>
      </c>
      <c r="T58" s="2">
        <f>S58+SUMIFS(data!$H$1:$H$1683, data!$A$1:$A$1683, 'Heron Fields'!$A58, data!$D$1:$D$1683, 'Heron Fields'!$A$2, data!$E$1:$E$1683, 'Heron Fields'!T$5)</f>
        <v>1735491.1099999999</v>
      </c>
      <c r="U58" s="2">
        <f>T58+SUMIFS(data!$H$1:$H$1683, data!$A$1:$A$1683, 'Heron Fields'!$A58, data!$D$1:$D$1683, 'Heron Fields'!$A$2, data!$E$1:$E$1683, 'Heron Fields'!U$5)</f>
        <v>1864324.1099999999</v>
      </c>
      <c r="V58" s="2">
        <f>U58+SUMIFS(data!$H$1:$H$1683, data!$A$1:$A$1683, 'Heron Fields'!$A58, data!$D$1:$D$1683, 'Heron Fields'!$A$2, data!$E$1:$E$1683, 'Heron Fields'!V$5)</f>
        <v>1979657.1099999999</v>
      </c>
      <c r="W58" s="2">
        <f>V58+SUMIFS(data!$H$1:$H$1683, data!$A$1:$A$1683, 'Heron Fields'!$A58, data!$D$1:$D$1683, 'Heron Fields'!$A$2, data!$E$1:$E$1683, 'Heron Fields'!W$5)</f>
        <v>1979657.1099999999</v>
      </c>
      <c r="X58" s="2">
        <f>W58+SUMIFS(data!$H$1:$H$1683, data!$A$1:$A$1683, 'Heron Fields'!$A58, data!$D$1:$D$1683, 'Heron Fields'!$A$2, data!$E$1:$E$1683, 'Heron Fields'!X$5)</f>
        <v>1979657.1099999999</v>
      </c>
      <c r="Y58" s="2">
        <f>X58+SUMIFS(data!$H$1:$H$1683, data!$A$1:$A$1683, 'Heron Fields'!$A58, data!$D$1:$D$1683, 'Heron Fields'!$A$2, data!$E$1:$E$1683, 'Heron Fields'!Y$5)</f>
        <v>1979657.1099999999</v>
      </c>
      <c r="Z58" s="2">
        <f>Y58+SUMIFS(data!$H$1:$H$1683, data!$A$1:$A$1683, 'Heron Fields'!$A58, data!$D$1:$D$1683, 'Heron Fields'!$A$2, data!$E$1:$E$1683, 'Heron Fields'!Z$5)</f>
        <v>1979657.1099999999</v>
      </c>
      <c r="AA58" s="2">
        <f>Z58+SUMIFS(data!$H$1:$H$1683, data!$A$1:$A$1683, 'Heron Fields'!$A58, data!$D$1:$D$1683, 'Heron Fields'!$A$2, data!$E$1:$E$1683, 'Heron Fields'!AA$5)</f>
        <v>2088875.68</v>
      </c>
      <c r="AB58" s="2">
        <f>AA58+SUMIFS(data!$H$1:$H$1683, data!$A$1:$A$1683, 'Heron Fields'!$A58, data!$D$1:$D$1683, 'Heron Fields'!$A$2, data!$E$1:$E$1683, 'Heron Fields'!AB$5)</f>
        <v>2187183.6799999997</v>
      </c>
      <c r="AC58" s="2">
        <f>AB58+SUMIFS(data!$H$1:$H$1683, data!$A$1:$A$1683, 'Heron Fields'!$A58, data!$D$1:$D$1683, 'Heron Fields'!$A$2, data!$E$1:$E$1683, 'Heron Fields'!AC$5)</f>
        <v>2308841.6799999997</v>
      </c>
      <c r="AD58" s="2">
        <f>AC58+SUMIFS(data!$H$1:$H$1683, data!$A$1:$A$1683, 'Heron Fields'!$A58, data!$D$1:$D$1683, 'Heron Fields'!$A$2, data!$E$1:$E$1683, 'Heron Fields'!AD$5)</f>
        <v>2430499.6799999997</v>
      </c>
    </row>
    <row r="59" spans="1:30" x14ac:dyDescent="0.2">
      <c r="A59" t="s">
        <v>37</v>
      </c>
      <c r="C59" s="2">
        <f>SUMIFS(data!$H$1:$H$1683, data!$A$1:$A$1683, 'Heron Fields'!$A59, data!$D$1:$D$1683, 'Heron Fields'!$A$2, data!$E$1:$E$1683, 'Heron Fields'!C$5)</f>
        <v>4000</v>
      </c>
      <c r="D59" s="2">
        <f>C59+SUMIFS(data!$H$1:$H$1683, data!$A$1:$A$1683, 'Heron Fields'!$A59, data!$D$1:$D$1683, 'Heron Fields'!$A$2, data!$E$1:$E$1683, 'Heron Fields'!D$5)</f>
        <v>4000</v>
      </c>
      <c r="E59" s="2">
        <f>D59+SUMIFS(data!$H$1:$H$1683, data!$A$1:$A$1683, 'Heron Fields'!$A59, data!$D$1:$D$1683, 'Heron Fields'!$A$2, data!$E$1:$E$1683, 'Heron Fields'!E$5)</f>
        <v>28000</v>
      </c>
      <c r="F59" s="2">
        <f>E59+SUMIFS(data!$H$1:$H$1683, data!$A$1:$A$1683, 'Heron Fields'!$A59, data!$D$1:$D$1683, 'Heron Fields'!$A$2, data!$E$1:$E$1683, 'Heron Fields'!F$5)</f>
        <v>32000</v>
      </c>
      <c r="G59" s="2">
        <f>F59+SUMIFS(data!$H$1:$H$1683, data!$A$1:$A$1683, 'Heron Fields'!$A59, data!$D$1:$D$1683, 'Heron Fields'!$A$2, data!$E$1:$E$1683, 'Heron Fields'!G$5)</f>
        <v>36000</v>
      </c>
      <c r="H59" s="2">
        <f>G59+SUMIFS(data!$H$1:$H$1683, data!$A$1:$A$1683, 'Heron Fields'!$A59, data!$D$1:$D$1683, 'Heron Fields'!$A$2, data!$E$1:$E$1683, 'Heron Fields'!H$5)</f>
        <v>40000</v>
      </c>
      <c r="I59" s="2">
        <f>H59+SUMIFS(data!$H$1:$H$1683, data!$A$1:$A$1683, 'Heron Fields'!$A59, data!$D$1:$D$1683, 'Heron Fields'!$A$2, data!$E$1:$E$1683, 'Heron Fields'!I$5)</f>
        <v>48000</v>
      </c>
      <c r="J59" s="2">
        <f>I59+SUMIFS(data!$H$1:$H$1683, data!$A$1:$A$1683, 'Heron Fields'!$A59, data!$D$1:$D$1683, 'Heron Fields'!$A$2, data!$E$1:$E$1683, 'Heron Fields'!J$5)</f>
        <v>52000</v>
      </c>
      <c r="K59" s="2">
        <f>J59+SUMIFS(data!$H$1:$H$1683, data!$A$1:$A$1683, 'Heron Fields'!$A59, data!$D$1:$D$1683, 'Heron Fields'!$A$2, data!$E$1:$E$1683, 'Heron Fields'!K$5)</f>
        <v>56000</v>
      </c>
      <c r="L59" s="2">
        <f>K59+SUMIFS(data!$H$1:$H$1683, data!$A$1:$A$1683, 'Heron Fields'!$A59, data!$D$1:$D$1683, 'Heron Fields'!$A$2, data!$E$1:$E$1683, 'Heron Fields'!L$5)</f>
        <v>60000</v>
      </c>
      <c r="M59" s="2">
        <f>L59+SUMIFS(data!$H$1:$H$1683, data!$A$1:$A$1683, 'Heron Fields'!$A59, data!$D$1:$D$1683, 'Heron Fields'!$A$2, data!$E$1:$E$1683, 'Heron Fields'!M$5)</f>
        <v>60000</v>
      </c>
      <c r="N59" s="2">
        <f>M59+SUMIFS(data!$H$1:$H$1683, data!$A$1:$A$1683, 'Heron Fields'!$A59, data!$D$1:$D$1683, 'Heron Fields'!$A$2, data!$E$1:$E$1683, 'Heron Fields'!N$5)</f>
        <v>76000</v>
      </c>
      <c r="O59" s="2">
        <f>N59+SUMIFS(data!$H$1:$H$1683, data!$A$1:$A$1683, 'Heron Fields'!$A59, data!$D$1:$D$1683, 'Heron Fields'!$A$2, data!$E$1:$E$1683, 'Heron Fields'!O$5)</f>
        <v>76000</v>
      </c>
      <c r="P59" s="2">
        <f>O59+SUMIFS(data!$H$1:$H$1683, data!$A$1:$A$1683, 'Heron Fields'!$A59, data!$D$1:$D$1683, 'Heron Fields'!$A$2, data!$E$1:$E$1683, 'Heron Fields'!P$5)</f>
        <v>80000</v>
      </c>
      <c r="Q59" s="2">
        <f>P59+SUMIFS(data!$H$1:$H$1683, data!$A$1:$A$1683, 'Heron Fields'!$A59, data!$D$1:$D$1683, 'Heron Fields'!$A$2, data!$E$1:$E$1683, 'Heron Fields'!Q$5)</f>
        <v>84000</v>
      </c>
      <c r="R59" s="2">
        <f>Q59+SUMIFS(data!$H$1:$H$1683, data!$A$1:$A$1683, 'Heron Fields'!$A59, data!$D$1:$D$1683, 'Heron Fields'!$A$2, data!$E$1:$E$1683, 'Heron Fields'!R$5)</f>
        <v>88200</v>
      </c>
      <c r="S59" s="2">
        <f>R59+SUMIFS(data!$H$1:$H$1683, data!$A$1:$A$1683, 'Heron Fields'!$A59, data!$D$1:$D$1683, 'Heron Fields'!$A$2, data!$E$1:$E$1683, 'Heron Fields'!S$5)</f>
        <v>88200</v>
      </c>
      <c r="T59" s="2">
        <f>S59+SUMIFS(data!$H$1:$H$1683, data!$A$1:$A$1683, 'Heron Fields'!$A59, data!$D$1:$D$1683, 'Heron Fields'!$A$2, data!$E$1:$E$1683, 'Heron Fields'!T$5)</f>
        <v>88200</v>
      </c>
      <c r="U59" s="2">
        <f>T59+SUMIFS(data!$H$1:$H$1683, data!$A$1:$A$1683, 'Heron Fields'!$A59, data!$D$1:$D$1683, 'Heron Fields'!$A$2, data!$E$1:$E$1683, 'Heron Fields'!U$5)</f>
        <v>92400</v>
      </c>
      <c r="V59" s="2">
        <f>U59+SUMIFS(data!$H$1:$H$1683, data!$A$1:$A$1683, 'Heron Fields'!$A59, data!$D$1:$D$1683, 'Heron Fields'!$A$2, data!$E$1:$E$1683, 'Heron Fields'!V$5)</f>
        <v>98100</v>
      </c>
      <c r="W59" s="2">
        <f>V59+SUMIFS(data!$H$1:$H$1683, data!$A$1:$A$1683, 'Heron Fields'!$A59, data!$D$1:$D$1683, 'Heron Fields'!$A$2, data!$E$1:$E$1683, 'Heron Fields'!W$5)</f>
        <v>98100</v>
      </c>
      <c r="X59" s="2">
        <f>W59+SUMIFS(data!$H$1:$H$1683, data!$A$1:$A$1683, 'Heron Fields'!$A59, data!$D$1:$D$1683, 'Heron Fields'!$A$2, data!$E$1:$E$1683, 'Heron Fields'!X$5)</f>
        <v>98100</v>
      </c>
      <c r="Y59" s="2">
        <f>X59+SUMIFS(data!$H$1:$H$1683, data!$A$1:$A$1683, 'Heron Fields'!$A59, data!$D$1:$D$1683, 'Heron Fields'!$A$2, data!$E$1:$E$1683, 'Heron Fields'!Y$5)</f>
        <v>98100</v>
      </c>
      <c r="Z59" s="2">
        <f>Y59+SUMIFS(data!$H$1:$H$1683, data!$A$1:$A$1683, 'Heron Fields'!$A59, data!$D$1:$D$1683, 'Heron Fields'!$A$2, data!$E$1:$E$1683, 'Heron Fields'!Z$5)</f>
        <v>98100</v>
      </c>
      <c r="AA59" s="2">
        <f>Z59+SUMIFS(data!$H$1:$H$1683, data!$A$1:$A$1683, 'Heron Fields'!$A59, data!$D$1:$D$1683, 'Heron Fields'!$A$2, data!$E$1:$E$1683, 'Heron Fields'!AA$5)</f>
        <v>98100</v>
      </c>
      <c r="AB59" s="2">
        <f>AA59+SUMIFS(data!$H$1:$H$1683, data!$A$1:$A$1683, 'Heron Fields'!$A59, data!$D$1:$D$1683, 'Heron Fields'!$A$2, data!$E$1:$E$1683, 'Heron Fields'!AB$5)</f>
        <v>102100</v>
      </c>
      <c r="AC59" s="2">
        <f>AB59+SUMIFS(data!$H$1:$H$1683, data!$A$1:$A$1683, 'Heron Fields'!$A59, data!$D$1:$D$1683, 'Heron Fields'!$A$2, data!$E$1:$E$1683, 'Heron Fields'!AC$5)</f>
        <v>106100</v>
      </c>
      <c r="AD59" s="2">
        <f>AC59+SUMIFS(data!$H$1:$H$1683, data!$A$1:$A$1683, 'Heron Fields'!$A59, data!$D$1:$D$1683, 'Heron Fields'!$A$2, data!$E$1:$E$1683, 'Heron Fields'!AD$5)</f>
        <v>110300</v>
      </c>
    </row>
    <row r="60" spans="1:30" x14ac:dyDescent="0.2">
      <c r="A60" t="s">
        <v>89</v>
      </c>
      <c r="C60" s="2">
        <f>SUMIFS(data!$H$1:$H$1683, data!$A$1:$A$1683, 'Heron Fields'!$A60, data!$D$1:$D$1683, 'Heron Fields'!$A$2, data!$E$1:$E$1683, 'Heron Fields'!C$5)</f>
        <v>0</v>
      </c>
      <c r="D60" s="2">
        <f>C60+SUMIFS(data!$H$1:$H$1683, data!$A$1:$A$1683, 'Heron Fields'!$A60, data!$D$1:$D$1683, 'Heron Fields'!$A$2, data!$E$1:$E$1683, 'Heron Fields'!D$5)</f>
        <v>0</v>
      </c>
      <c r="E60" s="2">
        <f>D60+SUMIFS(data!$H$1:$H$1683, data!$A$1:$A$1683, 'Heron Fields'!$A60, data!$D$1:$D$1683, 'Heron Fields'!$A$2, data!$E$1:$E$1683, 'Heron Fields'!E$5)</f>
        <v>0</v>
      </c>
      <c r="F60" s="2">
        <f>E60+SUMIFS(data!$H$1:$H$1683, data!$A$1:$A$1683, 'Heron Fields'!$A60, data!$D$1:$D$1683, 'Heron Fields'!$A$2, data!$E$1:$E$1683, 'Heron Fields'!F$5)</f>
        <v>0</v>
      </c>
      <c r="G60" s="2">
        <f>F60+SUMIFS(data!$H$1:$H$1683, data!$A$1:$A$1683, 'Heron Fields'!$A60, data!$D$1:$D$1683, 'Heron Fields'!$A$2, data!$E$1:$E$1683, 'Heron Fields'!G$5)</f>
        <v>0</v>
      </c>
      <c r="H60" s="2">
        <f>G60+SUMIFS(data!$H$1:$H$1683, data!$A$1:$A$1683, 'Heron Fields'!$A60, data!$D$1:$D$1683, 'Heron Fields'!$A$2, data!$E$1:$E$1683, 'Heron Fields'!H$5)</f>
        <v>0</v>
      </c>
      <c r="I60" s="2">
        <f>H60+SUMIFS(data!$H$1:$H$1683, data!$A$1:$A$1683, 'Heron Fields'!$A60, data!$D$1:$D$1683, 'Heron Fields'!$A$2, data!$E$1:$E$1683, 'Heron Fields'!I$5)</f>
        <v>0</v>
      </c>
      <c r="J60" s="2">
        <f>I60+SUMIFS(data!$H$1:$H$1683, data!$A$1:$A$1683, 'Heron Fields'!$A60, data!$D$1:$D$1683, 'Heron Fields'!$A$2, data!$E$1:$E$1683, 'Heron Fields'!J$5)</f>
        <v>0</v>
      </c>
      <c r="K60" s="2">
        <f>J60+SUMIFS(data!$H$1:$H$1683, data!$A$1:$A$1683, 'Heron Fields'!$A60, data!$D$1:$D$1683, 'Heron Fields'!$A$2, data!$E$1:$E$1683, 'Heron Fields'!K$5)</f>
        <v>0</v>
      </c>
      <c r="L60" s="2">
        <f>K60+SUMIFS(data!$H$1:$H$1683, data!$A$1:$A$1683, 'Heron Fields'!$A60, data!$D$1:$D$1683, 'Heron Fields'!$A$2, data!$E$1:$E$1683, 'Heron Fields'!L$5)</f>
        <v>0</v>
      </c>
      <c r="M60" s="2">
        <f>L60+SUMIFS(data!$H$1:$H$1683, data!$A$1:$A$1683, 'Heron Fields'!$A60, data!$D$1:$D$1683, 'Heron Fields'!$A$2, data!$E$1:$E$1683, 'Heron Fields'!M$5)</f>
        <v>0</v>
      </c>
      <c r="N60" s="2">
        <f>M60+SUMIFS(data!$H$1:$H$1683, data!$A$1:$A$1683, 'Heron Fields'!$A60, data!$D$1:$D$1683, 'Heron Fields'!$A$2, data!$E$1:$E$1683, 'Heron Fields'!N$5)</f>
        <v>0</v>
      </c>
      <c r="O60" s="2">
        <f>N60+SUMIFS(data!$H$1:$H$1683, data!$A$1:$A$1683, 'Heron Fields'!$A60, data!$D$1:$D$1683, 'Heron Fields'!$A$2, data!$E$1:$E$1683, 'Heron Fields'!O$5)</f>
        <v>0</v>
      </c>
      <c r="P60" s="2">
        <f>O60+SUMIFS(data!$H$1:$H$1683, data!$A$1:$A$1683, 'Heron Fields'!$A60, data!$D$1:$D$1683, 'Heron Fields'!$A$2, data!$E$1:$E$1683, 'Heron Fields'!P$5)</f>
        <v>0</v>
      </c>
      <c r="Q60" s="2">
        <f>P60+SUMIFS(data!$H$1:$H$1683, data!$A$1:$A$1683, 'Heron Fields'!$A60, data!$D$1:$D$1683, 'Heron Fields'!$A$2, data!$E$1:$E$1683, 'Heron Fields'!Q$5)</f>
        <v>0</v>
      </c>
      <c r="R60" s="2">
        <f>Q60+SUMIFS(data!$H$1:$H$1683, data!$A$1:$A$1683, 'Heron Fields'!$A60, data!$D$1:$D$1683, 'Heron Fields'!$A$2, data!$E$1:$E$1683, 'Heron Fields'!R$5)</f>
        <v>71583.149999999994</v>
      </c>
      <c r="S60" s="2">
        <f>R60+SUMIFS(data!$H$1:$H$1683, data!$A$1:$A$1683, 'Heron Fields'!$A60, data!$D$1:$D$1683, 'Heron Fields'!$A$2, data!$E$1:$E$1683, 'Heron Fields'!S$5)</f>
        <v>76865.829999999987</v>
      </c>
      <c r="T60" s="2">
        <f>S60+SUMIFS(data!$H$1:$H$1683, data!$A$1:$A$1683, 'Heron Fields'!$A60, data!$D$1:$D$1683, 'Heron Fields'!$A$2, data!$E$1:$E$1683, 'Heron Fields'!T$5)</f>
        <v>76865.829999999987</v>
      </c>
      <c r="U60" s="2">
        <f>T60+SUMIFS(data!$H$1:$H$1683, data!$A$1:$A$1683, 'Heron Fields'!$A60, data!$D$1:$D$1683, 'Heron Fields'!$A$2, data!$E$1:$E$1683, 'Heron Fields'!U$5)</f>
        <v>76865.829999999987</v>
      </c>
      <c r="V60" s="2">
        <f>U60+SUMIFS(data!$H$1:$H$1683, data!$A$1:$A$1683, 'Heron Fields'!$A60, data!$D$1:$D$1683, 'Heron Fields'!$A$2, data!$E$1:$E$1683, 'Heron Fields'!V$5)</f>
        <v>76865.829999999987</v>
      </c>
      <c r="W60" s="2">
        <f>V60+SUMIFS(data!$H$1:$H$1683, data!$A$1:$A$1683, 'Heron Fields'!$A60, data!$D$1:$D$1683, 'Heron Fields'!$A$2, data!$E$1:$E$1683, 'Heron Fields'!W$5)</f>
        <v>76865.829999999987</v>
      </c>
      <c r="X60" s="2">
        <f>W60+SUMIFS(data!$H$1:$H$1683, data!$A$1:$A$1683, 'Heron Fields'!$A60, data!$D$1:$D$1683, 'Heron Fields'!$A$2, data!$E$1:$E$1683, 'Heron Fields'!X$5)</f>
        <v>76865.829999999987</v>
      </c>
      <c r="Y60" s="2">
        <f>X60+SUMIFS(data!$H$1:$H$1683, data!$A$1:$A$1683, 'Heron Fields'!$A60, data!$D$1:$D$1683, 'Heron Fields'!$A$2, data!$E$1:$E$1683, 'Heron Fields'!Y$5)</f>
        <v>76865.829999999987</v>
      </c>
      <c r="Z60" s="2">
        <f>Y60+SUMIFS(data!$H$1:$H$1683, data!$A$1:$A$1683, 'Heron Fields'!$A60, data!$D$1:$D$1683, 'Heron Fields'!$A$2, data!$E$1:$E$1683, 'Heron Fields'!Z$5)</f>
        <v>76865.829999999987</v>
      </c>
      <c r="AA60" s="2">
        <f>Z60+SUMIFS(data!$H$1:$H$1683, data!$A$1:$A$1683, 'Heron Fields'!$A60, data!$D$1:$D$1683, 'Heron Fields'!$A$2, data!$E$1:$E$1683, 'Heron Fields'!AA$5)</f>
        <v>76865.829999999987</v>
      </c>
      <c r="AB60" s="2">
        <f>AA60+SUMIFS(data!$H$1:$H$1683, data!$A$1:$A$1683, 'Heron Fields'!$A60, data!$D$1:$D$1683, 'Heron Fields'!$A$2, data!$E$1:$E$1683, 'Heron Fields'!AB$5)</f>
        <v>76865.829999999987</v>
      </c>
      <c r="AC60" s="2">
        <f>AB60+SUMIFS(data!$H$1:$H$1683, data!$A$1:$A$1683, 'Heron Fields'!$A60, data!$D$1:$D$1683, 'Heron Fields'!$A$2, data!$E$1:$E$1683, 'Heron Fields'!AC$5)</f>
        <v>76865.829999999987</v>
      </c>
      <c r="AD60" s="2">
        <f>AC60+SUMIFS(data!$H$1:$H$1683, data!$A$1:$A$1683, 'Heron Fields'!$A60, data!$D$1:$D$1683, 'Heron Fields'!$A$2, data!$E$1:$E$1683, 'Heron Fields'!AD$5)</f>
        <v>76865.829999999987</v>
      </c>
    </row>
    <row r="61" spans="1:30" x14ac:dyDescent="0.2">
      <c r="A61" t="s">
        <v>90</v>
      </c>
      <c r="C61" s="2">
        <f>SUMIFS(data!$H$1:$H$1683, data!$A$1:$A$1683, 'Heron Fields'!$A61, data!$D$1:$D$1683, 'Heron Fields'!$A$2, data!$E$1:$E$1683, 'Heron Fields'!C$5)</f>
        <v>0</v>
      </c>
      <c r="D61" s="2">
        <f>C61+SUMIFS(data!$H$1:$H$1683, data!$A$1:$A$1683, 'Heron Fields'!$A61, data!$D$1:$D$1683, 'Heron Fields'!$A$2, data!$E$1:$E$1683, 'Heron Fields'!D$5)</f>
        <v>0</v>
      </c>
      <c r="E61" s="2">
        <f>D61+SUMIFS(data!$H$1:$H$1683, data!$A$1:$A$1683, 'Heron Fields'!$A61, data!$D$1:$D$1683, 'Heron Fields'!$A$2, data!$E$1:$E$1683, 'Heron Fields'!E$5)</f>
        <v>0</v>
      </c>
      <c r="F61" s="2">
        <f>E61+SUMIFS(data!$H$1:$H$1683, data!$A$1:$A$1683, 'Heron Fields'!$A61, data!$D$1:$D$1683, 'Heron Fields'!$A$2, data!$E$1:$E$1683, 'Heron Fields'!F$5)</f>
        <v>0</v>
      </c>
      <c r="G61" s="2">
        <f>F61+SUMIFS(data!$H$1:$H$1683, data!$A$1:$A$1683, 'Heron Fields'!$A61, data!$D$1:$D$1683, 'Heron Fields'!$A$2, data!$E$1:$E$1683, 'Heron Fields'!G$5)</f>
        <v>0</v>
      </c>
      <c r="H61" s="2">
        <f>G61+SUMIFS(data!$H$1:$H$1683, data!$A$1:$A$1683, 'Heron Fields'!$A61, data!$D$1:$D$1683, 'Heron Fields'!$A$2, data!$E$1:$E$1683, 'Heron Fields'!H$5)</f>
        <v>0</v>
      </c>
      <c r="I61" s="2">
        <f>H61+SUMIFS(data!$H$1:$H$1683, data!$A$1:$A$1683, 'Heron Fields'!$A61, data!$D$1:$D$1683, 'Heron Fields'!$A$2, data!$E$1:$E$1683, 'Heron Fields'!I$5)</f>
        <v>0</v>
      </c>
      <c r="J61" s="2">
        <f>I61+SUMIFS(data!$H$1:$H$1683, data!$A$1:$A$1683, 'Heron Fields'!$A61, data!$D$1:$D$1683, 'Heron Fields'!$A$2, data!$E$1:$E$1683, 'Heron Fields'!J$5)</f>
        <v>0</v>
      </c>
      <c r="K61" s="2">
        <f>J61+SUMIFS(data!$H$1:$H$1683, data!$A$1:$A$1683, 'Heron Fields'!$A61, data!$D$1:$D$1683, 'Heron Fields'!$A$2, data!$E$1:$E$1683, 'Heron Fields'!K$5)</f>
        <v>0</v>
      </c>
      <c r="L61" s="2">
        <f>K61+SUMIFS(data!$H$1:$H$1683, data!$A$1:$A$1683, 'Heron Fields'!$A61, data!$D$1:$D$1683, 'Heron Fields'!$A$2, data!$E$1:$E$1683, 'Heron Fields'!L$5)</f>
        <v>0</v>
      </c>
      <c r="M61" s="2">
        <f>L61+SUMIFS(data!$H$1:$H$1683, data!$A$1:$A$1683, 'Heron Fields'!$A61, data!$D$1:$D$1683, 'Heron Fields'!$A$2, data!$E$1:$E$1683, 'Heron Fields'!M$5)</f>
        <v>0</v>
      </c>
      <c r="N61" s="2">
        <f>M61+SUMIFS(data!$H$1:$H$1683, data!$A$1:$A$1683, 'Heron Fields'!$A61, data!$D$1:$D$1683, 'Heron Fields'!$A$2, data!$E$1:$E$1683, 'Heron Fields'!N$5)</f>
        <v>0</v>
      </c>
      <c r="O61" s="2">
        <f>N61+SUMIFS(data!$H$1:$H$1683, data!$A$1:$A$1683, 'Heron Fields'!$A61, data!$D$1:$D$1683, 'Heron Fields'!$A$2, data!$E$1:$E$1683, 'Heron Fields'!O$5)</f>
        <v>0</v>
      </c>
      <c r="P61" s="2">
        <f>O61+SUMIFS(data!$H$1:$H$1683, data!$A$1:$A$1683, 'Heron Fields'!$A61, data!$D$1:$D$1683, 'Heron Fields'!$A$2, data!$E$1:$E$1683, 'Heron Fields'!P$5)</f>
        <v>0</v>
      </c>
      <c r="Q61" s="2">
        <f>P61+SUMIFS(data!$H$1:$H$1683, data!$A$1:$A$1683, 'Heron Fields'!$A61, data!$D$1:$D$1683, 'Heron Fields'!$A$2, data!$E$1:$E$1683, 'Heron Fields'!Q$5)</f>
        <v>39.47</v>
      </c>
      <c r="R61" s="2">
        <f>Q61+SUMIFS(data!$H$1:$H$1683, data!$A$1:$A$1683, 'Heron Fields'!$A61, data!$D$1:$D$1683, 'Heron Fields'!$A$2, data!$E$1:$E$1683, 'Heron Fields'!R$5)</f>
        <v>39.47</v>
      </c>
      <c r="S61" s="2">
        <f>R61+SUMIFS(data!$H$1:$H$1683, data!$A$1:$A$1683, 'Heron Fields'!$A61, data!$D$1:$D$1683, 'Heron Fields'!$A$2, data!$E$1:$E$1683, 'Heron Fields'!S$5)</f>
        <v>39.47</v>
      </c>
      <c r="T61" s="2">
        <f>S61+SUMIFS(data!$H$1:$H$1683, data!$A$1:$A$1683, 'Heron Fields'!$A61, data!$D$1:$D$1683, 'Heron Fields'!$A$2, data!$E$1:$E$1683, 'Heron Fields'!T$5)</f>
        <v>39.47</v>
      </c>
      <c r="U61" s="2">
        <f>T61+SUMIFS(data!$H$1:$H$1683, data!$A$1:$A$1683, 'Heron Fields'!$A61, data!$D$1:$D$1683, 'Heron Fields'!$A$2, data!$E$1:$E$1683, 'Heron Fields'!U$5)</f>
        <v>39.47</v>
      </c>
      <c r="V61" s="2">
        <f>U61+SUMIFS(data!$H$1:$H$1683, data!$A$1:$A$1683, 'Heron Fields'!$A61, data!$D$1:$D$1683, 'Heron Fields'!$A$2, data!$E$1:$E$1683, 'Heron Fields'!V$5)</f>
        <v>39.47</v>
      </c>
      <c r="W61" s="2">
        <f>V61+SUMIFS(data!$H$1:$H$1683, data!$A$1:$A$1683, 'Heron Fields'!$A61, data!$D$1:$D$1683, 'Heron Fields'!$A$2, data!$E$1:$E$1683, 'Heron Fields'!W$5)</f>
        <v>39.47</v>
      </c>
      <c r="X61" s="2">
        <f>W61+SUMIFS(data!$H$1:$H$1683, data!$A$1:$A$1683, 'Heron Fields'!$A61, data!$D$1:$D$1683, 'Heron Fields'!$A$2, data!$E$1:$E$1683, 'Heron Fields'!X$5)</f>
        <v>39.47</v>
      </c>
      <c r="Y61" s="2">
        <f>X61+SUMIFS(data!$H$1:$H$1683, data!$A$1:$A$1683, 'Heron Fields'!$A61, data!$D$1:$D$1683, 'Heron Fields'!$A$2, data!$E$1:$E$1683, 'Heron Fields'!Y$5)</f>
        <v>39.47</v>
      </c>
      <c r="Z61" s="2">
        <f>Y61+SUMIFS(data!$H$1:$H$1683, data!$A$1:$A$1683, 'Heron Fields'!$A61, data!$D$1:$D$1683, 'Heron Fields'!$A$2, data!$E$1:$E$1683, 'Heron Fields'!Z$5)</f>
        <v>39.47</v>
      </c>
      <c r="AA61" s="2">
        <f>Z61+SUMIFS(data!$H$1:$H$1683, data!$A$1:$A$1683, 'Heron Fields'!$A61, data!$D$1:$D$1683, 'Heron Fields'!$A$2, data!$E$1:$E$1683, 'Heron Fields'!AA$5)</f>
        <v>39.47</v>
      </c>
      <c r="AB61" s="2">
        <f>AA61+SUMIFS(data!$H$1:$H$1683, data!$A$1:$A$1683, 'Heron Fields'!$A61, data!$D$1:$D$1683, 'Heron Fields'!$A$2, data!$E$1:$E$1683, 'Heron Fields'!AB$5)</f>
        <v>39.47</v>
      </c>
      <c r="AC61" s="2">
        <f>AB61+SUMIFS(data!$H$1:$H$1683, data!$A$1:$A$1683, 'Heron Fields'!$A61, data!$D$1:$D$1683, 'Heron Fields'!$A$2, data!$E$1:$E$1683, 'Heron Fields'!AC$5)</f>
        <v>39.47</v>
      </c>
      <c r="AD61" s="2">
        <f>AC61+SUMIFS(data!$H$1:$H$1683, data!$A$1:$A$1683, 'Heron Fields'!$A61, data!$D$1:$D$1683, 'Heron Fields'!$A$2, data!$E$1:$E$1683, 'Heron Fields'!AD$5)</f>
        <v>39.47</v>
      </c>
    </row>
    <row r="62" spans="1:30" x14ac:dyDescent="0.2">
      <c r="A62" t="s">
        <v>91</v>
      </c>
      <c r="C62" s="2">
        <f>SUMIFS(data!$H$1:$H$1683, data!$A$1:$A$1683, 'Heron Fields'!$A62, data!$D$1:$D$1683, 'Heron Fields'!$A$2, data!$E$1:$E$1683, 'Heron Fields'!C$5)</f>
        <v>0</v>
      </c>
      <c r="D62" s="2">
        <f>C62+SUMIFS(data!$H$1:$H$1683, data!$A$1:$A$1683, 'Heron Fields'!$A62, data!$D$1:$D$1683, 'Heron Fields'!$A$2, data!$E$1:$E$1683, 'Heron Fields'!D$5)</f>
        <v>0</v>
      </c>
      <c r="E62" s="2">
        <f>D62+SUMIFS(data!$H$1:$H$1683, data!$A$1:$A$1683, 'Heron Fields'!$A62, data!$D$1:$D$1683, 'Heron Fields'!$A$2, data!$E$1:$E$1683, 'Heron Fields'!E$5)</f>
        <v>0</v>
      </c>
      <c r="F62" s="2">
        <f>E62+SUMIFS(data!$H$1:$H$1683, data!$A$1:$A$1683, 'Heron Fields'!$A62, data!$D$1:$D$1683, 'Heron Fields'!$A$2, data!$E$1:$E$1683, 'Heron Fields'!F$5)</f>
        <v>0</v>
      </c>
      <c r="G62" s="2">
        <f>F62+SUMIFS(data!$H$1:$H$1683, data!$A$1:$A$1683, 'Heron Fields'!$A62, data!$D$1:$D$1683, 'Heron Fields'!$A$2, data!$E$1:$E$1683, 'Heron Fields'!G$5)</f>
        <v>0</v>
      </c>
      <c r="H62" s="2">
        <f>G62+SUMIFS(data!$H$1:$H$1683, data!$A$1:$A$1683, 'Heron Fields'!$A62, data!$D$1:$D$1683, 'Heron Fields'!$A$2, data!$E$1:$E$1683, 'Heron Fields'!H$5)</f>
        <v>0</v>
      </c>
      <c r="I62" s="2">
        <f>H62+SUMIFS(data!$H$1:$H$1683, data!$A$1:$A$1683, 'Heron Fields'!$A62, data!$D$1:$D$1683, 'Heron Fields'!$A$2, data!$E$1:$E$1683, 'Heron Fields'!I$5)</f>
        <v>0</v>
      </c>
      <c r="J62" s="2">
        <f>I62+SUMIFS(data!$H$1:$H$1683, data!$A$1:$A$1683, 'Heron Fields'!$A62, data!$D$1:$D$1683, 'Heron Fields'!$A$2, data!$E$1:$E$1683, 'Heron Fields'!J$5)</f>
        <v>0</v>
      </c>
      <c r="K62" s="2">
        <f>J62+SUMIFS(data!$H$1:$H$1683, data!$A$1:$A$1683, 'Heron Fields'!$A62, data!$D$1:$D$1683, 'Heron Fields'!$A$2, data!$E$1:$E$1683, 'Heron Fields'!K$5)</f>
        <v>0</v>
      </c>
      <c r="L62" s="2">
        <f>K62+SUMIFS(data!$H$1:$H$1683, data!$A$1:$A$1683, 'Heron Fields'!$A62, data!$D$1:$D$1683, 'Heron Fields'!$A$2, data!$E$1:$E$1683, 'Heron Fields'!L$5)</f>
        <v>0</v>
      </c>
      <c r="M62" s="2">
        <f>L62+SUMIFS(data!$H$1:$H$1683, data!$A$1:$A$1683, 'Heron Fields'!$A62, data!$D$1:$D$1683, 'Heron Fields'!$A$2, data!$E$1:$E$1683, 'Heron Fields'!M$5)</f>
        <v>0</v>
      </c>
      <c r="N62" s="2">
        <f>M62+SUMIFS(data!$H$1:$H$1683, data!$A$1:$A$1683, 'Heron Fields'!$A62, data!$D$1:$D$1683, 'Heron Fields'!$A$2, data!$E$1:$E$1683, 'Heron Fields'!N$5)</f>
        <v>0</v>
      </c>
      <c r="O62" s="2">
        <f>N62+SUMIFS(data!$H$1:$H$1683, data!$A$1:$A$1683, 'Heron Fields'!$A62, data!$D$1:$D$1683, 'Heron Fields'!$A$2, data!$E$1:$E$1683, 'Heron Fields'!O$5)</f>
        <v>199.99</v>
      </c>
      <c r="P62" s="2">
        <f>O62+SUMIFS(data!$H$1:$H$1683, data!$A$1:$A$1683, 'Heron Fields'!$A62, data!$D$1:$D$1683, 'Heron Fields'!$A$2, data!$E$1:$E$1683, 'Heron Fields'!P$5)</f>
        <v>199.99</v>
      </c>
      <c r="Q62" s="2">
        <f>P62+SUMIFS(data!$H$1:$H$1683, data!$A$1:$A$1683, 'Heron Fields'!$A62, data!$D$1:$D$1683, 'Heron Fields'!$A$2, data!$E$1:$E$1683, 'Heron Fields'!Q$5)</f>
        <v>199.99</v>
      </c>
      <c r="R62" s="2">
        <f>Q62+SUMIFS(data!$H$1:$H$1683, data!$A$1:$A$1683, 'Heron Fields'!$A62, data!$D$1:$D$1683, 'Heron Fields'!$A$2, data!$E$1:$E$1683, 'Heron Fields'!R$5)</f>
        <v>199.99</v>
      </c>
      <c r="S62" s="2">
        <f>R62+SUMIFS(data!$H$1:$H$1683, data!$A$1:$A$1683, 'Heron Fields'!$A62, data!$D$1:$D$1683, 'Heron Fields'!$A$2, data!$E$1:$E$1683, 'Heron Fields'!S$5)</f>
        <v>199.99</v>
      </c>
      <c r="T62" s="2">
        <f>S62+SUMIFS(data!$H$1:$H$1683, data!$A$1:$A$1683, 'Heron Fields'!$A62, data!$D$1:$D$1683, 'Heron Fields'!$A$2, data!$E$1:$E$1683, 'Heron Fields'!T$5)</f>
        <v>199.99</v>
      </c>
      <c r="U62" s="2">
        <f>T62+SUMIFS(data!$H$1:$H$1683, data!$A$1:$A$1683, 'Heron Fields'!$A62, data!$D$1:$D$1683, 'Heron Fields'!$A$2, data!$E$1:$E$1683, 'Heron Fields'!U$5)</f>
        <v>199.99</v>
      </c>
      <c r="V62" s="2">
        <f>U62+SUMIFS(data!$H$1:$H$1683, data!$A$1:$A$1683, 'Heron Fields'!$A62, data!$D$1:$D$1683, 'Heron Fields'!$A$2, data!$E$1:$E$1683, 'Heron Fields'!V$5)</f>
        <v>199.99</v>
      </c>
      <c r="W62" s="2">
        <f>V62+SUMIFS(data!$H$1:$H$1683, data!$A$1:$A$1683, 'Heron Fields'!$A62, data!$D$1:$D$1683, 'Heron Fields'!$A$2, data!$E$1:$E$1683, 'Heron Fields'!W$5)</f>
        <v>199.99</v>
      </c>
      <c r="X62" s="2">
        <f>W62+SUMIFS(data!$H$1:$H$1683, data!$A$1:$A$1683, 'Heron Fields'!$A62, data!$D$1:$D$1683, 'Heron Fields'!$A$2, data!$E$1:$E$1683, 'Heron Fields'!X$5)</f>
        <v>199.99</v>
      </c>
      <c r="Y62" s="2">
        <f>X62+SUMIFS(data!$H$1:$H$1683, data!$A$1:$A$1683, 'Heron Fields'!$A62, data!$D$1:$D$1683, 'Heron Fields'!$A$2, data!$E$1:$E$1683, 'Heron Fields'!Y$5)</f>
        <v>199.99</v>
      </c>
      <c r="Z62" s="2">
        <f>Y62+SUMIFS(data!$H$1:$H$1683, data!$A$1:$A$1683, 'Heron Fields'!$A62, data!$D$1:$D$1683, 'Heron Fields'!$A$2, data!$E$1:$E$1683, 'Heron Fields'!Z$5)</f>
        <v>199.99</v>
      </c>
      <c r="AA62" s="2">
        <f>Z62+SUMIFS(data!$H$1:$H$1683, data!$A$1:$A$1683, 'Heron Fields'!$A62, data!$D$1:$D$1683, 'Heron Fields'!$A$2, data!$E$1:$E$1683, 'Heron Fields'!AA$5)</f>
        <v>199.99</v>
      </c>
      <c r="AB62" s="2">
        <f>AA62+SUMIFS(data!$H$1:$H$1683, data!$A$1:$A$1683, 'Heron Fields'!$A62, data!$D$1:$D$1683, 'Heron Fields'!$A$2, data!$E$1:$E$1683, 'Heron Fields'!AB$5)</f>
        <v>199.99</v>
      </c>
      <c r="AC62" s="2">
        <f>AB62+SUMIFS(data!$H$1:$H$1683, data!$A$1:$A$1683, 'Heron Fields'!$A62, data!$D$1:$D$1683, 'Heron Fields'!$A$2, data!$E$1:$E$1683, 'Heron Fields'!AC$5)</f>
        <v>199.99</v>
      </c>
      <c r="AD62" s="2">
        <f>AC62+SUMIFS(data!$H$1:$H$1683, data!$A$1:$A$1683, 'Heron Fields'!$A62, data!$D$1:$D$1683, 'Heron Fields'!$A$2, data!$E$1:$E$1683, 'Heron Fields'!AD$5)</f>
        <v>199.99</v>
      </c>
    </row>
    <row r="63" spans="1:30" x14ac:dyDescent="0.2">
      <c r="A63" t="s">
        <v>38</v>
      </c>
      <c r="C63" s="2">
        <f>SUMIFS(data!$H$1:$H$1683, data!$A$1:$A$1683, 'Heron Fields'!$A63, data!$D$1:$D$1683, 'Heron Fields'!$A$2, data!$E$1:$E$1683, 'Heron Fields'!C$5)</f>
        <v>0</v>
      </c>
      <c r="D63" s="2">
        <f>C63+SUMIFS(data!$H$1:$H$1683, data!$A$1:$A$1683, 'Heron Fields'!$A63, data!$D$1:$D$1683, 'Heron Fields'!$A$2, data!$E$1:$E$1683, 'Heron Fields'!D$5)</f>
        <v>0</v>
      </c>
      <c r="E63" s="2">
        <f>D63+SUMIFS(data!$H$1:$H$1683, data!$A$1:$A$1683, 'Heron Fields'!$A63, data!$D$1:$D$1683, 'Heron Fields'!$A$2, data!$E$1:$E$1683, 'Heron Fields'!E$5)</f>
        <v>0</v>
      </c>
      <c r="F63" s="2">
        <f>E63+SUMIFS(data!$H$1:$H$1683, data!$A$1:$A$1683, 'Heron Fields'!$A63, data!$D$1:$D$1683, 'Heron Fields'!$A$2, data!$E$1:$E$1683, 'Heron Fields'!F$5)</f>
        <v>0</v>
      </c>
      <c r="G63" s="2">
        <f>F63+SUMIFS(data!$H$1:$H$1683, data!$A$1:$A$1683, 'Heron Fields'!$A63, data!$D$1:$D$1683, 'Heron Fields'!$A$2, data!$E$1:$E$1683, 'Heron Fields'!G$5)</f>
        <v>0</v>
      </c>
      <c r="H63" s="2">
        <f>G63+SUMIFS(data!$H$1:$H$1683, data!$A$1:$A$1683, 'Heron Fields'!$A63, data!$D$1:$D$1683, 'Heron Fields'!$A$2, data!$E$1:$E$1683, 'Heron Fields'!H$5)</f>
        <v>0</v>
      </c>
      <c r="I63" s="2">
        <f>H63+SUMIFS(data!$H$1:$H$1683, data!$A$1:$A$1683, 'Heron Fields'!$A63, data!$D$1:$D$1683, 'Heron Fields'!$A$2, data!$E$1:$E$1683, 'Heron Fields'!I$5)</f>
        <v>4142.3</v>
      </c>
      <c r="J63" s="2">
        <f>I63+SUMIFS(data!$H$1:$H$1683, data!$A$1:$A$1683, 'Heron Fields'!$A63, data!$D$1:$D$1683, 'Heron Fields'!$A$2, data!$E$1:$E$1683, 'Heron Fields'!J$5)</f>
        <v>4142.3</v>
      </c>
      <c r="K63" s="2">
        <f>J63+SUMIFS(data!$H$1:$H$1683, data!$A$1:$A$1683, 'Heron Fields'!$A63, data!$D$1:$D$1683, 'Heron Fields'!$A$2, data!$E$1:$E$1683, 'Heron Fields'!K$5)</f>
        <v>8234.86</v>
      </c>
      <c r="L63" s="2">
        <f>K63+SUMIFS(data!$H$1:$H$1683, data!$A$1:$A$1683, 'Heron Fields'!$A63, data!$D$1:$D$1683, 'Heron Fields'!$A$2, data!$E$1:$E$1683, 'Heron Fields'!L$5)</f>
        <v>12702.82</v>
      </c>
      <c r="M63" s="2">
        <f>L63+SUMIFS(data!$H$1:$H$1683, data!$A$1:$A$1683, 'Heron Fields'!$A63, data!$D$1:$D$1683, 'Heron Fields'!$A$2, data!$E$1:$E$1683, 'Heron Fields'!M$5)</f>
        <v>17082.650000000001</v>
      </c>
      <c r="N63" s="2">
        <f>M63+SUMIFS(data!$H$1:$H$1683, data!$A$1:$A$1683, 'Heron Fields'!$A63, data!$D$1:$D$1683, 'Heron Fields'!$A$2, data!$E$1:$E$1683, 'Heron Fields'!N$5)</f>
        <v>26429.33</v>
      </c>
      <c r="O63" s="2">
        <f>N63+SUMIFS(data!$H$1:$H$1683, data!$A$1:$A$1683, 'Heron Fields'!$A63, data!$D$1:$D$1683, 'Heron Fields'!$A$2, data!$E$1:$E$1683, 'Heron Fields'!O$5)</f>
        <v>26429.33</v>
      </c>
      <c r="P63" s="2">
        <f>O63+SUMIFS(data!$H$1:$H$1683, data!$A$1:$A$1683, 'Heron Fields'!$A63, data!$D$1:$D$1683, 'Heron Fields'!$A$2, data!$E$1:$E$1683, 'Heron Fields'!P$5)</f>
        <v>33779.660000000003</v>
      </c>
      <c r="Q63" s="2">
        <f>P63+SUMIFS(data!$H$1:$H$1683, data!$A$1:$A$1683, 'Heron Fields'!$A63, data!$D$1:$D$1683, 'Heron Fields'!$A$2, data!$E$1:$E$1683, 'Heron Fields'!Q$5)</f>
        <v>42603.560000000005</v>
      </c>
      <c r="R63" s="2">
        <f>Q63+SUMIFS(data!$H$1:$H$1683, data!$A$1:$A$1683, 'Heron Fields'!$A63, data!$D$1:$D$1683, 'Heron Fields'!$A$2, data!$E$1:$E$1683, 'Heron Fields'!R$5)</f>
        <v>53345.22</v>
      </c>
      <c r="S63" s="2">
        <f>R63+SUMIFS(data!$H$1:$H$1683, data!$A$1:$A$1683, 'Heron Fields'!$A63, data!$D$1:$D$1683, 'Heron Fields'!$A$2, data!$E$1:$E$1683, 'Heron Fields'!S$5)</f>
        <v>63805.19</v>
      </c>
      <c r="T63" s="2">
        <f>S63+SUMIFS(data!$H$1:$H$1683, data!$A$1:$A$1683, 'Heron Fields'!$A63, data!$D$1:$D$1683, 'Heron Fields'!$A$2, data!$E$1:$E$1683, 'Heron Fields'!T$5)</f>
        <v>74321.69</v>
      </c>
      <c r="U63" s="2">
        <f>T63+SUMIFS(data!$H$1:$H$1683, data!$A$1:$A$1683, 'Heron Fields'!$A63, data!$D$1:$D$1683, 'Heron Fields'!$A$2, data!$E$1:$E$1683, 'Heron Fields'!U$5)</f>
        <v>87546.12</v>
      </c>
      <c r="V63" s="2">
        <f>U63+SUMIFS(data!$H$1:$H$1683, data!$A$1:$A$1683, 'Heron Fields'!$A63, data!$D$1:$D$1683, 'Heron Fields'!$A$2, data!$E$1:$E$1683, 'Heron Fields'!V$5)</f>
        <v>99693.31</v>
      </c>
      <c r="W63" s="2">
        <f>V63+SUMIFS(data!$H$1:$H$1683, data!$A$1:$A$1683, 'Heron Fields'!$A63, data!$D$1:$D$1683, 'Heron Fields'!$A$2, data!$E$1:$E$1683, 'Heron Fields'!W$5)</f>
        <v>99693.31</v>
      </c>
      <c r="X63" s="2">
        <f>W63+SUMIFS(data!$H$1:$H$1683, data!$A$1:$A$1683, 'Heron Fields'!$A63, data!$D$1:$D$1683, 'Heron Fields'!$A$2, data!$E$1:$E$1683, 'Heron Fields'!X$5)</f>
        <v>99693.31</v>
      </c>
      <c r="Y63" s="2">
        <f>X63+SUMIFS(data!$H$1:$H$1683, data!$A$1:$A$1683, 'Heron Fields'!$A63, data!$D$1:$D$1683, 'Heron Fields'!$A$2, data!$E$1:$E$1683, 'Heron Fields'!Y$5)</f>
        <v>99693.31</v>
      </c>
      <c r="Z63" s="2">
        <f>Y63+SUMIFS(data!$H$1:$H$1683, data!$A$1:$A$1683, 'Heron Fields'!$A63, data!$D$1:$D$1683, 'Heron Fields'!$A$2, data!$E$1:$E$1683, 'Heron Fields'!Z$5)</f>
        <v>99693.31</v>
      </c>
      <c r="AA63" s="2">
        <f>Z63+SUMIFS(data!$H$1:$H$1683, data!$A$1:$A$1683, 'Heron Fields'!$A63, data!$D$1:$D$1683, 'Heron Fields'!$A$2, data!$E$1:$E$1683, 'Heron Fields'!AA$5)</f>
        <v>99693.31</v>
      </c>
      <c r="AB63" s="2">
        <f>AA63+SUMIFS(data!$H$1:$H$1683, data!$A$1:$A$1683, 'Heron Fields'!$A63, data!$D$1:$D$1683, 'Heron Fields'!$A$2, data!$E$1:$E$1683, 'Heron Fields'!AB$5)</f>
        <v>107043.64</v>
      </c>
      <c r="AC63" s="2">
        <f>AB63+SUMIFS(data!$H$1:$H$1683, data!$A$1:$A$1683, 'Heron Fields'!$A63, data!$D$1:$D$1683, 'Heron Fields'!$A$2, data!$E$1:$E$1683, 'Heron Fields'!AC$5)</f>
        <v>115867.54</v>
      </c>
      <c r="AD63" s="2">
        <f>AC63+SUMIFS(data!$H$1:$H$1683, data!$A$1:$A$1683, 'Heron Fields'!$A63, data!$D$1:$D$1683, 'Heron Fields'!$A$2, data!$E$1:$E$1683, 'Heron Fields'!AD$5)</f>
        <v>126609.2</v>
      </c>
    </row>
    <row r="64" spans="1:30" x14ac:dyDescent="0.2">
      <c r="A64" t="s">
        <v>39</v>
      </c>
      <c r="C64" s="2">
        <f>SUMIFS(data!$H$1:$H$1683, data!$A$1:$A$1683, 'Heron Fields'!$A64, data!$D$1:$D$1683, 'Heron Fields'!$A$2, data!$E$1:$E$1683, 'Heron Fields'!C$5)</f>
        <v>54.64</v>
      </c>
      <c r="D64" s="2">
        <f>C64+SUMIFS(data!$H$1:$H$1683, data!$A$1:$A$1683, 'Heron Fields'!$A64, data!$D$1:$D$1683, 'Heron Fields'!$A$2, data!$E$1:$E$1683, 'Heron Fields'!D$5)</f>
        <v>54.64</v>
      </c>
      <c r="E64" s="2">
        <f>D64+SUMIFS(data!$H$1:$H$1683, data!$A$1:$A$1683, 'Heron Fields'!$A64, data!$D$1:$D$1683, 'Heron Fields'!$A$2, data!$E$1:$E$1683, 'Heron Fields'!E$5)</f>
        <v>54.64</v>
      </c>
      <c r="F64" s="2">
        <f>E64+SUMIFS(data!$H$1:$H$1683, data!$A$1:$A$1683, 'Heron Fields'!$A64, data!$D$1:$D$1683, 'Heron Fields'!$A$2, data!$E$1:$E$1683, 'Heron Fields'!F$5)</f>
        <v>213.2</v>
      </c>
      <c r="G64" s="2">
        <f>F64+SUMIFS(data!$H$1:$H$1683, data!$A$1:$A$1683, 'Heron Fields'!$A64, data!$D$1:$D$1683, 'Heron Fields'!$A$2, data!$E$1:$E$1683, 'Heron Fields'!G$5)</f>
        <v>224.42</v>
      </c>
      <c r="H64" s="2">
        <f>G64+SUMIFS(data!$H$1:$H$1683, data!$A$1:$A$1683, 'Heron Fields'!$A64, data!$D$1:$D$1683, 'Heron Fields'!$A$2, data!$E$1:$E$1683, 'Heron Fields'!H$5)</f>
        <v>317.06</v>
      </c>
      <c r="I64" s="2">
        <f>H64+SUMIFS(data!$H$1:$H$1683, data!$A$1:$A$1683, 'Heron Fields'!$A64, data!$D$1:$D$1683, 'Heron Fields'!$A$2, data!$E$1:$E$1683, 'Heron Fields'!I$5)</f>
        <v>406.78</v>
      </c>
      <c r="J64" s="2">
        <f>I64+SUMIFS(data!$H$1:$H$1683, data!$A$1:$A$1683, 'Heron Fields'!$A64, data!$D$1:$D$1683, 'Heron Fields'!$A$2, data!$E$1:$E$1683, 'Heron Fields'!J$5)</f>
        <v>588.43999999999994</v>
      </c>
      <c r="K64" s="2">
        <f>J64+SUMIFS(data!$H$1:$H$1683, data!$A$1:$A$1683, 'Heron Fields'!$A64, data!$D$1:$D$1683, 'Heron Fields'!$A$2, data!$E$1:$E$1683, 'Heron Fields'!K$5)</f>
        <v>588.43999999999994</v>
      </c>
      <c r="L64" s="2">
        <f>K64+SUMIFS(data!$H$1:$H$1683, data!$A$1:$A$1683, 'Heron Fields'!$A64, data!$D$1:$D$1683, 'Heron Fields'!$A$2, data!$E$1:$E$1683, 'Heron Fields'!L$5)</f>
        <v>588.43999999999994</v>
      </c>
      <c r="M64" s="2">
        <f>L64+SUMIFS(data!$H$1:$H$1683, data!$A$1:$A$1683, 'Heron Fields'!$A64, data!$D$1:$D$1683, 'Heron Fields'!$A$2, data!$E$1:$E$1683, 'Heron Fields'!M$5)</f>
        <v>588.43999999999994</v>
      </c>
      <c r="N64" s="2">
        <f>M64+SUMIFS(data!$H$1:$H$1683, data!$A$1:$A$1683, 'Heron Fields'!$A64, data!$D$1:$D$1683, 'Heron Fields'!$A$2, data!$E$1:$E$1683, 'Heron Fields'!N$5)</f>
        <v>588.43999999999994</v>
      </c>
      <c r="O64" s="2">
        <f>N64+SUMIFS(data!$H$1:$H$1683, data!$A$1:$A$1683, 'Heron Fields'!$A64, data!$D$1:$D$1683, 'Heron Fields'!$A$2, data!$E$1:$E$1683, 'Heron Fields'!O$5)</f>
        <v>770.1099999999999</v>
      </c>
      <c r="P64" s="2">
        <f>O64+SUMIFS(data!$H$1:$H$1683, data!$A$1:$A$1683, 'Heron Fields'!$A64, data!$D$1:$D$1683, 'Heron Fields'!$A$2, data!$E$1:$E$1683, 'Heron Fields'!P$5)</f>
        <v>54.639999999999873</v>
      </c>
      <c r="Q64" s="2">
        <f>P64+SUMIFS(data!$H$1:$H$1683, data!$A$1:$A$1683, 'Heron Fields'!$A64, data!$D$1:$D$1683, 'Heron Fields'!$A$2, data!$E$1:$E$1683, 'Heron Fields'!Q$5)</f>
        <v>54.639999999999873</v>
      </c>
      <c r="R64" s="2">
        <f>Q64+SUMIFS(data!$H$1:$H$1683, data!$A$1:$A$1683, 'Heron Fields'!$A64, data!$D$1:$D$1683, 'Heron Fields'!$A$2, data!$E$1:$E$1683, 'Heron Fields'!R$5)</f>
        <v>54.639999999999873</v>
      </c>
      <c r="S64" s="2">
        <f>R64+SUMIFS(data!$H$1:$H$1683, data!$A$1:$A$1683, 'Heron Fields'!$A64, data!$D$1:$D$1683, 'Heron Fields'!$A$2, data!$E$1:$E$1683, 'Heron Fields'!S$5)</f>
        <v>54.639999999999873</v>
      </c>
      <c r="T64" s="2">
        <f>S64+SUMIFS(data!$H$1:$H$1683, data!$A$1:$A$1683, 'Heron Fields'!$A64, data!$D$1:$D$1683, 'Heron Fields'!$A$2, data!$E$1:$E$1683, 'Heron Fields'!T$5)</f>
        <v>54.639999999999873</v>
      </c>
      <c r="U64" s="2">
        <f>T64+SUMIFS(data!$H$1:$H$1683, data!$A$1:$A$1683, 'Heron Fields'!$A64, data!$D$1:$D$1683, 'Heron Fields'!$A$2, data!$E$1:$E$1683, 'Heron Fields'!U$5)</f>
        <v>54.639999999999873</v>
      </c>
      <c r="V64" s="2">
        <f>U64+SUMIFS(data!$H$1:$H$1683, data!$A$1:$A$1683, 'Heron Fields'!$A64, data!$D$1:$D$1683, 'Heron Fields'!$A$2, data!$E$1:$E$1683, 'Heron Fields'!V$5)</f>
        <v>54.639999999999873</v>
      </c>
      <c r="W64" s="2">
        <f>V64+SUMIFS(data!$H$1:$H$1683, data!$A$1:$A$1683, 'Heron Fields'!$A64, data!$D$1:$D$1683, 'Heron Fields'!$A$2, data!$E$1:$E$1683, 'Heron Fields'!W$5)</f>
        <v>54.639999999999873</v>
      </c>
      <c r="X64" s="2">
        <f>W64+SUMIFS(data!$H$1:$H$1683, data!$A$1:$A$1683, 'Heron Fields'!$A64, data!$D$1:$D$1683, 'Heron Fields'!$A$2, data!$E$1:$E$1683, 'Heron Fields'!X$5)</f>
        <v>54.639999999999873</v>
      </c>
      <c r="Y64" s="2">
        <f>X64+SUMIFS(data!$H$1:$H$1683, data!$A$1:$A$1683, 'Heron Fields'!$A64, data!$D$1:$D$1683, 'Heron Fields'!$A$2, data!$E$1:$E$1683, 'Heron Fields'!Y$5)</f>
        <v>54.639999999999873</v>
      </c>
      <c r="Z64" s="2">
        <f>Y64+SUMIFS(data!$H$1:$H$1683, data!$A$1:$A$1683, 'Heron Fields'!$A64, data!$D$1:$D$1683, 'Heron Fields'!$A$2, data!$E$1:$E$1683, 'Heron Fields'!Z$5)</f>
        <v>54.639999999999873</v>
      </c>
      <c r="AA64" s="2">
        <f>Z64+SUMIFS(data!$H$1:$H$1683, data!$A$1:$A$1683, 'Heron Fields'!$A64, data!$D$1:$D$1683, 'Heron Fields'!$A$2, data!$E$1:$E$1683, 'Heron Fields'!AA$5)</f>
        <v>236.30999999999986</v>
      </c>
      <c r="AB64" s="2">
        <f>AA64+SUMIFS(data!$H$1:$H$1683, data!$A$1:$A$1683, 'Heron Fields'!$A64, data!$D$1:$D$1683, 'Heron Fields'!$A$2, data!$E$1:$E$1683, 'Heron Fields'!AB$5)</f>
        <v>-479.1600000000002</v>
      </c>
      <c r="AC64" s="2">
        <f>AB64+SUMIFS(data!$H$1:$H$1683, data!$A$1:$A$1683, 'Heron Fields'!$A64, data!$D$1:$D$1683, 'Heron Fields'!$A$2, data!$E$1:$E$1683, 'Heron Fields'!AC$5)</f>
        <v>-479.1600000000002</v>
      </c>
      <c r="AD64" s="2">
        <f>AC64+SUMIFS(data!$H$1:$H$1683, data!$A$1:$A$1683, 'Heron Fields'!$A64, data!$D$1:$D$1683, 'Heron Fields'!$A$2, data!$E$1:$E$1683, 'Heron Fields'!AD$5)</f>
        <v>-479.1600000000002</v>
      </c>
    </row>
    <row r="65" spans="1:30" x14ac:dyDescent="0.2">
      <c r="A65" t="s">
        <v>40</v>
      </c>
      <c r="C65" s="2">
        <f>SUMIFS(data!$H$1:$H$1683, data!$A$1:$A$1683, 'Heron Fields'!$A65, data!$D$1:$D$1683, 'Heron Fields'!$A$2, data!$E$1:$E$1683, 'Heron Fields'!C$5)</f>
        <v>0</v>
      </c>
      <c r="D65" s="2">
        <f>C65+SUMIFS(data!$H$1:$H$1683, data!$A$1:$A$1683, 'Heron Fields'!$A65, data!$D$1:$D$1683, 'Heron Fields'!$A$2, data!$E$1:$E$1683, 'Heron Fields'!D$5)</f>
        <v>0</v>
      </c>
      <c r="E65" s="2">
        <f>D65+SUMIFS(data!$H$1:$H$1683, data!$A$1:$A$1683, 'Heron Fields'!$A65, data!$D$1:$D$1683, 'Heron Fields'!$A$2, data!$E$1:$E$1683, 'Heron Fields'!E$5)</f>
        <v>0</v>
      </c>
      <c r="F65" s="2">
        <f>E65+SUMIFS(data!$H$1:$H$1683, data!$A$1:$A$1683, 'Heron Fields'!$A65, data!$D$1:$D$1683, 'Heron Fields'!$A$2, data!$E$1:$E$1683, 'Heron Fields'!F$5)</f>
        <v>0</v>
      </c>
      <c r="G65" s="2">
        <f>F65+SUMIFS(data!$H$1:$H$1683, data!$A$1:$A$1683, 'Heron Fields'!$A65, data!$D$1:$D$1683, 'Heron Fields'!$A$2, data!$E$1:$E$1683, 'Heron Fields'!G$5)</f>
        <v>0</v>
      </c>
      <c r="H65" s="2">
        <f>G65+SUMIFS(data!$H$1:$H$1683, data!$A$1:$A$1683, 'Heron Fields'!$A65, data!$D$1:$D$1683, 'Heron Fields'!$A$2, data!$E$1:$E$1683, 'Heron Fields'!H$5)</f>
        <v>0</v>
      </c>
      <c r="I65" s="2">
        <f>H65+SUMIFS(data!$H$1:$H$1683, data!$A$1:$A$1683, 'Heron Fields'!$A65, data!$D$1:$D$1683, 'Heron Fields'!$A$2, data!$E$1:$E$1683, 'Heron Fields'!I$5)</f>
        <v>0</v>
      </c>
      <c r="J65" s="2">
        <f>I65+SUMIFS(data!$H$1:$H$1683, data!$A$1:$A$1683, 'Heron Fields'!$A65, data!$D$1:$D$1683, 'Heron Fields'!$A$2, data!$E$1:$E$1683, 'Heron Fields'!J$5)</f>
        <v>0</v>
      </c>
      <c r="K65" s="2">
        <f>J65+SUMIFS(data!$H$1:$H$1683, data!$A$1:$A$1683, 'Heron Fields'!$A65, data!$D$1:$D$1683, 'Heron Fields'!$A$2, data!$E$1:$E$1683, 'Heron Fields'!K$5)</f>
        <v>10317.81</v>
      </c>
      <c r="L65" s="2">
        <f>K65+SUMIFS(data!$H$1:$H$1683, data!$A$1:$A$1683, 'Heron Fields'!$A65, data!$D$1:$D$1683, 'Heron Fields'!$A$2, data!$E$1:$E$1683, 'Heron Fields'!L$5)</f>
        <v>63632.89</v>
      </c>
      <c r="M65" s="2">
        <f>L65+SUMIFS(data!$H$1:$H$1683, data!$A$1:$A$1683, 'Heron Fields'!$A65, data!$D$1:$D$1683, 'Heron Fields'!$A$2, data!$E$1:$E$1683, 'Heron Fields'!M$5)</f>
        <v>142876.75</v>
      </c>
      <c r="N65" s="2">
        <f>M65+SUMIFS(data!$H$1:$H$1683, data!$A$1:$A$1683, 'Heron Fields'!$A65, data!$D$1:$D$1683, 'Heron Fields'!$A$2, data!$E$1:$E$1683, 'Heron Fields'!N$5)</f>
        <v>142876.75</v>
      </c>
      <c r="O65" s="2">
        <f>N65+SUMIFS(data!$H$1:$H$1683, data!$A$1:$A$1683, 'Heron Fields'!$A65, data!$D$1:$D$1683, 'Heron Fields'!$A$2, data!$E$1:$E$1683, 'Heron Fields'!O$5)</f>
        <v>183253.46</v>
      </c>
      <c r="P65" s="2">
        <f>O65+SUMIFS(data!$H$1:$H$1683, data!$A$1:$A$1683, 'Heron Fields'!$A65, data!$D$1:$D$1683, 'Heron Fields'!$A$2, data!$E$1:$E$1683, 'Heron Fields'!P$5)</f>
        <v>183253.46</v>
      </c>
      <c r="Q65" s="2">
        <f>P65+SUMIFS(data!$H$1:$H$1683, data!$A$1:$A$1683, 'Heron Fields'!$A65, data!$D$1:$D$1683, 'Heron Fields'!$A$2, data!$E$1:$E$1683, 'Heron Fields'!Q$5)</f>
        <v>413141.29</v>
      </c>
      <c r="R65" s="2">
        <f>Q65+SUMIFS(data!$H$1:$H$1683, data!$A$1:$A$1683, 'Heron Fields'!$A65, data!$D$1:$D$1683, 'Heron Fields'!$A$2, data!$E$1:$E$1683, 'Heron Fields'!R$5)</f>
        <v>543243.94999999995</v>
      </c>
      <c r="S65" s="2">
        <f>R65+SUMIFS(data!$H$1:$H$1683, data!$A$1:$A$1683, 'Heron Fields'!$A65, data!$D$1:$D$1683, 'Heron Fields'!$A$2, data!$E$1:$E$1683, 'Heron Fields'!S$5)</f>
        <v>543243.94999999995</v>
      </c>
      <c r="T65" s="2">
        <f>S65+SUMIFS(data!$H$1:$H$1683, data!$A$1:$A$1683, 'Heron Fields'!$A65, data!$D$1:$D$1683, 'Heron Fields'!$A$2, data!$E$1:$E$1683, 'Heron Fields'!T$5)</f>
        <v>543243.94999999995</v>
      </c>
      <c r="U65" s="2">
        <f>T65+SUMIFS(data!$H$1:$H$1683, data!$A$1:$A$1683, 'Heron Fields'!$A65, data!$D$1:$D$1683, 'Heron Fields'!$A$2, data!$E$1:$E$1683, 'Heron Fields'!U$5)</f>
        <v>543243.94999999995</v>
      </c>
      <c r="V65" s="2">
        <f>U65+SUMIFS(data!$H$1:$H$1683, data!$A$1:$A$1683, 'Heron Fields'!$A65, data!$D$1:$D$1683, 'Heron Fields'!$A$2, data!$E$1:$E$1683, 'Heron Fields'!V$5)</f>
        <v>296449.41999999993</v>
      </c>
      <c r="W65" s="2">
        <f>V65+SUMIFS(data!$H$1:$H$1683, data!$A$1:$A$1683, 'Heron Fields'!$A65, data!$D$1:$D$1683, 'Heron Fields'!$A$2, data!$E$1:$E$1683, 'Heron Fields'!W$5)</f>
        <v>49654.889999999927</v>
      </c>
      <c r="X65" s="2">
        <f>W65+SUMIFS(data!$H$1:$H$1683, data!$A$1:$A$1683, 'Heron Fields'!$A65, data!$D$1:$D$1683, 'Heron Fields'!$A$2, data!$E$1:$E$1683, 'Heron Fields'!X$5)</f>
        <v>-197139.64000000007</v>
      </c>
      <c r="Y65" s="2">
        <f>X65+SUMIFS(data!$H$1:$H$1683, data!$A$1:$A$1683, 'Heron Fields'!$A65, data!$D$1:$D$1683, 'Heron Fields'!$A$2, data!$E$1:$E$1683, 'Heron Fields'!Y$5)</f>
        <v>-443934.17000000004</v>
      </c>
      <c r="Z65" s="2">
        <f>Y65+SUMIFS(data!$H$1:$H$1683, data!$A$1:$A$1683, 'Heron Fields'!$A65, data!$D$1:$D$1683, 'Heron Fields'!$A$2, data!$E$1:$E$1683, 'Heron Fields'!Z$5)</f>
        <v>-690728.70000000007</v>
      </c>
      <c r="AA65" s="2">
        <f>Z65+SUMIFS(data!$H$1:$H$1683, data!$A$1:$A$1683, 'Heron Fields'!$A65, data!$D$1:$D$1683, 'Heron Fields'!$A$2, data!$E$1:$E$1683, 'Heron Fields'!AA$5)</f>
        <v>-897146.52</v>
      </c>
      <c r="AB65" s="2">
        <f>AA65+SUMIFS(data!$H$1:$H$1683, data!$A$1:$A$1683, 'Heron Fields'!$A65, data!$D$1:$D$1683, 'Heron Fields'!$A$2, data!$E$1:$E$1683, 'Heron Fields'!AB$5)</f>
        <v>-1143941.05</v>
      </c>
      <c r="AC65" s="2">
        <f>AB65+SUMIFS(data!$H$1:$H$1683, data!$A$1:$A$1683, 'Heron Fields'!$A65, data!$D$1:$D$1683, 'Heron Fields'!$A$2, data!$E$1:$E$1683, 'Heron Fields'!AC$5)</f>
        <v>-1325184.9100000001</v>
      </c>
      <c r="AD65" s="2">
        <f>AC65+SUMIFS(data!$H$1:$H$1683, data!$A$1:$A$1683, 'Heron Fields'!$A65, data!$D$1:$D$1683, 'Heron Fields'!$A$2, data!$E$1:$E$1683, 'Heron Fields'!AD$5)</f>
        <v>-1441876.7800000003</v>
      </c>
    </row>
    <row r="66" spans="1:30" x14ac:dyDescent="0.2">
      <c r="A66" t="s">
        <v>41</v>
      </c>
      <c r="C66" s="2">
        <f>SUMIFS(data!$H$1:$H$1683, data!$A$1:$A$1683, 'Heron Fields'!$A66, data!$D$1:$D$1683, 'Heron Fields'!$A$2, data!$E$1:$E$1683, 'Heron Fields'!C$5)</f>
        <v>0</v>
      </c>
      <c r="D66" s="2">
        <f>C66+SUMIFS(data!$H$1:$H$1683, data!$A$1:$A$1683, 'Heron Fields'!$A66, data!$D$1:$D$1683, 'Heron Fields'!$A$2, data!$E$1:$E$1683, 'Heron Fields'!D$5)</f>
        <v>0</v>
      </c>
      <c r="E66" s="2">
        <f>D66+SUMIFS(data!$H$1:$H$1683, data!$A$1:$A$1683, 'Heron Fields'!$A66, data!$D$1:$D$1683, 'Heron Fields'!$A$2, data!$E$1:$E$1683, 'Heron Fields'!E$5)</f>
        <v>0</v>
      </c>
      <c r="F66" s="2">
        <f>E66+SUMIFS(data!$H$1:$H$1683, data!$A$1:$A$1683, 'Heron Fields'!$A66, data!$D$1:$D$1683, 'Heron Fields'!$A$2, data!$E$1:$E$1683, 'Heron Fields'!F$5)</f>
        <v>0</v>
      </c>
      <c r="G66" s="2">
        <f>F66+SUMIFS(data!$H$1:$H$1683, data!$A$1:$A$1683, 'Heron Fields'!$A66, data!$D$1:$D$1683, 'Heron Fields'!$A$2, data!$E$1:$E$1683, 'Heron Fields'!G$5)</f>
        <v>0</v>
      </c>
      <c r="H66" s="2">
        <f>G66+SUMIFS(data!$H$1:$H$1683, data!$A$1:$A$1683, 'Heron Fields'!$A66, data!$D$1:$D$1683, 'Heron Fields'!$A$2, data!$E$1:$E$1683, 'Heron Fields'!H$5)</f>
        <v>0</v>
      </c>
      <c r="I66" s="2">
        <f>H66+SUMIFS(data!$H$1:$H$1683, data!$A$1:$A$1683, 'Heron Fields'!$A66, data!$D$1:$D$1683, 'Heron Fields'!$A$2, data!$E$1:$E$1683, 'Heron Fields'!I$5)</f>
        <v>0</v>
      </c>
      <c r="J66" s="2">
        <f>I66+SUMIFS(data!$H$1:$H$1683, data!$A$1:$A$1683, 'Heron Fields'!$A66, data!$D$1:$D$1683, 'Heron Fields'!$A$2, data!$E$1:$E$1683, 'Heron Fields'!J$5)</f>
        <v>0</v>
      </c>
      <c r="K66" s="2">
        <f>J66+SUMIFS(data!$H$1:$H$1683, data!$A$1:$A$1683, 'Heron Fields'!$A66, data!$D$1:$D$1683, 'Heron Fields'!$A$2, data!$E$1:$E$1683, 'Heron Fields'!K$5)</f>
        <v>376726.01</v>
      </c>
      <c r="L66" s="2">
        <f>K66+SUMIFS(data!$H$1:$H$1683, data!$A$1:$A$1683, 'Heron Fields'!$A66, data!$D$1:$D$1683, 'Heron Fields'!$A$2, data!$E$1:$E$1683, 'Heron Fields'!L$5)</f>
        <v>701712.29</v>
      </c>
      <c r="M66" s="2">
        <f>L66+SUMIFS(data!$H$1:$H$1683, data!$A$1:$A$1683, 'Heron Fields'!$A66, data!$D$1:$D$1683, 'Heron Fields'!$A$2, data!$E$1:$E$1683, 'Heron Fields'!M$5)</f>
        <v>1035616.4</v>
      </c>
      <c r="N66" s="2">
        <f>M66+SUMIFS(data!$H$1:$H$1683, data!$A$1:$A$1683, 'Heron Fields'!$A66, data!$D$1:$D$1683, 'Heron Fields'!$A$2, data!$E$1:$E$1683, 'Heron Fields'!N$5)</f>
        <v>1087561.6100000001</v>
      </c>
      <c r="O66" s="2">
        <f>N66+SUMIFS(data!$H$1:$H$1683, data!$A$1:$A$1683, 'Heron Fields'!$A66, data!$D$1:$D$1683, 'Heron Fields'!$A$2, data!$E$1:$E$1683, 'Heron Fields'!O$5)</f>
        <v>1220897.2200000002</v>
      </c>
      <c r="P66" s="2">
        <f>O66+SUMIFS(data!$H$1:$H$1683, data!$A$1:$A$1683, 'Heron Fields'!$A66, data!$D$1:$D$1683, 'Heron Fields'!$A$2, data!$E$1:$E$1683, 'Heron Fields'!P$5)</f>
        <v>1276376.6700000002</v>
      </c>
      <c r="Q66" s="2">
        <f>P66+SUMIFS(data!$H$1:$H$1683, data!$A$1:$A$1683, 'Heron Fields'!$A66, data!$D$1:$D$1683, 'Heron Fields'!$A$2, data!$E$1:$E$1683, 'Heron Fields'!Q$5)</f>
        <v>1394280.79</v>
      </c>
      <c r="R66" s="2">
        <f>Q66+SUMIFS(data!$H$1:$H$1683, data!$A$1:$A$1683, 'Heron Fields'!$A66, data!$D$1:$D$1683, 'Heron Fields'!$A$2, data!$E$1:$E$1683, 'Heron Fields'!R$5)</f>
        <v>1394280.79</v>
      </c>
      <c r="S66" s="2">
        <f>R66+SUMIFS(data!$H$1:$H$1683, data!$A$1:$A$1683, 'Heron Fields'!$A66, data!$D$1:$D$1683, 'Heron Fields'!$A$2, data!$E$1:$E$1683, 'Heron Fields'!S$5)</f>
        <v>1420910.92</v>
      </c>
      <c r="T66" s="2">
        <f>S66+SUMIFS(data!$H$1:$H$1683, data!$A$1:$A$1683, 'Heron Fields'!$A66, data!$D$1:$D$1683, 'Heron Fields'!$A$2, data!$E$1:$E$1683, 'Heron Fields'!T$5)</f>
        <v>1420910.92</v>
      </c>
      <c r="U66" s="2">
        <f>T66+SUMIFS(data!$H$1:$H$1683, data!$A$1:$A$1683, 'Heron Fields'!$A66, data!$D$1:$D$1683, 'Heron Fields'!$A$2, data!$E$1:$E$1683, 'Heron Fields'!U$5)</f>
        <v>1420910.92</v>
      </c>
      <c r="V66" s="2">
        <f>U66+SUMIFS(data!$H$1:$H$1683, data!$A$1:$A$1683, 'Heron Fields'!$A66, data!$D$1:$D$1683, 'Heron Fields'!$A$2, data!$E$1:$E$1683, 'Heron Fields'!V$5)</f>
        <v>1447541.0499999998</v>
      </c>
      <c r="W66" s="2">
        <f>V66+SUMIFS(data!$H$1:$H$1683, data!$A$1:$A$1683, 'Heron Fields'!$A66, data!$D$1:$D$1683, 'Heron Fields'!$A$2, data!$E$1:$E$1683, 'Heron Fields'!W$5)</f>
        <v>1474171.1799999997</v>
      </c>
      <c r="X66" s="2">
        <f>W66+SUMIFS(data!$H$1:$H$1683, data!$A$1:$A$1683, 'Heron Fields'!$A66, data!$D$1:$D$1683, 'Heron Fields'!$A$2, data!$E$1:$E$1683, 'Heron Fields'!X$5)</f>
        <v>1500801.3099999996</v>
      </c>
      <c r="Y66" s="2">
        <f>X66+SUMIFS(data!$H$1:$H$1683, data!$A$1:$A$1683, 'Heron Fields'!$A66, data!$D$1:$D$1683, 'Heron Fields'!$A$2, data!$E$1:$E$1683, 'Heron Fields'!Y$5)</f>
        <v>1527431.4399999995</v>
      </c>
      <c r="Z66" s="2">
        <f>Y66+SUMIFS(data!$H$1:$H$1683, data!$A$1:$A$1683, 'Heron Fields'!$A66, data!$D$1:$D$1683, 'Heron Fields'!$A$2, data!$E$1:$E$1683, 'Heron Fields'!Z$5)</f>
        <v>1554061.5699999994</v>
      </c>
      <c r="AA66" s="2">
        <f>Z66+SUMIFS(data!$H$1:$H$1683, data!$A$1:$A$1683, 'Heron Fields'!$A66, data!$D$1:$D$1683, 'Heron Fields'!$A$2, data!$E$1:$E$1683, 'Heron Fields'!AA$5)</f>
        <v>1660808.1399999994</v>
      </c>
      <c r="AB66" s="2">
        <f>AA66+SUMIFS(data!$H$1:$H$1683, data!$A$1:$A$1683, 'Heron Fields'!$A66, data!$D$1:$D$1683, 'Heron Fields'!$A$2, data!$E$1:$E$1683, 'Heron Fields'!AB$5)</f>
        <v>1716287.5899999994</v>
      </c>
      <c r="AC66" s="2">
        <f>AB66+SUMIFS(data!$H$1:$H$1683, data!$A$1:$A$1683, 'Heron Fields'!$A66, data!$D$1:$D$1683, 'Heron Fields'!$A$2, data!$E$1:$E$1683, 'Heron Fields'!AC$5)</f>
        <v>1834191.7099999995</v>
      </c>
      <c r="AD66" s="2">
        <f>AC66+SUMIFS(data!$H$1:$H$1683, data!$A$1:$A$1683, 'Heron Fields'!$A66, data!$D$1:$D$1683, 'Heron Fields'!$A$2, data!$E$1:$E$1683, 'Heron Fields'!AD$5)</f>
        <v>1834191.7099999995</v>
      </c>
    </row>
    <row r="67" spans="1:30" x14ac:dyDescent="0.2">
      <c r="A67" t="s">
        <v>42</v>
      </c>
      <c r="C67" s="2">
        <f>SUMIFS(data!$H$1:$H$1683, data!$A$1:$A$1683, 'Heron Fields'!$A67, data!$D$1:$D$1683, 'Heron Fields'!$A$2, data!$E$1:$E$1683, 'Heron Fields'!C$5)</f>
        <v>0</v>
      </c>
      <c r="D67" s="2">
        <f>C67+SUMIFS(data!$H$1:$H$1683, data!$A$1:$A$1683, 'Heron Fields'!$A67, data!$D$1:$D$1683, 'Heron Fields'!$A$2, data!$E$1:$E$1683, 'Heron Fields'!D$5)</f>
        <v>0</v>
      </c>
      <c r="E67" s="2">
        <f>D67+SUMIFS(data!$H$1:$H$1683, data!$A$1:$A$1683, 'Heron Fields'!$A67, data!$D$1:$D$1683, 'Heron Fields'!$A$2, data!$E$1:$E$1683, 'Heron Fields'!E$5)</f>
        <v>0</v>
      </c>
      <c r="F67" s="2">
        <f>E67+SUMIFS(data!$H$1:$H$1683, data!$A$1:$A$1683, 'Heron Fields'!$A67, data!$D$1:$D$1683, 'Heron Fields'!$A$2, data!$E$1:$E$1683, 'Heron Fields'!F$5)</f>
        <v>0</v>
      </c>
      <c r="G67" s="2">
        <f>F67+SUMIFS(data!$H$1:$H$1683, data!$A$1:$A$1683, 'Heron Fields'!$A67, data!$D$1:$D$1683, 'Heron Fields'!$A$2, data!$E$1:$E$1683, 'Heron Fields'!G$5)</f>
        <v>0</v>
      </c>
      <c r="H67" s="2">
        <f>G67+SUMIFS(data!$H$1:$H$1683, data!$A$1:$A$1683, 'Heron Fields'!$A67, data!$D$1:$D$1683, 'Heron Fields'!$A$2, data!$E$1:$E$1683, 'Heron Fields'!H$5)</f>
        <v>0</v>
      </c>
      <c r="I67" s="2">
        <f>H67+SUMIFS(data!$H$1:$H$1683, data!$A$1:$A$1683, 'Heron Fields'!$A67, data!$D$1:$D$1683, 'Heron Fields'!$A$2, data!$E$1:$E$1683, 'Heron Fields'!I$5)</f>
        <v>0</v>
      </c>
      <c r="J67" s="2">
        <f>I67+SUMIFS(data!$H$1:$H$1683, data!$A$1:$A$1683, 'Heron Fields'!$A67, data!$D$1:$D$1683, 'Heron Fields'!$A$2, data!$E$1:$E$1683, 'Heron Fields'!J$5)</f>
        <v>0</v>
      </c>
      <c r="K67" s="2">
        <f>J67+SUMIFS(data!$H$1:$H$1683, data!$A$1:$A$1683, 'Heron Fields'!$A67, data!$D$1:$D$1683, 'Heron Fields'!$A$2, data!$E$1:$E$1683, 'Heron Fields'!K$5)</f>
        <v>0</v>
      </c>
      <c r="L67" s="2">
        <f>K67+SUMIFS(data!$H$1:$H$1683, data!$A$1:$A$1683, 'Heron Fields'!$A67, data!$D$1:$D$1683, 'Heron Fields'!$A$2, data!$E$1:$E$1683, 'Heron Fields'!L$5)</f>
        <v>0</v>
      </c>
      <c r="M67" s="2">
        <f>L67+SUMIFS(data!$H$1:$H$1683, data!$A$1:$A$1683, 'Heron Fields'!$A67, data!$D$1:$D$1683, 'Heron Fields'!$A$2, data!$E$1:$E$1683, 'Heron Fields'!M$5)</f>
        <v>138082.19</v>
      </c>
      <c r="N67" s="2">
        <f>M67+SUMIFS(data!$H$1:$H$1683, data!$A$1:$A$1683, 'Heron Fields'!$A67, data!$D$1:$D$1683, 'Heron Fields'!$A$2, data!$E$1:$E$1683, 'Heron Fields'!N$5)</f>
        <v>138082.19</v>
      </c>
      <c r="O67" s="2">
        <f>N67+SUMIFS(data!$H$1:$H$1683, data!$A$1:$A$1683, 'Heron Fields'!$A67, data!$D$1:$D$1683, 'Heron Fields'!$A$2, data!$E$1:$E$1683, 'Heron Fields'!O$5)</f>
        <v>138082.19</v>
      </c>
      <c r="P67" s="2">
        <f>O67+SUMIFS(data!$H$1:$H$1683, data!$A$1:$A$1683, 'Heron Fields'!$A67, data!$D$1:$D$1683, 'Heron Fields'!$A$2, data!$E$1:$E$1683, 'Heron Fields'!P$5)</f>
        <v>152534.11000000002</v>
      </c>
      <c r="Q67" s="2">
        <f>P67+SUMIFS(data!$H$1:$H$1683, data!$A$1:$A$1683, 'Heron Fields'!$A67, data!$D$1:$D$1683, 'Heron Fields'!$A$2, data!$E$1:$E$1683, 'Heron Fields'!Q$5)</f>
        <v>185586.17</v>
      </c>
      <c r="R67" s="2">
        <f>Q67+SUMIFS(data!$H$1:$H$1683, data!$A$1:$A$1683, 'Heron Fields'!$A67, data!$D$1:$D$1683, 'Heron Fields'!$A$2, data!$E$1:$E$1683, 'Heron Fields'!R$5)</f>
        <v>185556.17</v>
      </c>
      <c r="S67" s="2">
        <f>R67+SUMIFS(data!$H$1:$H$1683, data!$A$1:$A$1683, 'Heron Fields'!$A67, data!$D$1:$D$1683, 'Heron Fields'!$A$2, data!$E$1:$E$1683, 'Heron Fields'!S$5)</f>
        <v>185556.17</v>
      </c>
      <c r="T67" s="2">
        <f>S67+SUMIFS(data!$H$1:$H$1683, data!$A$1:$A$1683, 'Heron Fields'!$A67, data!$D$1:$D$1683, 'Heron Fields'!$A$2, data!$E$1:$E$1683, 'Heron Fields'!T$5)</f>
        <v>185556.17</v>
      </c>
      <c r="U67" s="2">
        <f>T67+SUMIFS(data!$H$1:$H$1683, data!$A$1:$A$1683, 'Heron Fields'!$A67, data!$D$1:$D$1683, 'Heron Fields'!$A$2, data!$E$1:$E$1683, 'Heron Fields'!U$5)</f>
        <v>185556.17</v>
      </c>
      <c r="V67" s="2">
        <f>U67+SUMIFS(data!$H$1:$H$1683, data!$A$1:$A$1683, 'Heron Fields'!$A67, data!$D$1:$D$1683, 'Heron Fields'!$A$2, data!$E$1:$E$1683, 'Heron Fields'!V$5)</f>
        <v>185556.17</v>
      </c>
      <c r="W67" s="2">
        <f>V67+SUMIFS(data!$H$1:$H$1683, data!$A$1:$A$1683, 'Heron Fields'!$A67, data!$D$1:$D$1683, 'Heron Fields'!$A$2, data!$E$1:$E$1683, 'Heron Fields'!W$5)</f>
        <v>185556.17</v>
      </c>
      <c r="X67" s="2">
        <f>W67+SUMIFS(data!$H$1:$H$1683, data!$A$1:$A$1683, 'Heron Fields'!$A67, data!$D$1:$D$1683, 'Heron Fields'!$A$2, data!$E$1:$E$1683, 'Heron Fields'!X$5)</f>
        <v>185556.17</v>
      </c>
      <c r="Y67" s="2">
        <f>X67+SUMIFS(data!$H$1:$H$1683, data!$A$1:$A$1683, 'Heron Fields'!$A67, data!$D$1:$D$1683, 'Heron Fields'!$A$2, data!$E$1:$E$1683, 'Heron Fields'!Y$5)</f>
        <v>185556.17</v>
      </c>
      <c r="Z67" s="2">
        <f>Y67+SUMIFS(data!$H$1:$H$1683, data!$A$1:$A$1683, 'Heron Fields'!$A67, data!$D$1:$D$1683, 'Heron Fields'!$A$2, data!$E$1:$E$1683, 'Heron Fields'!Z$5)</f>
        <v>185556.17</v>
      </c>
      <c r="AA67" s="2">
        <f>Z67+SUMIFS(data!$H$1:$H$1683, data!$A$1:$A$1683, 'Heron Fields'!$A67, data!$D$1:$D$1683, 'Heron Fields'!$A$2, data!$E$1:$E$1683, 'Heron Fields'!AA$5)</f>
        <v>185556.17</v>
      </c>
      <c r="AB67" s="2">
        <f>AA67+SUMIFS(data!$H$1:$H$1683, data!$A$1:$A$1683, 'Heron Fields'!$A67, data!$D$1:$D$1683, 'Heron Fields'!$A$2, data!$E$1:$E$1683, 'Heron Fields'!AB$5)</f>
        <v>200008.09000000003</v>
      </c>
      <c r="AC67" s="2">
        <f>AB67+SUMIFS(data!$H$1:$H$1683, data!$A$1:$A$1683, 'Heron Fields'!$A67, data!$D$1:$D$1683, 'Heron Fields'!$A$2, data!$E$1:$E$1683, 'Heron Fields'!AC$5)</f>
        <v>233060.15000000002</v>
      </c>
      <c r="AD67" s="2">
        <f>AC67+SUMIFS(data!$H$1:$H$1683, data!$A$1:$A$1683, 'Heron Fields'!$A67, data!$D$1:$D$1683, 'Heron Fields'!$A$2, data!$E$1:$E$1683, 'Heron Fields'!AD$5)</f>
        <v>233060.15000000002</v>
      </c>
    </row>
    <row r="68" spans="1:30" x14ac:dyDescent="0.2">
      <c r="A68" t="s">
        <v>43</v>
      </c>
      <c r="C68" s="2">
        <f>SUMIFS(data!$H$1:$H$1683, data!$A$1:$A$1683, 'Heron Fields'!$A68, data!$D$1:$D$1683, 'Heron Fields'!$A$2, data!$E$1:$E$1683, 'Heron Fields'!C$5)</f>
        <v>0</v>
      </c>
      <c r="D68" s="2">
        <f>C68+SUMIFS(data!$H$1:$H$1683, data!$A$1:$A$1683, 'Heron Fields'!$A68, data!$D$1:$D$1683, 'Heron Fields'!$A$2, data!$E$1:$E$1683, 'Heron Fields'!D$5)</f>
        <v>0</v>
      </c>
      <c r="E68" s="2">
        <f>D68+SUMIFS(data!$H$1:$H$1683, data!$A$1:$A$1683, 'Heron Fields'!$A68, data!$D$1:$D$1683, 'Heron Fields'!$A$2, data!$E$1:$E$1683, 'Heron Fields'!E$5)</f>
        <v>0</v>
      </c>
      <c r="F68" s="2">
        <f>E68+SUMIFS(data!$H$1:$H$1683, data!$A$1:$A$1683, 'Heron Fields'!$A68, data!$D$1:$D$1683, 'Heron Fields'!$A$2, data!$E$1:$E$1683, 'Heron Fields'!F$5)</f>
        <v>0</v>
      </c>
      <c r="G68" s="2">
        <f>F68+SUMIFS(data!$H$1:$H$1683, data!$A$1:$A$1683, 'Heron Fields'!$A68, data!$D$1:$D$1683, 'Heron Fields'!$A$2, data!$E$1:$E$1683, 'Heron Fields'!G$5)</f>
        <v>0</v>
      </c>
      <c r="H68" s="2">
        <f>G68+SUMIFS(data!$H$1:$H$1683, data!$A$1:$A$1683, 'Heron Fields'!$A68, data!$D$1:$D$1683, 'Heron Fields'!$A$2, data!$E$1:$E$1683, 'Heron Fields'!H$5)</f>
        <v>0</v>
      </c>
      <c r="I68" s="2">
        <f>H68+SUMIFS(data!$H$1:$H$1683, data!$A$1:$A$1683, 'Heron Fields'!$A68, data!$D$1:$D$1683, 'Heron Fields'!$A$2, data!$E$1:$E$1683, 'Heron Fields'!I$5)</f>
        <v>0</v>
      </c>
      <c r="J68" s="2">
        <f>I68+SUMIFS(data!$H$1:$H$1683, data!$A$1:$A$1683, 'Heron Fields'!$A68, data!$D$1:$D$1683, 'Heron Fields'!$A$2, data!$E$1:$E$1683, 'Heron Fields'!J$5)</f>
        <v>0</v>
      </c>
      <c r="K68" s="2">
        <f>J68+SUMIFS(data!$H$1:$H$1683, data!$A$1:$A$1683, 'Heron Fields'!$A68, data!$D$1:$D$1683, 'Heron Fields'!$A$2, data!$E$1:$E$1683, 'Heron Fields'!K$5)</f>
        <v>2035109.56</v>
      </c>
      <c r="L68" s="2">
        <f>K68+SUMIFS(data!$H$1:$H$1683, data!$A$1:$A$1683, 'Heron Fields'!$A68, data!$D$1:$D$1683, 'Heron Fields'!$A$2, data!$E$1:$E$1683, 'Heron Fields'!L$5)</f>
        <v>3234321.06</v>
      </c>
      <c r="M68" s="2">
        <f>L68+SUMIFS(data!$H$1:$H$1683, data!$A$1:$A$1683, 'Heron Fields'!$A68, data!$D$1:$D$1683, 'Heron Fields'!$A$2, data!$E$1:$E$1683, 'Heron Fields'!M$5)</f>
        <v>4401726.9399999995</v>
      </c>
      <c r="N68" s="2">
        <f>M68+SUMIFS(data!$H$1:$H$1683, data!$A$1:$A$1683, 'Heron Fields'!$A68, data!$D$1:$D$1683, 'Heron Fields'!$A$2, data!$E$1:$E$1683, 'Heron Fields'!N$5)</f>
        <v>4856672.01</v>
      </c>
      <c r="O68" s="2">
        <f>N68+SUMIFS(data!$H$1:$H$1683, data!$A$1:$A$1683, 'Heron Fields'!$A68, data!$D$1:$D$1683, 'Heron Fields'!$A$2, data!$E$1:$E$1683, 'Heron Fields'!O$5)</f>
        <v>5972275.3099999996</v>
      </c>
      <c r="P68" s="2">
        <f>O68+SUMIFS(data!$H$1:$H$1683, data!$A$1:$A$1683, 'Heron Fields'!$A68, data!$D$1:$D$1683, 'Heron Fields'!$A$2, data!$E$1:$E$1683, 'Heron Fields'!P$5)</f>
        <v>7427094.4799999995</v>
      </c>
      <c r="Q68" s="2">
        <f>P68+SUMIFS(data!$H$1:$H$1683, data!$A$1:$A$1683, 'Heron Fields'!$A68, data!$D$1:$D$1683, 'Heron Fields'!$A$2, data!$E$1:$E$1683, 'Heron Fields'!Q$5)</f>
        <v>7642058.8599999994</v>
      </c>
      <c r="R68" s="2">
        <f>Q68+SUMIFS(data!$H$1:$H$1683, data!$A$1:$A$1683, 'Heron Fields'!$A68, data!$D$1:$D$1683, 'Heron Fields'!$A$2, data!$E$1:$E$1683, 'Heron Fields'!R$5)</f>
        <v>7642058.8599999994</v>
      </c>
      <c r="S68" s="2">
        <f>R68+SUMIFS(data!$H$1:$H$1683, data!$A$1:$A$1683, 'Heron Fields'!$A68, data!$D$1:$D$1683, 'Heron Fields'!$A$2, data!$E$1:$E$1683, 'Heron Fields'!S$5)</f>
        <v>8053839.6899999995</v>
      </c>
      <c r="T68" s="2">
        <f>S68+SUMIFS(data!$H$1:$H$1683, data!$A$1:$A$1683, 'Heron Fields'!$A68, data!$D$1:$D$1683, 'Heron Fields'!$A$2, data!$E$1:$E$1683, 'Heron Fields'!T$5)</f>
        <v>8053839.6899999995</v>
      </c>
      <c r="U68" s="2">
        <f>T68+SUMIFS(data!$H$1:$H$1683, data!$A$1:$A$1683, 'Heron Fields'!$A68, data!$D$1:$D$1683, 'Heron Fields'!$A$2, data!$E$1:$E$1683, 'Heron Fields'!U$5)</f>
        <v>8053839.6899999995</v>
      </c>
      <c r="V68" s="2">
        <f>U68+SUMIFS(data!$H$1:$H$1683, data!$A$1:$A$1683, 'Heron Fields'!$A68, data!$D$1:$D$1683, 'Heron Fields'!$A$2, data!$E$1:$E$1683, 'Heron Fields'!V$5)</f>
        <v>8465620.5199999996</v>
      </c>
      <c r="W68" s="2">
        <f>V68+SUMIFS(data!$H$1:$H$1683, data!$A$1:$A$1683, 'Heron Fields'!$A68, data!$D$1:$D$1683, 'Heron Fields'!$A$2, data!$E$1:$E$1683, 'Heron Fields'!W$5)</f>
        <v>8877401.3499999996</v>
      </c>
      <c r="X68" s="2">
        <f>W68+SUMIFS(data!$H$1:$H$1683, data!$A$1:$A$1683, 'Heron Fields'!$A68, data!$D$1:$D$1683, 'Heron Fields'!$A$2, data!$E$1:$E$1683, 'Heron Fields'!X$5)</f>
        <v>9289182.1799999997</v>
      </c>
      <c r="Y68" s="2">
        <f>X68+SUMIFS(data!$H$1:$H$1683, data!$A$1:$A$1683, 'Heron Fields'!$A68, data!$D$1:$D$1683, 'Heron Fields'!$A$2, data!$E$1:$E$1683, 'Heron Fields'!Y$5)</f>
        <v>9700963.0099999998</v>
      </c>
      <c r="Z68" s="2">
        <f>Y68+SUMIFS(data!$H$1:$H$1683, data!$A$1:$A$1683, 'Heron Fields'!$A68, data!$D$1:$D$1683, 'Heron Fields'!$A$2, data!$E$1:$E$1683, 'Heron Fields'!Z$5)</f>
        <v>10112743.84</v>
      </c>
      <c r="AA68" s="2">
        <f>Z68+SUMIFS(data!$H$1:$H$1683, data!$A$1:$A$1683, 'Heron Fields'!$A68, data!$D$1:$D$1683, 'Heron Fields'!$A$2, data!$E$1:$E$1683, 'Heron Fields'!AA$5)</f>
        <v>10755763.02</v>
      </c>
      <c r="AB68" s="2">
        <f>AA68+SUMIFS(data!$H$1:$H$1683, data!$A$1:$A$1683, 'Heron Fields'!$A68, data!$D$1:$D$1683, 'Heron Fields'!$A$2, data!$E$1:$E$1683, 'Heron Fields'!AB$5)</f>
        <v>11470198.58</v>
      </c>
      <c r="AC68" s="2">
        <f>AB68+SUMIFS(data!$H$1:$H$1683, data!$A$1:$A$1683, 'Heron Fields'!$A68, data!$D$1:$D$1683, 'Heron Fields'!$A$2, data!$E$1:$E$1683, 'Heron Fields'!AC$5)</f>
        <v>11685162.960000001</v>
      </c>
      <c r="AD68" s="2">
        <f>AC68+SUMIFS(data!$H$1:$H$1683, data!$A$1:$A$1683, 'Heron Fields'!$A68, data!$D$1:$D$1683, 'Heron Fields'!$A$2, data!$E$1:$E$1683, 'Heron Fields'!AD$5)</f>
        <v>11685162.960000001</v>
      </c>
    </row>
    <row r="69" spans="1:30" x14ac:dyDescent="0.2">
      <c r="A69" t="s">
        <v>44</v>
      </c>
      <c r="C69" s="2">
        <f>SUMIFS(data!$H$1:$H$1683, data!$A$1:$A$1683, 'Heron Fields'!$A69, data!$D$1:$D$1683, 'Heron Fields'!$A$2, data!$E$1:$E$1683, 'Heron Fields'!C$5)</f>
        <v>0</v>
      </c>
      <c r="D69" s="2">
        <f>C69+SUMIFS(data!$H$1:$H$1683, data!$A$1:$A$1683, 'Heron Fields'!$A69, data!$D$1:$D$1683, 'Heron Fields'!$A$2, data!$E$1:$E$1683, 'Heron Fields'!D$5)</f>
        <v>0</v>
      </c>
      <c r="E69" s="2">
        <f>D69+SUMIFS(data!$H$1:$H$1683, data!$A$1:$A$1683, 'Heron Fields'!$A69, data!$D$1:$D$1683, 'Heron Fields'!$A$2, data!$E$1:$E$1683, 'Heron Fields'!E$5)</f>
        <v>0</v>
      </c>
      <c r="F69" s="2">
        <f>E69+SUMIFS(data!$H$1:$H$1683, data!$A$1:$A$1683, 'Heron Fields'!$A69, data!$D$1:$D$1683, 'Heron Fields'!$A$2, data!$E$1:$E$1683, 'Heron Fields'!F$5)</f>
        <v>0</v>
      </c>
      <c r="G69" s="2">
        <f>F69+SUMIFS(data!$H$1:$H$1683, data!$A$1:$A$1683, 'Heron Fields'!$A69, data!$D$1:$D$1683, 'Heron Fields'!$A$2, data!$E$1:$E$1683, 'Heron Fields'!G$5)</f>
        <v>0</v>
      </c>
      <c r="H69" s="2">
        <f>G69+SUMIFS(data!$H$1:$H$1683, data!$A$1:$A$1683, 'Heron Fields'!$A69, data!$D$1:$D$1683, 'Heron Fields'!$A$2, data!$E$1:$E$1683, 'Heron Fields'!H$5)</f>
        <v>0</v>
      </c>
      <c r="I69" s="2">
        <f>H69+SUMIFS(data!$H$1:$H$1683, data!$A$1:$A$1683, 'Heron Fields'!$A69, data!$D$1:$D$1683, 'Heron Fields'!$A$2, data!$E$1:$E$1683, 'Heron Fields'!I$5)</f>
        <v>0</v>
      </c>
      <c r="J69" s="2">
        <f>I69+SUMIFS(data!$H$1:$H$1683, data!$A$1:$A$1683, 'Heron Fields'!$A69, data!$D$1:$D$1683, 'Heron Fields'!$A$2, data!$E$1:$E$1683, 'Heron Fields'!J$5)</f>
        <v>0</v>
      </c>
      <c r="K69" s="2">
        <f>J69+SUMIFS(data!$H$1:$H$1683, data!$A$1:$A$1683, 'Heron Fields'!$A69, data!$D$1:$D$1683, 'Heron Fields'!$A$2, data!$E$1:$E$1683, 'Heron Fields'!K$5)</f>
        <v>218305.31</v>
      </c>
      <c r="L69" s="2">
        <f>K69+SUMIFS(data!$H$1:$H$1683, data!$A$1:$A$1683, 'Heron Fields'!$A69, data!$D$1:$D$1683, 'Heron Fields'!$A$2, data!$E$1:$E$1683, 'Heron Fields'!L$5)</f>
        <v>364402.86</v>
      </c>
      <c r="M69" s="2">
        <f>L69+SUMIFS(data!$H$1:$H$1683, data!$A$1:$A$1683, 'Heron Fields'!$A69, data!$D$1:$D$1683, 'Heron Fields'!$A$2, data!$E$1:$E$1683, 'Heron Fields'!M$5)</f>
        <v>478804.41</v>
      </c>
      <c r="N69" s="2">
        <f>M69+SUMIFS(data!$H$1:$H$1683, data!$A$1:$A$1683, 'Heron Fields'!$A69, data!$D$1:$D$1683, 'Heron Fields'!$A$2, data!$E$1:$E$1683, 'Heron Fields'!N$5)</f>
        <v>506456.8</v>
      </c>
      <c r="O69" s="2">
        <f>N69+SUMIFS(data!$H$1:$H$1683, data!$A$1:$A$1683, 'Heron Fields'!$A69, data!$D$1:$D$1683, 'Heron Fields'!$A$2, data!$E$1:$E$1683, 'Heron Fields'!O$5)</f>
        <v>569660.26</v>
      </c>
      <c r="P69" s="2">
        <f>O69+SUMIFS(data!$H$1:$H$1683, data!$A$1:$A$1683, 'Heron Fields'!$A69, data!$D$1:$D$1683, 'Heron Fields'!$A$2, data!$E$1:$E$1683, 'Heron Fields'!P$5)</f>
        <v>631879.43000000005</v>
      </c>
      <c r="Q69" s="2">
        <f>P69+SUMIFS(data!$H$1:$H$1683, data!$A$1:$A$1683, 'Heron Fields'!$A69, data!$D$1:$D$1683, 'Heron Fields'!$A$2, data!$E$1:$E$1683, 'Heron Fields'!Q$5)</f>
        <v>654251.01</v>
      </c>
      <c r="R69" s="2">
        <f>Q69+SUMIFS(data!$H$1:$H$1683, data!$A$1:$A$1683, 'Heron Fields'!$A69, data!$D$1:$D$1683, 'Heron Fields'!$A$2, data!$E$1:$E$1683, 'Heron Fields'!R$5)</f>
        <v>658292.11</v>
      </c>
      <c r="S69" s="2">
        <f>R69+SUMIFS(data!$H$1:$H$1683, data!$A$1:$A$1683, 'Heron Fields'!$A69, data!$D$1:$D$1683, 'Heron Fields'!$A$2, data!$E$1:$E$1683, 'Heron Fields'!S$5)</f>
        <v>673703.05999999994</v>
      </c>
      <c r="T69" s="2">
        <f>S69+SUMIFS(data!$H$1:$H$1683, data!$A$1:$A$1683, 'Heron Fields'!$A69, data!$D$1:$D$1683, 'Heron Fields'!$A$2, data!$E$1:$E$1683, 'Heron Fields'!T$5)</f>
        <v>673702.97</v>
      </c>
      <c r="U69" s="2">
        <f>T69+SUMIFS(data!$H$1:$H$1683, data!$A$1:$A$1683, 'Heron Fields'!$A69, data!$D$1:$D$1683, 'Heron Fields'!$A$2, data!$E$1:$E$1683, 'Heron Fields'!U$5)</f>
        <v>673702.97</v>
      </c>
      <c r="V69" s="2">
        <f>U69+SUMIFS(data!$H$1:$H$1683, data!$A$1:$A$1683, 'Heron Fields'!$A69, data!$D$1:$D$1683, 'Heron Fields'!$A$2, data!$E$1:$E$1683, 'Heron Fields'!V$5)</f>
        <v>689113.91999999993</v>
      </c>
      <c r="W69" s="2">
        <f>V69+SUMIFS(data!$H$1:$H$1683, data!$A$1:$A$1683, 'Heron Fields'!$A69, data!$D$1:$D$1683, 'Heron Fields'!$A$2, data!$E$1:$E$1683, 'Heron Fields'!W$5)</f>
        <v>704524.86999999988</v>
      </c>
      <c r="X69" s="2">
        <f>W69+SUMIFS(data!$H$1:$H$1683, data!$A$1:$A$1683, 'Heron Fields'!$A69, data!$D$1:$D$1683, 'Heron Fields'!$A$2, data!$E$1:$E$1683, 'Heron Fields'!X$5)</f>
        <v>719935.81999999983</v>
      </c>
      <c r="Y69" s="2">
        <f>X69+SUMIFS(data!$H$1:$H$1683, data!$A$1:$A$1683, 'Heron Fields'!$A69, data!$D$1:$D$1683, 'Heron Fields'!$A$2, data!$E$1:$E$1683, 'Heron Fields'!Y$5)</f>
        <v>735346.76999999979</v>
      </c>
      <c r="Z69" s="2">
        <f>Y69+SUMIFS(data!$H$1:$H$1683, data!$A$1:$A$1683, 'Heron Fields'!$A69, data!$D$1:$D$1683, 'Heron Fields'!$A$2, data!$E$1:$E$1683, 'Heron Fields'!Z$5)</f>
        <v>750757.71999999974</v>
      </c>
      <c r="AA69" s="2">
        <f>Z69+SUMIFS(data!$H$1:$H$1683, data!$A$1:$A$1683, 'Heron Fields'!$A69, data!$D$1:$D$1683, 'Heron Fields'!$A$2, data!$E$1:$E$1683, 'Heron Fields'!AA$5)</f>
        <v>784250.86999999976</v>
      </c>
      <c r="AB69" s="2">
        <f>AA69+SUMIFS(data!$H$1:$H$1683, data!$A$1:$A$1683, 'Heron Fields'!$A69, data!$D$1:$D$1683, 'Heron Fields'!$A$2, data!$E$1:$E$1683, 'Heron Fields'!AB$5)</f>
        <v>846470.0399999998</v>
      </c>
      <c r="AC69" s="2">
        <f>AB69+SUMIFS(data!$H$1:$H$1683, data!$A$1:$A$1683, 'Heron Fields'!$A69, data!$D$1:$D$1683, 'Heron Fields'!$A$2, data!$E$1:$E$1683, 'Heron Fields'!AC$5)</f>
        <v>868841.61999999976</v>
      </c>
      <c r="AD69" s="2">
        <f>AC69+SUMIFS(data!$H$1:$H$1683, data!$A$1:$A$1683, 'Heron Fields'!$A69, data!$D$1:$D$1683, 'Heron Fields'!$A$2, data!$E$1:$E$1683, 'Heron Fields'!AD$5)</f>
        <v>872882.71999999974</v>
      </c>
    </row>
    <row r="70" spans="1:30" x14ac:dyDescent="0.2">
      <c r="A70" t="s">
        <v>45</v>
      </c>
      <c r="C70" s="2">
        <f>SUMIFS(data!$H$1:$H$1683, data!$A$1:$A$1683, 'Heron Fields'!$A70, data!$D$1:$D$1683, 'Heron Fields'!$A$2, data!$E$1:$E$1683, 'Heron Fields'!C$5)</f>
        <v>0</v>
      </c>
      <c r="D70" s="2">
        <f>C70+SUMIFS(data!$H$1:$H$1683, data!$A$1:$A$1683, 'Heron Fields'!$A70, data!$D$1:$D$1683, 'Heron Fields'!$A$2, data!$E$1:$E$1683, 'Heron Fields'!D$5)</f>
        <v>0</v>
      </c>
      <c r="E70" s="2">
        <f>D70+SUMIFS(data!$H$1:$H$1683, data!$A$1:$A$1683, 'Heron Fields'!$A70, data!$D$1:$D$1683, 'Heron Fields'!$A$2, data!$E$1:$E$1683, 'Heron Fields'!E$5)</f>
        <v>0</v>
      </c>
      <c r="F70" s="2">
        <f>E70+SUMIFS(data!$H$1:$H$1683, data!$A$1:$A$1683, 'Heron Fields'!$A70, data!$D$1:$D$1683, 'Heron Fields'!$A$2, data!$E$1:$E$1683, 'Heron Fields'!F$5)</f>
        <v>0</v>
      </c>
      <c r="G70" s="2">
        <f>F70+SUMIFS(data!$H$1:$H$1683, data!$A$1:$A$1683, 'Heron Fields'!$A70, data!$D$1:$D$1683, 'Heron Fields'!$A$2, data!$E$1:$E$1683, 'Heron Fields'!G$5)</f>
        <v>0</v>
      </c>
      <c r="H70" s="2">
        <f>G70+SUMIFS(data!$H$1:$H$1683, data!$A$1:$A$1683, 'Heron Fields'!$A70, data!$D$1:$D$1683, 'Heron Fields'!$A$2, data!$E$1:$E$1683, 'Heron Fields'!H$5)</f>
        <v>0</v>
      </c>
      <c r="I70" s="2">
        <f>H70+SUMIFS(data!$H$1:$H$1683, data!$A$1:$A$1683, 'Heron Fields'!$A70, data!$D$1:$D$1683, 'Heron Fields'!$A$2, data!$E$1:$E$1683, 'Heron Fields'!I$5)</f>
        <v>0</v>
      </c>
      <c r="J70" s="2">
        <f>I70+SUMIFS(data!$H$1:$H$1683, data!$A$1:$A$1683, 'Heron Fields'!$A70, data!$D$1:$D$1683, 'Heron Fields'!$A$2, data!$E$1:$E$1683, 'Heron Fields'!J$5)</f>
        <v>0</v>
      </c>
      <c r="K70" s="2">
        <f>J70+SUMIFS(data!$H$1:$H$1683, data!$A$1:$A$1683, 'Heron Fields'!$A70, data!$D$1:$D$1683, 'Heron Fields'!$A$2, data!$E$1:$E$1683, 'Heron Fields'!K$5)</f>
        <v>29312.34</v>
      </c>
      <c r="L70" s="2">
        <f>K70+SUMIFS(data!$H$1:$H$1683, data!$A$1:$A$1683, 'Heron Fields'!$A70, data!$D$1:$D$1683, 'Heron Fields'!$A$2, data!$E$1:$E$1683, 'Heron Fields'!L$5)</f>
        <v>32232.89</v>
      </c>
      <c r="M70" s="2">
        <f>L70+SUMIFS(data!$H$1:$H$1683, data!$A$1:$A$1683, 'Heron Fields'!$A70, data!$D$1:$D$1683, 'Heron Fields'!$A$2, data!$E$1:$E$1683, 'Heron Fields'!M$5)</f>
        <v>50664.39</v>
      </c>
      <c r="N70" s="2">
        <f>M70+SUMIFS(data!$H$1:$H$1683, data!$A$1:$A$1683, 'Heron Fields'!$A70, data!$D$1:$D$1683, 'Heron Fields'!$A$2, data!$E$1:$E$1683, 'Heron Fields'!N$5)</f>
        <v>50842.47</v>
      </c>
      <c r="O70" s="2">
        <f>N70+SUMIFS(data!$H$1:$H$1683, data!$A$1:$A$1683, 'Heron Fields'!$A70, data!$D$1:$D$1683, 'Heron Fields'!$A$2, data!$E$1:$E$1683, 'Heron Fields'!O$5)</f>
        <v>54404.11</v>
      </c>
      <c r="P70" s="2">
        <f>O70+SUMIFS(data!$H$1:$H$1683, data!$A$1:$A$1683, 'Heron Fields'!$A70, data!$D$1:$D$1683, 'Heron Fields'!$A$2, data!$E$1:$E$1683, 'Heron Fields'!P$5)</f>
        <v>91765.760000000009</v>
      </c>
      <c r="Q70" s="2">
        <f>P70+SUMIFS(data!$H$1:$H$1683, data!$A$1:$A$1683, 'Heron Fields'!$A70, data!$D$1:$D$1683, 'Heron Fields'!$A$2, data!$E$1:$E$1683, 'Heron Fields'!Q$5)</f>
        <v>107223.30000000002</v>
      </c>
      <c r="R70" s="2">
        <f>Q70+SUMIFS(data!$H$1:$H$1683, data!$A$1:$A$1683, 'Heron Fields'!$A70, data!$D$1:$D$1683, 'Heron Fields'!$A$2, data!$E$1:$E$1683, 'Heron Fields'!R$5)</f>
        <v>112743.85000000002</v>
      </c>
      <c r="S70" s="2">
        <f>R70+SUMIFS(data!$H$1:$H$1683, data!$A$1:$A$1683, 'Heron Fields'!$A70, data!$D$1:$D$1683, 'Heron Fields'!$A$2, data!$E$1:$E$1683, 'Heron Fields'!S$5)</f>
        <v>123784.95000000003</v>
      </c>
      <c r="T70" s="2">
        <f>S70+SUMIFS(data!$H$1:$H$1683, data!$A$1:$A$1683, 'Heron Fields'!$A70, data!$D$1:$D$1683, 'Heron Fields'!$A$2, data!$E$1:$E$1683, 'Heron Fields'!T$5)</f>
        <v>123784.95000000003</v>
      </c>
      <c r="U70" s="2">
        <f>T70+SUMIFS(data!$H$1:$H$1683, data!$A$1:$A$1683, 'Heron Fields'!$A70, data!$D$1:$D$1683, 'Heron Fields'!$A$2, data!$E$1:$E$1683, 'Heron Fields'!U$5)</f>
        <v>123784.95000000003</v>
      </c>
      <c r="V70" s="2">
        <f>U70+SUMIFS(data!$H$1:$H$1683, data!$A$1:$A$1683, 'Heron Fields'!$A70, data!$D$1:$D$1683, 'Heron Fields'!$A$2, data!$E$1:$E$1683, 'Heron Fields'!V$5)</f>
        <v>134826.05000000002</v>
      </c>
      <c r="W70" s="2">
        <f>V70+SUMIFS(data!$H$1:$H$1683, data!$A$1:$A$1683, 'Heron Fields'!$A70, data!$D$1:$D$1683, 'Heron Fields'!$A$2, data!$E$1:$E$1683, 'Heron Fields'!W$5)</f>
        <v>145867.15000000002</v>
      </c>
      <c r="X70" s="2">
        <f>W70+SUMIFS(data!$H$1:$H$1683, data!$A$1:$A$1683, 'Heron Fields'!$A70, data!$D$1:$D$1683, 'Heron Fields'!$A$2, data!$E$1:$E$1683, 'Heron Fields'!X$5)</f>
        <v>156908.25000000003</v>
      </c>
      <c r="Y70" s="2">
        <f>X70+SUMIFS(data!$H$1:$H$1683, data!$A$1:$A$1683, 'Heron Fields'!$A70, data!$D$1:$D$1683, 'Heron Fields'!$A$2, data!$E$1:$E$1683, 'Heron Fields'!Y$5)</f>
        <v>167949.35000000003</v>
      </c>
      <c r="Z70" s="2">
        <f>Y70+SUMIFS(data!$H$1:$H$1683, data!$A$1:$A$1683, 'Heron Fields'!$A70, data!$D$1:$D$1683, 'Heron Fields'!$A$2, data!$E$1:$E$1683, 'Heron Fields'!Z$5)</f>
        <v>178990.45000000004</v>
      </c>
      <c r="AA70" s="2">
        <f>Z70+SUMIFS(data!$H$1:$H$1683, data!$A$1:$A$1683, 'Heron Fields'!$A70, data!$D$1:$D$1683, 'Heron Fields'!$A$2, data!$E$1:$E$1683, 'Heron Fields'!AA$5)</f>
        <v>182552.09000000005</v>
      </c>
      <c r="AB70" s="2">
        <f>AA70+SUMIFS(data!$H$1:$H$1683, data!$A$1:$A$1683, 'Heron Fields'!$A70, data!$D$1:$D$1683, 'Heron Fields'!$A$2, data!$E$1:$E$1683, 'Heron Fields'!AB$5)</f>
        <v>219913.74000000005</v>
      </c>
      <c r="AC70" s="2">
        <f>AB70+SUMIFS(data!$H$1:$H$1683, data!$A$1:$A$1683, 'Heron Fields'!$A70, data!$D$1:$D$1683, 'Heron Fields'!$A$2, data!$E$1:$E$1683, 'Heron Fields'!AC$5)</f>
        <v>235371.28000000006</v>
      </c>
      <c r="AD70" s="2">
        <f>AC70+SUMIFS(data!$H$1:$H$1683, data!$A$1:$A$1683, 'Heron Fields'!$A70, data!$D$1:$D$1683, 'Heron Fields'!$A$2, data!$E$1:$E$1683, 'Heron Fields'!AD$5)</f>
        <v>240891.83000000005</v>
      </c>
    </row>
    <row r="71" spans="1:30" x14ac:dyDescent="0.2">
      <c r="A71" t="s">
        <v>46</v>
      </c>
      <c r="C71" s="2">
        <f>SUMIFS(data!$H$1:$H$1683, data!$A$1:$A$1683, 'Heron Fields'!$A71, data!$D$1:$D$1683, 'Heron Fields'!$A$2, data!$E$1:$E$1683, 'Heron Fields'!C$5)</f>
        <v>0</v>
      </c>
      <c r="D71" s="2">
        <f>C71+SUMIFS(data!$H$1:$H$1683, data!$A$1:$A$1683, 'Heron Fields'!$A71, data!$D$1:$D$1683, 'Heron Fields'!$A$2, data!$E$1:$E$1683, 'Heron Fields'!D$5)</f>
        <v>0</v>
      </c>
      <c r="E71" s="2">
        <f>D71+SUMIFS(data!$H$1:$H$1683, data!$A$1:$A$1683, 'Heron Fields'!$A71, data!$D$1:$D$1683, 'Heron Fields'!$A$2, data!$E$1:$E$1683, 'Heron Fields'!E$5)</f>
        <v>0</v>
      </c>
      <c r="F71" s="2">
        <f>E71+SUMIFS(data!$H$1:$H$1683, data!$A$1:$A$1683, 'Heron Fields'!$A71, data!$D$1:$D$1683, 'Heron Fields'!$A$2, data!$E$1:$E$1683, 'Heron Fields'!F$5)</f>
        <v>0</v>
      </c>
      <c r="G71" s="2">
        <f>F71+SUMIFS(data!$H$1:$H$1683, data!$A$1:$A$1683, 'Heron Fields'!$A71, data!$D$1:$D$1683, 'Heron Fields'!$A$2, data!$E$1:$E$1683, 'Heron Fields'!G$5)</f>
        <v>0</v>
      </c>
      <c r="H71" s="2">
        <f>G71+SUMIFS(data!$H$1:$H$1683, data!$A$1:$A$1683, 'Heron Fields'!$A71, data!$D$1:$D$1683, 'Heron Fields'!$A$2, data!$E$1:$E$1683, 'Heron Fields'!H$5)</f>
        <v>0</v>
      </c>
      <c r="I71" s="2">
        <f>H71+SUMIFS(data!$H$1:$H$1683, data!$A$1:$A$1683, 'Heron Fields'!$A71, data!$D$1:$D$1683, 'Heron Fields'!$A$2, data!$E$1:$E$1683, 'Heron Fields'!I$5)</f>
        <v>0</v>
      </c>
      <c r="J71" s="2">
        <f>I71+SUMIFS(data!$H$1:$H$1683, data!$A$1:$A$1683, 'Heron Fields'!$A71, data!$D$1:$D$1683, 'Heron Fields'!$A$2, data!$E$1:$E$1683, 'Heron Fields'!J$5)</f>
        <v>0</v>
      </c>
      <c r="K71" s="2">
        <f>J71+SUMIFS(data!$H$1:$H$1683, data!$A$1:$A$1683, 'Heron Fields'!$A71, data!$D$1:$D$1683, 'Heron Fields'!$A$2, data!$E$1:$E$1683, 'Heron Fields'!K$5)</f>
        <v>560.97</v>
      </c>
      <c r="L71" s="2">
        <f>K71+SUMIFS(data!$H$1:$H$1683, data!$A$1:$A$1683, 'Heron Fields'!$A71, data!$D$1:$D$1683, 'Heron Fields'!$A$2, data!$E$1:$E$1683, 'Heron Fields'!L$5)</f>
        <v>1652.07</v>
      </c>
      <c r="M71" s="2">
        <f>L71+SUMIFS(data!$H$1:$H$1683, data!$A$1:$A$1683, 'Heron Fields'!$A71, data!$D$1:$D$1683, 'Heron Fields'!$A$2, data!$E$1:$E$1683, 'Heron Fields'!M$5)</f>
        <v>14865.42</v>
      </c>
      <c r="N71" s="2">
        <f>M71+SUMIFS(data!$H$1:$H$1683, data!$A$1:$A$1683, 'Heron Fields'!$A71, data!$D$1:$D$1683, 'Heron Fields'!$A$2, data!$E$1:$E$1683, 'Heron Fields'!N$5)</f>
        <v>14865.42</v>
      </c>
      <c r="O71" s="2">
        <f>N71+SUMIFS(data!$H$1:$H$1683, data!$A$1:$A$1683, 'Heron Fields'!$A71, data!$D$1:$D$1683, 'Heron Fields'!$A$2, data!$E$1:$E$1683, 'Heron Fields'!O$5)</f>
        <v>14865.42</v>
      </c>
      <c r="P71" s="2">
        <f>O71+SUMIFS(data!$H$1:$H$1683, data!$A$1:$A$1683, 'Heron Fields'!$A71, data!$D$1:$D$1683, 'Heron Fields'!$A$2, data!$E$1:$E$1683, 'Heron Fields'!P$5)</f>
        <v>37778.44</v>
      </c>
      <c r="Q71" s="2">
        <f>P71+SUMIFS(data!$H$1:$H$1683, data!$A$1:$A$1683, 'Heron Fields'!$A71, data!$D$1:$D$1683, 'Heron Fields'!$A$2, data!$E$1:$E$1683, 'Heron Fields'!Q$5)</f>
        <v>51167.48</v>
      </c>
      <c r="R71" s="2">
        <f>Q71+SUMIFS(data!$H$1:$H$1683, data!$A$1:$A$1683, 'Heron Fields'!$A71, data!$D$1:$D$1683, 'Heron Fields'!$A$2, data!$E$1:$E$1683, 'Heron Fields'!R$5)</f>
        <v>54181.87</v>
      </c>
      <c r="S71" s="2">
        <f>R71+SUMIFS(data!$H$1:$H$1683, data!$A$1:$A$1683, 'Heron Fields'!$A71, data!$D$1:$D$1683, 'Heron Fields'!$A$2, data!$E$1:$E$1683, 'Heron Fields'!S$5)</f>
        <v>58990.090000000004</v>
      </c>
      <c r="T71" s="2">
        <f>S71+SUMIFS(data!$H$1:$H$1683, data!$A$1:$A$1683, 'Heron Fields'!$A71, data!$D$1:$D$1683, 'Heron Fields'!$A$2, data!$E$1:$E$1683, 'Heron Fields'!T$5)</f>
        <v>58990.090000000004</v>
      </c>
      <c r="U71" s="2">
        <f>T71+SUMIFS(data!$H$1:$H$1683, data!$A$1:$A$1683, 'Heron Fields'!$A71, data!$D$1:$D$1683, 'Heron Fields'!$A$2, data!$E$1:$E$1683, 'Heron Fields'!U$5)</f>
        <v>58990.090000000004</v>
      </c>
      <c r="V71" s="2">
        <f>U71+SUMIFS(data!$H$1:$H$1683, data!$A$1:$A$1683, 'Heron Fields'!$A71, data!$D$1:$D$1683, 'Heron Fields'!$A$2, data!$E$1:$E$1683, 'Heron Fields'!V$5)</f>
        <v>63798.310000000005</v>
      </c>
      <c r="W71" s="2">
        <f>V71+SUMIFS(data!$H$1:$H$1683, data!$A$1:$A$1683, 'Heron Fields'!$A71, data!$D$1:$D$1683, 'Heron Fields'!$A$2, data!$E$1:$E$1683, 'Heron Fields'!W$5)</f>
        <v>68606.53</v>
      </c>
      <c r="X71" s="2">
        <f>W71+SUMIFS(data!$H$1:$H$1683, data!$A$1:$A$1683, 'Heron Fields'!$A71, data!$D$1:$D$1683, 'Heron Fields'!$A$2, data!$E$1:$E$1683, 'Heron Fields'!X$5)</f>
        <v>73414.75</v>
      </c>
      <c r="Y71" s="2">
        <f>X71+SUMIFS(data!$H$1:$H$1683, data!$A$1:$A$1683, 'Heron Fields'!$A71, data!$D$1:$D$1683, 'Heron Fields'!$A$2, data!$E$1:$E$1683, 'Heron Fields'!Y$5)</f>
        <v>78222.97</v>
      </c>
      <c r="Z71" s="2">
        <f>Y71+SUMIFS(data!$H$1:$H$1683, data!$A$1:$A$1683, 'Heron Fields'!$A71, data!$D$1:$D$1683, 'Heron Fields'!$A$2, data!$E$1:$E$1683, 'Heron Fields'!Z$5)</f>
        <v>83031.19</v>
      </c>
      <c r="AA71" s="2">
        <f>Z71+SUMIFS(data!$H$1:$H$1683, data!$A$1:$A$1683, 'Heron Fields'!$A71, data!$D$1:$D$1683, 'Heron Fields'!$A$2, data!$E$1:$E$1683, 'Heron Fields'!AA$5)</f>
        <v>83031.19</v>
      </c>
      <c r="AB71" s="2">
        <f>AA71+SUMIFS(data!$H$1:$H$1683, data!$A$1:$A$1683, 'Heron Fields'!$A71, data!$D$1:$D$1683, 'Heron Fields'!$A$2, data!$E$1:$E$1683, 'Heron Fields'!AB$5)</f>
        <v>105944.21</v>
      </c>
      <c r="AC71" s="2">
        <f>AB71+SUMIFS(data!$H$1:$H$1683, data!$A$1:$A$1683, 'Heron Fields'!$A71, data!$D$1:$D$1683, 'Heron Fields'!$A$2, data!$E$1:$E$1683, 'Heron Fields'!AC$5)</f>
        <v>119333.25</v>
      </c>
      <c r="AD71" s="2">
        <f>AC71+SUMIFS(data!$H$1:$H$1683, data!$A$1:$A$1683, 'Heron Fields'!$A71, data!$D$1:$D$1683, 'Heron Fields'!$A$2, data!$E$1:$E$1683, 'Heron Fields'!AD$5)</f>
        <v>122347.64</v>
      </c>
    </row>
    <row r="72" spans="1:30" x14ac:dyDescent="0.2">
      <c r="A72" t="s">
        <v>47</v>
      </c>
      <c r="C72" s="2">
        <f>SUMIFS(data!$H$1:$H$1683, data!$A$1:$A$1683, 'Heron Fields'!$A72, data!$D$1:$D$1683, 'Heron Fields'!$A$2, data!$E$1:$E$1683, 'Heron Fields'!C$5)</f>
        <v>0</v>
      </c>
      <c r="D72" s="2">
        <f>C72+SUMIFS(data!$H$1:$H$1683, data!$A$1:$A$1683, 'Heron Fields'!$A72, data!$D$1:$D$1683, 'Heron Fields'!$A$2, data!$E$1:$E$1683, 'Heron Fields'!D$5)</f>
        <v>0</v>
      </c>
      <c r="E72" s="2">
        <f>D72+SUMIFS(data!$H$1:$H$1683, data!$A$1:$A$1683, 'Heron Fields'!$A72, data!$D$1:$D$1683, 'Heron Fields'!$A$2, data!$E$1:$E$1683, 'Heron Fields'!E$5)</f>
        <v>0</v>
      </c>
      <c r="F72" s="2">
        <f>E72+SUMIFS(data!$H$1:$H$1683, data!$A$1:$A$1683, 'Heron Fields'!$A72, data!$D$1:$D$1683, 'Heron Fields'!$A$2, data!$E$1:$E$1683, 'Heron Fields'!F$5)</f>
        <v>0</v>
      </c>
      <c r="G72" s="2">
        <f>F72+SUMIFS(data!$H$1:$H$1683, data!$A$1:$A$1683, 'Heron Fields'!$A72, data!$D$1:$D$1683, 'Heron Fields'!$A$2, data!$E$1:$E$1683, 'Heron Fields'!G$5)</f>
        <v>0</v>
      </c>
      <c r="H72" s="2">
        <f>G72+SUMIFS(data!$H$1:$H$1683, data!$A$1:$A$1683, 'Heron Fields'!$A72, data!$D$1:$D$1683, 'Heron Fields'!$A$2, data!$E$1:$E$1683, 'Heron Fields'!H$5)</f>
        <v>0</v>
      </c>
      <c r="I72" s="2">
        <f>H72+SUMIFS(data!$H$1:$H$1683, data!$A$1:$A$1683, 'Heron Fields'!$A72, data!$D$1:$D$1683, 'Heron Fields'!$A$2, data!$E$1:$E$1683, 'Heron Fields'!I$5)</f>
        <v>0</v>
      </c>
      <c r="J72" s="2">
        <f>I72+SUMIFS(data!$H$1:$H$1683, data!$A$1:$A$1683, 'Heron Fields'!$A72, data!$D$1:$D$1683, 'Heron Fields'!$A$2, data!$E$1:$E$1683, 'Heron Fields'!J$5)</f>
        <v>0</v>
      </c>
      <c r="K72" s="2">
        <f>J72+SUMIFS(data!$H$1:$H$1683, data!$A$1:$A$1683, 'Heron Fields'!$A72, data!$D$1:$D$1683, 'Heron Fields'!$A$2, data!$E$1:$E$1683, 'Heron Fields'!K$5)</f>
        <v>0</v>
      </c>
      <c r="L72" s="2">
        <f>K72+SUMIFS(data!$H$1:$H$1683, data!$A$1:$A$1683, 'Heron Fields'!$A72, data!$D$1:$D$1683, 'Heron Fields'!$A$2, data!$E$1:$E$1683, 'Heron Fields'!L$5)</f>
        <v>249.32</v>
      </c>
      <c r="M72" s="2">
        <f>L72+SUMIFS(data!$H$1:$H$1683, data!$A$1:$A$1683, 'Heron Fields'!$A72, data!$D$1:$D$1683, 'Heron Fields'!$A$2, data!$E$1:$E$1683, 'Heron Fields'!M$5)</f>
        <v>2742.46</v>
      </c>
      <c r="N72" s="2">
        <f>M72+SUMIFS(data!$H$1:$H$1683, data!$A$1:$A$1683, 'Heron Fields'!$A72, data!$D$1:$D$1683, 'Heron Fields'!$A$2, data!$E$1:$E$1683, 'Heron Fields'!N$5)</f>
        <v>2742.46</v>
      </c>
      <c r="O72" s="2">
        <f>N72+SUMIFS(data!$H$1:$H$1683, data!$A$1:$A$1683, 'Heron Fields'!$A72, data!$D$1:$D$1683, 'Heron Fields'!$A$2, data!$E$1:$E$1683, 'Heron Fields'!O$5)</f>
        <v>2742.46</v>
      </c>
      <c r="P72" s="2">
        <f>O72+SUMIFS(data!$H$1:$H$1683, data!$A$1:$A$1683, 'Heron Fields'!$A72, data!$D$1:$D$1683, 'Heron Fields'!$A$2, data!$E$1:$E$1683, 'Heron Fields'!P$5)</f>
        <v>13769.849999999999</v>
      </c>
      <c r="Q72" s="2">
        <f>P72+SUMIFS(data!$H$1:$H$1683, data!$A$1:$A$1683, 'Heron Fields'!$A72, data!$D$1:$D$1683, 'Heron Fields'!$A$2, data!$E$1:$E$1683, 'Heron Fields'!Q$5)</f>
        <v>13769.849999999999</v>
      </c>
      <c r="R72" s="2">
        <f>Q72+SUMIFS(data!$H$1:$H$1683, data!$A$1:$A$1683, 'Heron Fields'!$A72, data!$D$1:$D$1683, 'Heron Fields'!$A$2, data!$E$1:$E$1683, 'Heron Fields'!R$5)</f>
        <v>14420.789999999999</v>
      </c>
      <c r="S72" s="2">
        <f>R72+SUMIFS(data!$H$1:$H$1683, data!$A$1:$A$1683, 'Heron Fields'!$A72, data!$D$1:$D$1683, 'Heron Fields'!$A$2, data!$E$1:$E$1683, 'Heron Fields'!S$5)</f>
        <v>14420.789999999999</v>
      </c>
      <c r="T72" s="2">
        <f>S72+SUMIFS(data!$H$1:$H$1683, data!$A$1:$A$1683, 'Heron Fields'!$A72, data!$D$1:$D$1683, 'Heron Fields'!$A$2, data!$E$1:$E$1683, 'Heron Fields'!T$5)</f>
        <v>14420.789999999999</v>
      </c>
      <c r="U72" s="2">
        <f>T72+SUMIFS(data!$H$1:$H$1683, data!$A$1:$A$1683, 'Heron Fields'!$A72, data!$D$1:$D$1683, 'Heron Fields'!$A$2, data!$E$1:$E$1683, 'Heron Fields'!U$5)</f>
        <v>14420.789999999999</v>
      </c>
      <c r="V72" s="2">
        <f>U72+SUMIFS(data!$H$1:$H$1683, data!$A$1:$A$1683, 'Heron Fields'!$A72, data!$D$1:$D$1683, 'Heron Fields'!$A$2, data!$E$1:$E$1683, 'Heron Fields'!V$5)</f>
        <v>14420.789999999999</v>
      </c>
      <c r="W72" s="2">
        <f>V72+SUMIFS(data!$H$1:$H$1683, data!$A$1:$A$1683, 'Heron Fields'!$A72, data!$D$1:$D$1683, 'Heron Fields'!$A$2, data!$E$1:$E$1683, 'Heron Fields'!W$5)</f>
        <v>14420.789999999999</v>
      </c>
      <c r="X72" s="2">
        <f>W72+SUMIFS(data!$H$1:$H$1683, data!$A$1:$A$1683, 'Heron Fields'!$A72, data!$D$1:$D$1683, 'Heron Fields'!$A$2, data!$E$1:$E$1683, 'Heron Fields'!X$5)</f>
        <v>14420.789999999999</v>
      </c>
      <c r="Y72" s="2">
        <f>X72+SUMIFS(data!$H$1:$H$1683, data!$A$1:$A$1683, 'Heron Fields'!$A72, data!$D$1:$D$1683, 'Heron Fields'!$A$2, data!$E$1:$E$1683, 'Heron Fields'!Y$5)</f>
        <v>14420.789999999999</v>
      </c>
      <c r="Z72" s="2">
        <f>Y72+SUMIFS(data!$H$1:$H$1683, data!$A$1:$A$1683, 'Heron Fields'!$A72, data!$D$1:$D$1683, 'Heron Fields'!$A$2, data!$E$1:$E$1683, 'Heron Fields'!Z$5)</f>
        <v>14420.789999999999</v>
      </c>
      <c r="AA72" s="2">
        <f>Z72+SUMIFS(data!$H$1:$H$1683, data!$A$1:$A$1683, 'Heron Fields'!$A72, data!$D$1:$D$1683, 'Heron Fields'!$A$2, data!$E$1:$E$1683, 'Heron Fields'!AA$5)</f>
        <v>14420.789999999999</v>
      </c>
      <c r="AB72" s="2">
        <f>AA72+SUMIFS(data!$H$1:$H$1683, data!$A$1:$A$1683, 'Heron Fields'!$A72, data!$D$1:$D$1683, 'Heron Fields'!$A$2, data!$E$1:$E$1683, 'Heron Fields'!AB$5)</f>
        <v>25448.18</v>
      </c>
      <c r="AC72" s="2">
        <f>AB72+SUMIFS(data!$H$1:$H$1683, data!$A$1:$A$1683, 'Heron Fields'!$A72, data!$D$1:$D$1683, 'Heron Fields'!$A$2, data!$E$1:$E$1683, 'Heron Fields'!AC$5)</f>
        <v>25448.18</v>
      </c>
      <c r="AD72" s="2">
        <f>AC72+SUMIFS(data!$H$1:$H$1683, data!$A$1:$A$1683, 'Heron Fields'!$A72, data!$D$1:$D$1683, 'Heron Fields'!$A$2, data!$E$1:$E$1683, 'Heron Fields'!AD$5)</f>
        <v>26099.119999999999</v>
      </c>
    </row>
    <row r="73" spans="1:30" x14ac:dyDescent="0.2">
      <c r="A73" t="s">
        <v>48</v>
      </c>
      <c r="C73" s="2">
        <f>SUMIFS(data!$H$1:$H$1683, data!$A$1:$A$1683, 'Heron Fields'!$A73, data!$D$1:$D$1683, 'Heron Fields'!$A$2, data!$E$1:$E$1683, 'Heron Fields'!C$5)</f>
        <v>0</v>
      </c>
      <c r="D73" s="2">
        <f>C73+SUMIFS(data!$H$1:$H$1683, data!$A$1:$A$1683, 'Heron Fields'!$A73, data!$D$1:$D$1683, 'Heron Fields'!$A$2, data!$E$1:$E$1683, 'Heron Fields'!D$5)</f>
        <v>0</v>
      </c>
      <c r="E73" s="2">
        <f>D73+SUMIFS(data!$H$1:$H$1683, data!$A$1:$A$1683, 'Heron Fields'!$A73, data!$D$1:$D$1683, 'Heron Fields'!$A$2, data!$E$1:$E$1683, 'Heron Fields'!E$5)</f>
        <v>0</v>
      </c>
      <c r="F73" s="2">
        <f>E73+SUMIFS(data!$H$1:$H$1683, data!$A$1:$A$1683, 'Heron Fields'!$A73, data!$D$1:$D$1683, 'Heron Fields'!$A$2, data!$E$1:$E$1683, 'Heron Fields'!F$5)</f>
        <v>0</v>
      </c>
      <c r="G73" s="2">
        <f>F73+SUMIFS(data!$H$1:$H$1683, data!$A$1:$A$1683, 'Heron Fields'!$A73, data!$D$1:$D$1683, 'Heron Fields'!$A$2, data!$E$1:$E$1683, 'Heron Fields'!G$5)</f>
        <v>0</v>
      </c>
      <c r="H73" s="2">
        <f>G73+SUMIFS(data!$H$1:$H$1683, data!$A$1:$A$1683, 'Heron Fields'!$A73, data!$D$1:$D$1683, 'Heron Fields'!$A$2, data!$E$1:$E$1683, 'Heron Fields'!H$5)</f>
        <v>0</v>
      </c>
      <c r="I73" s="2">
        <f>H73+SUMIFS(data!$H$1:$H$1683, data!$A$1:$A$1683, 'Heron Fields'!$A73, data!$D$1:$D$1683, 'Heron Fields'!$A$2, data!$E$1:$E$1683, 'Heron Fields'!I$5)</f>
        <v>0</v>
      </c>
      <c r="J73" s="2">
        <f>I73+SUMIFS(data!$H$1:$H$1683, data!$A$1:$A$1683, 'Heron Fields'!$A73, data!$D$1:$D$1683, 'Heron Fields'!$A$2, data!$E$1:$E$1683, 'Heron Fields'!J$5)</f>
        <v>0</v>
      </c>
      <c r="K73" s="2">
        <f>J73+SUMIFS(data!$H$1:$H$1683, data!$A$1:$A$1683, 'Heron Fields'!$A73, data!$D$1:$D$1683, 'Heron Fields'!$A$2, data!$E$1:$E$1683, 'Heron Fields'!K$5)</f>
        <v>0</v>
      </c>
      <c r="L73" s="2">
        <f>K73+SUMIFS(data!$H$1:$H$1683, data!$A$1:$A$1683, 'Heron Fields'!$A73, data!$D$1:$D$1683, 'Heron Fields'!$A$2, data!$E$1:$E$1683, 'Heron Fields'!L$5)</f>
        <v>0</v>
      </c>
      <c r="M73" s="2">
        <f>L73+SUMIFS(data!$H$1:$H$1683, data!$A$1:$A$1683, 'Heron Fields'!$A73, data!$D$1:$D$1683, 'Heron Fields'!$A$2, data!$E$1:$E$1683, 'Heron Fields'!M$5)</f>
        <v>48.99</v>
      </c>
      <c r="N73" s="2">
        <f>M73+SUMIFS(data!$H$1:$H$1683, data!$A$1:$A$1683, 'Heron Fields'!$A73, data!$D$1:$D$1683, 'Heron Fields'!$A$2, data!$E$1:$E$1683, 'Heron Fields'!N$5)</f>
        <v>48.99</v>
      </c>
      <c r="O73" s="2">
        <f>N73+SUMIFS(data!$H$1:$H$1683, data!$A$1:$A$1683, 'Heron Fields'!$A73, data!$D$1:$D$1683, 'Heron Fields'!$A$2, data!$E$1:$E$1683, 'Heron Fields'!O$5)</f>
        <v>48.99</v>
      </c>
      <c r="P73" s="2">
        <f>O73+SUMIFS(data!$H$1:$H$1683, data!$A$1:$A$1683, 'Heron Fields'!$A73, data!$D$1:$D$1683, 'Heron Fields'!$A$2, data!$E$1:$E$1683, 'Heron Fields'!P$5)</f>
        <v>48.99</v>
      </c>
      <c r="Q73" s="2">
        <f>P73+SUMIFS(data!$H$1:$H$1683, data!$A$1:$A$1683, 'Heron Fields'!$A73, data!$D$1:$D$1683, 'Heron Fields'!$A$2, data!$E$1:$E$1683, 'Heron Fields'!Q$5)</f>
        <v>48.99</v>
      </c>
      <c r="R73" s="2">
        <f>Q73+SUMIFS(data!$H$1:$H$1683, data!$A$1:$A$1683, 'Heron Fields'!$A73, data!$D$1:$D$1683, 'Heron Fields'!$A$2, data!$E$1:$E$1683, 'Heron Fields'!R$5)</f>
        <v>479.31</v>
      </c>
      <c r="S73" s="2">
        <f>R73+SUMIFS(data!$H$1:$H$1683, data!$A$1:$A$1683, 'Heron Fields'!$A73, data!$D$1:$D$1683, 'Heron Fields'!$A$2, data!$E$1:$E$1683, 'Heron Fields'!S$5)</f>
        <v>1301.23</v>
      </c>
      <c r="T73" s="2">
        <f>S73+SUMIFS(data!$H$1:$H$1683, data!$A$1:$A$1683, 'Heron Fields'!$A73, data!$D$1:$D$1683, 'Heron Fields'!$A$2, data!$E$1:$E$1683, 'Heron Fields'!T$5)</f>
        <v>1301.23</v>
      </c>
      <c r="U73" s="2">
        <f>T73+SUMIFS(data!$H$1:$H$1683, data!$A$1:$A$1683, 'Heron Fields'!$A73, data!$D$1:$D$1683, 'Heron Fields'!$A$2, data!$E$1:$E$1683, 'Heron Fields'!U$5)</f>
        <v>1301.23</v>
      </c>
      <c r="V73" s="2">
        <f>U73+SUMIFS(data!$H$1:$H$1683, data!$A$1:$A$1683, 'Heron Fields'!$A73, data!$D$1:$D$1683, 'Heron Fields'!$A$2, data!$E$1:$E$1683, 'Heron Fields'!V$5)</f>
        <v>2123.15</v>
      </c>
      <c r="W73" s="2">
        <f>V73+SUMIFS(data!$H$1:$H$1683, data!$A$1:$A$1683, 'Heron Fields'!$A73, data!$D$1:$D$1683, 'Heron Fields'!$A$2, data!$E$1:$E$1683, 'Heron Fields'!W$5)</f>
        <v>2945.07</v>
      </c>
      <c r="X73" s="2">
        <f>W73+SUMIFS(data!$H$1:$H$1683, data!$A$1:$A$1683, 'Heron Fields'!$A73, data!$D$1:$D$1683, 'Heron Fields'!$A$2, data!$E$1:$E$1683, 'Heron Fields'!X$5)</f>
        <v>3766.9900000000002</v>
      </c>
      <c r="Y73" s="2">
        <f>X73+SUMIFS(data!$H$1:$H$1683, data!$A$1:$A$1683, 'Heron Fields'!$A73, data!$D$1:$D$1683, 'Heron Fields'!$A$2, data!$E$1:$E$1683, 'Heron Fields'!Y$5)</f>
        <v>4588.91</v>
      </c>
      <c r="Z73" s="2">
        <f>Y73+SUMIFS(data!$H$1:$H$1683, data!$A$1:$A$1683, 'Heron Fields'!$A73, data!$D$1:$D$1683, 'Heron Fields'!$A$2, data!$E$1:$E$1683, 'Heron Fields'!Z$5)</f>
        <v>5410.83</v>
      </c>
      <c r="AA73" s="2">
        <f>Z73+SUMIFS(data!$H$1:$H$1683, data!$A$1:$A$1683, 'Heron Fields'!$A73, data!$D$1:$D$1683, 'Heron Fields'!$A$2, data!$E$1:$E$1683, 'Heron Fields'!AA$5)</f>
        <v>5410.83</v>
      </c>
      <c r="AB73" s="2">
        <f>AA73+SUMIFS(data!$H$1:$H$1683, data!$A$1:$A$1683, 'Heron Fields'!$A73, data!$D$1:$D$1683, 'Heron Fields'!$A$2, data!$E$1:$E$1683, 'Heron Fields'!AB$5)</f>
        <v>5410.83</v>
      </c>
      <c r="AC73" s="2">
        <f>AB73+SUMIFS(data!$H$1:$H$1683, data!$A$1:$A$1683, 'Heron Fields'!$A73, data!$D$1:$D$1683, 'Heron Fields'!$A$2, data!$E$1:$E$1683, 'Heron Fields'!AC$5)</f>
        <v>5410.83</v>
      </c>
      <c r="AD73" s="2">
        <f>AC73+SUMIFS(data!$H$1:$H$1683, data!$A$1:$A$1683, 'Heron Fields'!$A73, data!$D$1:$D$1683, 'Heron Fields'!$A$2, data!$E$1:$E$1683, 'Heron Fields'!AD$5)</f>
        <v>5841.15</v>
      </c>
    </row>
    <row r="74" spans="1:30" x14ac:dyDescent="0.2">
      <c r="A74" t="s">
        <v>92</v>
      </c>
      <c r="C74" s="2">
        <f>SUMIFS(data!$H$1:$H$1683, data!$A$1:$A$1683, 'Heron Fields'!$A74, data!$D$1:$D$1683, 'Heron Fields'!$A$2, data!$E$1:$E$1683, 'Heron Fields'!C$5)</f>
        <v>0</v>
      </c>
      <c r="D74" s="2">
        <f>C74+SUMIFS(data!$H$1:$H$1683, data!$A$1:$A$1683, 'Heron Fields'!$A74, data!$D$1:$D$1683, 'Heron Fields'!$A$2, data!$E$1:$E$1683, 'Heron Fields'!D$5)</f>
        <v>0</v>
      </c>
      <c r="E74" s="2">
        <f>D74+SUMIFS(data!$H$1:$H$1683, data!$A$1:$A$1683, 'Heron Fields'!$A74, data!$D$1:$D$1683, 'Heron Fields'!$A$2, data!$E$1:$E$1683, 'Heron Fields'!E$5)</f>
        <v>0</v>
      </c>
      <c r="F74" s="2">
        <f>E74+SUMIFS(data!$H$1:$H$1683, data!$A$1:$A$1683, 'Heron Fields'!$A74, data!$D$1:$D$1683, 'Heron Fields'!$A$2, data!$E$1:$E$1683, 'Heron Fields'!F$5)</f>
        <v>0</v>
      </c>
      <c r="G74" s="2">
        <f>F74+SUMIFS(data!$H$1:$H$1683, data!$A$1:$A$1683, 'Heron Fields'!$A74, data!$D$1:$D$1683, 'Heron Fields'!$A$2, data!$E$1:$E$1683, 'Heron Fields'!G$5)</f>
        <v>0</v>
      </c>
      <c r="H74" s="2">
        <f>G74+SUMIFS(data!$H$1:$H$1683, data!$A$1:$A$1683, 'Heron Fields'!$A74, data!$D$1:$D$1683, 'Heron Fields'!$A$2, data!$E$1:$E$1683, 'Heron Fields'!H$5)</f>
        <v>0</v>
      </c>
      <c r="I74" s="2">
        <f>H74+SUMIFS(data!$H$1:$H$1683, data!$A$1:$A$1683, 'Heron Fields'!$A74, data!$D$1:$D$1683, 'Heron Fields'!$A$2, data!$E$1:$E$1683, 'Heron Fields'!I$5)</f>
        <v>0</v>
      </c>
      <c r="J74" s="2">
        <f>I74+SUMIFS(data!$H$1:$H$1683, data!$A$1:$A$1683, 'Heron Fields'!$A74, data!$D$1:$D$1683, 'Heron Fields'!$A$2, data!$E$1:$E$1683, 'Heron Fields'!J$5)</f>
        <v>0</v>
      </c>
      <c r="K74" s="2">
        <f>J74+SUMIFS(data!$H$1:$H$1683, data!$A$1:$A$1683, 'Heron Fields'!$A74, data!$D$1:$D$1683, 'Heron Fields'!$A$2, data!$E$1:$E$1683, 'Heron Fields'!K$5)</f>
        <v>0</v>
      </c>
      <c r="L74" s="2">
        <f>K74+SUMIFS(data!$H$1:$H$1683, data!$A$1:$A$1683, 'Heron Fields'!$A74, data!$D$1:$D$1683, 'Heron Fields'!$A$2, data!$E$1:$E$1683, 'Heron Fields'!L$5)</f>
        <v>0</v>
      </c>
      <c r="M74" s="2">
        <f>L74+SUMIFS(data!$H$1:$H$1683, data!$A$1:$A$1683, 'Heron Fields'!$A74, data!$D$1:$D$1683, 'Heron Fields'!$A$2, data!$E$1:$E$1683, 'Heron Fields'!M$5)</f>
        <v>0</v>
      </c>
      <c r="N74" s="2">
        <f>M74+SUMIFS(data!$H$1:$H$1683, data!$A$1:$A$1683, 'Heron Fields'!$A74, data!$D$1:$D$1683, 'Heron Fields'!$A$2, data!$E$1:$E$1683, 'Heron Fields'!N$5)</f>
        <v>0</v>
      </c>
      <c r="O74" s="2">
        <f>N74+SUMIFS(data!$H$1:$H$1683, data!$A$1:$A$1683, 'Heron Fields'!$A74, data!$D$1:$D$1683, 'Heron Fields'!$A$2, data!$E$1:$E$1683, 'Heron Fields'!O$5)</f>
        <v>0</v>
      </c>
      <c r="P74" s="2">
        <f>O74+SUMIFS(data!$H$1:$H$1683, data!$A$1:$A$1683, 'Heron Fields'!$A74, data!$D$1:$D$1683, 'Heron Fields'!$A$2, data!$E$1:$E$1683, 'Heron Fields'!P$5)</f>
        <v>0</v>
      </c>
      <c r="Q74" s="2">
        <f>P74+SUMIFS(data!$H$1:$H$1683, data!$A$1:$A$1683, 'Heron Fields'!$A74, data!$D$1:$D$1683, 'Heron Fields'!$A$2, data!$E$1:$E$1683, 'Heron Fields'!Q$5)</f>
        <v>0</v>
      </c>
      <c r="R74" s="2">
        <f>Q74+SUMIFS(data!$H$1:$H$1683, data!$A$1:$A$1683, 'Heron Fields'!$A74, data!$D$1:$D$1683, 'Heron Fields'!$A$2, data!$E$1:$E$1683, 'Heron Fields'!R$5)</f>
        <v>0</v>
      </c>
      <c r="S74" s="2">
        <f>R74+SUMIFS(data!$H$1:$H$1683, data!$A$1:$A$1683, 'Heron Fields'!$A74, data!$D$1:$D$1683, 'Heron Fields'!$A$2, data!$E$1:$E$1683, 'Heron Fields'!S$5)</f>
        <v>5515.07</v>
      </c>
      <c r="T74" s="2">
        <f>S74+SUMIFS(data!$H$1:$H$1683, data!$A$1:$A$1683, 'Heron Fields'!$A74, data!$D$1:$D$1683, 'Heron Fields'!$A$2, data!$E$1:$E$1683, 'Heron Fields'!T$5)</f>
        <v>5515.07</v>
      </c>
      <c r="U74" s="2">
        <f>T74+SUMIFS(data!$H$1:$H$1683, data!$A$1:$A$1683, 'Heron Fields'!$A74, data!$D$1:$D$1683, 'Heron Fields'!$A$2, data!$E$1:$E$1683, 'Heron Fields'!U$5)</f>
        <v>5515.07</v>
      </c>
      <c r="V74" s="2">
        <f>U74+SUMIFS(data!$H$1:$H$1683, data!$A$1:$A$1683, 'Heron Fields'!$A74, data!$D$1:$D$1683, 'Heron Fields'!$A$2, data!$E$1:$E$1683, 'Heron Fields'!V$5)</f>
        <v>11030.14</v>
      </c>
      <c r="W74" s="2">
        <f>V74+SUMIFS(data!$H$1:$H$1683, data!$A$1:$A$1683, 'Heron Fields'!$A74, data!$D$1:$D$1683, 'Heron Fields'!$A$2, data!$E$1:$E$1683, 'Heron Fields'!W$5)</f>
        <v>16545.21</v>
      </c>
      <c r="X74" s="2">
        <f>W74+SUMIFS(data!$H$1:$H$1683, data!$A$1:$A$1683, 'Heron Fields'!$A74, data!$D$1:$D$1683, 'Heron Fields'!$A$2, data!$E$1:$E$1683, 'Heron Fields'!X$5)</f>
        <v>22060.28</v>
      </c>
      <c r="Y74" s="2">
        <f>X74+SUMIFS(data!$H$1:$H$1683, data!$A$1:$A$1683, 'Heron Fields'!$A74, data!$D$1:$D$1683, 'Heron Fields'!$A$2, data!$E$1:$E$1683, 'Heron Fields'!Y$5)</f>
        <v>27575.35</v>
      </c>
      <c r="Z74" s="2">
        <f>Y74+SUMIFS(data!$H$1:$H$1683, data!$A$1:$A$1683, 'Heron Fields'!$A74, data!$D$1:$D$1683, 'Heron Fields'!$A$2, data!$E$1:$E$1683, 'Heron Fields'!Z$5)</f>
        <v>33090.42</v>
      </c>
      <c r="AA74" s="2">
        <f>Z74+SUMIFS(data!$H$1:$H$1683, data!$A$1:$A$1683, 'Heron Fields'!$A74, data!$D$1:$D$1683, 'Heron Fields'!$A$2, data!$E$1:$E$1683, 'Heron Fields'!AA$5)</f>
        <v>33090.42</v>
      </c>
      <c r="AB74" s="2">
        <f>AA74+SUMIFS(data!$H$1:$H$1683, data!$A$1:$A$1683, 'Heron Fields'!$A74, data!$D$1:$D$1683, 'Heron Fields'!$A$2, data!$E$1:$E$1683, 'Heron Fields'!AB$5)</f>
        <v>33090.42</v>
      </c>
      <c r="AC74" s="2">
        <f>AB74+SUMIFS(data!$H$1:$H$1683, data!$A$1:$A$1683, 'Heron Fields'!$A74, data!$D$1:$D$1683, 'Heron Fields'!$A$2, data!$E$1:$E$1683, 'Heron Fields'!AC$5)</f>
        <v>33090.42</v>
      </c>
      <c r="AD74" s="2">
        <f>AC74+SUMIFS(data!$H$1:$H$1683, data!$A$1:$A$1683, 'Heron Fields'!$A74, data!$D$1:$D$1683, 'Heron Fields'!$A$2, data!$E$1:$E$1683, 'Heron Fields'!AD$5)</f>
        <v>33090.42</v>
      </c>
    </row>
    <row r="75" spans="1:30" x14ac:dyDescent="0.2">
      <c r="A75" t="s">
        <v>93</v>
      </c>
      <c r="C75" s="2">
        <f>SUMIFS(data!$H$1:$H$1683, data!$A$1:$A$1683, 'Heron Fields'!$A75, data!$D$1:$D$1683, 'Heron Fields'!$A$2, data!$E$1:$E$1683, 'Heron Fields'!C$5)</f>
        <v>0</v>
      </c>
      <c r="D75" s="2">
        <f>C75+SUMIFS(data!$H$1:$H$1683, data!$A$1:$A$1683, 'Heron Fields'!$A75, data!$D$1:$D$1683, 'Heron Fields'!$A$2, data!$E$1:$E$1683, 'Heron Fields'!D$5)</f>
        <v>0</v>
      </c>
      <c r="E75" s="2">
        <f>D75+SUMIFS(data!$H$1:$H$1683, data!$A$1:$A$1683, 'Heron Fields'!$A75, data!$D$1:$D$1683, 'Heron Fields'!$A$2, data!$E$1:$E$1683, 'Heron Fields'!E$5)</f>
        <v>0</v>
      </c>
      <c r="F75" s="2">
        <f>E75+SUMIFS(data!$H$1:$H$1683, data!$A$1:$A$1683, 'Heron Fields'!$A75, data!$D$1:$D$1683, 'Heron Fields'!$A$2, data!$E$1:$E$1683, 'Heron Fields'!F$5)</f>
        <v>0</v>
      </c>
      <c r="G75" s="2">
        <f>F75+SUMIFS(data!$H$1:$H$1683, data!$A$1:$A$1683, 'Heron Fields'!$A75, data!$D$1:$D$1683, 'Heron Fields'!$A$2, data!$E$1:$E$1683, 'Heron Fields'!G$5)</f>
        <v>0</v>
      </c>
      <c r="H75" s="2">
        <f>G75+SUMIFS(data!$H$1:$H$1683, data!$A$1:$A$1683, 'Heron Fields'!$A75, data!$D$1:$D$1683, 'Heron Fields'!$A$2, data!$E$1:$E$1683, 'Heron Fields'!H$5)</f>
        <v>0</v>
      </c>
      <c r="I75" s="2">
        <f>H75+SUMIFS(data!$H$1:$H$1683, data!$A$1:$A$1683, 'Heron Fields'!$A75, data!$D$1:$D$1683, 'Heron Fields'!$A$2, data!$E$1:$E$1683, 'Heron Fields'!I$5)</f>
        <v>0</v>
      </c>
      <c r="J75" s="2">
        <f>I75+SUMIFS(data!$H$1:$H$1683, data!$A$1:$A$1683, 'Heron Fields'!$A75, data!$D$1:$D$1683, 'Heron Fields'!$A$2, data!$E$1:$E$1683, 'Heron Fields'!J$5)</f>
        <v>0</v>
      </c>
      <c r="K75" s="2">
        <f>J75+SUMIFS(data!$H$1:$H$1683, data!$A$1:$A$1683, 'Heron Fields'!$A75, data!$D$1:$D$1683, 'Heron Fields'!$A$2, data!$E$1:$E$1683, 'Heron Fields'!K$5)</f>
        <v>0</v>
      </c>
      <c r="L75" s="2">
        <f>K75+SUMIFS(data!$H$1:$H$1683, data!$A$1:$A$1683, 'Heron Fields'!$A75, data!$D$1:$D$1683, 'Heron Fields'!$A$2, data!$E$1:$E$1683, 'Heron Fields'!L$5)</f>
        <v>0</v>
      </c>
      <c r="M75" s="2">
        <f>L75+SUMIFS(data!$H$1:$H$1683, data!$A$1:$A$1683, 'Heron Fields'!$A75, data!$D$1:$D$1683, 'Heron Fields'!$A$2, data!$E$1:$E$1683, 'Heron Fields'!M$5)</f>
        <v>0</v>
      </c>
      <c r="N75" s="2">
        <f>M75+SUMIFS(data!$H$1:$H$1683, data!$A$1:$A$1683, 'Heron Fields'!$A75, data!$D$1:$D$1683, 'Heron Fields'!$A$2, data!$E$1:$E$1683, 'Heron Fields'!N$5)</f>
        <v>0</v>
      </c>
      <c r="O75" s="2">
        <f>N75+SUMIFS(data!$H$1:$H$1683, data!$A$1:$A$1683, 'Heron Fields'!$A75, data!$D$1:$D$1683, 'Heron Fields'!$A$2, data!$E$1:$E$1683, 'Heron Fields'!O$5)</f>
        <v>0</v>
      </c>
      <c r="P75" s="2">
        <f>O75+SUMIFS(data!$H$1:$H$1683, data!$A$1:$A$1683, 'Heron Fields'!$A75, data!$D$1:$D$1683, 'Heron Fields'!$A$2, data!$E$1:$E$1683, 'Heron Fields'!P$5)</f>
        <v>0</v>
      </c>
      <c r="Q75" s="2">
        <f>P75+SUMIFS(data!$H$1:$H$1683, data!$A$1:$A$1683, 'Heron Fields'!$A75, data!$D$1:$D$1683, 'Heron Fields'!$A$2, data!$E$1:$E$1683, 'Heron Fields'!Q$5)</f>
        <v>0</v>
      </c>
      <c r="R75" s="2">
        <f>Q75+SUMIFS(data!$H$1:$H$1683, data!$A$1:$A$1683, 'Heron Fields'!$A75, data!$D$1:$D$1683, 'Heron Fields'!$A$2, data!$E$1:$E$1683, 'Heron Fields'!R$5)</f>
        <v>0</v>
      </c>
      <c r="S75" s="2">
        <f>R75+SUMIFS(data!$H$1:$H$1683, data!$A$1:$A$1683, 'Heron Fields'!$A75, data!$D$1:$D$1683, 'Heron Fields'!$A$2, data!$E$1:$E$1683, 'Heron Fields'!S$5)</f>
        <v>591.78</v>
      </c>
      <c r="T75" s="2">
        <f>S75+SUMIFS(data!$H$1:$H$1683, data!$A$1:$A$1683, 'Heron Fields'!$A75, data!$D$1:$D$1683, 'Heron Fields'!$A$2, data!$E$1:$E$1683, 'Heron Fields'!T$5)</f>
        <v>591.78</v>
      </c>
      <c r="U75" s="2">
        <f>T75+SUMIFS(data!$H$1:$H$1683, data!$A$1:$A$1683, 'Heron Fields'!$A75, data!$D$1:$D$1683, 'Heron Fields'!$A$2, data!$E$1:$E$1683, 'Heron Fields'!U$5)</f>
        <v>591.78</v>
      </c>
      <c r="V75" s="2">
        <f>U75+SUMIFS(data!$H$1:$H$1683, data!$A$1:$A$1683, 'Heron Fields'!$A75, data!$D$1:$D$1683, 'Heron Fields'!$A$2, data!$E$1:$E$1683, 'Heron Fields'!V$5)</f>
        <v>1183.56</v>
      </c>
      <c r="W75" s="2">
        <f>V75+SUMIFS(data!$H$1:$H$1683, data!$A$1:$A$1683, 'Heron Fields'!$A75, data!$D$1:$D$1683, 'Heron Fields'!$A$2, data!$E$1:$E$1683, 'Heron Fields'!W$5)</f>
        <v>1775.34</v>
      </c>
      <c r="X75" s="2">
        <f>W75+SUMIFS(data!$H$1:$H$1683, data!$A$1:$A$1683, 'Heron Fields'!$A75, data!$D$1:$D$1683, 'Heron Fields'!$A$2, data!$E$1:$E$1683, 'Heron Fields'!X$5)</f>
        <v>2367.12</v>
      </c>
      <c r="Y75" s="2">
        <f>X75+SUMIFS(data!$H$1:$H$1683, data!$A$1:$A$1683, 'Heron Fields'!$A75, data!$D$1:$D$1683, 'Heron Fields'!$A$2, data!$E$1:$E$1683, 'Heron Fields'!Y$5)</f>
        <v>2958.8999999999996</v>
      </c>
      <c r="Z75" s="2">
        <f>Y75+SUMIFS(data!$H$1:$H$1683, data!$A$1:$A$1683, 'Heron Fields'!$A75, data!$D$1:$D$1683, 'Heron Fields'!$A$2, data!$E$1:$E$1683, 'Heron Fields'!Z$5)</f>
        <v>3550.6799999999994</v>
      </c>
      <c r="AA75" s="2">
        <f>Z75+SUMIFS(data!$H$1:$H$1683, data!$A$1:$A$1683, 'Heron Fields'!$A75, data!$D$1:$D$1683, 'Heron Fields'!$A$2, data!$E$1:$E$1683, 'Heron Fields'!AA$5)</f>
        <v>3550.6799999999994</v>
      </c>
      <c r="AB75" s="2">
        <f>AA75+SUMIFS(data!$H$1:$H$1683, data!$A$1:$A$1683, 'Heron Fields'!$A75, data!$D$1:$D$1683, 'Heron Fields'!$A$2, data!$E$1:$E$1683, 'Heron Fields'!AB$5)</f>
        <v>3550.6799999999994</v>
      </c>
      <c r="AC75" s="2">
        <f>AB75+SUMIFS(data!$H$1:$H$1683, data!$A$1:$A$1683, 'Heron Fields'!$A75, data!$D$1:$D$1683, 'Heron Fields'!$A$2, data!$E$1:$E$1683, 'Heron Fields'!AC$5)</f>
        <v>3550.6799999999994</v>
      </c>
      <c r="AD75" s="2">
        <f>AC75+SUMIFS(data!$H$1:$H$1683, data!$A$1:$A$1683, 'Heron Fields'!$A75, data!$D$1:$D$1683, 'Heron Fields'!$A$2, data!$E$1:$E$1683, 'Heron Fields'!AD$5)</f>
        <v>3550.6799999999994</v>
      </c>
    </row>
    <row r="76" spans="1:30" x14ac:dyDescent="0.2">
      <c r="A76" t="s">
        <v>49</v>
      </c>
      <c r="C76" s="2">
        <f>SUMIFS(data!$H$1:$H$1683, data!$A$1:$A$1683, 'Heron Fields'!$A76, data!$D$1:$D$1683, 'Heron Fields'!$A$2, data!$E$1:$E$1683, 'Heron Fields'!C$5)</f>
        <v>0</v>
      </c>
      <c r="D76" s="2">
        <f>C76+SUMIFS(data!$H$1:$H$1683, data!$A$1:$A$1683, 'Heron Fields'!$A76, data!$D$1:$D$1683, 'Heron Fields'!$A$2, data!$E$1:$E$1683, 'Heron Fields'!D$5)</f>
        <v>0</v>
      </c>
      <c r="E76" s="2">
        <f>D76+SUMIFS(data!$H$1:$H$1683, data!$A$1:$A$1683, 'Heron Fields'!$A76, data!$D$1:$D$1683, 'Heron Fields'!$A$2, data!$E$1:$E$1683, 'Heron Fields'!E$5)</f>
        <v>0</v>
      </c>
      <c r="F76" s="2">
        <f>E76+SUMIFS(data!$H$1:$H$1683, data!$A$1:$A$1683, 'Heron Fields'!$A76, data!$D$1:$D$1683, 'Heron Fields'!$A$2, data!$E$1:$E$1683, 'Heron Fields'!F$5)</f>
        <v>0</v>
      </c>
      <c r="G76" s="2">
        <f>F76+SUMIFS(data!$H$1:$H$1683, data!$A$1:$A$1683, 'Heron Fields'!$A76, data!$D$1:$D$1683, 'Heron Fields'!$A$2, data!$E$1:$E$1683, 'Heron Fields'!G$5)</f>
        <v>0</v>
      </c>
      <c r="H76" s="2">
        <f>G76+SUMIFS(data!$H$1:$H$1683, data!$A$1:$A$1683, 'Heron Fields'!$A76, data!$D$1:$D$1683, 'Heron Fields'!$A$2, data!$E$1:$E$1683, 'Heron Fields'!H$5)</f>
        <v>0</v>
      </c>
      <c r="I76" s="2">
        <f>H76+SUMIFS(data!$H$1:$H$1683, data!$A$1:$A$1683, 'Heron Fields'!$A76, data!$D$1:$D$1683, 'Heron Fields'!$A$2, data!$E$1:$E$1683, 'Heron Fields'!I$5)</f>
        <v>0</v>
      </c>
      <c r="J76" s="2">
        <f>I76+SUMIFS(data!$H$1:$H$1683, data!$A$1:$A$1683, 'Heron Fields'!$A76, data!$D$1:$D$1683, 'Heron Fields'!$A$2, data!$E$1:$E$1683, 'Heron Fields'!J$5)</f>
        <v>0</v>
      </c>
      <c r="K76" s="2">
        <f>J76+SUMIFS(data!$H$1:$H$1683, data!$A$1:$A$1683, 'Heron Fields'!$A76, data!$D$1:$D$1683, 'Heron Fields'!$A$2, data!$E$1:$E$1683, 'Heron Fields'!K$5)</f>
        <v>0</v>
      </c>
      <c r="L76" s="2">
        <f>K76+SUMIFS(data!$H$1:$H$1683, data!$A$1:$A$1683, 'Heron Fields'!$A76, data!$D$1:$D$1683, 'Heron Fields'!$A$2, data!$E$1:$E$1683, 'Heron Fields'!L$5)</f>
        <v>0</v>
      </c>
      <c r="M76" s="2">
        <f>L76+SUMIFS(data!$H$1:$H$1683, data!$A$1:$A$1683, 'Heron Fields'!$A76, data!$D$1:$D$1683, 'Heron Fields'!$A$2, data!$E$1:$E$1683, 'Heron Fields'!M$5)</f>
        <v>0</v>
      </c>
      <c r="N76" s="2">
        <f>M76+SUMIFS(data!$H$1:$H$1683, data!$A$1:$A$1683, 'Heron Fields'!$A76, data!$D$1:$D$1683, 'Heron Fields'!$A$2, data!$E$1:$E$1683, 'Heron Fields'!N$5)</f>
        <v>512.87</v>
      </c>
      <c r="O76" s="2">
        <f>N76+SUMIFS(data!$H$1:$H$1683, data!$A$1:$A$1683, 'Heron Fields'!$A76, data!$D$1:$D$1683, 'Heron Fields'!$A$2, data!$E$1:$E$1683, 'Heron Fields'!O$5)</f>
        <v>512.87</v>
      </c>
      <c r="P76" s="2">
        <f>O76+SUMIFS(data!$H$1:$H$1683, data!$A$1:$A$1683, 'Heron Fields'!$A76, data!$D$1:$D$1683, 'Heron Fields'!$A$2, data!$E$1:$E$1683, 'Heron Fields'!P$5)</f>
        <v>512.87</v>
      </c>
      <c r="Q76" s="2">
        <f>P76+SUMIFS(data!$H$1:$H$1683, data!$A$1:$A$1683, 'Heron Fields'!$A76, data!$D$1:$D$1683, 'Heron Fields'!$A$2, data!$E$1:$E$1683, 'Heron Fields'!Q$5)</f>
        <v>512.87</v>
      </c>
      <c r="R76" s="2">
        <f>Q76+SUMIFS(data!$H$1:$H$1683, data!$A$1:$A$1683, 'Heron Fields'!$A76, data!$D$1:$D$1683, 'Heron Fields'!$A$2, data!$E$1:$E$1683, 'Heron Fields'!R$5)</f>
        <v>512.87</v>
      </c>
      <c r="S76" s="2">
        <f>R76+SUMIFS(data!$H$1:$H$1683, data!$A$1:$A$1683, 'Heron Fields'!$A76, data!$D$1:$D$1683, 'Heron Fields'!$A$2, data!$E$1:$E$1683, 'Heron Fields'!S$5)</f>
        <v>512.87</v>
      </c>
      <c r="T76" s="2">
        <f>S76+SUMIFS(data!$H$1:$H$1683, data!$A$1:$A$1683, 'Heron Fields'!$A76, data!$D$1:$D$1683, 'Heron Fields'!$A$2, data!$E$1:$E$1683, 'Heron Fields'!T$5)</f>
        <v>512.87</v>
      </c>
      <c r="U76" s="2">
        <f>T76+SUMIFS(data!$H$1:$H$1683, data!$A$1:$A$1683, 'Heron Fields'!$A76, data!$D$1:$D$1683, 'Heron Fields'!$A$2, data!$E$1:$E$1683, 'Heron Fields'!U$5)</f>
        <v>512.87</v>
      </c>
      <c r="V76" s="2">
        <f>U76+SUMIFS(data!$H$1:$H$1683, data!$A$1:$A$1683, 'Heron Fields'!$A76, data!$D$1:$D$1683, 'Heron Fields'!$A$2, data!$E$1:$E$1683, 'Heron Fields'!V$5)</f>
        <v>512.87</v>
      </c>
      <c r="W76" s="2">
        <f>V76+SUMIFS(data!$H$1:$H$1683, data!$A$1:$A$1683, 'Heron Fields'!$A76, data!$D$1:$D$1683, 'Heron Fields'!$A$2, data!$E$1:$E$1683, 'Heron Fields'!W$5)</f>
        <v>512.87</v>
      </c>
      <c r="X76" s="2">
        <f>W76+SUMIFS(data!$H$1:$H$1683, data!$A$1:$A$1683, 'Heron Fields'!$A76, data!$D$1:$D$1683, 'Heron Fields'!$A$2, data!$E$1:$E$1683, 'Heron Fields'!X$5)</f>
        <v>512.87</v>
      </c>
      <c r="Y76" s="2">
        <f>X76+SUMIFS(data!$H$1:$H$1683, data!$A$1:$A$1683, 'Heron Fields'!$A76, data!$D$1:$D$1683, 'Heron Fields'!$A$2, data!$E$1:$E$1683, 'Heron Fields'!Y$5)</f>
        <v>512.87</v>
      </c>
      <c r="Z76" s="2">
        <f>Y76+SUMIFS(data!$H$1:$H$1683, data!$A$1:$A$1683, 'Heron Fields'!$A76, data!$D$1:$D$1683, 'Heron Fields'!$A$2, data!$E$1:$E$1683, 'Heron Fields'!Z$5)</f>
        <v>512.87</v>
      </c>
      <c r="AA76" s="2">
        <f>Z76+SUMIFS(data!$H$1:$H$1683, data!$A$1:$A$1683, 'Heron Fields'!$A76, data!$D$1:$D$1683, 'Heron Fields'!$A$2, data!$E$1:$E$1683, 'Heron Fields'!AA$5)</f>
        <v>512.87</v>
      </c>
      <c r="AB76" s="2">
        <f>AA76+SUMIFS(data!$H$1:$H$1683, data!$A$1:$A$1683, 'Heron Fields'!$A76, data!$D$1:$D$1683, 'Heron Fields'!$A$2, data!$E$1:$E$1683, 'Heron Fields'!AB$5)</f>
        <v>512.87</v>
      </c>
      <c r="AC76" s="2">
        <f>AB76+SUMIFS(data!$H$1:$H$1683, data!$A$1:$A$1683, 'Heron Fields'!$A76, data!$D$1:$D$1683, 'Heron Fields'!$A$2, data!$E$1:$E$1683, 'Heron Fields'!AC$5)</f>
        <v>512.87</v>
      </c>
      <c r="AD76" s="2">
        <f>AC76+SUMIFS(data!$H$1:$H$1683, data!$A$1:$A$1683, 'Heron Fields'!$A76, data!$D$1:$D$1683, 'Heron Fields'!$A$2, data!$E$1:$E$1683, 'Heron Fields'!AD$5)</f>
        <v>512.87</v>
      </c>
    </row>
    <row r="77" spans="1:30" x14ac:dyDescent="0.2">
      <c r="A77" t="s">
        <v>94</v>
      </c>
      <c r="C77" s="2">
        <f>SUMIFS(data!$H$1:$H$1683, data!$A$1:$A$1683, 'Heron Fields'!$A77, data!$D$1:$D$1683, 'Heron Fields'!$A$2, data!$E$1:$E$1683, 'Heron Fields'!C$5)</f>
        <v>0</v>
      </c>
      <c r="D77" s="2">
        <f>C77+SUMIFS(data!$H$1:$H$1683, data!$A$1:$A$1683, 'Heron Fields'!$A77, data!$D$1:$D$1683, 'Heron Fields'!$A$2, data!$E$1:$E$1683, 'Heron Fields'!D$5)</f>
        <v>0</v>
      </c>
      <c r="E77" s="2">
        <f>D77+SUMIFS(data!$H$1:$H$1683, data!$A$1:$A$1683, 'Heron Fields'!$A77, data!$D$1:$D$1683, 'Heron Fields'!$A$2, data!$E$1:$E$1683, 'Heron Fields'!E$5)</f>
        <v>0</v>
      </c>
      <c r="F77" s="2">
        <f>E77+SUMIFS(data!$H$1:$H$1683, data!$A$1:$A$1683, 'Heron Fields'!$A77, data!$D$1:$D$1683, 'Heron Fields'!$A$2, data!$E$1:$E$1683, 'Heron Fields'!F$5)</f>
        <v>0</v>
      </c>
      <c r="G77" s="2">
        <f>F77+SUMIFS(data!$H$1:$H$1683, data!$A$1:$A$1683, 'Heron Fields'!$A77, data!$D$1:$D$1683, 'Heron Fields'!$A$2, data!$E$1:$E$1683, 'Heron Fields'!G$5)</f>
        <v>0</v>
      </c>
      <c r="H77" s="2">
        <f>G77+SUMIFS(data!$H$1:$H$1683, data!$A$1:$A$1683, 'Heron Fields'!$A77, data!$D$1:$D$1683, 'Heron Fields'!$A$2, data!$E$1:$E$1683, 'Heron Fields'!H$5)</f>
        <v>0</v>
      </c>
      <c r="I77" s="2">
        <f>H77+SUMIFS(data!$H$1:$H$1683, data!$A$1:$A$1683, 'Heron Fields'!$A77, data!$D$1:$D$1683, 'Heron Fields'!$A$2, data!$E$1:$E$1683, 'Heron Fields'!I$5)</f>
        <v>0</v>
      </c>
      <c r="J77" s="2">
        <f>I77+SUMIFS(data!$H$1:$H$1683, data!$A$1:$A$1683, 'Heron Fields'!$A77, data!$D$1:$D$1683, 'Heron Fields'!$A$2, data!$E$1:$E$1683, 'Heron Fields'!J$5)</f>
        <v>0</v>
      </c>
      <c r="K77" s="2">
        <f>J77+SUMIFS(data!$H$1:$H$1683, data!$A$1:$A$1683, 'Heron Fields'!$A77, data!$D$1:$D$1683, 'Heron Fields'!$A$2, data!$E$1:$E$1683, 'Heron Fields'!K$5)</f>
        <v>0</v>
      </c>
      <c r="L77" s="2">
        <f>K77+SUMIFS(data!$H$1:$H$1683, data!$A$1:$A$1683, 'Heron Fields'!$A77, data!$D$1:$D$1683, 'Heron Fields'!$A$2, data!$E$1:$E$1683, 'Heron Fields'!L$5)</f>
        <v>0</v>
      </c>
      <c r="M77" s="2">
        <f>L77+SUMIFS(data!$H$1:$H$1683, data!$A$1:$A$1683, 'Heron Fields'!$A77, data!$D$1:$D$1683, 'Heron Fields'!$A$2, data!$E$1:$E$1683, 'Heron Fields'!M$5)</f>
        <v>0</v>
      </c>
      <c r="N77" s="2">
        <f>M77+SUMIFS(data!$H$1:$H$1683, data!$A$1:$A$1683, 'Heron Fields'!$A77, data!$D$1:$D$1683, 'Heron Fields'!$A$2, data!$E$1:$E$1683, 'Heron Fields'!N$5)</f>
        <v>0</v>
      </c>
      <c r="O77" s="2">
        <f>N77+SUMIFS(data!$H$1:$H$1683, data!$A$1:$A$1683, 'Heron Fields'!$A77, data!$D$1:$D$1683, 'Heron Fields'!$A$2, data!$E$1:$E$1683, 'Heron Fields'!O$5)</f>
        <v>0</v>
      </c>
      <c r="P77" s="2">
        <f>O77+SUMIFS(data!$H$1:$H$1683, data!$A$1:$A$1683, 'Heron Fields'!$A77, data!$D$1:$D$1683, 'Heron Fields'!$A$2, data!$E$1:$E$1683, 'Heron Fields'!P$5)</f>
        <v>0</v>
      </c>
      <c r="Q77" s="2">
        <f>P77+SUMIFS(data!$H$1:$H$1683, data!$A$1:$A$1683, 'Heron Fields'!$A77, data!$D$1:$D$1683, 'Heron Fields'!$A$2, data!$E$1:$E$1683, 'Heron Fields'!Q$5)</f>
        <v>0</v>
      </c>
      <c r="R77" s="2">
        <f>Q77+SUMIFS(data!$H$1:$H$1683, data!$A$1:$A$1683, 'Heron Fields'!$A77, data!$D$1:$D$1683, 'Heron Fields'!$A$2, data!$E$1:$E$1683, 'Heron Fields'!R$5)</f>
        <v>0</v>
      </c>
      <c r="S77" s="2">
        <f>R77+SUMIFS(data!$H$1:$H$1683, data!$A$1:$A$1683, 'Heron Fields'!$A77, data!$D$1:$D$1683, 'Heron Fields'!$A$2, data!$E$1:$E$1683, 'Heron Fields'!S$5)</f>
        <v>0</v>
      </c>
      <c r="T77" s="2">
        <f>S77+SUMIFS(data!$H$1:$H$1683, data!$A$1:$A$1683, 'Heron Fields'!$A77, data!$D$1:$D$1683, 'Heron Fields'!$A$2, data!$E$1:$E$1683, 'Heron Fields'!T$5)</f>
        <v>0</v>
      </c>
      <c r="U77" s="2">
        <f>T77+SUMIFS(data!$H$1:$H$1683, data!$A$1:$A$1683, 'Heron Fields'!$A77, data!$D$1:$D$1683, 'Heron Fields'!$A$2, data!$E$1:$E$1683, 'Heron Fields'!U$5)</f>
        <v>4142.54</v>
      </c>
      <c r="V77" s="2">
        <f>U77+SUMIFS(data!$H$1:$H$1683, data!$A$1:$A$1683, 'Heron Fields'!$A77, data!$D$1:$D$1683, 'Heron Fields'!$A$2, data!$E$1:$E$1683, 'Heron Fields'!V$5)</f>
        <v>13813.470000000001</v>
      </c>
      <c r="W77" s="2">
        <f>V77+SUMIFS(data!$H$1:$H$1683, data!$A$1:$A$1683, 'Heron Fields'!$A77, data!$D$1:$D$1683, 'Heron Fields'!$A$2, data!$E$1:$E$1683, 'Heron Fields'!W$5)</f>
        <v>13813.470000000001</v>
      </c>
      <c r="X77" s="2">
        <f>W77+SUMIFS(data!$H$1:$H$1683, data!$A$1:$A$1683, 'Heron Fields'!$A77, data!$D$1:$D$1683, 'Heron Fields'!$A$2, data!$E$1:$E$1683, 'Heron Fields'!X$5)</f>
        <v>13813.470000000001</v>
      </c>
      <c r="Y77" s="2">
        <f>X77+SUMIFS(data!$H$1:$H$1683, data!$A$1:$A$1683, 'Heron Fields'!$A77, data!$D$1:$D$1683, 'Heron Fields'!$A$2, data!$E$1:$E$1683, 'Heron Fields'!Y$5)</f>
        <v>13813.470000000001</v>
      </c>
      <c r="Z77" s="2">
        <f>Y77+SUMIFS(data!$H$1:$H$1683, data!$A$1:$A$1683, 'Heron Fields'!$A77, data!$D$1:$D$1683, 'Heron Fields'!$A$2, data!$E$1:$E$1683, 'Heron Fields'!Z$5)</f>
        <v>13813.470000000001</v>
      </c>
      <c r="AA77" s="2">
        <f>Z77+SUMIFS(data!$H$1:$H$1683, data!$A$1:$A$1683, 'Heron Fields'!$A77, data!$D$1:$D$1683, 'Heron Fields'!$A$2, data!$E$1:$E$1683, 'Heron Fields'!AA$5)</f>
        <v>13813.470000000001</v>
      </c>
      <c r="AB77" s="2">
        <f>AA77+SUMIFS(data!$H$1:$H$1683, data!$A$1:$A$1683, 'Heron Fields'!$A77, data!$D$1:$D$1683, 'Heron Fields'!$A$2, data!$E$1:$E$1683, 'Heron Fields'!AB$5)</f>
        <v>13813.470000000001</v>
      </c>
      <c r="AC77" s="2">
        <f>AB77+SUMIFS(data!$H$1:$H$1683, data!$A$1:$A$1683, 'Heron Fields'!$A77, data!$D$1:$D$1683, 'Heron Fields'!$A$2, data!$E$1:$E$1683, 'Heron Fields'!AC$5)</f>
        <v>13813.470000000001</v>
      </c>
      <c r="AD77" s="2">
        <f>AC77+SUMIFS(data!$H$1:$H$1683, data!$A$1:$A$1683, 'Heron Fields'!$A77, data!$D$1:$D$1683, 'Heron Fields'!$A$2, data!$E$1:$E$1683, 'Heron Fields'!AD$5)</f>
        <v>13813.470000000001</v>
      </c>
    </row>
    <row r="78" spans="1:30" x14ac:dyDescent="0.2">
      <c r="A78" t="s">
        <v>52</v>
      </c>
      <c r="C78" s="2">
        <f>SUMIFS(data!$H$1:$H$1683, data!$A$1:$A$1683, 'Heron Fields'!$A78, data!$D$1:$D$1683, 'Heron Fields'!$A$2, data!$E$1:$E$1683, 'Heron Fields'!C$5)</f>
        <v>0</v>
      </c>
      <c r="D78" s="2">
        <f>C78+SUMIFS(data!$H$1:$H$1683, data!$A$1:$A$1683, 'Heron Fields'!$A78, data!$D$1:$D$1683, 'Heron Fields'!$A$2, data!$E$1:$E$1683, 'Heron Fields'!D$5)</f>
        <v>0</v>
      </c>
      <c r="E78" s="2">
        <f>D78+SUMIFS(data!$H$1:$H$1683, data!$A$1:$A$1683, 'Heron Fields'!$A78, data!$D$1:$D$1683, 'Heron Fields'!$A$2, data!$E$1:$E$1683, 'Heron Fields'!E$5)</f>
        <v>0</v>
      </c>
      <c r="F78" s="2">
        <f>E78+SUMIFS(data!$H$1:$H$1683, data!$A$1:$A$1683, 'Heron Fields'!$A78, data!$D$1:$D$1683, 'Heron Fields'!$A$2, data!$E$1:$E$1683, 'Heron Fields'!F$5)</f>
        <v>0</v>
      </c>
      <c r="G78" s="2">
        <f>F78+SUMIFS(data!$H$1:$H$1683, data!$A$1:$A$1683, 'Heron Fields'!$A78, data!$D$1:$D$1683, 'Heron Fields'!$A$2, data!$E$1:$E$1683, 'Heron Fields'!G$5)</f>
        <v>0</v>
      </c>
      <c r="H78" s="2">
        <f>G78+SUMIFS(data!$H$1:$H$1683, data!$A$1:$A$1683, 'Heron Fields'!$A78, data!$D$1:$D$1683, 'Heron Fields'!$A$2, data!$E$1:$E$1683, 'Heron Fields'!H$5)</f>
        <v>0</v>
      </c>
      <c r="I78" s="2">
        <f>H78+SUMIFS(data!$H$1:$H$1683, data!$A$1:$A$1683, 'Heron Fields'!$A78, data!$D$1:$D$1683, 'Heron Fields'!$A$2, data!$E$1:$E$1683, 'Heron Fields'!I$5)</f>
        <v>0</v>
      </c>
      <c r="J78" s="2">
        <f>I78+SUMIFS(data!$H$1:$H$1683, data!$A$1:$A$1683, 'Heron Fields'!$A78, data!$D$1:$D$1683, 'Heron Fields'!$A$2, data!$E$1:$E$1683, 'Heron Fields'!J$5)</f>
        <v>400000</v>
      </c>
      <c r="K78" s="2">
        <f>J78+SUMIFS(data!$H$1:$H$1683, data!$A$1:$A$1683, 'Heron Fields'!$A78, data!$D$1:$D$1683, 'Heron Fields'!$A$2, data!$E$1:$E$1683, 'Heron Fields'!K$5)</f>
        <v>400000</v>
      </c>
      <c r="L78" s="2">
        <f>K78+SUMIFS(data!$H$1:$H$1683, data!$A$1:$A$1683, 'Heron Fields'!$A78, data!$D$1:$D$1683, 'Heron Fields'!$A$2, data!$E$1:$E$1683, 'Heron Fields'!L$5)</f>
        <v>400000</v>
      </c>
      <c r="M78" s="2">
        <f>L78+SUMIFS(data!$H$1:$H$1683, data!$A$1:$A$1683, 'Heron Fields'!$A78, data!$D$1:$D$1683, 'Heron Fields'!$A$2, data!$E$1:$E$1683, 'Heron Fields'!M$5)</f>
        <v>400000</v>
      </c>
      <c r="N78" s="2">
        <f>M78+SUMIFS(data!$H$1:$H$1683, data!$A$1:$A$1683, 'Heron Fields'!$A78, data!$D$1:$D$1683, 'Heron Fields'!$A$2, data!$E$1:$E$1683, 'Heron Fields'!N$5)</f>
        <v>400000</v>
      </c>
      <c r="O78" s="2">
        <f>N78+SUMIFS(data!$H$1:$H$1683, data!$A$1:$A$1683, 'Heron Fields'!$A78, data!$D$1:$D$1683, 'Heron Fields'!$A$2, data!$E$1:$E$1683, 'Heron Fields'!O$5)</f>
        <v>400000</v>
      </c>
      <c r="P78" s="2">
        <f>O78+SUMIFS(data!$H$1:$H$1683, data!$A$1:$A$1683, 'Heron Fields'!$A78, data!$D$1:$D$1683, 'Heron Fields'!$A$2, data!$E$1:$E$1683, 'Heron Fields'!P$5)</f>
        <v>400000</v>
      </c>
      <c r="Q78" s="2">
        <f>P78+SUMIFS(data!$H$1:$H$1683, data!$A$1:$A$1683, 'Heron Fields'!$A78, data!$D$1:$D$1683, 'Heron Fields'!$A$2, data!$E$1:$E$1683, 'Heron Fields'!Q$5)</f>
        <v>400000</v>
      </c>
      <c r="R78" s="2">
        <f>Q78+SUMIFS(data!$H$1:$H$1683, data!$A$1:$A$1683, 'Heron Fields'!$A78, data!$D$1:$D$1683, 'Heron Fields'!$A$2, data!$E$1:$E$1683, 'Heron Fields'!R$5)</f>
        <v>400000</v>
      </c>
      <c r="S78" s="2">
        <f>R78+SUMIFS(data!$H$1:$H$1683, data!$A$1:$A$1683, 'Heron Fields'!$A78, data!$D$1:$D$1683, 'Heron Fields'!$A$2, data!$E$1:$E$1683, 'Heron Fields'!S$5)</f>
        <v>400000</v>
      </c>
      <c r="T78" s="2">
        <f>S78+SUMIFS(data!$H$1:$H$1683, data!$A$1:$A$1683, 'Heron Fields'!$A78, data!$D$1:$D$1683, 'Heron Fields'!$A$2, data!$E$1:$E$1683, 'Heron Fields'!T$5)</f>
        <v>400000</v>
      </c>
      <c r="U78" s="2">
        <f>T78+SUMIFS(data!$H$1:$H$1683, data!$A$1:$A$1683, 'Heron Fields'!$A78, data!$D$1:$D$1683, 'Heron Fields'!$A$2, data!$E$1:$E$1683, 'Heron Fields'!U$5)</f>
        <v>400000</v>
      </c>
      <c r="V78" s="2">
        <f>U78+SUMIFS(data!$H$1:$H$1683, data!$A$1:$A$1683, 'Heron Fields'!$A78, data!$D$1:$D$1683, 'Heron Fields'!$A$2, data!$E$1:$E$1683, 'Heron Fields'!V$5)</f>
        <v>400000</v>
      </c>
      <c r="W78" s="2">
        <f>V78+SUMIFS(data!$H$1:$H$1683, data!$A$1:$A$1683, 'Heron Fields'!$A78, data!$D$1:$D$1683, 'Heron Fields'!$A$2, data!$E$1:$E$1683, 'Heron Fields'!W$5)</f>
        <v>400000</v>
      </c>
      <c r="X78" s="2">
        <f>W78+SUMIFS(data!$H$1:$H$1683, data!$A$1:$A$1683, 'Heron Fields'!$A78, data!$D$1:$D$1683, 'Heron Fields'!$A$2, data!$E$1:$E$1683, 'Heron Fields'!X$5)</f>
        <v>400000</v>
      </c>
      <c r="Y78" s="2">
        <f>X78+SUMIFS(data!$H$1:$H$1683, data!$A$1:$A$1683, 'Heron Fields'!$A78, data!$D$1:$D$1683, 'Heron Fields'!$A$2, data!$E$1:$E$1683, 'Heron Fields'!Y$5)</f>
        <v>400000</v>
      </c>
      <c r="Z78" s="2">
        <f>Y78+SUMIFS(data!$H$1:$H$1683, data!$A$1:$A$1683, 'Heron Fields'!$A78, data!$D$1:$D$1683, 'Heron Fields'!$A$2, data!$E$1:$E$1683, 'Heron Fields'!Z$5)</f>
        <v>400000</v>
      </c>
      <c r="AA78" s="2">
        <f>Z78+SUMIFS(data!$H$1:$H$1683, data!$A$1:$A$1683, 'Heron Fields'!$A78, data!$D$1:$D$1683, 'Heron Fields'!$A$2, data!$E$1:$E$1683, 'Heron Fields'!AA$5)</f>
        <v>400000</v>
      </c>
      <c r="AB78" s="2">
        <f>AA78+SUMIFS(data!$H$1:$H$1683, data!$A$1:$A$1683, 'Heron Fields'!$A78, data!$D$1:$D$1683, 'Heron Fields'!$A$2, data!$E$1:$E$1683, 'Heron Fields'!AB$5)</f>
        <v>400000</v>
      </c>
      <c r="AC78" s="2">
        <f>AB78+SUMIFS(data!$H$1:$H$1683, data!$A$1:$A$1683, 'Heron Fields'!$A78, data!$D$1:$D$1683, 'Heron Fields'!$A$2, data!$E$1:$E$1683, 'Heron Fields'!AC$5)</f>
        <v>400000</v>
      </c>
      <c r="AD78" s="2">
        <f>AC78+SUMIFS(data!$H$1:$H$1683, data!$A$1:$A$1683, 'Heron Fields'!$A78, data!$D$1:$D$1683, 'Heron Fields'!$A$2, data!$E$1:$E$1683, 'Heron Fields'!AD$5)</f>
        <v>400000</v>
      </c>
    </row>
    <row r="79" spans="1:30" x14ac:dyDescent="0.2">
      <c r="A79" t="s">
        <v>53</v>
      </c>
      <c r="C79" s="2">
        <f>SUMIFS(data!$H$1:$H$1683, data!$A$1:$A$1683, 'Heron Fields'!$A79, data!$D$1:$D$1683, 'Heron Fields'!$A$2, data!$E$1:$E$1683, 'Heron Fields'!C$5)</f>
        <v>1156.4100000000001</v>
      </c>
      <c r="D79" s="2">
        <f>C79+SUMIFS(data!$H$1:$H$1683, data!$A$1:$A$1683, 'Heron Fields'!$A79, data!$D$1:$D$1683, 'Heron Fields'!$A$2, data!$E$1:$E$1683, 'Heron Fields'!D$5)</f>
        <v>21015.19</v>
      </c>
      <c r="E79" s="2">
        <f>D79+SUMIFS(data!$H$1:$H$1683, data!$A$1:$A$1683, 'Heron Fields'!$A79, data!$D$1:$D$1683, 'Heron Fields'!$A$2, data!$E$1:$E$1683, 'Heron Fields'!E$5)</f>
        <v>70449.789999999994</v>
      </c>
      <c r="F79" s="2">
        <f>E79+SUMIFS(data!$H$1:$H$1683, data!$A$1:$A$1683, 'Heron Fields'!$A79, data!$D$1:$D$1683, 'Heron Fields'!$A$2, data!$E$1:$E$1683, 'Heron Fields'!F$5)</f>
        <v>143664.26999999999</v>
      </c>
      <c r="G79" s="2">
        <f>F79+SUMIFS(data!$H$1:$H$1683, data!$A$1:$A$1683, 'Heron Fields'!$A79, data!$D$1:$D$1683, 'Heron Fields'!$A$2, data!$E$1:$E$1683, 'Heron Fields'!G$5)</f>
        <v>195916.24</v>
      </c>
      <c r="H79" s="2">
        <f>G79+SUMIFS(data!$H$1:$H$1683, data!$A$1:$A$1683, 'Heron Fields'!$A79, data!$D$1:$D$1683, 'Heron Fields'!$A$2, data!$E$1:$E$1683, 'Heron Fields'!H$5)</f>
        <v>226764.94999999998</v>
      </c>
      <c r="I79" s="2">
        <f>H79+SUMIFS(data!$H$1:$H$1683, data!$A$1:$A$1683, 'Heron Fields'!$A79, data!$D$1:$D$1683, 'Heron Fields'!$A$2, data!$E$1:$E$1683, 'Heron Fields'!I$5)</f>
        <v>238743.56</v>
      </c>
      <c r="J79" s="2">
        <f>I79+SUMIFS(data!$H$1:$H$1683, data!$A$1:$A$1683, 'Heron Fields'!$A79, data!$D$1:$D$1683, 'Heron Fields'!$A$2, data!$E$1:$E$1683, 'Heron Fields'!J$5)</f>
        <v>239928.9</v>
      </c>
      <c r="K79" s="2">
        <f>J79+SUMIFS(data!$H$1:$H$1683, data!$A$1:$A$1683, 'Heron Fields'!$A79, data!$D$1:$D$1683, 'Heron Fields'!$A$2, data!$E$1:$E$1683, 'Heron Fields'!K$5)</f>
        <v>243102.25999999998</v>
      </c>
      <c r="L79" s="2">
        <f>K79+SUMIFS(data!$H$1:$H$1683, data!$A$1:$A$1683, 'Heron Fields'!$A79, data!$D$1:$D$1683, 'Heron Fields'!$A$2, data!$E$1:$E$1683, 'Heron Fields'!L$5)</f>
        <v>245456.71</v>
      </c>
      <c r="M79" s="2">
        <f>L79+SUMIFS(data!$H$1:$H$1683, data!$A$1:$A$1683, 'Heron Fields'!$A79, data!$D$1:$D$1683, 'Heron Fields'!$A$2, data!$E$1:$E$1683, 'Heron Fields'!M$5)</f>
        <v>246993.52</v>
      </c>
      <c r="N79" s="2">
        <f>M79+SUMIFS(data!$H$1:$H$1683, data!$A$1:$A$1683, 'Heron Fields'!$A79, data!$D$1:$D$1683, 'Heron Fields'!$A$2, data!$E$1:$E$1683, 'Heron Fields'!N$5)</f>
        <v>-44150.59</v>
      </c>
      <c r="O79" s="2">
        <f>N79+SUMIFS(data!$H$1:$H$1683, data!$A$1:$A$1683, 'Heron Fields'!$A79, data!$D$1:$D$1683, 'Heron Fields'!$A$2, data!$E$1:$E$1683, 'Heron Fields'!O$5)</f>
        <v>-38980.639999999999</v>
      </c>
      <c r="P79" s="2">
        <f>O79+SUMIFS(data!$H$1:$H$1683, data!$A$1:$A$1683, 'Heron Fields'!$A79, data!$D$1:$D$1683, 'Heron Fields'!$A$2, data!$E$1:$E$1683, 'Heron Fields'!P$5)</f>
        <v>-30576.44</v>
      </c>
      <c r="Q79" s="2">
        <f>P79+SUMIFS(data!$H$1:$H$1683, data!$A$1:$A$1683, 'Heron Fields'!$A79, data!$D$1:$D$1683, 'Heron Fields'!$A$2, data!$E$1:$E$1683, 'Heron Fields'!Q$5)</f>
        <v>-25311.62</v>
      </c>
      <c r="R79" s="2">
        <f>Q79+SUMIFS(data!$H$1:$H$1683, data!$A$1:$A$1683, 'Heron Fields'!$A79, data!$D$1:$D$1683, 'Heron Fields'!$A$2, data!$E$1:$E$1683, 'Heron Fields'!R$5)</f>
        <v>-14787.8</v>
      </c>
      <c r="S79" s="2">
        <f>R79+SUMIFS(data!$H$1:$H$1683, data!$A$1:$A$1683, 'Heron Fields'!$A79, data!$D$1:$D$1683, 'Heron Fields'!$A$2, data!$E$1:$E$1683, 'Heron Fields'!S$5)</f>
        <v>402.20000000000073</v>
      </c>
      <c r="T79" s="2">
        <f>S79+SUMIFS(data!$H$1:$H$1683, data!$A$1:$A$1683, 'Heron Fields'!$A79, data!$D$1:$D$1683, 'Heron Fields'!$A$2, data!$E$1:$E$1683, 'Heron Fields'!T$5)</f>
        <v>13356.36</v>
      </c>
      <c r="U79" s="2">
        <f>T79+SUMIFS(data!$H$1:$H$1683, data!$A$1:$A$1683, 'Heron Fields'!$A79, data!$D$1:$D$1683, 'Heron Fields'!$A$2, data!$E$1:$E$1683, 'Heron Fields'!U$5)</f>
        <v>28505.980000000003</v>
      </c>
      <c r="V79" s="2">
        <f>U79+SUMIFS(data!$H$1:$H$1683, data!$A$1:$A$1683, 'Heron Fields'!$A79, data!$D$1:$D$1683, 'Heron Fields'!$A$2, data!$E$1:$E$1683, 'Heron Fields'!V$5)</f>
        <v>47539.78</v>
      </c>
      <c r="W79" s="2">
        <f>V79+SUMIFS(data!$H$1:$H$1683, data!$A$1:$A$1683, 'Heron Fields'!$A79, data!$D$1:$D$1683, 'Heron Fields'!$A$2, data!$E$1:$E$1683, 'Heron Fields'!W$5)</f>
        <v>47539.78</v>
      </c>
      <c r="X79" s="2">
        <f>W79+SUMIFS(data!$H$1:$H$1683, data!$A$1:$A$1683, 'Heron Fields'!$A79, data!$D$1:$D$1683, 'Heron Fields'!$A$2, data!$E$1:$E$1683, 'Heron Fields'!X$5)</f>
        <v>47539.78</v>
      </c>
      <c r="Y79" s="2">
        <f>X79+SUMIFS(data!$H$1:$H$1683, data!$A$1:$A$1683, 'Heron Fields'!$A79, data!$D$1:$D$1683, 'Heron Fields'!$A$2, data!$E$1:$E$1683, 'Heron Fields'!Y$5)</f>
        <v>47539.78</v>
      </c>
      <c r="Z79" s="2">
        <f>Y79+SUMIFS(data!$H$1:$H$1683, data!$A$1:$A$1683, 'Heron Fields'!$A79, data!$D$1:$D$1683, 'Heron Fields'!$A$2, data!$E$1:$E$1683, 'Heron Fields'!Z$5)</f>
        <v>47539.78</v>
      </c>
      <c r="AA79" s="2">
        <f>Z79+SUMIFS(data!$H$1:$H$1683, data!$A$1:$A$1683, 'Heron Fields'!$A79, data!$D$1:$D$1683, 'Heron Fields'!$A$2, data!$E$1:$E$1683, 'Heron Fields'!AA$5)</f>
        <v>52709.42</v>
      </c>
      <c r="AB79" s="2">
        <f>AA79+SUMIFS(data!$H$1:$H$1683, data!$A$1:$A$1683, 'Heron Fields'!$A79, data!$D$1:$D$1683, 'Heron Fields'!$A$2, data!$E$1:$E$1683, 'Heron Fields'!AB$5)</f>
        <v>61113.619999999995</v>
      </c>
      <c r="AC79" s="2">
        <f>AB79+SUMIFS(data!$H$1:$H$1683, data!$A$1:$A$1683, 'Heron Fields'!$A79, data!$D$1:$D$1683, 'Heron Fields'!$A$2, data!$E$1:$E$1683, 'Heron Fields'!AC$5)</f>
        <v>66378.44</v>
      </c>
      <c r="AD79" s="2">
        <f>AC79+SUMIFS(data!$H$1:$H$1683, data!$A$1:$A$1683, 'Heron Fields'!$A79, data!$D$1:$D$1683, 'Heron Fields'!$A$2, data!$E$1:$E$1683, 'Heron Fields'!AD$5)</f>
        <v>76902.260000000009</v>
      </c>
    </row>
    <row r="80" spans="1:30" x14ac:dyDescent="0.2">
      <c r="A80" t="s">
        <v>95</v>
      </c>
      <c r="C80" s="2">
        <f>SUMIFS(data!$H$1:$H$1683, data!$A$1:$A$1683, 'Heron Fields'!$A80, data!$D$1:$D$1683, 'Heron Fields'!$A$2, data!$E$1:$E$1683, 'Heron Fields'!C$5)</f>
        <v>0</v>
      </c>
      <c r="D80" s="2">
        <f>C80+SUMIFS(data!$H$1:$H$1683, data!$A$1:$A$1683, 'Heron Fields'!$A80, data!$D$1:$D$1683, 'Heron Fields'!$A$2, data!$E$1:$E$1683, 'Heron Fields'!D$5)</f>
        <v>0</v>
      </c>
      <c r="E80" s="2">
        <f>D80+SUMIFS(data!$H$1:$H$1683, data!$A$1:$A$1683, 'Heron Fields'!$A80, data!$D$1:$D$1683, 'Heron Fields'!$A$2, data!$E$1:$E$1683, 'Heron Fields'!E$5)</f>
        <v>0</v>
      </c>
      <c r="F80" s="2">
        <f>E80+SUMIFS(data!$H$1:$H$1683, data!$A$1:$A$1683, 'Heron Fields'!$A80, data!$D$1:$D$1683, 'Heron Fields'!$A$2, data!$E$1:$E$1683, 'Heron Fields'!F$5)</f>
        <v>0</v>
      </c>
      <c r="G80" s="2">
        <f>F80+SUMIFS(data!$H$1:$H$1683, data!$A$1:$A$1683, 'Heron Fields'!$A80, data!$D$1:$D$1683, 'Heron Fields'!$A$2, data!$E$1:$E$1683, 'Heron Fields'!G$5)</f>
        <v>0</v>
      </c>
      <c r="H80" s="2">
        <f>G80+SUMIFS(data!$H$1:$H$1683, data!$A$1:$A$1683, 'Heron Fields'!$A80, data!$D$1:$D$1683, 'Heron Fields'!$A$2, data!$E$1:$E$1683, 'Heron Fields'!H$5)</f>
        <v>0</v>
      </c>
      <c r="I80" s="2">
        <f>H80+SUMIFS(data!$H$1:$H$1683, data!$A$1:$A$1683, 'Heron Fields'!$A80, data!$D$1:$D$1683, 'Heron Fields'!$A$2, data!$E$1:$E$1683, 'Heron Fields'!I$5)</f>
        <v>0</v>
      </c>
      <c r="J80" s="2">
        <f>I80+SUMIFS(data!$H$1:$H$1683, data!$A$1:$A$1683, 'Heron Fields'!$A80, data!$D$1:$D$1683, 'Heron Fields'!$A$2, data!$E$1:$E$1683, 'Heron Fields'!J$5)</f>
        <v>0</v>
      </c>
      <c r="K80" s="2">
        <f>J80+SUMIFS(data!$H$1:$H$1683, data!$A$1:$A$1683, 'Heron Fields'!$A80, data!$D$1:$D$1683, 'Heron Fields'!$A$2, data!$E$1:$E$1683, 'Heron Fields'!K$5)</f>
        <v>0</v>
      </c>
      <c r="L80" s="2">
        <f>K80+SUMIFS(data!$H$1:$H$1683, data!$A$1:$A$1683, 'Heron Fields'!$A80, data!$D$1:$D$1683, 'Heron Fields'!$A$2, data!$E$1:$E$1683, 'Heron Fields'!L$5)</f>
        <v>0</v>
      </c>
      <c r="M80" s="2">
        <f>L80+SUMIFS(data!$H$1:$H$1683, data!$A$1:$A$1683, 'Heron Fields'!$A80, data!$D$1:$D$1683, 'Heron Fields'!$A$2, data!$E$1:$E$1683, 'Heron Fields'!M$5)</f>
        <v>0</v>
      </c>
      <c r="N80" s="2">
        <f>M80+SUMIFS(data!$H$1:$H$1683, data!$A$1:$A$1683, 'Heron Fields'!$A80, data!$D$1:$D$1683, 'Heron Fields'!$A$2, data!$E$1:$E$1683, 'Heron Fields'!N$5)</f>
        <v>0</v>
      </c>
      <c r="O80" s="2">
        <f>N80+SUMIFS(data!$H$1:$H$1683, data!$A$1:$A$1683, 'Heron Fields'!$A80, data!$D$1:$D$1683, 'Heron Fields'!$A$2, data!$E$1:$E$1683, 'Heron Fields'!O$5)</f>
        <v>0</v>
      </c>
      <c r="P80" s="2">
        <f>O80+SUMIFS(data!$H$1:$H$1683, data!$A$1:$A$1683, 'Heron Fields'!$A80, data!$D$1:$D$1683, 'Heron Fields'!$A$2, data!$E$1:$E$1683, 'Heron Fields'!P$5)</f>
        <v>0</v>
      </c>
      <c r="Q80" s="2">
        <f>P80+SUMIFS(data!$H$1:$H$1683, data!$A$1:$A$1683, 'Heron Fields'!$A80, data!$D$1:$D$1683, 'Heron Fields'!$A$2, data!$E$1:$E$1683, 'Heron Fields'!Q$5)</f>
        <v>0</v>
      </c>
      <c r="R80" s="2">
        <f>Q80+SUMIFS(data!$H$1:$H$1683, data!$A$1:$A$1683, 'Heron Fields'!$A80, data!$D$1:$D$1683, 'Heron Fields'!$A$2, data!$E$1:$E$1683, 'Heron Fields'!R$5)</f>
        <v>0</v>
      </c>
      <c r="S80" s="2">
        <f>R80+SUMIFS(data!$H$1:$H$1683, data!$A$1:$A$1683, 'Heron Fields'!$A80, data!$D$1:$D$1683, 'Heron Fields'!$A$2, data!$E$1:$E$1683, 'Heron Fields'!S$5)</f>
        <v>20</v>
      </c>
      <c r="T80" s="2">
        <f>S80+SUMIFS(data!$H$1:$H$1683, data!$A$1:$A$1683, 'Heron Fields'!$A80, data!$D$1:$D$1683, 'Heron Fields'!$A$2, data!$E$1:$E$1683, 'Heron Fields'!T$5)</f>
        <v>20</v>
      </c>
      <c r="U80" s="2">
        <f>T80+SUMIFS(data!$H$1:$H$1683, data!$A$1:$A$1683, 'Heron Fields'!$A80, data!$D$1:$D$1683, 'Heron Fields'!$A$2, data!$E$1:$E$1683, 'Heron Fields'!U$5)</f>
        <v>20</v>
      </c>
      <c r="V80" s="2">
        <f>U80+SUMIFS(data!$H$1:$H$1683, data!$A$1:$A$1683, 'Heron Fields'!$A80, data!$D$1:$D$1683, 'Heron Fields'!$A$2, data!$E$1:$E$1683, 'Heron Fields'!V$5)</f>
        <v>20</v>
      </c>
      <c r="W80" s="2">
        <f>V80+SUMIFS(data!$H$1:$H$1683, data!$A$1:$A$1683, 'Heron Fields'!$A80, data!$D$1:$D$1683, 'Heron Fields'!$A$2, data!$E$1:$E$1683, 'Heron Fields'!W$5)</f>
        <v>20</v>
      </c>
      <c r="X80" s="2">
        <f>W80+SUMIFS(data!$H$1:$H$1683, data!$A$1:$A$1683, 'Heron Fields'!$A80, data!$D$1:$D$1683, 'Heron Fields'!$A$2, data!$E$1:$E$1683, 'Heron Fields'!X$5)</f>
        <v>20</v>
      </c>
      <c r="Y80" s="2">
        <f>X80+SUMIFS(data!$H$1:$H$1683, data!$A$1:$A$1683, 'Heron Fields'!$A80, data!$D$1:$D$1683, 'Heron Fields'!$A$2, data!$E$1:$E$1683, 'Heron Fields'!Y$5)</f>
        <v>20</v>
      </c>
      <c r="Z80" s="2">
        <f>Y80+SUMIFS(data!$H$1:$H$1683, data!$A$1:$A$1683, 'Heron Fields'!$A80, data!$D$1:$D$1683, 'Heron Fields'!$A$2, data!$E$1:$E$1683, 'Heron Fields'!Z$5)</f>
        <v>20</v>
      </c>
      <c r="AA80" s="2">
        <f>Z80+SUMIFS(data!$H$1:$H$1683, data!$A$1:$A$1683, 'Heron Fields'!$A80, data!$D$1:$D$1683, 'Heron Fields'!$A$2, data!$E$1:$E$1683, 'Heron Fields'!AA$5)</f>
        <v>20</v>
      </c>
      <c r="AB80" s="2">
        <f>AA80+SUMIFS(data!$H$1:$H$1683, data!$A$1:$A$1683, 'Heron Fields'!$A80, data!$D$1:$D$1683, 'Heron Fields'!$A$2, data!$E$1:$E$1683, 'Heron Fields'!AB$5)</f>
        <v>20</v>
      </c>
      <c r="AC80" s="2">
        <f>AB80+SUMIFS(data!$H$1:$H$1683, data!$A$1:$A$1683, 'Heron Fields'!$A80, data!$D$1:$D$1683, 'Heron Fields'!$A$2, data!$E$1:$E$1683, 'Heron Fields'!AC$5)</f>
        <v>20</v>
      </c>
      <c r="AD80" s="2">
        <f>AC80+SUMIFS(data!$H$1:$H$1683, data!$A$1:$A$1683, 'Heron Fields'!$A80, data!$D$1:$D$1683, 'Heron Fields'!$A$2, data!$E$1:$E$1683, 'Heron Fields'!AD$5)</f>
        <v>20</v>
      </c>
    </row>
    <row r="81" spans="1:30" x14ac:dyDescent="0.2">
      <c r="A81" t="s">
        <v>54</v>
      </c>
      <c r="C81" s="2">
        <f>SUMIFS(data!$H$1:$H$1683, data!$A$1:$A$1683, 'Heron Fields'!$A81, data!$D$1:$D$1683, 'Heron Fields'!$A$2, data!$E$1:$E$1683, 'Heron Fields'!C$5)</f>
        <v>3170.13</v>
      </c>
      <c r="D81" s="2">
        <f>C81+SUMIFS(data!$H$1:$H$1683, data!$A$1:$A$1683, 'Heron Fields'!$A81, data!$D$1:$D$1683, 'Heron Fields'!$A$2, data!$E$1:$E$1683, 'Heron Fields'!D$5)</f>
        <v>3170.13</v>
      </c>
      <c r="E81" s="2">
        <f>D81+SUMIFS(data!$H$1:$H$1683, data!$A$1:$A$1683, 'Heron Fields'!$A81, data!$D$1:$D$1683, 'Heron Fields'!$A$2, data!$E$1:$E$1683, 'Heron Fields'!E$5)</f>
        <v>9510.39</v>
      </c>
      <c r="F81" s="2">
        <f>E81+SUMIFS(data!$H$1:$H$1683, data!$A$1:$A$1683, 'Heron Fields'!$A81, data!$D$1:$D$1683, 'Heron Fields'!$A$2, data!$E$1:$E$1683, 'Heron Fields'!F$5)</f>
        <v>12578.259999999998</v>
      </c>
      <c r="G81" s="2">
        <f>F81+SUMIFS(data!$H$1:$H$1683, data!$A$1:$A$1683, 'Heron Fields'!$A81, data!$D$1:$D$1683, 'Heron Fields'!$A$2, data!$E$1:$E$1683, 'Heron Fields'!G$5)</f>
        <v>15692.96</v>
      </c>
      <c r="H81" s="2">
        <f>G81+SUMIFS(data!$H$1:$H$1683, data!$A$1:$A$1683, 'Heron Fields'!$A81, data!$D$1:$D$1683, 'Heron Fields'!$A$2, data!$E$1:$E$1683, 'Heron Fields'!H$5)</f>
        <v>19135.759999999998</v>
      </c>
      <c r="I81" s="2">
        <f>H81+SUMIFS(data!$H$1:$H$1683, data!$A$1:$A$1683, 'Heron Fields'!$A81, data!$D$1:$D$1683, 'Heron Fields'!$A$2, data!$E$1:$E$1683, 'Heron Fields'!I$5)</f>
        <v>22363.37</v>
      </c>
      <c r="J81" s="2">
        <f>I81+SUMIFS(data!$H$1:$H$1683, data!$A$1:$A$1683, 'Heron Fields'!$A81, data!$D$1:$D$1683, 'Heron Fields'!$A$2, data!$E$1:$E$1683, 'Heron Fields'!J$5)</f>
        <v>25769.579999999998</v>
      </c>
      <c r="K81" s="2">
        <f>J81+SUMIFS(data!$H$1:$H$1683, data!$A$1:$A$1683, 'Heron Fields'!$A81, data!$D$1:$D$1683, 'Heron Fields'!$A$2, data!$E$1:$E$1683, 'Heron Fields'!K$5)</f>
        <v>29104.789999999997</v>
      </c>
      <c r="L81" s="2">
        <f>K81+SUMIFS(data!$H$1:$H$1683, data!$A$1:$A$1683, 'Heron Fields'!$A81, data!$D$1:$D$1683, 'Heron Fields'!$A$2, data!$E$1:$E$1683, 'Heron Fields'!L$5)</f>
        <v>29104.789999999997</v>
      </c>
      <c r="M81" s="2">
        <f>L81+SUMIFS(data!$H$1:$H$1683, data!$A$1:$A$1683, 'Heron Fields'!$A81, data!$D$1:$D$1683, 'Heron Fields'!$A$2, data!$E$1:$E$1683, 'Heron Fields'!M$5)</f>
        <v>35882.799999999996</v>
      </c>
      <c r="N81" s="2">
        <f>M81+SUMIFS(data!$H$1:$H$1683, data!$A$1:$A$1683, 'Heron Fields'!$A81, data!$D$1:$D$1683, 'Heron Fields'!$A$2, data!$E$1:$E$1683, 'Heron Fields'!N$5)</f>
        <v>35882.799999999996</v>
      </c>
      <c r="O81" s="2">
        <f>N81+SUMIFS(data!$H$1:$H$1683, data!$A$1:$A$1683, 'Heron Fields'!$A81, data!$D$1:$D$1683, 'Heron Fields'!$A$2, data!$E$1:$E$1683, 'Heron Fields'!O$5)</f>
        <v>66702.049999999988</v>
      </c>
      <c r="P81" s="2">
        <f>O81+SUMIFS(data!$H$1:$H$1683, data!$A$1:$A$1683, 'Heron Fields'!$A81, data!$D$1:$D$1683, 'Heron Fields'!$A$2, data!$E$1:$E$1683, 'Heron Fields'!P$5)</f>
        <v>24485.289999999986</v>
      </c>
      <c r="Q81" s="2">
        <f>P81+SUMIFS(data!$H$1:$H$1683, data!$A$1:$A$1683, 'Heron Fields'!$A81, data!$D$1:$D$1683, 'Heron Fields'!$A$2, data!$E$1:$E$1683, 'Heron Fields'!Q$5)</f>
        <v>24486.369999999988</v>
      </c>
      <c r="R81" s="2">
        <f>Q81+SUMIFS(data!$H$1:$H$1683, data!$A$1:$A$1683, 'Heron Fields'!$A81, data!$D$1:$D$1683, 'Heron Fields'!$A$2, data!$E$1:$E$1683, 'Heron Fields'!R$5)</f>
        <v>24486.369999999988</v>
      </c>
      <c r="S81" s="2">
        <f>R81+SUMIFS(data!$H$1:$H$1683, data!$A$1:$A$1683, 'Heron Fields'!$A81, data!$D$1:$D$1683, 'Heron Fields'!$A$2, data!$E$1:$E$1683, 'Heron Fields'!S$5)</f>
        <v>24486.369999999988</v>
      </c>
      <c r="T81" s="2">
        <f>S81+SUMIFS(data!$H$1:$H$1683, data!$A$1:$A$1683, 'Heron Fields'!$A81, data!$D$1:$D$1683, 'Heron Fields'!$A$2, data!$E$1:$E$1683, 'Heron Fields'!T$5)</f>
        <v>24486.369999999988</v>
      </c>
      <c r="U81" s="2">
        <f>T81+SUMIFS(data!$H$1:$H$1683, data!$A$1:$A$1683, 'Heron Fields'!$A81, data!$D$1:$D$1683, 'Heron Fields'!$A$2, data!$E$1:$E$1683, 'Heron Fields'!U$5)</f>
        <v>33564.959999999992</v>
      </c>
      <c r="V81" s="2">
        <f>U81+SUMIFS(data!$H$1:$H$1683, data!$A$1:$A$1683, 'Heron Fields'!$A81, data!$D$1:$D$1683, 'Heron Fields'!$A$2, data!$E$1:$E$1683, 'Heron Fields'!V$5)</f>
        <v>33564.959999999992</v>
      </c>
      <c r="W81" s="2">
        <f>V81+SUMIFS(data!$H$1:$H$1683, data!$A$1:$A$1683, 'Heron Fields'!$A81, data!$D$1:$D$1683, 'Heron Fields'!$A$2, data!$E$1:$E$1683, 'Heron Fields'!W$5)</f>
        <v>33564.959999999992</v>
      </c>
      <c r="X81" s="2">
        <f>W81+SUMIFS(data!$H$1:$H$1683, data!$A$1:$A$1683, 'Heron Fields'!$A81, data!$D$1:$D$1683, 'Heron Fields'!$A$2, data!$E$1:$E$1683, 'Heron Fields'!X$5)</f>
        <v>33564.959999999992</v>
      </c>
      <c r="Y81" s="2">
        <f>X81+SUMIFS(data!$H$1:$H$1683, data!$A$1:$A$1683, 'Heron Fields'!$A81, data!$D$1:$D$1683, 'Heron Fields'!$A$2, data!$E$1:$E$1683, 'Heron Fields'!Y$5)</f>
        <v>33564.959999999992</v>
      </c>
      <c r="Z81" s="2">
        <f>Y81+SUMIFS(data!$H$1:$H$1683, data!$A$1:$A$1683, 'Heron Fields'!$A81, data!$D$1:$D$1683, 'Heron Fields'!$A$2, data!$E$1:$E$1683, 'Heron Fields'!Z$5)</f>
        <v>33564.959999999992</v>
      </c>
      <c r="AA81" s="2">
        <f>Z81+SUMIFS(data!$H$1:$H$1683, data!$A$1:$A$1683, 'Heron Fields'!$A81, data!$D$1:$D$1683, 'Heron Fields'!$A$2, data!$E$1:$E$1683, 'Heron Fields'!AA$5)</f>
        <v>64384.209999999992</v>
      </c>
      <c r="AB81" s="2">
        <f>AA81+SUMIFS(data!$H$1:$H$1683, data!$A$1:$A$1683, 'Heron Fields'!$A81, data!$D$1:$D$1683, 'Heron Fields'!$A$2, data!$E$1:$E$1683, 'Heron Fields'!AB$5)</f>
        <v>22167.44999999999</v>
      </c>
      <c r="AC81" s="2">
        <f>AB81+SUMIFS(data!$H$1:$H$1683, data!$A$1:$A$1683, 'Heron Fields'!$A81, data!$D$1:$D$1683, 'Heron Fields'!$A$2, data!$E$1:$E$1683, 'Heron Fields'!AC$5)</f>
        <v>22167.44999999999</v>
      </c>
      <c r="AD81" s="2">
        <f>AC81+SUMIFS(data!$H$1:$H$1683, data!$A$1:$A$1683, 'Heron Fields'!$A81, data!$D$1:$D$1683, 'Heron Fields'!$A$2, data!$E$1:$E$1683, 'Heron Fields'!AD$5)</f>
        <v>22167.44999999999</v>
      </c>
    </row>
    <row r="82" spans="1:30" x14ac:dyDescent="0.2">
      <c r="A82" t="s">
        <v>55</v>
      </c>
      <c r="C82" s="2">
        <f>SUMIFS(data!$H$1:$H$1683, data!$A$1:$A$1683, 'Heron Fields'!$A82, data!$D$1:$D$1683, 'Heron Fields'!$A$2, data!$E$1:$E$1683, 'Heron Fields'!C$5)</f>
        <v>0</v>
      </c>
      <c r="D82" s="2">
        <f>C82+SUMIFS(data!$H$1:$H$1683, data!$A$1:$A$1683, 'Heron Fields'!$A82, data!$D$1:$D$1683, 'Heron Fields'!$A$2, data!$E$1:$E$1683, 'Heron Fields'!D$5)</f>
        <v>0</v>
      </c>
      <c r="E82" s="2">
        <f>D82+SUMIFS(data!$H$1:$H$1683, data!$A$1:$A$1683, 'Heron Fields'!$A82, data!$D$1:$D$1683, 'Heron Fields'!$A$2, data!$E$1:$E$1683, 'Heron Fields'!E$5)</f>
        <v>0</v>
      </c>
      <c r="F82" s="2">
        <f>E82+SUMIFS(data!$H$1:$H$1683, data!$A$1:$A$1683, 'Heron Fields'!$A82, data!$D$1:$D$1683, 'Heron Fields'!$A$2, data!$E$1:$E$1683, 'Heron Fields'!F$5)</f>
        <v>0</v>
      </c>
      <c r="G82" s="2">
        <f>F82+SUMIFS(data!$H$1:$H$1683, data!$A$1:$A$1683, 'Heron Fields'!$A82, data!$D$1:$D$1683, 'Heron Fields'!$A$2, data!$E$1:$E$1683, 'Heron Fields'!G$5)</f>
        <v>0</v>
      </c>
      <c r="H82" s="2">
        <f>G82+SUMIFS(data!$H$1:$H$1683, data!$A$1:$A$1683, 'Heron Fields'!$A82, data!$D$1:$D$1683, 'Heron Fields'!$A$2, data!$E$1:$E$1683, 'Heron Fields'!H$5)</f>
        <v>0</v>
      </c>
      <c r="I82" s="2">
        <f>H82+SUMIFS(data!$H$1:$H$1683, data!$A$1:$A$1683, 'Heron Fields'!$A82, data!$D$1:$D$1683, 'Heron Fields'!$A$2, data!$E$1:$E$1683, 'Heron Fields'!I$5)</f>
        <v>4347.83</v>
      </c>
      <c r="J82" s="2">
        <f>I82+SUMIFS(data!$H$1:$H$1683, data!$A$1:$A$1683, 'Heron Fields'!$A82, data!$D$1:$D$1683, 'Heron Fields'!$A$2, data!$E$1:$E$1683, 'Heron Fields'!J$5)</f>
        <v>22719.989999999998</v>
      </c>
      <c r="K82" s="2">
        <f>J82+SUMIFS(data!$H$1:$H$1683, data!$A$1:$A$1683, 'Heron Fields'!$A82, data!$D$1:$D$1683, 'Heron Fields'!$A$2, data!$E$1:$E$1683, 'Heron Fields'!K$5)</f>
        <v>22719.989999999998</v>
      </c>
      <c r="L82" s="2">
        <f>K82+SUMIFS(data!$H$1:$H$1683, data!$A$1:$A$1683, 'Heron Fields'!$A82, data!$D$1:$D$1683, 'Heron Fields'!$A$2, data!$E$1:$E$1683, 'Heron Fields'!L$5)</f>
        <v>22719.989999999998</v>
      </c>
      <c r="M82" s="2">
        <f>L82+SUMIFS(data!$H$1:$H$1683, data!$A$1:$A$1683, 'Heron Fields'!$A82, data!$D$1:$D$1683, 'Heron Fields'!$A$2, data!$E$1:$E$1683, 'Heron Fields'!M$5)</f>
        <v>22719.989999999998</v>
      </c>
      <c r="N82" s="2">
        <f>M82+SUMIFS(data!$H$1:$H$1683, data!$A$1:$A$1683, 'Heron Fields'!$A82, data!$D$1:$D$1683, 'Heron Fields'!$A$2, data!$E$1:$E$1683, 'Heron Fields'!N$5)</f>
        <v>22719.989999999998</v>
      </c>
      <c r="O82" s="2">
        <f>N82+SUMIFS(data!$H$1:$H$1683, data!$A$1:$A$1683, 'Heron Fields'!$A82, data!$D$1:$D$1683, 'Heron Fields'!$A$2, data!$E$1:$E$1683, 'Heron Fields'!O$5)</f>
        <v>22719.989999999998</v>
      </c>
      <c r="P82" s="2">
        <f>O82+SUMIFS(data!$H$1:$H$1683, data!$A$1:$A$1683, 'Heron Fields'!$A82, data!$D$1:$D$1683, 'Heron Fields'!$A$2, data!$E$1:$E$1683, 'Heron Fields'!P$5)</f>
        <v>22719.989999999998</v>
      </c>
      <c r="Q82" s="2">
        <f>P82+SUMIFS(data!$H$1:$H$1683, data!$A$1:$A$1683, 'Heron Fields'!$A82, data!$D$1:$D$1683, 'Heron Fields'!$A$2, data!$E$1:$E$1683, 'Heron Fields'!Q$5)</f>
        <v>22719.989999999998</v>
      </c>
      <c r="R82" s="2">
        <f>Q82+SUMIFS(data!$H$1:$H$1683, data!$A$1:$A$1683, 'Heron Fields'!$A82, data!$D$1:$D$1683, 'Heron Fields'!$A$2, data!$E$1:$E$1683, 'Heron Fields'!R$5)</f>
        <v>22719.989999999998</v>
      </c>
      <c r="S82" s="2">
        <f>R82+SUMIFS(data!$H$1:$H$1683, data!$A$1:$A$1683, 'Heron Fields'!$A82, data!$D$1:$D$1683, 'Heron Fields'!$A$2, data!$E$1:$E$1683, 'Heron Fields'!S$5)</f>
        <v>56367.27</v>
      </c>
      <c r="T82" s="2">
        <f>S82+SUMIFS(data!$H$1:$H$1683, data!$A$1:$A$1683, 'Heron Fields'!$A82, data!$D$1:$D$1683, 'Heron Fields'!$A$2, data!$E$1:$E$1683, 'Heron Fields'!T$5)</f>
        <v>56367.27</v>
      </c>
      <c r="U82" s="2">
        <f>T82+SUMIFS(data!$H$1:$H$1683, data!$A$1:$A$1683, 'Heron Fields'!$A82, data!$D$1:$D$1683, 'Heron Fields'!$A$2, data!$E$1:$E$1683, 'Heron Fields'!U$5)</f>
        <v>56367.27</v>
      </c>
      <c r="V82" s="2">
        <f>U82+SUMIFS(data!$H$1:$H$1683, data!$A$1:$A$1683, 'Heron Fields'!$A82, data!$D$1:$D$1683, 'Heron Fields'!$A$2, data!$E$1:$E$1683, 'Heron Fields'!V$5)</f>
        <v>57267.27</v>
      </c>
      <c r="W82" s="2">
        <f>V82+SUMIFS(data!$H$1:$H$1683, data!$A$1:$A$1683, 'Heron Fields'!$A82, data!$D$1:$D$1683, 'Heron Fields'!$A$2, data!$E$1:$E$1683, 'Heron Fields'!W$5)</f>
        <v>57267.27</v>
      </c>
      <c r="X82" s="2">
        <f>W82+SUMIFS(data!$H$1:$H$1683, data!$A$1:$A$1683, 'Heron Fields'!$A82, data!$D$1:$D$1683, 'Heron Fields'!$A$2, data!$E$1:$E$1683, 'Heron Fields'!X$5)</f>
        <v>57267.27</v>
      </c>
      <c r="Y82" s="2">
        <f>X82+SUMIFS(data!$H$1:$H$1683, data!$A$1:$A$1683, 'Heron Fields'!$A82, data!$D$1:$D$1683, 'Heron Fields'!$A$2, data!$E$1:$E$1683, 'Heron Fields'!Y$5)</f>
        <v>57267.27</v>
      </c>
      <c r="Z82" s="2">
        <f>Y82+SUMIFS(data!$H$1:$H$1683, data!$A$1:$A$1683, 'Heron Fields'!$A82, data!$D$1:$D$1683, 'Heron Fields'!$A$2, data!$E$1:$E$1683, 'Heron Fields'!Z$5)</f>
        <v>57267.27</v>
      </c>
      <c r="AA82" s="2">
        <f>Z82+SUMIFS(data!$H$1:$H$1683, data!$A$1:$A$1683, 'Heron Fields'!$A82, data!$D$1:$D$1683, 'Heron Fields'!$A$2, data!$E$1:$E$1683, 'Heron Fields'!AA$5)</f>
        <v>57267.27</v>
      </c>
      <c r="AB82" s="2">
        <f>AA82+SUMIFS(data!$H$1:$H$1683, data!$A$1:$A$1683, 'Heron Fields'!$A82, data!$D$1:$D$1683, 'Heron Fields'!$A$2, data!$E$1:$E$1683, 'Heron Fields'!AB$5)</f>
        <v>57267.27</v>
      </c>
      <c r="AC82" s="2">
        <f>AB82+SUMIFS(data!$H$1:$H$1683, data!$A$1:$A$1683, 'Heron Fields'!$A82, data!$D$1:$D$1683, 'Heron Fields'!$A$2, data!$E$1:$E$1683, 'Heron Fields'!AC$5)</f>
        <v>57267.27</v>
      </c>
      <c r="AD82" s="2">
        <f>AC82+SUMIFS(data!$H$1:$H$1683, data!$A$1:$A$1683, 'Heron Fields'!$A82, data!$D$1:$D$1683, 'Heron Fields'!$A$2, data!$E$1:$E$1683, 'Heron Fields'!AD$5)</f>
        <v>57267.27</v>
      </c>
    </row>
    <row r="83" spans="1:30" x14ac:dyDescent="0.2">
      <c r="A83" t="s">
        <v>58</v>
      </c>
      <c r="C83" s="2">
        <f>SUMIFS(data!$H$1:$H$1683, data!$A$1:$A$1683, 'Heron Fields'!$A83, data!$D$1:$D$1683, 'Heron Fields'!$A$2, data!$E$1:$E$1683, 'Heron Fields'!C$5)</f>
        <v>285.26</v>
      </c>
      <c r="D83" s="2">
        <f>C83+SUMIFS(data!$H$1:$H$1683, data!$A$1:$A$1683, 'Heron Fields'!$A83, data!$D$1:$D$1683, 'Heron Fields'!$A$2, data!$E$1:$E$1683, 'Heron Fields'!D$5)</f>
        <v>587.91</v>
      </c>
      <c r="E83" s="2">
        <f>D83+SUMIFS(data!$H$1:$H$1683, data!$A$1:$A$1683, 'Heron Fields'!$A83, data!$D$1:$D$1683, 'Heron Fields'!$A$2, data!$E$1:$E$1683, 'Heron Fields'!E$5)</f>
        <v>890.56</v>
      </c>
      <c r="F83" s="2">
        <f>E83+SUMIFS(data!$H$1:$H$1683, data!$A$1:$A$1683, 'Heron Fields'!$A83, data!$D$1:$D$1683, 'Heron Fields'!$A$2, data!$E$1:$E$1683, 'Heron Fields'!F$5)</f>
        <v>2613.94</v>
      </c>
      <c r="G83" s="2">
        <f>F83+SUMIFS(data!$H$1:$H$1683, data!$A$1:$A$1683, 'Heron Fields'!$A83, data!$D$1:$D$1683, 'Heron Fields'!$A$2, data!$E$1:$E$1683, 'Heron Fields'!G$5)</f>
        <v>2942.32</v>
      </c>
      <c r="H83" s="2">
        <f>G83+SUMIFS(data!$H$1:$H$1683, data!$A$1:$A$1683, 'Heron Fields'!$A83, data!$D$1:$D$1683, 'Heron Fields'!$A$2, data!$E$1:$E$1683, 'Heron Fields'!H$5)</f>
        <v>3270.7000000000003</v>
      </c>
      <c r="I83" s="2">
        <f>H83+SUMIFS(data!$H$1:$H$1683, data!$A$1:$A$1683, 'Heron Fields'!$A83, data!$D$1:$D$1683, 'Heron Fields'!$A$2, data!$E$1:$E$1683, 'Heron Fields'!I$5)</f>
        <v>3599.0800000000004</v>
      </c>
      <c r="J83" s="2">
        <f>I83+SUMIFS(data!$H$1:$H$1683, data!$A$1:$A$1683, 'Heron Fields'!$A83, data!$D$1:$D$1683, 'Heron Fields'!$A$2, data!$E$1:$E$1683, 'Heron Fields'!J$5)</f>
        <v>3927.4600000000005</v>
      </c>
      <c r="K83" s="2">
        <f>J83+SUMIFS(data!$H$1:$H$1683, data!$A$1:$A$1683, 'Heron Fields'!$A83, data!$D$1:$D$1683, 'Heron Fields'!$A$2, data!$E$1:$E$1683, 'Heron Fields'!K$5)</f>
        <v>4255.84</v>
      </c>
      <c r="L83" s="2">
        <f>K83+SUMIFS(data!$H$1:$H$1683, data!$A$1:$A$1683, 'Heron Fields'!$A83, data!$D$1:$D$1683, 'Heron Fields'!$A$2, data!$E$1:$E$1683, 'Heron Fields'!L$5)</f>
        <v>4921.0300000000007</v>
      </c>
      <c r="M83" s="2">
        <f>L83+SUMIFS(data!$H$1:$H$1683, data!$A$1:$A$1683, 'Heron Fields'!$A83, data!$D$1:$D$1683, 'Heron Fields'!$A$2, data!$E$1:$E$1683, 'Heron Fields'!M$5)</f>
        <v>5249.4100000000008</v>
      </c>
      <c r="N83" s="2">
        <f>M83+SUMIFS(data!$H$1:$H$1683, data!$A$1:$A$1683, 'Heron Fields'!$A83, data!$D$1:$D$1683, 'Heron Fields'!$A$2, data!$E$1:$E$1683, 'Heron Fields'!N$5)</f>
        <v>5577.7900000000009</v>
      </c>
      <c r="O83" s="2">
        <f>N83+SUMIFS(data!$H$1:$H$1683, data!$A$1:$A$1683, 'Heron Fields'!$A83, data!$D$1:$D$1683, 'Heron Fields'!$A$2, data!$E$1:$E$1683, 'Heron Fields'!O$5)</f>
        <v>5906.170000000001</v>
      </c>
      <c r="P83" s="2">
        <f>O83+SUMIFS(data!$H$1:$H$1683, data!$A$1:$A$1683, 'Heron Fields'!$A83, data!$D$1:$D$1683, 'Heron Fields'!$A$2, data!$E$1:$E$1683, 'Heron Fields'!P$5)</f>
        <v>6234.5500000000011</v>
      </c>
      <c r="Q83" s="2">
        <f>P83+SUMIFS(data!$H$1:$H$1683, data!$A$1:$A$1683, 'Heron Fields'!$A83, data!$D$1:$D$1683, 'Heron Fields'!$A$2, data!$E$1:$E$1683, 'Heron Fields'!Q$5)</f>
        <v>6562.9300000000012</v>
      </c>
      <c r="R83" s="2">
        <f>Q83+SUMIFS(data!$H$1:$H$1683, data!$A$1:$A$1683, 'Heron Fields'!$A83, data!$D$1:$D$1683, 'Heron Fields'!$A$2, data!$E$1:$E$1683, 'Heron Fields'!R$5)</f>
        <v>6929.0700000000015</v>
      </c>
      <c r="S83" s="2">
        <f>R83+SUMIFS(data!$H$1:$H$1683, data!$A$1:$A$1683, 'Heron Fields'!$A83, data!$D$1:$D$1683, 'Heron Fields'!$A$2, data!$E$1:$E$1683, 'Heron Fields'!S$5)</f>
        <v>7295.2100000000019</v>
      </c>
      <c r="T83" s="2">
        <f>S83+SUMIFS(data!$H$1:$H$1683, data!$A$1:$A$1683, 'Heron Fields'!$A83, data!$D$1:$D$1683, 'Heron Fields'!$A$2, data!$E$1:$E$1683, 'Heron Fields'!T$5)</f>
        <v>7661.3500000000022</v>
      </c>
      <c r="U83" s="2">
        <f>T83+SUMIFS(data!$H$1:$H$1683, data!$A$1:$A$1683, 'Heron Fields'!$A83, data!$D$1:$D$1683, 'Heron Fields'!$A$2, data!$E$1:$E$1683, 'Heron Fields'!U$5)</f>
        <v>8027.4900000000025</v>
      </c>
      <c r="V83" s="2">
        <f>U83+SUMIFS(data!$H$1:$H$1683, data!$A$1:$A$1683, 'Heron Fields'!$A83, data!$D$1:$D$1683, 'Heron Fields'!$A$2, data!$E$1:$E$1683, 'Heron Fields'!V$5)</f>
        <v>8393.6300000000028</v>
      </c>
      <c r="W83" s="2">
        <f>V83+SUMIFS(data!$H$1:$H$1683, data!$A$1:$A$1683, 'Heron Fields'!$A83, data!$D$1:$D$1683, 'Heron Fields'!$A$2, data!$E$1:$E$1683, 'Heron Fields'!W$5)</f>
        <v>8393.6300000000028</v>
      </c>
      <c r="X83" s="2">
        <f>W83+SUMIFS(data!$H$1:$H$1683, data!$A$1:$A$1683, 'Heron Fields'!$A83, data!$D$1:$D$1683, 'Heron Fields'!$A$2, data!$E$1:$E$1683, 'Heron Fields'!X$5)</f>
        <v>8393.6300000000028</v>
      </c>
      <c r="Y83" s="2">
        <f>X83+SUMIFS(data!$H$1:$H$1683, data!$A$1:$A$1683, 'Heron Fields'!$A83, data!$D$1:$D$1683, 'Heron Fields'!$A$2, data!$E$1:$E$1683, 'Heron Fields'!Y$5)</f>
        <v>8393.6300000000028</v>
      </c>
      <c r="Z83" s="2">
        <f>Y83+SUMIFS(data!$H$1:$H$1683, data!$A$1:$A$1683, 'Heron Fields'!$A83, data!$D$1:$D$1683, 'Heron Fields'!$A$2, data!$E$1:$E$1683, 'Heron Fields'!Z$5)</f>
        <v>8393.6300000000028</v>
      </c>
      <c r="AA83" s="2">
        <f>Z83+SUMIFS(data!$H$1:$H$1683, data!$A$1:$A$1683, 'Heron Fields'!$A83, data!$D$1:$D$1683, 'Heron Fields'!$A$2, data!$E$1:$E$1683, 'Heron Fields'!AA$5)</f>
        <v>8722.010000000002</v>
      </c>
      <c r="AB83" s="2">
        <f>AA83+SUMIFS(data!$H$1:$H$1683, data!$A$1:$A$1683, 'Heron Fields'!$A83, data!$D$1:$D$1683, 'Heron Fields'!$A$2, data!$E$1:$E$1683, 'Heron Fields'!AB$5)</f>
        <v>9050.3900000000012</v>
      </c>
      <c r="AC83" s="2">
        <f>AB83+SUMIFS(data!$H$1:$H$1683, data!$A$1:$A$1683, 'Heron Fields'!$A83, data!$D$1:$D$1683, 'Heron Fields'!$A$2, data!$E$1:$E$1683, 'Heron Fields'!AC$5)</f>
        <v>9378.77</v>
      </c>
      <c r="AD83" s="2">
        <f>AC83+SUMIFS(data!$H$1:$H$1683, data!$A$1:$A$1683, 'Heron Fields'!$A83, data!$D$1:$D$1683, 'Heron Fields'!$A$2, data!$E$1:$E$1683, 'Heron Fields'!AD$5)</f>
        <v>9744.91</v>
      </c>
    </row>
    <row r="84" spans="1:30" x14ac:dyDescent="0.2">
      <c r="A84" t="s">
        <v>59</v>
      </c>
      <c r="C84" s="2">
        <f>SUMIFS(data!$H$1:$H$1683, data!$A$1:$A$1683, 'Heron Fields'!$A84, data!$D$1:$D$1683, 'Heron Fields'!$A$2, data!$E$1:$E$1683, 'Heron Fields'!C$5)</f>
        <v>0</v>
      </c>
      <c r="D84" s="2">
        <f>C84+SUMIFS(data!$H$1:$H$1683, data!$A$1:$A$1683, 'Heron Fields'!$A84, data!$D$1:$D$1683, 'Heron Fields'!$A$2, data!$E$1:$E$1683, 'Heron Fields'!D$5)</f>
        <v>0</v>
      </c>
      <c r="E84" s="2">
        <f>D84+SUMIFS(data!$H$1:$H$1683, data!$A$1:$A$1683, 'Heron Fields'!$A84, data!$D$1:$D$1683, 'Heron Fields'!$A$2, data!$E$1:$E$1683, 'Heron Fields'!E$5)</f>
        <v>0</v>
      </c>
      <c r="F84" s="2">
        <f>E84+SUMIFS(data!$H$1:$H$1683, data!$A$1:$A$1683, 'Heron Fields'!$A84, data!$D$1:$D$1683, 'Heron Fields'!$A$2, data!$E$1:$E$1683, 'Heron Fields'!F$5)</f>
        <v>0</v>
      </c>
      <c r="G84" s="2">
        <f>F84+SUMIFS(data!$H$1:$H$1683, data!$A$1:$A$1683, 'Heron Fields'!$A84, data!$D$1:$D$1683, 'Heron Fields'!$A$2, data!$E$1:$E$1683, 'Heron Fields'!G$5)</f>
        <v>0</v>
      </c>
      <c r="H84" s="2">
        <f>G84+SUMIFS(data!$H$1:$H$1683, data!$A$1:$A$1683, 'Heron Fields'!$A84, data!$D$1:$D$1683, 'Heron Fields'!$A$2, data!$E$1:$E$1683, 'Heron Fields'!H$5)</f>
        <v>0</v>
      </c>
      <c r="I84" s="2">
        <f>H84+SUMIFS(data!$H$1:$H$1683, data!$A$1:$A$1683, 'Heron Fields'!$A84, data!$D$1:$D$1683, 'Heron Fields'!$A$2, data!$E$1:$E$1683, 'Heron Fields'!I$5)</f>
        <v>0</v>
      </c>
      <c r="J84" s="2">
        <f>I84+SUMIFS(data!$H$1:$H$1683, data!$A$1:$A$1683, 'Heron Fields'!$A84, data!$D$1:$D$1683, 'Heron Fields'!$A$2, data!$E$1:$E$1683, 'Heron Fields'!J$5)</f>
        <v>526.32000000000005</v>
      </c>
      <c r="K84" s="2">
        <f>J84+SUMIFS(data!$H$1:$H$1683, data!$A$1:$A$1683, 'Heron Fields'!$A84, data!$D$1:$D$1683, 'Heron Fields'!$A$2, data!$E$1:$E$1683, 'Heron Fields'!K$5)</f>
        <v>788.43000000000006</v>
      </c>
      <c r="L84" s="2">
        <f>K84+SUMIFS(data!$H$1:$H$1683, data!$A$1:$A$1683, 'Heron Fields'!$A84, data!$D$1:$D$1683, 'Heron Fields'!$A$2, data!$E$1:$E$1683, 'Heron Fields'!L$5)</f>
        <v>788.43000000000006</v>
      </c>
      <c r="M84" s="2">
        <f>L84+SUMIFS(data!$H$1:$H$1683, data!$A$1:$A$1683, 'Heron Fields'!$A84, data!$D$1:$D$1683, 'Heron Fields'!$A$2, data!$E$1:$E$1683, 'Heron Fields'!M$5)</f>
        <v>788.43000000000006</v>
      </c>
      <c r="N84" s="2">
        <f>M84+SUMIFS(data!$H$1:$H$1683, data!$A$1:$A$1683, 'Heron Fields'!$A84, data!$D$1:$D$1683, 'Heron Fields'!$A$2, data!$E$1:$E$1683, 'Heron Fields'!N$5)</f>
        <v>788.43000000000006</v>
      </c>
      <c r="O84" s="2">
        <f>N84+SUMIFS(data!$H$1:$H$1683, data!$A$1:$A$1683, 'Heron Fields'!$A84, data!$D$1:$D$1683, 'Heron Fields'!$A$2, data!$E$1:$E$1683, 'Heron Fields'!O$5)</f>
        <v>788.43000000000006</v>
      </c>
      <c r="P84" s="2">
        <f>O84+SUMIFS(data!$H$1:$H$1683, data!$A$1:$A$1683, 'Heron Fields'!$A84, data!$D$1:$D$1683, 'Heron Fields'!$A$2, data!$E$1:$E$1683, 'Heron Fields'!P$5)</f>
        <v>788.43000000000006</v>
      </c>
      <c r="Q84" s="2">
        <f>P84+SUMIFS(data!$H$1:$H$1683, data!$A$1:$A$1683, 'Heron Fields'!$A84, data!$D$1:$D$1683, 'Heron Fields'!$A$2, data!$E$1:$E$1683, 'Heron Fields'!Q$5)</f>
        <v>788.43000000000006</v>
      </c>
      <c r="R84" s="2">
        <f>Q84+SUMIFS(data!$H$1:$H$1683, data!$A$1:$A$1683, 'Heron Fields'!$A84, data!$D$1:$D$1683, 'Heron Fields'!$A$2, data!$E$1:$E$1683, 'Heron Fields'!R$5)</f>
        <v>788.43000000000006</v>
      </c>
      <c r="S84" s="2">
        <f>R84+SUMIFS(data!$H$1:$H$1683, data!$A$1:$A$1683, 'Heron Fields'!$A84, data!$D$1:$D$1683, 'Heron Fields'!$A$2, data!$E$1:$E$1683, 'Heron Fields'!S$5)</f>
        <v>788.43000000000006</v>
      </c>
      <c r="T84" s="2">
        <f>S84+SUMIFS(data!$H$1:$H$1683, data!$A$1:$A$1683, 'Heron Fields'!$A84, data!$D$1:$D$1683, 'Heron Fields'!$A$2, data!$E$1:$E$1683, 'Heron Fields'!T$5)</f>
        <v>788.43000000000006</v>
      </c>
      <c r="U84" s="2">
        <f>T84+SUMIFS(data!$H$1:$H$1683, data!$A$1:$A$1683, 'Heron Fields'!$A84, data!$D$1:$D$1683, 'Heron Fields'!$A$2, data!$E$1:$E$1683, 'Heron Fields'!U$5)</f>
        <v>788.43000000000006</v>
      </c>
      <c r="V84" s="2">
        <f>U84+SUMIFS(data!$H$1:$H$1683, data!$A$1:$A$1683, 'Heron Fields'!$A84, data!$D$1:$D$1683, 'Heron Fields'!$A$2, data!$E$1:$E$1683, 'Heron Fields'!V$5)</f>
        <v>1314.75</v>
      </c>
      <c r="W84" s="2">
        <f>V84+SUMIFS(data!$H$1:$H$1683, data!$A$1:$A$1683, 'Heron Fields'!$A84, data!$D$1:$D$1683, 'Heron Fields'!$A$2, data!$E$1:$E$1683, 'Heron Fields'!W$5)</f>
        <v>1314.75</v>
      </c>
      <c r="X84" s="2">
        <f>W84+SUMIFS(data!$H$1:$H$1683, data!$A$1:$A$1683, 'Heron Fields'!$A84, data!$D$1:$D$1683, 'Heron Fields'!$A$2, data!$E$1:$E$1683, 'Heron Fields'!X$5)</f>
        <v>1314.75</v>
      </c>
      <c r="Y84" s="2">
        <f>X84+SUMIFS(data!$H$1:$H$1683, data!$A$1:$A$1683, 'Heron Fields'!$A84, data!$D$1:$D$1683, 'Heron Fields'!$A$2, data!$E$1:$E$1683, 'Heron Fields'!Y$5)</f>
        <v>1314.75</v>
      </c>
      <c r="Z84" s="2">
        <f>Y84+SUMIFS(data!$H$1:$H$1683, data!$A$1:$A$1683, 'Heron Fields'!$A84, data!$D$1:$D$1683, 'Heron Fields'!$A$2, data!$E$1:$E$1683, 'Heron Fields'!Z$5)</f>
        <v>1314.75</v>
      </c>
      <c r="AA84" s="2">
        <f>Z84+SUMIFS(data!$H$1:$H$1683, data!$A$1:$A$1683, 'Heron Fields'!$A84, data!$D$1:$D$1683, 'Heron Fields'!$A$2, data!$E$1:$E$1683, 'Heron Fields'!AA$5)</f>
        <v>1314.75</v>
      </c>
      <c r="AB84" s="2">
        <f>AA84+SUMIFS(data!$H$1:$H$1683, data!$A$1:$A$1683, 'Heron Fields'!$A84, data!$D$1:$D$1683, 'Heron Fields'!$A$2, data!$E$1:$E$1683, 'Heron Fields'!AB$5)</f>
        <v>1314.75</v>
      </c>
      <c r="AC84" s="2">
        <f>AB84+SUMIFS(data!$H$1:$H$1683, data!$A$1:$A$1683, 'Heron Fields'!$A84, data!$D$1:$D$1683, 'Heron Fields'!$A$2, data!$E$1:$E$1683, 'Heron Fields'!AC$5)</f>
        <v>1314.75</v>
      </c>
      <c r="AD84" s="2">
        <f>AC84+SUMIFS(data!$H$1:$H$1683, data!$A$1:$A$1683, 'Heron Fields'!$A84, data!$D$1:$D$1683, 'Heron Fields'!$A$2, data!$E$1:$E$1683, 'Heron Fields'!AD$5)</f>
        <v>1314.75</v>
      </c>
    </row>
    <row r="85" spans="1:30" x14ac:dyDescent="0.2">
      <c r="A85" t="s">
        <v>60</v>
      </c>
      <c r="C85" s="2">
        <f>SUMIFS(data!$H$1:$H$1683, data!$A$1:$A$1683, 'Heron Fields'!$A85, data!$D$1:$D$1683, 'Heron Fields'!$A$2, data!$E$1:$E$1683, 'Heron Fields'!C$5)</f>
        <v>600</v>
      </c>
      <c r="D85" s="2">
        <f>C85+SUMIFS(data!$H$1:$H$1683, data!$A$1:$A$1683, 'Heron Fields'!$A85, data!$D$1:$D$1683, 'Heron Fields'!$A$2, data!$E$1:$E$1683, 'Heron Fields'!D$5)</f>
        <v>1200</v>
      </c>
      <c r="E85" s="2">
        <f>D85+SUMIFS(data!$H$1:$H$1683, data!$A$1:$A$1683, 'Heron Fields'!$A85, data!$D$1:$D$1683, 'Heron Fields'!$A$2, data!$E$1:$E$1683, 'Heron Fields'!E$5)</f>
        <v>1800</v>
      </c>
      <c r="F85" s="2">
        <f>E85+SUMIFS(data!$H$1:$H$1683, data!$A$1:$A$1683, 'Heron Fields'!$A85, data!$D$1:$D$1683, 'Heron Fields'!$A$2, data!$E$1:$E$1683, 'Heron Fields'!F$5)</f>
        <v>2400</v>
      </c>
      <c r="G85" s="2">
        <f>F85+SUMIFS(data!$H$1:$H$1683, data!$A$1:$A$1683, 'Heron Fields'!$A85, data!$D$1:$D$1683, 'Heron Fields'!$A$2, data!$E$1:$E$1683, 'Heron Fields'!G$5)</f>
        <v>3000</v>
      </c>
      <c r="H85" s="2">
        <f>G85+SUMIFS(data!$H$1:$H$1683, data!$A$1:$A$1683, 'Heron Fields'!$A85, data!$D$1:$D$1683, 'Heron Fields'!$A$2, data!$E$1:$E$1683, 'Heron Fields'!H$5)</f>
        <v>3600</v>
      </c>
      <c r="I85" s="2">
        <f>H85+SUMIFS(data!$H$1:$H$1683, data!$A$1:$A$1683, 'Heron Fields'!$A85, data!$D$1:$D$1683, 'Heron Fields'!$A$2, data!$E$1:$E$1683, 'Heron Fields'!I$5)</f>
        <v>4200</v>
      </c>
      <c r="J85" s="2">
        <f>I85+SUMIFS(data!$H$1:$H$1683, data!$A$1:$A$1683, 'Heron Fields'!$A85, data!$D$1:$D$1683, 'Heron Fields'!$A$2, data!$E$1:$E$1683, 'Heron Fields'!J$5)</f>
        <v>4800</v>
      </c>
      <c r="K85" s="2">
        <f>J85+SUMIFS(data!$H$1:$H$1683, data!$A$1:$A$1683, 'Heron Fields'!$A85, data!$D$1:$D$1683, 'Heron Fields'!$A$2, data!$E$1:$E$1683, 'Heron Fields'!K$5)</f>
        <v>5400</v>
      </c>
      <c r="L85" s="2">
        <f>K85+SUMIFS(data!$H$1:$H$1683, data!$A$1:$A$1683, 'Heron Fields'!$A85, data!$D$1:$D$1683, 'Heron Fields'!$A$2, data!$E$1:$E$1683, 'Heron Fields'!L$5)</f>
        <v>6000</v>
      </c>
      <c r="M85" s="2">
        <f>L85+SUMIFS(data!$H$1:$H$1683, data!$A$1:$A$1683, 'Heron Fields'!$A85, data!$D$1:$D$1683, 'Heron Fields'!$A$2, data!$E$1:$E$1683, 'Heron Fields'!M$5)</f>
        <v>6600</v>
      </c>
      <c r="N85" s="2">
        <f>M85+SUMIFS(data!$H$1:$H$1683, data!$A$1:$A$1683, 'Heron Fields'!$A85, data!$D$1:$D$1683, 'Heron Fields'!$A$2, data!$E$1:$E$1683, 'Heron Fields'!N$5)</f>
        <v>7200</v>
      </c>
      <c r="O85" s="2">
        <f>N85+SUMIFS(data!$H$1:$H$1683, data!$A$1:$A$1683, 'Heron Fields'!$A85, data!$D$1:$D$1683, 'Heron Fields'!$A$2, data!$E$1:$E$1683, 'Heron Fields'!O$5)</f>
        <v>7800</v>
      </c>
      <c r="P85" s="2">
        <f>O85+SUMIFS(data!$H$1:$H$1683, data!$A$1:$A$1683, 'Heron Fields'!$A85, data!$D$1:$D$1683, 'Heron Fields'!$A$2, data!$E$1:$E$1683, 'Heron Fields'!P$5)</f>
        <v>8400</v>
      </c>
      <c r="Q85" s="2">
        <f>P85+SUMIFS(data!$H$1:$H$1683, data!$A$1:$A$1683, 'Heron Fields'!$A85, data!$D$1:$D$1683, 'Heron Fields'!$A$2, data!$E$1:$E$1683, 'Heron Fields'!Q$5)</f>
        <v>9000</v>
      </c>
      <c r="R85" s="2">
        <f>Q85+SUMIFS(data!$H$1:$H$1683, data!$A$1:$A$1683, 'Heron Fields'!$A85, data!$D$1:$D$1683, 'Heron Fields'!$A$2, data!$E$1:$E$1683, 'Heron Fields'!R$5)</f>
        <v>9600</v>
      </c>
      <c r="S85" s="2">
        <f>R85+SUMIFS(data!$H$1:$H$1683, data!$A$1:$A$1683, 'Heron Fields'!$A85, data!$D$1:$D$1683, 'Heron Fields'!$A$2, data!$E$1:$E$1683, 'Heron Fields'!S$5)</f>
        <v>10200</v>
      </c>
      <c r="T85" s="2">
        <f>S85+SUMIFS(data!$H$1:$H$1683, data!$A$1:$A$1683, 'Heron Fields'!$A85, data!$D$1:$D$1683, 'Heron Fields'!$A$2, data!$E$1:$E$1683, 'Heron Fields'!T$5)</f>
        <v>10800</v>
      </c>
      <c r="U85" s="2">
        <f>T85+SUMIFS(data!$H$1:$H$1683, data!$A$1:$A$1683, 'Heron Fields'!$A85, data!$D$1:$D$1683, 'Heron Fields'!$A$2, data!$E$1:$E$1683, 'Heron Fields'!U$5)</f>
        <v>11400</v>
      </c>
      <c r="V85" s="2">
        <f>U85+SUMIFS(data!$H$1:$H$1683, data!$A$1:$A$1683, 'Heron Fields'!$A85, data!$D$1:$D$1683, 'Heron Fields'!$A$2, data!$E$1:$E$1683, 'Heron Fields'!V$5)</f>
        <v>12000</v>
      </c>
      <c r="W85" s="2">
        <f>V85+SUMIFS(data!$H$1:$H$1683, data!$A$1:$A$1683, 'Heron Fields'!$A85, data!$D$1:$D$1683, 'Heron Fields'!$A$2, data!$E$1:$E$1683, 'Heron Fields'!W$5)</f>
        <v>12000</v>
      </c>
      <c r="X85" s="2">
        <f>W85+SUMIFS(data!$H$1:$H$1683, data!$A$1:$A$1683, 'Heron Fields'!$A85, data!$D$1:$D$1683, 'Heron Fields'!$A$2, data!$E$1:$E$1683, 'Heron Fields'!X$5)</f>
        <v>12000</v>
      </c>
      <c r="Y85" s="2">
        <f>X85+SUMIFS(data!$H$1:$H$1683, data!$A$1:$A$1683, 'Heron Fields'!$A85, data!$D$1:$D$1683, 'Heron Fields'!$A$2, data!$E$1:$E$1683, 'Heron Fields'!Y$5)</f>
        <v>12000</v>
      </c>
      <c r="Z85" s="2">
        <f>Y85+SUMIFS(data!$H$1:$H$1683, data!$A$1:$A$1683, 'Heron Fields'!$A85, data!$D$1:$D$1683, 'Heron Fields'!$A$2, data!$E$1:$E$1683, 'Heron Fields'!Z$5)</f>
        <v>12000</v>
      </c>
      <c r="AA85" s="2">
        <f>Z85+SUMIFS(data!$H$1:$H$1683, data!$A$1:$A$1683, 'Heron Fields'!$A85, data!$D$1:$D$1683, 'Heron Fields'!$A$2, data!$E$1:$E$1683, 'Heron Fields'!AA$5)</f>
        <v>12600</v>
      </c>
      <c r="AB85" s="2">
        <f>AA85+SUMIFS(data!$H$1:$H$1683, data!$A$1:$A$1683, 'Heron Fields'!$A85, data!$D$1:$D$1683, 'Heron Fields'!$A$2, data!$E$1:$E$1683, 'Heron Fields'!AB$5)</f>
        <v>13200</v>
      </c>
      <c r="AC85" s="2">
        <f>AB85+SUMIFS(data!$H$1:$H$1683, data!$A$1:$A$1683, 'Heron Fields'!$A85, data!$D$1:$D$1683, 'Heron Fields'!$A$2, data!$E$1:$E$1683, 'Heron Fields'!AC$5)</f>
        <v>13800</v>
      </c>
      <c r="AD85" s="2">
        <f>AC85+SUMIFS(data!$H$1:$H$1683, data!$A$1:$A$1683, 'Heron Fields'!$A85, data!$D$1:$D$1683, 'Heron Fields'!$A$2, data!$E$1:$E$1683, 'Heron Fields'!AD$5)</f>
        <v>14400</v>
      </c>
    </row>
    <row r="86" spans="1:30" ht="16" x14ac:dyDescent="0.2">
      <c r="A86" s="5" t="s">
        <v>145</v>
      </c>
      <c r="C86" s="6">
        <f t="shared" ref="C86:AD86" si="4">SUM(C49:C85)</f>
        <v>90910.48</v>
      </c>
      <c r="D86" s="6">
        <f t="shared" si="4"/>
        <v>269507.57999999996</v>
      </c>
      <c r="E86" s="6">
        <f t="shared" si="4"/>
        <v>470578.75</v>
      </c>
      <c r="F86" s="6">
        <f t="shared" si="4"/>
        <v>658916.49999999988</v>
      </c>
      <c r="G86" s="6">
        <f t="shared" si="4"/>
        <v>826337.33</v>
      </c>
      <c r="H86" s="6">
        <f t="shared" si="4"/>
        <v>1002233.3099999999</v>
      </c>
      <c r="I86" s="6">
        <f t="shared" si="4"/>
        <v>1150762.8400000003</v>
      </c>
      <c r="J86" s="6">
        <f t="shared" si="4"/>
        <v>1690250.42</v>
      </c>
      <c r="K86" s="6">
        <f t="shared" si="4"/>
        <v>4491187.03</v>
      </c>
      <c r="L86" s="6">
        <f t="shared" si="4"/>
        <v>6346306.8200000012</v>
      </c>
      <c r="M86" s="6">
        <f t="shared" si="4"/>
        <v>8359928.4399999985</v>
      </c>
      <c r="N86" s="6">
        <f t="shared" si="4"/>
        <v>8753593.7999999989</v>
      </c>
      <c r="O86" s="6">
        <f t="shared" si="4"/>
        <v>10340585.43</v>
      </c>
      <c r="P86" s="6">
        <f t="shared" si="4"/>
        <v>12116770.729999997</v>
      </c>
      <c r="Q86" s="6">
        <f t="shared" si="4"/>
        <v>12956071.419999998</v>
      </c>
      <c r="R86" s="6">
        <f t="shared" si="4"/>
        <v>13359580.229999997</v>
      </c>
      <c r="S86" s="6">
        <f t="shared" si="4"/>
        <v>14066729.999999996</v>
      </c>
      <c r="T86" s="6">
        <f t="shared" si="4"/>
        <v>14230949.379999995</v>
      </c>
      <c r="U86" s="6">
        <f t="shared" si="4"/>
        <v>14409228.269999998</v>
      </c>
      <c r="V86" s="6">
        <f t="shared" si="4"/>
        <v>14899977.500000002</v>
      </c>
      <c r="W86" s="6">
        <f t="shared" si="4"/>
        <v>15129782.969999999</v>
      </c>
      <c r="X86" s="6">
        <f t="shared" si="4"/>
        <v>15359588.439999998</v>
      </c>
      <c r="Y86" s="6">
        <f t="shared" si="4"/>
        <v>15589393.91</v>
      </c>
      <c r="Z86" s="6">
        <f t="shared" si="4"/>
        <v>15819199.379999997</v>
      </c>
      <c r="AA86" s="6">
        <f t="shared" si="4"/>
        <v>16655287.709999997</v>
      </c>
      <c r="AB86" s="6">
        <f t="shared" si="4"/>
        <v>17444294.869999997</v>
      </c>
      <c r="AC86" s="6">
        <f t="shared" si="4"/>
        <v>17878060.82</v>
      </c>
      <c r="AD86" s="6">
        <f t="shared" si="4"/>
        <v>17963221.949999999</v>
      </c>
    </row>
    <row r="89" spans="1:30" ht="16" x14ac:dyDescent="0.2">
      <c r="A89" s="5" t="s">
        <v>146</v>
      </c>
      <c r="C89" s="8">
        <f t="shared" ref="C89:AD89" si="5">+C45-C86</f>
        <v>-1150692.8599999999</v>
      </c>
      <c r="D89" s="8">
        <f t="shared" si="5"/>
        <v>-3686673.8</v>
      </c>
      <c r="E89" s="8">
        <f t="shared" si="5"/>
        <v>-7725347.4800000004</v>
      </c>
      <c r="F89" s="8">
        <f t="shared" si="5"/>
        <v>-10522926.300000001</v>
      </c>
      <c r="G89" s="8">
        <f t="shared" si="5"/>
        <v>-14678379.93</v>
      </c>
      <c r="H89" s="8">
        <f t="shared" si="5"/>
        <v>-19453330.279999994</v>
      </c>
      <c r="I89" s="8">
        <f t="shared" si="5"/>
        <v>-25215839.149999995</v>
      </c>
      <c r="J89" s="8">
        <f t="shared" si="5"/>
        <v>-29175140.590000004</v>
      </c>
      <c r="K89" s="8">
        <f t="shared" si="5"/>
        <v>-21124318.380000003</v>
      </c>
      <c r="L89" s="8">
        <f t="shared" si="5"/>
        <v>-17374358.319999993</v>
      </c>
      <c r="M89" s="8">
        <f t="shared" si="5"/>
        <v>-9891860.8899999857</v>
      </c>
      <c r="N89" s="8">
        <f t="shared" si="5"/>
        <v>-9420678.3399999831</v>
      </c>
      <c r="O89" s="8">
        <f t="shared" si="5"/>
        <v>-3071856.1699999794</v>
      </c>
      <c r="P89" s="8">
        <f t="shared" si="5"/>
        <v>4755024.0300000161</v>
      </c>
      <c r="Q89" s="8">
        <f t="shared" si="5"/>
        <v>8297378.629999999</v>
      </c>
      <c r="R89" s="8">
        <f t="shared" si="5"/>
        <v>9048484.9600000009</v>
      </c>
      <c r="S89" s="8">
        <f t="shared" si="5"/>
        <v>9622225.1500000022</v>
      </c>
      <c r="T89" s="8">
        <f t="shared" si="5"/>
        <v>9476213.1699999943</v>
      </c>
      <c r="U89" s="8">
        <f t="shared" si="5"/>
        <v>9331725.2799999993</v>
      </c>
      <c r="V89" s="8">
        <f t="shared" si="5"/>
        <v>-37800462.480000019</v>
      </c>
      <c r="W89" s="8">
        <f t="shared" si="5"/>
        <v>-36899675.5</v>
      </c>
      <c r="X89" s="8">
        <f t="shared" si="5"/>
        <v>-36101490.800000012</v>
      </c>
      <c r="Y89" s="8">
        <f t="shared" si="5"/>
        <v>-35200703.819999993</v>
      </c>
      <c r="Z89" s="8">
        <f t="shared" si="5"/>
        <v>-34299916.840000004</v>
      </c>
      <c r="AA89" s="8">
        <f t="shared" si="5"/>
        <v>-33770997.340000004</v>
      </c>
      <c r="AB89" s="8">
        <f t="shared" si="5"/>
        <v>-34162939.860000022</v>
      </c>
      <c r="AC89" s="8">
        <f t="shared" si="5"/>
        <v>-33396828.900000013</v>
      </c>
      <c r="AD89" s="8">
        <f t="shared" si="5"/>
        <v>-35159671.110000014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3"/>
  <sheetViews>
    <sheetView workbookViewId="0">
      <pane xSplit="1" ySplit="5" topLeftCell="AD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140</v>
      </c>
    </row>
    <row r="2" spans="1:32" x14ac:dyDescent="0.2">
      <c r="A2" t="s">
        <v>62</v>
      </c>
    </row>
    <row r="5" spans="1:32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</row>
    <row r="6" spans="1:32" x14ac:dyDescent="0.2">
      <c r="A6" s="4" t="s">
        <v>16</v>
      </c>
    </row>
    <row r="7" spans="1:32" x14ac:dyDescent="0.2">
      <c r="A7" t="s">
        <v>105</v>
      </c>
      <c r="C7" s="2">
        <f>SUMIFS(data!$H$1:$H$1683, data!$A$1:$A$1683, 'Heron View'!$A7, data!$D$1:$D$1683, 'Heron View'!$A$2, data!$E$1:$E$1683, 'Heron View'!C$5)</f>
        <v>0</v>
      </c>
      <c r="D7" s="2">
        <f>C7+SUMIFS(data!$H$1:$H$1683, data!$A$1:$A$1683, 'Heron View'!$A7, data!$D$1:$D$1683, 'Heron View'!$A$2, data!$E$1:$E$1683, 'Heron View'!D$5)</f>
        <v>0</v>
      </c>
      <c r="E7" s="2">
        <f>D7+SUMIFS(data!$H$1:$H$1683, data!$A$1:$A$1683, 'Heron View'!$A7, data!$D$1:$D$1683, 'Heron View'!$A$2, data!$E$1:$E$1683, 'Heron View'!E$5)</f>
        <v>0</v>
      </c>
      <c r="F7" s="2">
        <f>E7+SUMIFS(data!$H$1:$H$1683, data!$A$1:$A$1683, 'Heron View'!$A7, data!$D$1:$D$1683, 'Heron View'!$A$2, data!$E$1:$E$1683, 'Heron View'!F$5)</f>
        <v>0</v>
      </c>
      <c r="G7" s="2">
        <f>F7+SUMIFS(data!$H$1:$H$1683, data!$A$1:$A$1683, 'Heron View'!$A7, data!$D$1:$D$1683, 'Heron View'!$A$2, data!$E$1:$E$1683, 'Heron View'!G$5)</f>
        <v>0</v>
      </c>
      <c r="H7" s="2">
        <f>G7+SUMIFS(data!$H$1:$H$1683, data!$A$1:$A$1683, 'Heron View'!$A7, data!$D$1:$D$1683, 'Heron View'!$A$2, data!$E$1:$E$1683, 'Heron View'!H$5)</f>
        <v>0</v>
      </c>
      <c r="I7" s="2">
        <f>H7+SUMIFS(data!$H$1:$H$1683, data!$A$1:$A$1683, 'Heron View'!$A7, data!$D$1:$D$1683, 'Heron View'!$A$2, data!$E$1:$E$1683, 'Heron View'!I$5)</f>
        <v>0</v>
      </c>
      <c r="J7" s="2">
        <f>I7+SUMIFS(data!$H$1:$H$1683, data!$A$1:$A$1683, 'Heron View'!$A7, data!$D$1:$D$1683, 'Heron View'!$A$2, data!$E$1:$E$1683, 'Heron View'!J$5)</f>
        <v>0</v>
      </c>
      <c r="K7" s="2">
        <f>J7+SUMIFS(data!$H$1:$H$1683, data!$A$1:$A$1683, 'Heron View'!$A7, data!$D$1:$D$1683, 'Heron View'!$A$2, data!$E$1:$E$1683, 'Heron View'!K$5)</f>
        <v>0</v>
      </c>
      <c r="L7" s="2">
        <f>K7+SUMIFS(data!$H$1:$H$1683, data!$A$1:$A$1683, 'Heron View'!$A7, data!$D$1:$D$1683, 'Heron View'!$A$2, data!$E$1:$E$1683, 'Heron View'!L$5)</f>
        <v>0</v>
      </c>
      <c r="M7" s="2">
        <f>L7+SUMIFS(data!$H$1:$H$1683, data!$A$1:$A$1683, 'Heron View'!$A7, data!$D$1:$D$1683, 'Heron View'!$A$2, data!$E$1:$E$1683, 'Heron View'!M$5)</f>
        <v>0</v>
      </c>
      <c r="N7" s="2">
        <f>M7+SUMIFS(data!$H$1:$H$1683, data!$A$1:$A$1683, 'Heron View'!$A7, data!$D$1:$D$1683, 'Heron View'!$A$2, data!$E$1:$E$1683, 'Heron View'!N$5)</f>
        <v>0</v>
      </c>
      <c r="O7" s="2">
        <f>N7+SUMIFS(data!$H$1:$H$1683, data!$A$1:$A$1683, 'Heron View'!$A7, data!$D$1:$D$1683, 'Heron View'!$A$2, data!$E$1:$E$1683, 'Heron View'!O$5)</f>
        <v>0</v>
      </c>
      <c r="P7" s="2">
        <f>O7+SUMIFS(data!$H$1:$H$1683, data!$A$1:$A$1683, 'Heron View'!$A7, data!$D$1:$D$1683, 'Heron View'!$A$2, data!$E$1:$E$1683, 'Heron View'!P$5)</f>
        <v>0</v>
      </c>
      <c r="Q7" s="2">
        <f>P7+SUMIFS(data!$H$1:$H$1683, data!$A$1:$A$1683, 'Heron View'!$A7, data!$D$1:$D$1683, 'Heron View'!$A$2, data!$E$1:$E$1683, 'Heron View'!Q$5)</f>
        <v>0</v>
      </c>
      <c r="R7" s="2">
        <f>Q7+SUMIFS(data!$H$1:$H$1683, data!$A$1:$A$1683, 'Heron View'!$A7, data!$D$1:$D$1683, 'Heron View'!$A$2, data!$E$1:$E$1683, 'Heron View'!R$5)</f>
        <v>0</v>
      </c>
      <c r="S7" s="2">
        <f>R7+SUMIFS(data!$H$1:$H$1683, data!$A$1:$A$1683, 'Heron View'!$A7, data!$D$1:$D$1683, 'Heron View'!$A$2, data!$E$1:$E$1683, 'Heron View'!S$5)</f>
        <v>0</v>
      </c>
      <c r="T7" s="2">
        <f>S7+SUMIFS(data!$H$1:$H$1683, data!$A$1:$A$1683, 'Heron View'!$A7, data!$D$1:$D$1683, 'Heron View'!$A$2, data!$E$1:$E$1683, 'Heron View'!T$5)</f>
        <v>17806.45</v>
      </c>
      <c r="U7" s="2">
        <f>T7+SUMIFS(data!$H$1:$H$1683, data!$A$1:$A$1683, 'Heron View'!$A7, data!$D$1:$D$1683, 'Heron View'!$A$2, data!$E$1:$E$1683, 'Heron View'!U$5)</f>
        <v>78825.8</v>
      </c>
      <c r="V7" s="2">
        <f>U7+SUMIFS(data!$H$1:$H$1683, data!$A$1:$A$1683, 'Heron View'!$A7, data!$D$1:$D$1683, 'Heron View'!$A$2, data!$E$1:$E$1683, 'Heron View'!V$5)</f>
        <v>78825.8</v>
      </c>
      <c r="W7" s="2">
        <f>V7+SUMIFS(data!$H$1:$H$1683, data!$A$1:$A$1683, 'Heron View'!$A7, data!$D$1:$D$1683, 'Heron View'!$A$2, data!$E$1:$E$1683, 'Heron View'!W$5)</f>
        <v>78825.8</v>
      </c>
      <c r="X7" s="2">
        <f>W7+SUMIFS(data!$H$1:$H$1683, data!$A$1:$A$1683, 'Heron View'!$A7, data!$D$1:$D$1683, 'Heron View'!$A$2, data!$E$1:$E$1683, 'Heron View'!X$5)</f>
        <v>78825.8</v>
      </c>
      <c r="Y7" s="2">
        <f>X7+SUMIFS(data!$H$1:$H$1683, data!$A$1:$A$1683, 'Heron View'!$A7, data!$D$1:$D$1683, 'Heron View'!$A$2, data!$E$1:$E$1683, 'Heron View'!Y$5)</f>
        <v>78825.8</v>
      </c>
      <c r="Z7" s="2">
        <f>Y7+SUMIFS(data!$H$1:$H$1683, data!$A$1:$A$1683, 'Heron View'!$A7, data!$D$1:$D$1683, 'Heron View'!$A$2, data!$E$1:$E$1683, 'Heron View'!Z$5)</f>
        <v>78825.8</v>
      </c>
      <c r="AA7" s="2">
        <f>Z7+SUMIFS(data!$H$1:$H$1683, data!$A$1:$A$1683, 'Heron View'!$A7, data!$D$1:$D$1683, 'Heron View'!$A$2, data!$E$1:$E$1683, 'Heron View'!AA$5)</f>
        <v>78825.8</v>
      </c>
      <c r="AB7" s="2">
        <f>AA7+SUMIFS(data!$H$1:$H$1683, data!$A$1:$A$1683, 'Heron View'!$A7, data!$D$1:$D$1683, 'Heron View'!$A$2, data!$E$1:$E$1683, 'Heron View'!AB$5)</f>
        <v>78825.8</v>
      </c>
      <c r="AC7" s="2">
        <f>AB7+SUMIFS(data!$H$1:$H$1683, data!$A$1:$A$1683, 'Heron View'!$A7, data!$D$1:$D$1683, 'Heron View'!$A$2, data!$E$1:$E$1683, 'Heron View'!AC$5)</f>
        <v>78825.8</v>
      </c>
      <c r="AD7" s="2">
        <f>AC7+SUMIFS(data!$H$1:$H$1683, data!$A$1:$A$1683, 'Heron View'!$A7, data!$D$1:$D$1683, 'Heron View'!$A$2, data!$E$1:$E$1683, 'Heron View'!AD$5)</f>
        <v>78825.8</v>
      </c>
      <c r="AE7" s="2">
        <f>AD7+SUMIFS(data!$H$1:$H$1683, data!$A$1:$A$1683, 'Heron View'!$A7, data!$D$1:$D$1683, 'Heron View'!$A$2, data!$E$1:$E$1683, 'Heron View'!AE$5)</f>
        <v>78825.8</v>
      </c>
      <c r="AF7" s="2">
        <f>AE7+SUMIFS(data!$H$1:$H$1683, data!$A$1:$A$1683, 'Heron View'!$A7, data!$D$1:$D$1683, 'Heron View'!$A$2, data!$E$1:$E$1683, 'Heron View'!AF$5)</f>
        <v>78825.8</v>
      </c>
    </row>
    <row r="8" spans="1:32" x14ac:dyDescent="0.2">
      <c r="A8" t="s">
        <v>106</v>
      </c>
      <c r="C8" s="2">
        <f>SUMIFS(data!$H$1:$H$1683, data!$A$1:$A$1683, 'Heron View'!$A8, data!$D$1:$D$1683, 'Heron View'!$A$2, data!$E$1:$E$1683, 'Heron View'!C$5)</f>
        <v>0</v>
      </c>
      <c r="D8" s="2">
        <f>C8+SUMIFS(data!$H$1:$H$1683, data!$A$1:$A$1683, 'Heron View'!$A8, data!$D$1:$D$1683, 'Heron View'!$A$2, data!$E$1:$E$1683, 'Heron View'!D$5)</f>
        <v>0</v>
      </c>
      <c r="E8" s="2">
        <f>D8+SUMIFS(data!$H$1:$H$1683, data!$A$1:$A$1683, 'Heron View'!$A8, data!$D$1:$D$1683, 'Heron View'!$A$2, data!$E$1:$E$1683, 'Heron View'!E$5)</f>
        <v>0</v>
      </c>
      <c r="F8" s="2">
        <f>E8+SUMIFS(data!$H$1:$H$1683, data!$A$1:$A$1683, 'Heron View'!$A8, data!$D$1:$D$1683, 'Heron View'!$A$2, data!$E$1:$E$1683, 'Heron View'!F$5)</f>
        <v>0</v>
      </c>
      <c r="G8" s="2">
        <f>F8+SUMIFS(data!$H$1:$H$1683, data!$A$1:$A$1683, 'Heron View'!$A8, data!$D$1:$D$1683, 'Heron View'!$A$2, data!$E$1:$E$1683, 'Heron View'!G$5)</f>
        <v>0</v>
      </c>
      <c r="H8" s="2">
        <f>G8+SUMIFS(data!$H$1:$H$1683, data!$A$1:$A$1683, 'Heron View'!$A8, data!$D$1:$D$1683, 'Heron View'!$A$2, data!$E$1:$E$1683, 'Heron View'!H$5)</f>
        <v>0</v>
      </c>
      <c r="I8" s="2">
        <f>H8+SUMIFS(data!$H$1:$H$1683, data!$A$1:$A$1683, 'Heron View'!$A8, data!$D$1:$D$1683, 'Heron View'!$A$2, data!$E$1:$E$1683, 'Heron View'!I$5)</f>
        <v>0</v>
      </c>
      <c r="J8" s="2">
        <f>I8+SUMIFS(data!$H$1:$H$1683, data!$A$1:$A$1683, 'Heron View'!$A8, data!$D$1:$D$1683, 'Heron View'!$A$2, data!$E$1:$E$1683, 'Heron View'!J$5)</f>
        <v>0</v>
      </c>
      <c r="K8" s="2">
        <f>J8+SUMIFS(data!$H$1:$H$1683, data!$A$1:$A$1683, 'Heron View'!$A8, data!$D$1:$D$1683, 'Heron View'!$A$2, data!$E$1:$E$1683, 'Heron View'!K$5)</f>
        <v>0</v>
      </c>
      <c r="L8" s="2">
        <f>K8+SUMIFS(data!$H$1:$H$1683, data!$A$1:$A$1683, 'Heron View'!$A8, data!$D$1:$D$1683, 'Heron View'!$A$2, data!$E$1:$E$1683, 'Heron View'!L$5)</f>
        <v>0</v>
      </c>
      <c r="M8" s="2">
        <f>L8+SUMIFS(data!$H$1:$H$1683, data!$A$1:$A$1683, 'Heron View'!$A8, data!$D$1:$D$1683, 'Heron View'!$A$2, data!$E$1:$E$1683, 'Heron View'!M$5)</f>
        <v>0</v>
      </c>
      <c r="N8" s="2">
        <f>M8+SUMIFS(data!$H$1:$H$1683, data!$A$1:$A$1683, 'Heron View'!$A8, data!$D$1:$D$1683, 'Heron View'!$A$2, data!$E$1:$E$1683, 'Heron View'!N$5)</f>
        <v>0</v>
      </c>
      <c r="O8" s="2">
        <f>N8+SUMIFS(data!$H$1:$H$1683, data!$A$1:$A$1683, 'Heron View'!$A8, data!$D$1:$D$1683, 'Heron View'!$A$2, data!$E$1:$E$1683, 'Heron View'!O$5)</f>
        <v>0</v>
      </c>
      <c r="P8" s="2">
        <f>O8+SUMIFS(data!$H$1:$H$1683, data!$A$1:$A$1683, 'Heron View'!$A8, data!$D$1:$D$1683, 'Heron View'!$A$2, data!$E$1:$E$1683, 'Heron View'!P$5)</f>
        <v>0</v>
      </c>
      <c r="Q8" s="2">
        <f>P8+SUMIFS(data!$H$1:$H$1683, data!$A$1:$A$1683, 'Heron View'!$A8, data!$D$1:$D$1683, 'Heron View'!$A$2, data!$E$1:$E$1683, 'Heron View'!Q$5)</f>
        <v>0</v>
      </c>
      <c r="R8" s="2">
        <f>Q8+SUMIFS(data!$H$1:$H$1683, data!$A$1:$A$1683, 'Heron View'!$A8, data!$D$1:$D$1683, 'Heron View'!$A$2, data!$E$1:$E$1683, 'Heron View'!R$5)</f>
        <v>0</v>
      </c>
      <c r="S8" s="2">
        <f>R8+SUMIFS(data!$H$1:$H$1683, data!$A$1:$A$1683, 'Heron View'!$A8, data!$D$1:$D$1683, 'Heron View'!$A$2, data!$E$1:$E$1683, 'Heron View'!S$5)</f>
        <v>339130.43</v>
      </c>
      <c r="T8" s="2">
        <f>S8+SUMIFS(data!$H$1:$H$1683, data!$A$1:$A$1683, 'Heron View'!$A8, data!$D$1:$D$1683, 'Heron View'!$A$2, data!$E$1:$E$1683, 'Heron View'!T$5)</f>
        <v>7160434.79</v>
      </c>
      <c r="U8" s="2">
        <f>T8+SUMIFS(data!$H$1:$H$1683, data!$A$1:$A$1683, 'Heron View'!$A8, data!$D$1:$D$1683, 'Heron View'!$A$2, data!$E$1:$E$1683, 'Heron View'!U$5)</f>
        <v>20172695.670000002</v>
      </c>
      <c r="V8" s="2">
        <f>U8+SUMIFS(data!$H$1:$H$1683, data!$A$1:$A$1683, 'Heron View'!$A8, data!$D$1:$D$1683, 'Heron View'!$A$2, data!$E$1:$E$1683, 'Heron View'!V$5)</f>
        <v>23037526.100000001</v>
      </c>
      <c r="W8" s="2">
        <f>V8+SUMIFS(data!$H$1:$H$1683, data!$A$1:$A$1683, 'Heron View'!$A8, data!$D$1:$D$1683, 'Heron View'!$A$2, data!$E$1:$E$1683, 'Heron View'!W$5)</f>
        <v>35687526.100000001</v>
      </c>
      <c r="X8" s="2">
        <f>W8+SUMIFS(data!$H$1:$H$1683, data!$A$1:$A$1683, 'Heron View'!$A8, data!$D$1:$D$1683, 'Heron View'!$A$2, data!$E$1:$E$1683, 'Heron View'!X$5)</f>
        <v>40237526.100000001</v>
      </c>
      <c r="Y8" s="2">
        <f>X8+SUMIFS(data!$H$1:$H$1683, data!$A$1:$A$1683, 'Heron View'!$A8, data!$D$1:$D$1683, 'Heron View'!$A$2, data!$E$1:$E$1683, 'Heron View'!Y$5)</f>
        <v>53831786.969999999</v>
      </c>
      <c r="Z8" s="2">
        <f>Y8+SUMIFS(data!$H$1:$H$1683, data!$A$1:$A$1683, 'Heron View'!$A8, data!$D$1:$D$1683, 'Heron View'!$A$2, data!$E$1:$E$1683, 'Heron View'!Z$5)</f>
        <v>77281786.969999999</v>
      </c>
      <c r="AA8" s="2">
        <f>Z8+SUMIFS(data!$H$1:$H$1683, data!$A$1:$A$1683, 'Heron View'!$A8, data!$D$1:$D$1683, 'Heron View'!$A$2, data!$E$1:$E$1683, 'Heron View'!AA$5)</f>
        <v>111531786.97</v>
      </c>
      <c r="AB8" s="2">
        <f>AA8+SUMIFS(data!$H$1:$H$1683, data!$A$1:$A$1683, 'Heron View'!$A8, data!$D$1:$D$1683, 'Heron View'!$A$2, data!$E$1:$E$1683, 'Heron View'!AB$5)</f>
        <v>129581786.97</v>
      </c>
      <c r="AC8" s="2">
        <f>AB8+SUMIFS(data!$H$1:$H$1683, data!$A$1:$A$1683, 'Heron View'!$A8, data!$D$1:$D$1683, 'Heron View'!$A$2, data!$E$1:$E$1683, 'Heron View'!AC$5)</f>
        <v>140881786.97</v>
      </c>
      <c r="AD8" s="2">
        <f>AC8+SUMIFS(data!$H$1:$H$1683, data!$A$1:$A$1683, 'Heron View'!$A8, data!$D$1:$D$1683, 'Heron View'!$A$2, data!$E$1:$E$1683, 'Heron View'!AD$5)</f>
        <v>162981786.97</v>
      </c>
      <c r="AE8" s="2">
        <f>AD8+SUMIFS(data!$H$1:$H$1683, data!$A$1:$A$1683, 'Heron View'!$A8, data!$D$1:$D$1683, 'Heron View'!$A$2, data!$E$1:$E$1683, 'Heron View'!AE$5)</f>
        <v>206681786.97</v>
      </c>
      <c r="AF8" s="2">
        <f>AE8+SUMIFS(data!$H$1:$H$1683, data!$A$1:$A$1683, 'Heron View'!$A8, data!$D$1:$D$1683, 'Heron View'!$A$2, data!$E$1:$E$1683, 'Heron View'!AF$5)</f>
        <v>234181786.97</v>
      </c>
    </row>
    <row r="9" spans="1:32" ht="16" x14ac:dyDescent="0.2">
      <c r="A9" s="5" t="s">
        <v>141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40316351.899999999</v>
      </c>
      <c r="Y9" s="6">
        <f t="shared" si="0"/>
        <v>53910612.769999996</v>
      </c>
      <c r="Z9" s="6">
        <f t="shared" si="0"/>
        <v>77360612.769999996</v>
      </c>
      <c r="AA9" s="6">
        <f t="shared" si="0"/>
        <v>111610612.77</v>
      </c>
      <c r="AB9" s="6">
        <f t="shared" si="0"/>
        <v>129660612.77</v>
      </c>
      <c r="AC9" s="6">
        <f t="shared" si="0"/>
        <v>140960612.77000001</v>
      </c>
      <c r="AD9" s="6">
        <f t="shared" si="0"/>
        <v>163060612.77000001</v>
      </c>
      <c r="AE9" s="6">
        <f t="shared" si="0"/>
        <v>206760612.77000001</v>
      </c>
      <c r="AF9" s="6">
        <f t="shared" si="0"/>
        <v>234260612.77000001</v>
      </c>
    </row>
    <row r="12" spans="1:32" x14ac:dyDescent="0.2">
      <c r="A12" s="4" t="s">
        <v>51</v>
      </c>
    </row>
    <row r="13" spans="1:32" x14ac:dyDescent="0.2">
      <c r="A13" t="s">
        <v>50</v>
      </c>
      <c r="C13" s="2">
        <f>SUMIFS(data!$H$1:$H$1683, data!$A$1:$A$1683, 'Heron View'!$A13, data!$D$1:$D$1683, 'Heron View'!$A$2, data!$E$1:$E$1683, 'Heron View'!C$5)</f>
        <v>0</v>
      </c>
      <c r="D13" s="2">
        <f>C13+SUMIFS(data!$H$1:$H$1683, data!$A$1:$A$1683, 'Heron View'!$A13, data!$D$1:$D$1683, 'Heron View'!$A$2, data!$E$1:$E$1683, 'Heron View'!D$5)</f>
        <v>0</v>
      </c>
      <c r="E13" s="2">
        <f>D13+SUMIFS(data!$H$1:$H$1683, data!$A$1:$A$1683, 'Heron View'!$A13, data!$D$1:$D$1683, 'Heron View'!$A$2, data!$E$1:$E$1683, 'Heron View'!E$5)</f>
        <v>0</v>
      </c>
      <c r="F13" s="2">
        <f>E13+SUMIFS(data!$H$1:$H$1683, data!$A$1:$A$1683, 'Heron View'!$A13, data!$D$1:$D$1683, 'Heron View'!$A$2, data!$E$1:$E$1683, 'Heron View'!F$5)</f>
        <v>0</v>
      </c>
      <c r="G13" s="2">
        <f>F13+SUMIFS(data!$H$1:$H$1683, data!$A$1:$A$1683, 'Heron View'!$A13, data!$D$1:$D$1683, 'Heron View'!$A$2, data!$E$1:$E$1683, 'Heron View'!G$5)</f>
        <v>0</v>
      </c>
      <c r="H13" s="2">
        <f>G13+SUMIFS(data!$H$1:$H$1683, data!$A$1:$A$1683, 'Heron View'!$A13, data!$D$1:$D$1683, 'Heron View'!$A$2, data!$E$1:$E$1683, 'Heron View'!H$5)</f>
        <v>0</v>
      </c>
      <c r="I13" s="2">
        <f>H13+SUMIFS(data!$H$1:$H$1683, data!$A$1:$A$1683, 'Heron View'!$A13, data!$D$1:$D$1683, 'Heron View'!$A$2, data!$E$1:$E$1683, 'Heron View'!I$5)</f>
        <v>0</v>
      </c>
      <c r="J13" s="2">
        <f>I13+SUMIFS(data!$H$1:$H$1683, data!$A$1:$A$1683, 'Heron View'!$A13, data!$D$1:$D$1683, 'Heron View'!$A$2, data!$E$1:$E$1683, 'Heron View'!J$5)</f>
        <v>0</v>
      </c>
      <c r="K13" s="2">
        <f>J13+SUMIFS(data!$H$1:$H$1683, data!$A$1:$A$1683, 'Heron View'!$A13, data!$D$1:$D$1683, 'Heron View'!$A$2, data!$E$1:$E$1683, 'Heron View'!K$5)</f>
        <v>0</v>
      </c>
      <c r="L13" s="2">
        <f>K13+SUMIFS(data!$H$1:$H$1683, data!$A$1:$A$1683, 'Heron View'!$A13, data!$D$1:$D$1683, 'Heron View'!$A$2, data!$E$1:$E$1683, 'Heron View'!L$5)</f>
        <v>0</v>
      </c>
      <c r="M13" s="2">
        <f>L13+SUMIFS(data!$H$1:$H$1683, data!$A$1:$A$1683, 'Heron View'!$A13, data!$D$1:$D$1683, 'Heron View'!$A$2, data!$E$1:$E$1683, 'Heron View'!M$5)</f>
        <v>0</v>
      </c>
      <c r="N13" s="2">
        <f>M13+SUMIFS(data!$H$1:$H$1683, data!$A$1:$A$1683, 'Heron View'!$A13, data!$D$1:$D$1683, 'Heron View'!$A$2, data!$E$1:$E$1683, 'Heron View'!N$5)</f>
        <v>0</v>
      </c>
      <c r="O13" s="2">
        <f>N13+SUMIFS(data!$H$1:$H$1683, data!$A$1:$A$1683, 'Heron View'!$A13, data!$D$1:$D$1683, 'Heron View'!$A$2, data!$E$1:$E$1683, 'Heron View'!O$5)</f>
        <v>0</v>
      </c>
      <c r="P13" s="2">
        <f>O13+SUMIFS(data!$H$1:$H$1683, data!$A$1:$A$1683, 'Heron View'!$A13, data!$D$1:$D$1683, 'Heron View'!$A$2, data!$E$1:$E$1683, 'Heron View'!P$5)</f>
        <v>0</v>
      </c>
      <c r="Q13" s="2">
        <f>P13+SUMIFS(data!$H$1:$H$1683, data!$A$1:$A$1683, 'Heron View'!$A13, data!$D$1:$D$1683, 'Heron View'!$A$2, data!$E$1:$E$1683, 'Heron View'!Q$5)</f>
        <v>0</v>
      </c>
      <c r="R13" s="2">
        <f>Q13+SUMIFS(data!$H$1:$H$1683, data!$A$1:$A$1683, 'Heron View'!$A13, data!$D$1:$D$1683, 'Heron View'!$A$2, data!$E$1:$E$1683, 'Heron View'!R$5)</f>
        <v>0</v>
      </c>
      <c r="S13" s="2">
        <f>R13+SUMIFS(data!$H$1:$H$1683, data!$A$1:$A$1683, 'Heron View'!$A13, data!$D$1:$D$1683, 'Heron View'!$A$2, data!$E$1:$E$1683, 'Heron View'!S$5)</f>
        <v>0</v>
      </c>
      <c r="T13" s="2">
        <f>S13+SUMIFS(data!$H$1:$H$1683, data!$A$1:$A$1683, 'Heron View'!$A13, data!$D$1:$D$1683, 'Heron View'!$A$2, data!$E$1:$E$1683, 'Heron View'!T$5)</f>
        <v>0</v>
      </c>
      <c r="U13" s="2">
        <f>T13+SUMIFS(data!$H$1:$H$1683, data!$A$1:$A$1683, 'Heron View'!$A13, data!$D$1:$D$1683, 'Heron View'!$A$2, data!$E$1:$E$1683, 'Heron View'!U$5)</f>
        <v>0</v>
      </c>
      <c r="V13" s="2">
        <f>U13+SUMIFS(data!$H$1:$H$1683, data!$A$1:$A$1683, 'Heron View'!$A13, data!$D$1:$D$1683, 'Heron View'!$A$2, data!$E$1:$E$1683, 'Heron View'!V$5)</f>
        <v>0</v>
      </c>
      <c r="W13" s="2">
        <f>V13+SUMIFS(data!$H$1:$H$1683, data!$A$1:$A$1683, 'Heron View'!$A13, data!$D$1:$D$1683, 'Heron View'!$A$2, data!$E$1:$E$1683, 'Heron View'!W$5)</f>
        <v>0</v>
      </c>
      <c r="X13" s="2">
        <f>W13+SUMIFS(data!$H$1:$H$1683, data!$A$1:$A$1683, 'Heron View'!$A13, data!$D$1:$D$1683, 'Heron View'!$A$2, data!$E$1:$E$1683, 'Heron View'!X$5)</f>
        <v>0</v>
      </c>
      <c r="Y13" s="2">
        <f>X13+SUMIFS(data!$H$1:$H$1683, data!$A$1:$A$1683, 'Heron View'!$A13, data!$D$1:$D$1683, 'Heron View'!$A$2, data!$E$1:$E$1683, 'Heron View'!Y$5)</f>
        <v>0</v>
      </c>
      <c r="Z13" s="2">
        <f>Y13+SUMIFS(data!$H$1:$H$1683, data!$A$1:$A$1683, 'Heron View'!$A13, data!$D$1:$D$1683, 'Heron View'!$A$2, data!$E$1:$E$1683, 'Heron View'!Z$5)</f>
        <v>0</v>
      </c>
      <c r="AA13" s="2">
        <f>Z13+SUMIFS(data!$H$1:$H$1683, data!$A$1:$A$1683, 'Heron View'!$A13, data!$D$1:$D$1683, 'Heron View'!$A$2, data!$E$1:$E$1683, 'Heron View'!AA$5)</f>
        <v>224301.32</v>
      </c>
      <c r="AB13" s="2">
        <f>AA13+SUMIFS(data!$H$1:$H$1683, data!$A$1:$A$1683, 'Heron View'!$A13, data!$D$1:$D$1683, 'Heron View'!$A$2, data!$E$1:$E$1683, 'Heron View'!AB$5)</f>
        <v>330510.54000000004</v>
      </c>
      <c r="AC13" s="2">
        <f>AB13+SUMIFS(data!$H$1:$H$1683, data!$A$1:$A$1683, 'Heron View'!$A13, data!$D$1:$D$1683, 'Heron View'!$A$2, data!$E$1:$E$1683, 'Heron View'!AC$5)</f>
        <v>553035.99</v>
      </c>
      <c r="AD13" s="2">
        <f>AC13+SUMIFS(data!$H$1:$H$1683, data!$A$1:$A$1683, 'Heron View'!$A13, data!$D$1:$D$1683, 'Heron View'!$A$2, data!$E$1:$E$1683, 'Heron View'!AD$5)</f>
        <v>157143.72999999998</v>
      </c>
      <c r="AE13" s="2">
        <f>AD13+SUMIFS(data!$H$1:$H$1683, data!$A$1:$A$1683, 'Heron View'!$A13, data!$D$1:$D$1683, 'Heron View'!$A$2, data!$E$1:$E$1683, 'Heron View'!AE$5)</f>
        <v>157143.72999999998</v>
      </c>
      <c r="AF13" s="2">
        <f>AE13+SUMIFS(data!$H$1:$H$1683, data!$A$1:$A$1683, 'Heron View'!$A13, data!$D$1:$D$1683, 'Heron View'!$A$2, data!$E$1:$E$1683, 'Heron View'!AF$5)</f>
        <v>157143.72999999998</v>
      </c>
    </row>
    <row r="14" spans="1:32" x14ac:dyDescent="0.2">
      <c r="A14" t="s">
        <v>96</v>
      </c>
      <c r="C14" s="2">
        <f>SUMIFS(data!$H$1:$H$1683, data!$A$1:$A$1683, 'Heron View'!$A14, data!$D$1:$D$1683, 'Heron View'!$A$2, data!$E$1:$E$1683, 'Heron View'!C$5)</f>
        <v>0</v>
      </c>
      <c r="D14" s="2">
        <f>C14+SUMIFS(data!$H$1:$H$1683, data!$A$1:$A$1683, 'Heron View'!$A14, data!$D$1:$D$1683, 'Heron View'!$A$2, data!$E$1:$E$1683, 'Heron View'!D$5)</f>
        <v>0</v>
      </c>
      <c r="E14" s="2">
        <f>D14+SUMIFS(data!$H$1:$H$1683, data!$A$1:$A$1683, 'Heron View'!$A14, data!$D$1:$D$1683, 'Heron View'!$A$2, data!$E$1:$E$1683, 'Heron View'!E$5)</f>
        <v>0</v>
      </c>
      <c r="F14" s="2">
        <f>E14+SUMIFS(data!$H$1:$H$1683, data!$A$1:$A$1683, 'Heron View'!$A14, data!$D$1:$D$1683, 'Heron View'!$A$2, data!$E$1:$E$1683, 'Heron View'!F$5)</f>
        <v>0</v>
      </c>
      <c r="G14" s="2">
        <f>F14+SUMIFS(data!$H$1:$H$1683, data!$A$1:$A$1683, 'Heron View'!$A14, data!$D$1:$D$1683, 'Heron View'!$A$2, data!$E$1:$E$1683, 'Heron View'!G$5)</f>
        <v>0</v>
      </c>
      <c r="H14" s="2">
        <f>G14+SUMIFS(data!$H$1:$H$1683, data!$A$1:$A$1683, 'Heron View'!$A14, data!$D$1:$D$1683, 'Heron View'!$A$2, data!$E$1:$E$1683, 'Heron View'!H$5)</f>
        <v>0</v>
      </c>
      <c r="I14" s="2">
        <f>H14+SUMIFS(data!$H$1:$H$1683, data!$A$1:$A$1683, 'Heron View'!$A14, data!$D$1:$D$1683, 'Heron View'!$A$2, data!$E$1:$E$1683, 'Heron View'!I$5)</f>
        <v>0</v>
      </c>
      <c r="J14" s="2">
        <f>I14+SUMIFS(data!$H$1:$H$1683, data!$A$1:$A$1683, 'Heron View'!$A14, data!$D$1:$D$1683, 'Heron View'!$A$2, data!$E$1:$E$1683, 'Heron View'!J$5)</f>
        <v>0</v>
      </c>
      <c r="K14" s="2">
        <f>J14+SUMIFS(data!$H$1:$H$1683, data!$A$1:$A$1683, 'Heron View'!$A14, data!$D$1:$D$1683, 'Heron View'!$A$2, data!$E$1:$E$1683, 'Heron View'!K$5)</f>
        <v>0</v>
      </c>
      <c r="L14" s="2">
        <f>K14+SUMIFS(data!$H$1:$H$1683, data!$A$1:$A$1683, 'Heron View'!$A14, data!$D$1:$D$1683, 'Heron View'!$A$2, data!$E$1:$E$1683, 'Heron View'!L$5)</f>
        <v>0</v>
      </c>
      <c r="M14" s="2">
        <f>L14+SUMIFS(data!$H$1:$H$1683, data!$A$1:$A$1683, 'Heron View'!$A14, data!$D$1:$D$1683, 'Heron View'!$A$2, data!$E$1:$E$1683, 'Heron View'!M$5)</f>
        <v>0</v>
      </c>
      <c r="N14" s="2">
        <f>M14+SUMIFS(data!$H$1:$H$1683, data!$A$1:$A$1683, 'Heron View'!$A14, data!$D$1:$D$1683, 'Heron View'!$A$2, data!$E$1:$E$1683, 'Heron View'!N$5)</f>
        <v>0</v>
      </c>
      <c r="O14" s="2">
        <f>N14+SUMIFS(data!$H$1:$H$1683, data!$A$1:$A$1683, 'Heron View'!$A14, data!$D$1:$D$1683, 'Heron View'!$A$2, data!$E$1:$E$1683, 'Heron View'!O$5)</f>
        <v>0</v>
      </c>
      <c r="P14" s="2">
        <f>O14+SUMIFS(data!$H$1:$H$1683, data!$A$1:$A$1683, 'Heron View'!$A14, data!$D$1:$D$1683, 'Heron View'!$A$2, data!$E$1:$E$1683, 'Heron View'!P$5)</f>
        <v>0</v>
      </c>
      <c r="Q14" s="2">
        <f>P14+SUMIFS(data!$H$1:$H$1683, data!$A$1:$A$1683, 'Heron View'!$A14, data!$D$1:$D$1683, 'Heron View'!$A$2, data!$E$1:$E$1683, 'Heron View'!Q$5)</f>
        <v>0</v>
      </c>
      <c r="R14" s="2">
        <f>Q14+SUMIFS(data!$H$1:$H$1683, data!$A$1:$A$1683, 'Heron View'!$A14, data!$D$1:$D$1683, 'Heron View'!$A$2, data!$E$1:$E$1683, 'Heron View'!R$5)</f>
        <v>0</v>
      </c>
      <c r="S14" s="2">
        <f>R14+SUMIFS(data!$H$1:$H$1683, data!$A$1:$A$1683, 'Heron View'!$A14, data!$D$1:$D$1683, 'Heron View'!$A$2, data!$E$1:$E$1683, 'Heron View'!S$5)</f>
        <v>0</v>
      </c>
      <c r="T14" s="2">
        <f>S14+SUMIFS(data!$H$1:$H$1683, data!$A$1:$A$1683, 'Heron View'!$A14, data!$D$1:$D$1683, 'Heron View'!$A$2, data!$E$1:$E$1683, 'Heron View'!T$5)</f>
        <v>0</v>
      </c>
      <c r="U14" s="2">
        <f>T14+SUMIFS(data!$H$1:$H$1683, data!$A$1:$A$1683, 'Heron View'!$A14, data!$D$1:$D$1683, 'Heron View'!$A$2, data!$E$1:$E$1683, 'Heron View'!U$5)</f>
        <v>0</v>
      </c>
      <c r="V14" s="2">
        <f>U14+SUMIFS(data!$H$1:$H$1683, data!$A$1:$A$1683, 'Heron View'!$A14, data!$D$1:$D$1683, 'Heron View'!$A$2, data!$E$1:$E$1683, 'Heron View'!V$5)</f>
        <v>13883</v>
      </c>
      <c r="W14" s="2">
        <f>V14+SUMIFS(data!$H$1:$H$1683, data!$A$1:$A$1683, 'Heron View'!$A14, data!$D$1:$D$1683, 'Heron View'!$A$2, data!$E$1:$E$1683, 'Heron View'!W$5)</f>
        <v>13883</v>
      </c>
      <c r="X14" s="2">
        <f>W14+SUMIFS(data!$H$1:$H$1683, data!$A$1:$A$1683, 'Heron View'!$A14, data!$D$1:$D$1683, 'Heron View'!$A$2, data!$E$1:$E$1683, 'Heron View'!X$5)</f>
        <v>13883</v>
      </c>
      <c r="Y14" s="2">
        <f>X14+SUMIFS(data!$H$1:$H$1683, data!$A$1:$A$1683, 'Heron View'!$A14, data!$D$1:$D$1683, 'Heron View'!$A$2, data!$E$1:$E$1683, 'Heron View'!Y$5)</f>
        <v>13883</v>
      </c>
      <c r="Z14" s="2">
        <f>Y14+SUMIFS(data!$H$1:$H$1683, data!$A$1:$A$1683, 'Heron View'!$A14, data!$D$1:$D$1683, 'Heron View'!$A$2, data!$E$1:$E$1683, 'Heron View'!Z$5)</f>
        <v>13883</v>
      </c>
      <c r="AA14" s="2">
        <f>Z14+SUMIFS(data!$H$1:$H$1683, data!$A$1:$A$1683, 'Heron View'!$A14, data!$D$1:$D$1683, 'Heron View'!$A$2, data!$E$1:$E$1683, 'Heron View'!AA$5)</f>
        <v>13883</v>
      </c>
      <c r="AB14" s="2">
        <f>AA14+SUMIFS(data!$H$1:$H$1683, data!$A$1:$A$1683, 'Heron View'!$A14, data!$D$1:$D$1683, 'Heron View'!$A$2, data!$E$1:$E$1683, 'Heron View'!AB$5)</f>
        <v>13883</v>
      </c>
      <c r="AC14" s="2">
        <f>AB14+SUMIFS(data!$H$1:$H$1683, data!$A$1:$A$1683, 'Heron View'!$A14, data!$D$1:$D$1683, 'Heron View'!$A$2, data!$E$1:$E$1683, 'Heron View'!AC$5)</f>
        <v>13883</v>
      </c>
      <c r="AD14" s="2">
        <f>AC14+SUMIFS(data!$H$1:$H$1683, data!$A$1:$A$1683, 'Heron View'!$A14, data!$D$1:$D$1683, 'Heron View'!$A$2, data!$E$1:$E$1683, 'Heron View'!AD$5)</f>
        <v>13883</v>
      </c>
      <c r="AE14" s="2">
        <f>AD14+SUMIFS(data!$H$1:$H$1683, data!$A$1:$A$1683, 'Heron View'!$A14, data!$D$1:$D$1683, 'Heron View'!$A$2, data!$E$1:$E$1683, 'Heron View'!AE$5)</f>
        <v>13883</v>
      </c>
      <c r="AF14" s="2">
        <f>AE14+SUMIFS(data!$H$1:$H$1683, data!$A$1:$A$1683, 'Heron View'!$A14, data!$D$1:$D$1683, 'Heron View'!$A$2, data!$E$1:$E$1683, 'Heron View'!AF$5)</f>
        <v>13883</v>
      </c>
    </row>
    <row r="15" spans="1:32" ht="16" x14ac:dyDescent="0.2">
      <c r="A15" s="5" t="s">
        <v>142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13883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238184.32000000001</v>
      </c>
      <c r="AB15" s="6">
        <f t="shared" si="1"/>
        <v>344393.54000000004</v>
      </c>
      <c r="AC15" s="6">
        <f t="shared" si="1"/>
        <v>566918.99</v>
      </c>
      <c r="AD15" s="6">
        <f t="shared" si="1"/>
        <v>171026.72999999998</v>
      </c>
      <c r="AE15" s="6">
        <f t="shared" si="1"/>
        <v>171026.72999999998</v>
      </c>
      <c r="AF15" s="6">
        <f t="shared" si="1"/>
        <v>171026.72999999998</v>
      </c>
    </row>
    <row r="18" spans="1:32" x14ac:dyDescent="0.2">
      <c r="A18" s="4" t="s">
        <v>18</v>
      </c>
    </row>
    <row r="19" spans="1:32" x14ac:dyDescent="0.2">
      <c r="A19" t="s">
        <v>97</v>
      </c>
      <c r="C19" s="2">
        <f>SUMIFS(data!$H$1:$H$1683, data!$A$1:$A$1683, 'Heron View'!$A19, data!$D$1:$D$1683, 'Heron View'!$A$2, data!$E$1:$E$1683, 'Heron View'!C$5)</f>
        <v>0</v>
      </c>
      <c r="D19" s="2">
        <f>C19+SUMIFS(data!$H$1:$H$1683, data!$A$1:$A$1683, 'Heron View'!$A19, data!$D$1:$D$1683, 'Heron View'!$A$2, data!$E$1:$E$1683, 'Heron View'!D$5)</f>
        <v>0</v>
      </c>
      <c r="E19" s="2">
        <f>D19+SUMIFS(data!$H$1:$H$1683, data!$A$1:$A$1683, 'Heron View'!$A19, data!$D$1:$D$1683, 'Heron View'!$A$2, data!$E$1:$E$1683, 'Heron View'!E$5)</f>
        <v>0</v>
      </c>
      <c r="F19" s="2">
        <f>E19+SUMIFS(data!$H$1:$H$1683, data!$A$1:$A$1683, 'Heron View'!$A19, data!$D$1:$D$1683, 'Heron View'!$A$2, data!$E$1:$E$1683, 'Heron View'!F$5)</f>
        <v>0</v>
      </c>
      <c r="G19" s="2">
        <f>F19+SUMIFS(data!$H$1:$H$1683, data!$A$1:$A$1683, 'Heron View'!$A19, data!$D$1:$D$1683, 'Heron View'!$A$2, data!$E$1:$E$1683, 'Heron View'!G$5)</f>
        <v>0</v>
      </c>
      <c r="H19" s="2">
        <f>G19+SUMIFS(data!$H$1:$H$1683, data!$A$1:$A$1683, 'Heron View'!$A19, data!$D$1:$D$1683, 'Heron View'!$A$2, data!$E$1:$E$1683, 'Heron View'!H$5)</f>
        <v>0</v>
      </c>
      <c r="I19" s="2">
        <f>H19+SUMIFS(data!$H$1:$H$1683, data!$A$1:$A$1683, 'Heron View'!$A19, data!$D$1:$D$1683, 'Heron View'!$A$2, data!$E$1:$E$1683, 'Heron View'!I$5)</f>
        <v>0</v>
      </c>
      <c r="J19" s="2">
        <f>I19+SUMIFS(data!$H$1:$H$1683, data!$A$1:$A$1683, 'Heron View'!$A19, data!$D$1:$D$1683, 'Heron View'!$A$2, data!$E$1:$E$1683, 'Heron View'!J$5)</f>
        <v>0</v>
      </c>
      <c r="K19" s="2">
        <f>J19+SUMIFS(data!$H$1:$H$1683, data!$A$1:$A$1683, 'Heron View'!$A19, data!$D$1:$D$1683, 'Heron View'!$A$2, data!$E$1:$E$1683, 'Heron View'!K$5)</f>
        <v>0</v>
      </c>
      <c r="L19" s="2">
        <f>K19+SUMIFS(data!$H$1:$H$1683, data!$A$1:$A$1683, 'Heron View'!$A19, data!$D$1:$D$1683, 'Heron View'!$A$2, data!$E$1:$E$1683, 'Heron View'!L$5)</f>
        <v>0</v>
      </c>
      <c r="M19" s="2">
        <f>L19+SUMIFS(data!$H$1:$H$1683, data!$A$1:$A$1683, 'Heron View'!$A19, data!$D$1:$D$1683, 'Heron View'!$A$2, data!$E$1:$E$1683, 'Heron View'!M$5)</f>
        <v>0</v>
      </c>
      <c r="N19" s="2">
        <f>M19+SUMIFS(data!$H$1:$H$1683, data!$A$1:$A$1683, 'Heron View'!$A19, data!$D$1:$D$1683, 'Heron View'!$A$2, data!$E$1:$E$1683, 'Heron View'!N$5)</f>
        <v>0</v>
      </c>
      <c r="O19" s="2">
        <f>N19+SUMIFS(data!$H$1:$H$1683, data!$A$1:$A$1683, 'Heron View'!$A19, data!$D$1:$D$1683, 'Heron View'!$A$2, data!$E$1:$E$1683, 'Heron View'!O$5)</f>
        <v>0</v>
      </c>
      <c r="P19" s="2">
        <f>O19+SUMIFS(data!$H$1:$H$1683, data!$A$1:$A$1683, 'Heron View'!$A19, data!$D$1:$D$1683, 'Heron View'!$A$2, data!$E$1:$E$1683, 'Heron View'!P$5)</f>
        <v>0</v>
      </c>
      <c r="Q19" s="2">
        <f>P19+SUMIFS(data!$H$1:$H$1683, data!$A$1:$A$1683, 'Heron View'!$A19, data!$D$1:$D$1683, 'Heron View'!$A$2, data!$E$1:$E$1683, 'Heron View'!Q$5)</f>
        <v>0</v>
      </c>
      <c r="R19" s="2">
        <f>Q19+SUMIFS(data!$H$1:$H$1683, data!$A$1:$A$1683, 'Heron View'!$A19, data!$D$1:$D$1683, 'Heron View'!$A$2, data!$E$1:$E$1683, 'Heron View'!R$5)</f>
        <v>0</v>
      </c>
      <c r="S19" s="2">
        <f>R19+SUMIFS(data!$H$1:$H$1683, data!$A$1:$A$1683, 'Heron View'!$A19, data!$D$1:$D$1683, 'Heron View'!$A$2, data!$E$1:$E$1683, 'Heron View'!S$5)</f>
        <v>0</v>
      </c>
      <c r="T19" s="2">
        <f>S19+SUMIFS(data!$H$1:$H$1683, data!$A$1:$A$1683, 'Heron View'!$A19, data!$D$1:$D$1683, 'Heron View'!$A$2, data!$E$1:$E$1683, 'Heron View'!T$5)</f>
        <v>343456.51</v>
      </c>
      <c r="U19" s="2">
        <f>T19+SUMIFS(data!$H$1:$H$1683, data!$A$1:$A$1683, 'Heron View'!$A19, data!$D$1:$D$1683, 'Heron View'!$A$2, data!$E$1:$E$1683, 'Heron View'!U$5)</f>
        <v>993852.14</v>
      </c>
      <c r="V19" s="2">
        <f>U19+SUMIFS(data!$H$1:$H$1683, data!$A$1:$A$1683, 'Heron View'!$A19, data!$D$1:$D$1683, 'Heron View'!$A$2, data!$E$1:$E$1683, 'Heron View'!V$5)</f>
        <v>1795595.99</v>
      </c>
      <c r="W19" s="2">
        <f>V19+SUMIFS(data!$H$1:$H$1683, data!$A$1:$A$1683, 'Heron View'!$A19, data!$D$1:$D$1683, 'Heron View'!$A$2, data!$E$1:$E$1683, 'Heron View'!W$5)</f>
        <v>2597339.84</v>
      </c>
      <c r="X19" s="2">
        <f>W19+SUMIFS(data!$H$1:$H$1683, data!$A$1:$A$1683, 'Heron View'!$A19, data!$D$1:$D$1683, 'Heron View'!$A$2, data!$E$1:$E$1683, 'Heron View'!X$5)</f>
        <v>3039083.69</v>
      </c>
      <c r="Y19" s="2">
        <f>X19+SUMIFS(data!$H$1:$H$1683, data!$A$1:$A$1683, 'Heron View'!$A19, data!$D$1:$D$1683, 'Heron View'!$A$2, data!$E$1:$E$1683, 'Heron View'!Y$5)</f>
        <v>3780827.54</v>
      </c>
      <c r="Z19" s="2">
        <f>Y19+SUMIFS(data!$H$1:$H$1683, data!$A$1:$A$1683, 'Heron View'!$A19, data!$D$1:$D$1683, 'Heron View'!$A$2, data!$E$1:$E$1683, 'Heron View'!Z$5)</f>
        <v>5062571.3900000006</v>
      </c>
      <c r="AA19" s="2">
        <f>Z19+SUMIFS(data!$H$1:$H$1683, data!$A$1:$A$1683, 'Heron View'!$A19, data!$D$1:$D$1683, 'Heron View'!$A$2, data!$E$1:$E$1683, 'Heron View'!AA$5)</f>
        <v>6824315.2400000002</v>
      </c>
      <c r="AB19" s="2">
        <f>AA19+SUMIFS(data!$H$1:$H$1683, data!$A$1:$A$1683, 'Heron View'!$A19, data!$D$1:$D$1683, 'Heron View'!$A$2, data!$E$1:$E$1683, 'Heron View'!AB$5)</f>
        <v>7866059.0899999999</v>
      </c>
      <c r="AC19" s="2">
        <f>AB19+SUMIFS(data!$H$1:$H$1683, data!$A$1:$A$1683, 'Heron View'!$A19, data!$D$1:$D$1683, 'Heron View'!$A$2, data!$E$1:$E$1683, 'Heron View'!AC$5)</f>
        <v>8607802.9399999995</v>
      </c>
      <c r="AD19" s="2">
        <f>AC19+SUMIFS(data!$H$1:$H$1683, data!$A$1:$A$1683, 'Heron View'!$A19, data!$D$1:$D$1683, 'Heron View'!$A$2, data!$E$1:$E$1683, 'Heron View'!AD$5)</f>
        <v>9829546.7899999991</v>
      </c>
      <c r="AE19" s="2">
        <f>AD19+SUMIFS(data!$H$1:$H$1683, data!$A$1:$A$1683, 'Heron View'!$A19, data!$D$1:$D$1683, 'Heron View'!$A$2, data!$E$1:$E$1683, 'Heron View'!AE$5)</f>
        <v>10268333.68</v>
      </c>
      <c r="AF19" s="2">
        <f>AE19+SUMIFS(data!$H$1:$H$1683, data!$A$1:$A$1683, 'Heron View'!$A19, data!$D$1:$D$1683, 'Heron View'!$A$2, data!$E$1:$E$1683, 'Heron View'!AF$5)</f>
        <v>11730077.48</v>
      </c>
    </row>
    <row r="20" spans="1:32" x14ac:dyDescent="0.2">
      <c r="A20" t="s">
        <v>85</v>
      </c>
      <c r="C20" s="2">
        <f>SUMIFS(data!$H$1:$H$1683, data!$A$1:$A$1683, 'Heron View'!$A20, data!$D$1:$D$1683, 'Heron View'!$A$2, data!$E$1:$E$1683, 'Heron View'!C$5)</f>
        <v>0</v>
      </c>
      <c r="D20" s="2">
        <f>C20+SUMIFS(data!$H$1:$H$1683, data!$A$1:$A$1683, 'Heron View'!$A20, data!$D$1:$D$1683, 'Heron View'!$A$2, data!$E$1:$E$1683, 'Heron View'!D$5)</f>
        <v>0</v>
      </c>
      <c r="E20" s="2">
        <f>D20+SUMIFS(data!$H$1:$H$1683, data!$A$1:$A$1683, 'Heron View'!$A20, data!$D$1:$D$1683, 'Heron View'!$A$2, data!$E$1:$E$1683, 'Heron View'!E$5)</f>
        <v>0</v>
      </c>
      <c r="F20" s="2">
        <f>E20+SUMIFS(data!$H$1:$H$1683, data!$A$1:$A$1683, 'Heron View'!$A20, data!$D$1:$D$1683, 'Heron View'!$A$2, data!$E$1:$E$1683, 'Heron View'!F$5)</f>
        <v>0</v>
      </c>
      <c r="G20" s="2">
        <f>F20+SUMIFS(data!$H$1:$H$1683, data!$A$1:$A$1683, 'Heron View'!$A20, data!$D$1:$D$1683, 'Heron View'!$A$2, data!$E$1:$E$1683, 'Heron View'!G$5)</f>
        <v>0</v>
      </c>
      <c r="H20" s="2">
        <f>G20+SUMIFS(data!$H$1:$H$1683, data!$A$1:$A$1683, 'Heron View'!$A20, data!$D$1:$D$1683, 'Heron View'!$A$2, data!$E$1:$E$1683, 'Heron View'!H$5)</f>
        <v>0</v>
      </c>
      <c r="I20" s="2">
        <f>H20+SUMIFS(data!$H$1:$H$1683, data!$A$1:$A$1683, 'Heron View'!$A20, data!$D$1:$D$1683, 'Heron View'!$A$2, data!$E$1:$E$1683, 'Heron View'!I$5)</f>
        <v>0</v>
      </c>
      <c r="J20" s="2">
        <f>I20+SUMIFS(data!$H$1:$H$1683, data!$A$1:$A$1683, 'Heron View'!$A20, data!$D$1:$D$1683, 'Heron View'!$A$2, data!$E$1:$E$1683, 'Heron View'!J$5)</f>
        <v>0</v>
      </c>
      <c r="K20" s="2">
        <f>J20+SUMIFS(data!$H$1:$H$1683, data!$A$1:$A$1683, 'Heron View'!$A20, data!$D$1:$D$1683, 'Heron View'!$A$2, data!$E$1:$E$1683, 'Heron View'!K$5)</f>
        <v>0</v>
      </c>
      <c r="L20" s="2">
        <f>K20+SUMIFS(data!$H$1:$H$1683, data!$A$1:$A$1683, 'Heron View'!$A20, data!$D$1:$D$1683, 'Heron View'!$A$2, data!$E$1:$E$1683, 'Heron View'!L$5)</f>
        <v>0</v>
      </c>
      <c r="M20" s="2">
        <f>L20+SUMIFS(data!$H$1:$H$1683, data!$A$1:$A$1683, 'Heron View'!$A20, data!$D$1:$D$1683, 'Heron View'!$A$2, data!$E$1:$E$1683, 'Heron View'!M$5)</f>
        <v>0</v>
      </c>
      <c r="N20" s="2">
        <f>M20+SUMIFS(data!$H$1:$H$1683, data!$A$1:$A$1683, 'Heron View'!$A20, data!$D$1:$D$1683, 'Heron View'!$A$2, data!$E$1:$E$1683, 'Heron View'!N$5)</f>
        <v>0</v>
      </c>
      <c r="O20" s="2">
        <f>N20+SUMIFS(data!$H$1:$H$1683, data!$A$1:$A$1683, 'Heron View'!$A20, data!$D$1:$D$1683, 'Heron View'!$A$2, data!$E$1:$E$1683, 'Heron View'!O$5)</f>
        <v>0</v>
      </c>
      <c r="P20" s="2">
        <f>O20+SUMIFS(data!$H$1:$H$1683, data!$A$1:$A$1683, 'Heron View'!$A20, data!$D$1:$D$1683, 'Heron View'!$A$2, data!$E$1:$E$1683, 'Heron View'!P$5)</f>
        <v>0</v>
      </c>
      <c r="Q20" s="2">
        <f>P20+SUMIFS(data!$H$1:$H$1683, data!$A$1:$A$1683, 'Heron View'!$A20, data!$D$1:$D$1683, 'Heron View'!$A$2, data!$E$1:$E$1683, 'Heron View'!Q$5)</f>
        <v>0</v>
      </c>
      <c r="R20" s="2">
        <f>Q20+SUMIFS(data!$H$1:$H$1683, data!$A$1:$A$1683, 'Heron View'!$A20, data!$D$1:$D$1683, 'Heron View'!$A$2, data!$E$1:$E$1683, 'Heron View'!R$5)</f>
        <v>0</v>
      </c>
      <c r="S20" s="2">
        <f>R20+SUMIFS(data!$H$1:$H$1683, data!$A$1:$A$1683, 'Heron View'!$A20, data!$D$1:$D$1683, 'Heron View'!$A$2, data!$E$1:$E$1683, 'Heron View'!S$5)</f>
        <v>0</v>
      </c>
      <c r="T20" s="2">
        <f>S20+SUMIFS(data!$H$1:$H$1683, data!$A$1:$A$1683, 'Heron View'!$A20, data!$D$1:$D$1683, 'Heron View'!$A$2, data!$E$1:$E$1683, 'Heron View'!T$5)</f>
        <v>0</v>
      </c>
      <c r="U20" s="2">
        <f>T20+SUMIFS(data!$H$1:$H$1683, data!$A$1:$A$1683, 'Heron View'!$A20, data!$D$1:$D$1683, 'Heron View'!$A$2, data!$E$1:$E$1683, 'Heron View'!U$5)</f>
        <v>100</v>
      </c>
      <c r="V20" s="2">
        <f>U20+SUMIFS(data!$H$1:$H$1683, data!$A$1:$A$1683, 'Heron View'!$A20, data!$D$1:$D$1683, 'Heron View'!$A$2, data!$E$1:$E$1683, 'Heron View'!V$5)</f>
        <v>186.95999999999998</v>
      </c>
      <c r="W20" s="2">
        <f>V20+SUMIFS(data!$H$1:$H$1683, data!$A$1:$A$1683, 'Heron View'!$A20, data!$D$1:$D$1683, 'Heron View'!$A$2, data!$E$1:$E$1683, 'Heron View'!W$5)</f>
        <v>186.95999999999998</v>
      </c>
      <c r="X20" s="2">
        <f>W20+SUMIFS(data!$H$1:$H$1683, data!$A$1:$A$1683, 'Heron View'!$A20, data!$D$1:$D$1683, 'Heron View'!$A$2, data!$E$1:$E$1683, 'Heron View'!X$5)</f>
        <v>186.95999999999998</v>
      </c>
      <c r="Y20" s="2">
        <f>X20+SUMIFS(data!$H$1:$H$1683, data!$A$1:$A$1683, 'Heron View'!$A20, data!$D$1:$D$1683, 'Heron View'!$A$2, data!$E$1:$E$1683, 'Heron View'!Y$5)</f>
        <v>186.95999999999998</v>
      </c>
      <c r="Z20" s="2">
        <f>Y20+SUMIFS(data!$H$1:$H$1683, data!$A$1:$A$1683, 'Heron View'!$A20, data!$D$1:$D$1683, 'Heron View'!$A$2, data!$E$1:$E$1683, 'Heron View'!Z$5)</f>
        <v>186.95999999999998</v>
      </c>
      <c r="AA20" s="2">
        <f>Z20+SUMIFS(data!$H$1:$H$1683, data!$A$1:$A$1683, 'Heron View'!$A20, data!$D$1:$D$1683, 'Heron View'!$A$2, data!$E$1:$E$1683, 'Heron View'!AA$5)</f>
        <v>186.95999999999998</v>
      </c>
      <c r="AB20" s="2">
        <f>AA20+SUMIFS(data!$H$1:$H$1683, data!$A$1:$A$1683, 'Heron View'!$A20, data!$D$1:$D$1683, 'Heron View'!$A$2, data!$E$1:$E$1683, 'Heron View'!AB$5)</f>
        <v>186.95999999999998</v>
      </c>
      <c r="AC20" s="2">
        <f>AB20+SUMIFS(data!$H$1:$H$1683, data!$A$1:$A$1683, 'Heron View'!$A20, data!$D$1:$D$1683, 'Heron View'!$A$2, data!$E$1:$E$1683, 'Heron View'!AC$5)</f>
        <v>186.95999999999998</v>
      </c>
      <c r="AD20" s="2">
        <f>AC20+SUMIFS(data!$H$1:$H$1683, data!$A$1:$A$1683, 'Heron View'!$A20, data!$D$1:$D$1683, 'Heron View'!$A$2, data!$E$1:$E$1683, 'Heron View'!AD$5)</f>
        <v>186.95999999999998</v>
      </c>
      <c r="AE20" s="2">
        <f>AD20+SUMIFS(data!$H$1:$H$1683, data!$A$1:$A$1683, 'Heron View'!$A20, data!$D$1:$D$1683, 'Heron View'!$A$2, data!$E$1:$E$1683, 'Heron View'!AE$5)</f>
        <v>186.95999999999998</v>
      </c>
      <c r="AF20" s="2">
        <f>AE20+SUMIFS(data!$H$1:$H$1683, data!$A$1:$A$1683, 'Heron View'!$A20, data!$D$1:$D$1683, 'Heron View'!$A$2, data!$E$1:$E$1683, 'Heron View'!AF$5)</f>
        <v>186.95999999999998</v>
      </c>
    </row>
    <row r="21" spans="1:32" x14ac:dyDescent="0.2">
      <c r="A21" t="s">
        <v>98</v>
      </c>
      <c r="C21" s="2">
        <f>SUMIFS(data!$H$1:$H$1683, data!$A$1:$A$1683, 'Heron View'!$A21, data!$D$1:$D$1683, 'Heron View'!$A$2, data!$E$1:$E$1683, 'Heron View'!C$5)</f>
        <v>0</v>
      </c>
      <c r="D21" s="2">
        <f>C21+SUMIFS(data!$H$1:$H$1683, data!$A$1:$A$1683, 'Heron View'!$A21, data!$D$1:$D$1683, 'Heron View'!$A$2, data!$E$1:$E$1683, 'Heron View'!D$5)</f>
        <v>0</v>
      </c>
      <c r="E21" s="2">
        <f>D21+SUMIFS(data!$H$1:$H$1683, data!$A$1:$A$1683, 'Heron View'!$A21, data!$D$1:$D$1683, 'Heron View'!$A$2, data!$E$1:$E$1683, 'Heron View'!E$5)</f>
        <v>0</v>
      </c>
      <c r="F21" s="2">
        <f>E21+SUMIFS(data!$H$1:$H$1683, data!$A$1:$A$1683, 'Heron View'!$A21, data!$D$1:$D$1683, 'Heron View'!$A$2, data!$E$1:$E$1683, 'Heron View'!F$5)</f>
        <v>0</v>
      </c>
      <c r="G21" s="2">
        <f>F21+SUMIFS(data!$H$1:$H$1683, data!$A$1:$A$1683, 'Heron View'!$A21, data!$D$1:$D$1683, 'Heron View'!$A$2, data!$E$1:$E$1683, 'Heron View'!G$5)</f>
        <v>0</v>
      </c>
      <c r="H21" s="2">
        <f>G21+SUMIFS(data!$H$1:$H$1683, data!$A$1:$A$1683, 'Heron View'!$A21, data!$D$1:$D$1683, 'Heron View'!$A$2, data!$E$1:$E$1683, 'Heron View'!H$5)</f>
        <v>0</v>
      </c>
      <c r="I21" s="2">
        <f>H21+SUMIFS(data!$H$1:$H$1683, data!$A$1:$A$1683, 'Heron View'!$A21, data!$D$1:$D$1683, 'Heron View'!$A$2, data!$E$1:$E$1683, 'Heron View'!I$5)</f>
        <v>0</v>
      </c>
      <c r="J21" s="2">
        <f>I21+SUMIFS(data!$H$1:$H$1683, data!$A$1:$A$1683, 'Heron View'!$A21, data!$D$1:$D$1683, 'Heron View'!$A$2, data!$E$1:$E$1683, 'Heron View'!J$5)</f>
        <v>0</v>
      </c>
      <c r="K21" s="2">
        <f>J21+SUMIFS(data!$H$1:$H$1683, data!$A$1:$A$1683, 'Heron View'!$A21, data!$D$1:$D$1683, 'Heron View'!$A$2, data!$E$1:$E$1683, 'Heron View'!K$5)</f>
        <v>0</v>
      </c>
      <c r="L21" s="2">
        <f>K21+SUMIFS(data!$H$1:$H$1683, data!$A$1:$A$1683, 'Heron View'!$A21, data!$D$1:$D$1683, 'Heron View'!$A$2, data!$E$1:$E$1683, 'Heron View'!L$5)</f>
        <v>0</v>
      </c>
      <c r="M21" s="2">
        <f>L21+SUMIFS(data!$H$1:$H$1683, data!$A$1:$A$1683, 'Heron View'!$A21, data!$D$1:$D$1683, 'Heron View'!$A$2, data!$E$1:$E$1683, 'Heron View'!M$5)</f>
        <v>0</v>
      </c>
      <c r="N21" s="2">
        <f>M21+SUMIFS(data!$H$1:$H$1683, data!$A$1:$A$1683, 'Heron View'!$A21, data!$D$1:$D$1683, 'Heron View'!$A$2, data!$E$1:$E$1683, 'Heron View'!N$5)</f>
        <v>0</v>
      </c>
      <c r="O21" s="2">
        <f>N21+SUMIFS(data!$H$1:$H$1683, data!$A$1:$A$1683, 'Heron View'!$A21, data!$D$1:$D$1683, 'Heron View'!$A$2, data!$E$1:$E$1683, 'Heron View'!O$5)</f>
        <v>0</v>
      </c>
      <c r="P21" s="2">
        <f>O21+SUMIFS(data!$H$1:$H$1683, data!$A$1:$A$1683, 'Heron View'!$A21, data!$D$1:$D$1683, 'Heron View'!$A$2, data!$E$1:$E$1683, 'Heron View'!P$5)</f>
        <v>0</v>
      </c>
      <c r="Q21" s="2">
        <f>P21+SUMIFS(data!$H$1:$H$1683, data!$A$1:$A$1683, 'Heron View'!$A21, data!$D$1:$D$1683, 'Heron View'!$A$2, data!$E$1:$E$1683, 'Heron View'!Q$5)</f>
        <v>0</v>
      </c>
      <c r="R21" s="2">
        <f>Q21+SUMIFS(data!$H$1:$H$1683, data!$A$1:$A$1683, 'Heron View'!$A21, data!$D$1:$D$1683, 'Heron View'!$A$2, data!$E$1:$E$1683, 'Heron View'!R$5)</f>
        <v>0</v>
      </c>
      <c r="S21" s="2">
        <f>R21+SUMIFS(data!$H$1:$H$1683, data!$A$1:$A$1683, 'Heron View'!$A21, data!$D$1:$D$1683, 'Heron View'!$A$2, data!$E$1:$E$1683, 'Heron View'!S$5)</f>
        <v>44968.24</v>
      </c>
      <c r="T21" s="2">
        <f>S21+SUMIFS(data!$H$1:$H$1683, data!$A$1:$A$1683, 'Heron View'!$A21, data!$D$1:$D$1683, 'Heron View'!$A$2, data!$E$1:$E$1683, 'Heron View'!T$5)</f>
        <v>44968.24</v>
      </c>
      <c r="U21" s="2">
        <f>T21+SUMIFS(data!$H$1:$H$1683, data!$A$1:$A$1683, 'Heron View'!$A21, data!$D$1:$D$1683, 'Heron View'!$A$2, data!$E$1:$E$1683, 'Heron View'!U$5)</f>
        <v>44968.24</v>
      </c>
      <c r="V21" s="2">
        <f>U21+SUMIFS(data!$H$1:$H$1683, data!$A$1:$A$1683, 'Heron View'!$A21, data!$D$1:$D$1683, 'Heron View'!$A$2, data!$E$1:$E$1683, 'Heron View'!V$5)</f>
        <v>44968.24</v>
      </c>
      <c r="W21" s="2">
        <f>V21+SUMIFS(data!$H$1:$H$1683, data!$A$1:$A$1683, 'Heron View'!$A21, data!$D$1:$D$1683, 'Heron View'!$A$2, data!$E$1:$E$1683, 'Heron View'!W$5)</f>
        <v>44968.24</v>
      </c>
      <c r="X21" s="2">
        <f>W21+SUMIFS(data!$H$1:$H$1683, data!$A$1:$A$1683, 'Heron View'!$A21, data!$D$1:$D$1683, 'Heron View'!$A$2, data!$E$1:$E$1683, 'Heron View'!X$5)</f>
        <v>44968.24</v>
      </c>
      <c r="Y21" s="2">
        <f>X21+SUMIFS(data!$H$1:$H$1683, data!$A$1:$A$1683, 'Heron View'!$A21, data!$D$1:$D$1683, 'Heron View'!$A$2, data!$E$1:$E$1683, 'Heron View'!Y$5)</f>
        <v>44968.24</v>
      </c>
      <c r="Z21" s="2">
        <f>Y21+SUMIFS(data!$H$1:$H$1683, data!$A$1:$A$1683, 'Heron View'!$A21, data!$D$1:$D$1683, 'Heron View'!$A$2, data!$E$1:$E$1683, 'Heron View'!Z$5)</f>
        <v>44968.24</v>
      </c>
      <c r="AA21" s="2">
        <f>Z21+SUMIFS(data!$H$1:$H$1683, data!$A$1:$A$1683, 'Heron View'!$A21, data!$D$1:$D$1683, 'Heron View'!$A$2, data!$E$1:$E$1683, 'Heron View'!AA$5)</f>
        <v>44968.24</v>
      </c>
      <c r="AB21" s="2">
        <f>AA21+SUMIFS(data!$H$1:$H$1683, data!$A$1:$A$1683, 'Heron View'!$A21, data!$D$1:$D$1683, 'Heron View'!$A$2, data!$E$1:$E$1683, 'Heron View'!AB$5)</f>
        <v>44968.24</v>
      </c>
      <c r="AC21" s="2">
        <f>AB21+SUMIFS(data!$H$1:$H$1683, data!$A$1:$A$1683, 'Heron View'!$A21, data!$D$1:$D$1683, 'Heron View'!$A$2, data!$E$1:$E$1683, 'Heron View'!AC$5)</f>
        <v>44968.24</v>
      </c>
      <c r="AD21" s="2">
        <f>AC21+SUMIFS(data!$H$1:$H$1683, data!$A$1:$A$1683, 'Heron View'!$A21, data!$D$1:$D$1683, 'Heron View'!$A$2, data!$E$1:$E$1683, 'Heron View'!AD$5)</f>
        <v>44968.24</v>
      </c>
      <c r="AE21" s="2">
        <f>AD21+SUMIFS(data!$H$1:$H$1683, data!$A$1:$A$1683, 'Heron View'!$A21, data!$D$1:$D$1683, 'Heron View'!$A$2, data!$E$1:$E$1683, 'Heron View'!AE$5)</f>
        <v>44968.24</v>
      </c>
      <c r="AF21" s="2">
        <f>AE21+SUMIFS(data!$H$1:$H$1683, data!$A$1:$A$1683, 'Heron View'!$A21, data!$D$1:$D$1683, 'Heron View'!$A$2, data!$E$1:$E$1683, 'Heron View'!AF$5)</f>
        <v>44968.24</v>
      </c>
    </row>
    <row r="22" spans="1:32" x14ac:dyDescent="0.2">
      <c r="A22" t="s">
        <v>61</v>
      </c>
      <c r="C22" s="2">
        <f>SUMIFS(data!$H$1:$H$1683, data!$A$1:$A$1683, 'Heron View'!$A22, data!$D$1:$D$1683, 'Heron View'!$A$2, data!$E$1:$E$1683, 'Heron View'!C$5)</f>
        <v>0</v>
      </c>
      <c r="D22" s="2">
        <f>C22+SUMIFS(data!$H$1:$H$1683, data!$A$1:$A$1683, 'Heron View'!$A22, data!$D$1:$D$1683, 'Heron View'!$A$2, data!$E$1:$E$1683, 'Heron View'!D$5)</f>
        <v>0</v>
      </c>
      <c r="E22" s="2">
        <f>D22+SUMIFS(data!$H$1:$H$1683, data!$A$1:$A$1683, 'Heron View'!$A22, data!$D$1:$D$1683, 'Heron View'!$A$2, data!$E$1:$E$1683, 'Heron View'!E$5)</f>
        <v>0</v>
      </c>
      <c r="F22" s="2">
        <f>E22+SUMIFS(data!$H$1:$H$1683, data!$A$1:$A$1683, 'Heron View'!$A22, data!$D$1:$D$1683, 'Heron View'!$A$2, data!$E$1:$E$1683, 'Heron View'!F$5)</f>
        <v>0</v>
      </c>
      <c r="G22" s="2">
        <f>F22+SUMIFS(data!$H$1:$H$1683, data!$A$1:$A$1683, 'Heron View'!$A22, data!$D$1:$D$1683, 'Heron View'!$A$2, data!$E$1:$E$1683, 'Heron View'!G$5)</f>
        <v>0</v>
      </c>
      <c r="H22" s="2">
        <f>G22+SUMIFS(data!$H$1:$H$1683, data!$A$1:$A$1683, 'Heron View'!$A22, data!$D$1:$D$1683, 'Heron View'!$A$2, data!$E$1:$E$1683, 'Heron View'!H$5)</f>
        <v>0</v>
      </c>
      <c r="I22" s="2">
        <f>H22+SUMIFS(data!$H$1:$H$1683, data!$A$1:$A$1683, 'Heron View'!$A22, data!$D$1:$D$1683, 'Heron View'!$A$2, data!$E$1:$E$1683, 'Heron View'!I$5)</f>
        <v>0</v>
      </c>
      <c r="J22" s="2">
        <f>I22+SUMIFS(data!$H$1:$H$1683, data!$A$1:$A$1683, 'Heron View'!$A22, data!$D$1:$D$1683, 'Heron View'!$A$2, data!$E$1:$E$1683, 'Heron View'!J$5)</f>
        <v>0</v>
      </c>
      <c r="K22" s="2">
        <f>J22+SUMIFS(data!$H$1:$H$1683, data!$A$1:$A$1683, 'Heron View'!$A22, data!$D$1:$D$1683, 'Heron View'!$A$2, data!$E$1:$E$1683, 'Heron View'!K$5)</f>
        <v>11169.12</v>
      </c>
      <c r="L22" s="2">
        <f>K22+SUMIFS(data!$H$1:$H$1683, data!$A$1:$A$1683, 'Heron View'!$A22, data!$D$1:$D$1683, 'Heron View'!$A$2, data!$E$1:$E$1683, 'Heron View'!L$5)</f>
        <v>11169.12</v>
      </c>
      <c r="M22" s="2">
        <f>L22+SUMIFS(data!$H$1:$H$1683, data!$A$1:$A$1683, 'Heron View'!$A22, data!$D$1:$D$1683, 'Heron View'!$A$2, data!$E$1:$E$1683, 'Heron View'!M$5)</f>
        <v>11169.12</v>
      </c>
      <c r="N22" s="2">
        <f>M22+SUMIFS(data!$H$1:$H$1683, data!$A$1:$A$1683, 'Heron View'!$A22, data!$D$1:$D$1683, 'Heron View'!$A$2, data!$E$1:$E$1683, 'Heron View'!N$5)</f>
        <v>11169.12</v>
      </c>
      <c r="O22" s="2">
        <f>N22+SUMIFS(data!$H$1:$H$1683, data!$A$1:$A$1683, 'Heron View'!$A22, data!$D$1:$D$1683, 'Heron View'!$A$2, data!$E$1:$E$1683, 'Heron View'!O$5)</f>
        <v>11169.12</v>
      </c>
      <c r="P22" s="2">
        <f>O22+SUMIFS(data!$H$1:$H$1683, data!$A$1:$A$1683, 'Heron View'!$A22, data!$D$1:$D$1683, 'Heron View'!$A$2, data!$E$1:$E$1683, 'Heron View'!P$5)</f>
        <v>11169.12</v>
      </c>
      <c r="Q22" s="2">
        <f>P22+SUMIFS(data!$H$1:$H$1683, data!$A$1:$A$1683, 'Heron View'!$A22, data!$D$1:$D$1683, 'Heron View'!$A$2, data!$E$1:$E$1683, 'Heron View'!Q$5)</f>
        <v>11169.12</v>
      </c>
      <c r="R22" s="2">
        <f>Q22+SUMIFS(data!$H$1:$H$1683, data!$A$1:$A$1683, 'Heron View'!$A22, data!$D$1:$D$1683, 'Heron View'!$A$2, data!$E$1:$E$1683, 'Heron View'!R$5)</f>
        <v>11169.12</v>
      </c>
      <c r="S22" s="2">
        <f>R22+SUMIFS(data!$H$1:$H$1683, data!$A$1:$A$1683, 'Heron View'!$A22, data!$D$1:$D$1683, 'Heron View'!$A$2, data!$E$1:$E$1683, 'Heron View'!S$5)</f>
        <v>11169.12</v>
      </c>
      <c r="T22" s="2">
        <f>S22+SUMIFS(data!$H$1:$H$1683, data!$A$1:$A$1683, 'Heron View'!$A22, data!$D$1:$D$1683, 'Heron View'!$A$2, data!$E$1:$E$1683, 'Heron View'!T$5)</f>
        <v>11169.12</v>
      </c>
      <c r="U22" s="2">
        <f>T22+SUMIFS(data!$H$1:$H$1683, data!$A$1:$A$1683, 'Heron View'!$A22, data!$D$1:$D$1683, 'Heron View'!$A$2, data!$E$1:$E$1683, 'Heron View'!U$5)</f>
        <v>11169.12</v>
      </c>
      <c r="V22" s="2">
        <f>U22+SUMIFS(data!$H$1:$H$1683, data!$A$1:$A$1683, 'Heron View'!$A22, data!$D$1:$D$1683, 'Heron View'!$A$2, data!$E$1:$E$1683, 'Heron View'!V$5)</f>
        <v>11169.12</v>
      </c>
      <c r="W22" s="2">
        <f>V22+SUMIFS(data!$H$1:$H$1683, data!$A$1:$A$1683, 'Heron View'!$A22, data!$D$1:$D$1683, 'Heron View'!$A$2, data!$E$1:$E$1683, 'Heron View'!W$5)</f>
        <v>11169.12</v>
      </c>
      <c r="X22" s="2">
        <f>W22+SUMIFS(data!$H$1:$H$1683, data!$A$1:$A$1683, 'Heron View'!$A22, data!$D$1:$D$1683, 'Heron View'!$A$2, data!$E$1:$E$1683, 'Heron View'!X$5)</f>
        <v>11169.12</v>
      </c>
      <c r="Y22" s="2">
        <f>X22+SUMIFS(data!$H$1:$H$1683, data!$A$1:$A$1683, 'Heron View'!$A22, data!$D$1:$D$1683, 'Heron View'!$A$2, data!$E$1:$E$1683, 'Heron View'!Y$5)</f>
        <v>11169.12</v>
      </c>
      <c r="Z22" s="2">
        <f>Y22+SUMIFS(data!$H$1:$H$1683, data!$A$1:$A$1683, 'Heron View'!$A22, data!$D$1:$D$1683, 'Heron View'!$A$2, data!$E$1:$E$1683, 'Heron View'!Z$5)</f>
        <v>11169.12</v>
      </c>
      <c r="AA22" s="2">
        <f>Z22+SUMIFS(data!$H$1:$H$1683, data!$A$1:$A$1683, 'Heron View'!$A22, data!$D$1:$D$1683, 'Heron View'!$A$2, data!$E$1:$E$1683, 'Heron View'!AA$5)</f>
        <v>11169.12</v>
      </c>
      <c r="AB22" s="2">
        <f>AA22+SUMIFS(data!$H$1:$H$1683, data!$A$1:$A$1683, 'Heron View'!$A22, data!$D$1:$D$1683, 'Heron View'!$A$2, data!$E$1:$E$1683, 'Heron View'!AB$5)</f>
        <v>11169.12</v>
      </c>
      <c r="AC22" s="2">
        <f>AB22+SUMIFS(data!$H$1:$H$1683, data!$A$1:$A$1683, 'Heron View'!$A22, data!$D$1:$D$1683, 'Heron View'!$A$2, data!$E$1:$E$1683, 'Heron View'!AC$5)</f>
        <v>11169.12</v>
      </c>
      <c r="AD22" s="2">
        <f>AC22+SUMIFS(data!$H$1:$H$1683, data!$A$1:$A$1683, 'Heron View'!$A22, data!$D$1:$D$1683, 'Heron View'!$A$2, data!$E$1:$E$1683, 'Heron View'!AD$5)</f>
        <v>11169.12</v>
      </c>
      <c r="AE22" s="2">
        <f>AD22+SUMIFS(data!$H$1:$H$1683, data!$A$1:$A$1683, 'Heron View'!$A22, data!$D$1:$D$1683, 'Heron View'!$A$2, data!$E$1:$E$1683, 'Heron View'!AE$5)</f>
        <v>11169.12</v>
      </c>
      <c r="AF22" s="2">
        <f>AE22+SUMIFS(data!$H$1:$H$1683, data!$A$1:$A$1683, 'Heron View'!$A22, data!$D$1:$D$1683, 'Heron View'!$A$2, data!$E$1:$E$1683, 'Heron View'!AF$5)</f>
        <v>11169.12</v>
      </c>
    </row>
    <row r="23" spans="1:32" x14ac:dyDescent="0.2">
      <c r="A23" t="s">
        <v>72</v>
      </c>
      <c r="C23" s="2">
        <f>SUMIFS(data!$H$1:$H$1683, data!$A$1:$A$1683, 'Heron View'!$A23, data!$D$1:$D$1683, 'Heron View'!$A$2, data!$E$1:$E$1683, 'Heron View'!C$5)</f>
        <v>0</v>
      </c>
      <c r="D23" s="2">
        <f>C23+SUMIFS(data!$H$1:$H$1683, data!$A$1:$A$1683, 'Heron View'!$A23, data!$D$1:$D$1683, 'Heron View'!$A$2, data!$E$1:$E$1683, 'Heron View'!D$5)</f>
        <v>0</v>
      </c>
      <c r="E23" s="2">
        <f>D23+SUMIFS(data!$H$1:$H$1683, data!$A$1:$A$1683, 'Heron View'!$A23, data!$D$1:$D$1683, 'Heron View'!$A$2, data!$E$1:$E$1683, 'Heron View'!E$5)</f>
        <v>0</v>
      </c>
      <c r="F23" s="2">
        <f>E23+SUMIFS(data!$H$1:$H$1683, data!$A$1:$A$1683, 'Heron View'!$A23, data!$D$1:$D$1683, 'Heron View'!$A$2, data!$E$1:$E$1683, 'Heron View'!F$5)</f>
        <v>0</v>
      </c>
      <c r="G23" s="2">
        <f>F23+SUMIFS(data!$H$1:$H$1683, data!$A$1:$A$1683, 'Heron View'!$A23, data!$D$1:$D$1683, 'Heron View'!$A$2, data!$E$1:$E$1683, 'Heron View'!G$5)</f>
        <v>0</v>
      </c>
      <c r="H23" s="2">
        <f>G23+SUMIFS(data!$H$1:$H$1683, data!$A$1:$A$1683, 'Heron View'!$A23, data!$D$1:$D$1683, 'Heron View'!$A$2, data!$E$1:$E$1683, 'Heron View'!H$5)</f>
        <v>0</v>
      </c>
      <c r="I23" s="2">
        <f>H23+SUMIFS(data!$H$1:$H$1683, data!$A$1:$A$1683, 'Heron View'!$A23, data!$D$1:$D$1683, 'Heron View'!$A$2, data!$E$1:$E$1683, 'Heron View'!I$5)</f>
        <v>678.59</v>
      </c>
      <c r="J23" s="2">
        <f>I23+SUMIFS(data!$H$1:$H$1683, data!$A$1:$A$1683, 'Heron View'!$A23, data!$D$1:$D$1683, 'Heron View'!$A$2, data!$E$1:$E$1683, 'Heron View'!J$5)</f>
        <v>678.59</v>
      </c>
      <c r="K23" s="2">
        <f>J23+SUMIFS(data!$H$1:$H$1683, data!$A$1:$A$1683, 'Heron View'!$A23, data!$D$1:$D$1683, 'Heron View'!$A$2, data!$E$1:$E$1683, 'Heron View'!K$5)</f>
        <v>678.59</v>
      </c>
      <c r="L23" s="2">
        <f>K23+SUMIFS(data!$H$1:$H$1683, data!$A$1:$A$1683, 'Heron View'!$A23, data!$D$1:$D$1683, 'Heron View'!$A$2, data!$E$1:$E$1683, 'Heron View'!L$5)</f>
        <v>678.59</v>
      </c>
      <c r="M23" s="2">
        <f>L23+SUMIFS(data!$H$1:$H$1683, data!$A$1:$A$1683, 'Heron View'!$A23, data!$D$1:$D$1683, 'Heron View'!$A$2, data!$E$1:$E$1683, 'Heron View'!M$5)</f>
        <v>678.59</v>
      </c>
      <c r="N23" s="2">
        <f>M23+SUMIFS(data!$H$1:$H$1683, data!$A$1:$A$1683, 'Heron View'!$A23, data!$D$1:$D$1683, 'Heron View'!$A$2, data!$E$1:$E$1683, 'Heron View'!N$5)</f>
        <v>678.59</v>
      </c>
      <c r="O23" s="2">
        <f>N23+SUMIFS(data!$H$1:$H$1683, data!$A$1:$A$1683, 'Heron View'!$A23, data!$D$1:$D$1683, 'Heron View'!$A$2, data!$E$1:$E$1683, 'Heron View'!O$5)</f>
        <v>678.59</v>
      </c>
      <c r="P23" s="2">
        <f>O23+SUMIFS(data!$H$1:$H$1683, data!$A$1:$A$1683, 'Heron View'!$A23, data!$D$1:$D$1683, 'Heron View'!$A$2, data!$E$1:$E$1683, 'Heron View'!P$5)</f>
        <v>678.59</v>
      </c>
      <c r="Q23" s="2">
        <f>P23+SUMIFS(data!$H$1:$H$1683, data!$A$1:$A$1683, 'Heron View'!$A23, data!$D$1:$D$1683, 'Heron View'!$A$2, data!$E$1:$E$1683, 'Heron View'!Q$5)</f>
        <v>678.59</v>
      </c>
      <c r="R23" s="2">
        <f>Q23+SUMIFS(data!$H$1:$H$1683, data!$A$1:$A$1683, 'Heron View'!$A23, data!$D$1:$D$1683, 'Heron View'!$A$2, data!$E$1:$E$1683, 'Heron View'!R$5)</f>
        <v>678.59</v>
      </c>
      <c r="S23" s="2">
        <f>R23+SUMIFS(data!$H$1:$H$1683, data!$A$1:$A$1683, 'Heron View'!$A23, data!$D$1:$D$1683, 'Heron View'!$A$2, data!$E$1:$E$1683, 'Heron View'!S$5)</f>
        <v>678.59</v>
      </c>
      <c r="T23" s="2">
        <f>S23+SUMIFS(data!$H$1:$H$1683, data!$A$1:$A$1683, 'Heron View'!$A23, data!$D$1:$D$1683, 'Heron View'!$A$2, data!$E$1:$E$1683, 'Heron View'!T$5)</f>
        <v>678.59</v>
      </c>
      <c r="U23" s="2">
        <f>T23+SUMIFS(data!$H$1:$H$1683, data!$A$1:$A$1683, 'Heron View'!$A23, data!$D$1:$D$1683, 'Heron View'!$A$2, data!$E$1:$E$1683, 'Heron View'!U$5)</f>
        <v>678.59</v>
      </c>
      <c r="V23" s="2">
        <f>U23+SUMIFS(data!$H$1:$H$1683, data!$A$1:$A$1683, 'Heron View'!$A23, data!$D$1:$D$1683, 'Heron View'!$A$2, data!$E$1:$E$1683, 'Heron View'!V$5)</f>
        <v>-499321.41</v>
      </c>
      <c r="W23" s="2">
        <f>V23+SUMIFS(data!$H$1:$H$1683, data!$A$1:$A$1683, 'Heron View'!$A23, data!$D$1:$D$1683, 'Heron View'!$A$2, data!$E$1:$E$1683, 'Heron View'!W$5)</f>
        <v>-499321.41</v>
      </c>
      <c r="X23" s="2">
        <f>W23+SUMIFS(data!$H$1:$H$1683, data!$A$1:$A$1683, 'Heron View'!$A23, data!$D$1:$D$1683, 'Heron View'!$A$2, data!$E$1:$E$1683, 'Heron View'!X$5)</f>
        <v>-499321.41</v>
      </c>
      <c r="Y23" s="2">
        <f>X23+SUMIFS(data!$H$1:$H$1683, data!$A$1:$A$1683, 'Heron View'!$A23, data!$D$1:$D$1683, 'Heron View'!$A$2, data!$E$1:$E$1683, 'Heron View'!Y$5)</f>
        <v>-499321.41</v>
      </c>
      <c r="Z23" s="2">
        <f>Y23+SUMIFS(data!$H$1:$H$1683, data!$A$1:$A$1683, 'Heron View'!$A23, data!$D$1:$D$1683, 'Heron View'!$A$2, data!$E$1:$E$1683, 'Heron View'!Z$5)</f>
        <v>-499321.41</v>
      </c>
      <c r="AA23" s="2">
        <f>Z23+SUMIFS(data!$H$1:$H$1683, data!$A$1:$A$1683, 'Heron View'!$A23, data!$D$1:$D$1683, 'Heron View'!$A$2, data!$E$1:$E$1683, 'Heron View'!AA$5)</f>
        <v>-499321.41</v>
      </c>
      <c r="AB23" s="2">
        <f>AA23+SUMIFS(data!$H$1:$H$1683, data!$A$1:$A$1683, 'Heron View'!$A23, data!$D$1:$D$1683, 'Heron View'!$A$2, data!$E$1:$E$1683, 'Heron View'!AB$5)</f>
        <v>-499321.41</v>
      </c>
      <c r="AC23" s="2">
        <f>AB23+SUMIFS(data!$H$1:$H$1683, data!$A$1:$A$1683, 'Heron View'!$A23, data!$D$1:$D$1683, 'Heron View'!$A$2, data!$E$1:$E$1683, 'Heron View'!AC$5)</f>
        <v>-499321.41</v>
      </c>
      <c r="AD23" s="2">
        <f>AC23+SUMIFS(data!$H$1:$H$1683, data!$A$1:$A$1683, 'Heron View'!$A23, data!$D$1:$D$1683, 'Heron View'!$A$2, data!$E$1:$E$1683, 'Heron View'!AD$5)</f>
        <v>-499321.41</v>
      </c>
      <c r="AE23" s="2">
        <f>AD23+SUMIFS(data!$H$1:$H$1683, data!$A$1:$A$1683, 'Heron View'!$A23, data!$D$1:$D$1683, 'Heron View'!$A$2, data!$E$1:$E$1683, 'Heron View'!AE$5)</f>
        <v>-499321.41</v>
      </c>
      <c r="AF23" s="2">
        <f>AE23+SUMIFS(data!$H$1:$H$1683, data!$A$1:$A$1683, 'Heron View'!$A23, data!$D$1:$D$1683, 'Heron View'!$A$2, data!$E$1:$E$1683, 'Heron View'!AF$5)</f>
        <v>-499321.41</v>
      </c>
    </row>
    <row r="24" spans="1:32" x14ac:dyDescent="0.2">
      <c r="A24" t="s">
        <v>63</v>
      </c>
      <c r="C24" s="2">
        <f>SUMIFS(data!$H$1:$H$1683, data!$A$1:$A$1683, 'Heron View'!$A24, data!$D$1:$D$1683, 'Heron View'!$A$2, data!$E$1:$E$1683, 'Heron View'!C$5)</f>
        <v>0</v>
      </c>
      <c r="D24" s="2">
        <f>C24+SUMIFS(data!$H$1:$H$1683, data!$A$1:$A$1683, 'Heron View'!$A24, data!$D$1:$D$1683, 'Heron View'!$A$2, data!$E$1:$E$1683, 'Heron View'!D$5)</f>
        <v>0</v>
      </c>
      <c r="E24" s="2">
        <f>D24+SUMIFS(data!$H$1:$H$1683, data!$A$1:$A$1683, 'Heron View'!$A24, data!$D$1:$D$1683, 'Heron View'!$A$2, data!$E$1:$E$1683, 'Heron View'!E$5)</f>
        <v>0</v>
      </c>
      <c r="F24" s="2">
        <f>E24+SUMIFS(data!$H$1:$H$1683, data!$A$1:$A$1683, 'Heron View'!$A24, data!$D$1:$D$1683, 'Heron View'!$A$2, data!$E$1:$E$1683, 'Heron View'!F$5)</f>
        <v>0</v>
      </c>
      <c r="G24" s="2">
        <f>F24+SUMIFS(data!$H$1:$H$1683, data!$A$1:$A$1683, 'Heron View'!$A24, data!$D$1:$D$1683, 'Heron View'!$A$2, data!$E$1:$E$1683, 'Heron View'!G$5)</f>
        <v>0</v>
      </c>
      <c r="H24" s="2">
        <f>G24+SUMIFS(data!$H$1:$H$1683, data!$A$1:$A$1683, 'Heron View'!$A24, data!$D$1:$D$1683, 'Heron View'!$A$2, data!$E$1:$E$1683, 'Heron View'!H$5)</f>
        <v>0</v>
      </c>
      <c r="I24" s="2">
        <f>H24+SUMIFS(data!$H$1:$H$1683, data!$A$1:$A$1683, 'Heron View'!$A24, data!$D$1:$D$1683, 'Heron View'!$A$2, data!$E$1:$E$1683, 'Heron View'!I$5)</f>
        <v>512835.64</v>
      </c>
      <c r="J24" s="2">
        <f>I24+SUMIFS(data!$H$1:$H$1683, data!$A$1:$A$1683, 'Heron View'!$A24, data!$D$1:$D$1683, 'Heron View'!$A$2, data!$E$1:$E$1683, 'Heron View'!J$5)</f>
        <v>1724655.1</v>
      </c>
      <c r="K24" s="2">
        <f>J24+SUMIFS(data!$H$1:$H$1683, data!$A$1:$A$1683, 'Heron View'!$A24, data!$D$1:$D$1683, 'Heron View'!$A$2, data!$E$1:$E$1683, 'Heron View'!K$5)</f>
        <v>2725233.79</v>
      </c>
      <c r="L24" s="2">
        <f>K24+SUMIFS(data!$H$1:$H$1683, data!$A$1:$A$1683, 'Heron View'!$A24, data!$D$1:$D$1683, 'Heron View'!$A$2, data!$E$1:$E$1683, 'Heron View'!L$5)</f>
        <v>4164274.85</v>
      </c>
      <c r="M24" s="2">
        <f>L24+SUMIFS(data!$H$1:$H$1683, data!$A$1:$A$1683, 'Heron View'!$A24, data!$D$1:$D$1683, 'Heron View'!$A$2, data!$E$1:$E$1683, 'Heron View'!M$5)</f>
        <v>4859578.97</v>
      </c>
      <c r="N24" s="2">
        <f>M24+SUMIFS(data!$H$1:$H$1683, data!$A$1:$A$1683, 'Heron View'!$A24, data!$D$1:$D$1683, 'Heron View'!$A$2, data!$E$1:$E$1683, 'Heron View'!N$5)</f>
        <v>6565647.2199999997</v>
      </c>
      <c r="O24" s="2">
        <f>N24+SUMIFS(data!$H$1:$H$1683, data!$A$1:$A$1683, 'Heron View'!$A24, data!$D$1:$D$1683, 'Heron View'!$A$2, data!$E$1:$E$1683, 'Heron View'!O$5)</f>
        <v>9048702.7400000002</v>
      </c>
      <c r="P24" s="2">
        <f>O24+SUMIFS(data!$H$1:$H$1683, data!$A$1:$A$1683, 'Heron View'!$A24, data!$D$1:$D$1683, 'Heron View'!$A$2, data!$E$1:$E$1683, 'Heron View'!P$5)</f>
        <v>12242628.050000001</v>
      </c>
      <c r="Q24" s="2">
        <f>P24+SUMIFS(data!$H$1:$H$1683, data!$A$1:$A$1683, 'Heron View'!$A24, data!$D$1:$D$1683, 'Heron View'!$A$2, data!$E$1:$E$1683, 'Heron View'!Q$5)</f>
        <v>16036065.43</v>
      </c>
      <c r="R24" s="2">
        <f>Q24+SUMIFS(data!$H$1:$H$1683, data!$A$1:$A$1683, 'Heron View'!$A24, data!$D$1:$D$1683, 'Heron View'!$A$2, data!$E$1:$E$1683, 'Heron View'!R$5)</f>
        <v>18720702.199999999</v>
      </c>
      <c r="S24" s="2">
        <f>R24+SUMIFS(data!$H$1:$H$1683, data!$A$1:$A$1683, 'Heron View'!$A24, data!$D$1:$D$1683, 'Heron View'!$A$2, data!$E$1:$E$1683, 'Heron View'!S$5)</f>
        <v>21954286.489999998</v>
      </c>
      <c r="T24" s="2">
        <f>S24+SUMIFS(data!$H$1:$H$1683, data!$A$1:$A$1683, 'Heron View'!$A24, data!$D$1:$D$1683, 'Heron View'!$A$2, data!$E$1:$E$1683, 'Heron View'!T$5)</f>
        <v>23953728.889999997</v>
      </c>
      <c r="U24" s="2">
        <f>T24+SUMIFS(data!$H$1:$H$1683, data!$A$1:$A$1683, 'Heron View'!$A24, data!$D$1:$D$1683, 'Heron View'!$A$2, data!$E$1:$E$1683, 'Heron View'!U$5)</f>
        <v>28104255.829999998</v>
      </c>
      <c r="V24" s="2">
        <f>U24+SUMIFS(data!$H$1:$H$1683, data!$A$1:$A$1683, 'Heron View'!$A24, data!$D$1:$D$1683, 'Heron View'!$A$2, data!$E$1:$E$1683, 'Heron View'!V$5)</f>
        <v>33325925.849999998</v>
      </c>
      <c r="W24" s="2">
        <f>V24+SUMIFS(data!$H$1:$H$1683, data!$A$1:$A$1683, 'Heron View'!$A24, data!$D$1:$D$1683, 'Heron View'!$A$2, data!$E$1:$E$1683, 'Heron View'!W$5)</f>
        <v>33325925.849999998</v>
      </c>
      <c r="X24" s="2">
        <f>W24+SUMIFS(data!$H$1:$H$1683, data!$A$1:$A$1683, 'Heron View'!$A24, data!$D$1:$D$1683, 'Heron View'!$A$2, data!$E$1:$E$1683, 'Heron View'!X$5)</f>
        <v>33325925.849999998</v>
      </c>
      <c r="Y24" s="2">
        <f>X24+SUMIFS(data!$H$1:$H$1683, data!$A$1:$A$1683, 'Heron View'!$A24, data!$D$1:$D$1683, 'Heron View'!$A$2, data!$E$1:$E$1683, 'Heron View'!Y$5)</f>
        <v>33325925.849999998</v>
      </c>
      <c r="Z24" s="2">
        <f>Y24+SUMIFS(data!$H$1:$H$1683, data!$A$1:$A$1683, 'Heron View'!$A24, data!$D$1:$D$1683, 'Heron View'!$A$2, data!$E$1:$E$1683, 'Heron View'!Z$5)</f>
        <v>33325925.849999998</v>
      </c>
      <c r="AA24" s="2">
        <f>Z24+SUMIFS(data!$H$1:$H$1683, data!$A$1:$A$1683, 'Heron View'!$A24, data!$D$1:$D$1683, 'Heron View'!$A$2, data!$E$1:$E$1683, 'Heron View'!AA$5)</f>
        <v>35808981.369999997</v>
      </c>
      <c r="AB24" s="2">
        <f>AA24+SUMIFS(data!$H$1:$H$1683, data!$A$1:$A$1683, 'Heron View'!$A24, data!$D$1:$D$1683, 'Heron View'!$A$2, data!$E$1:$E$1683, 'Heron View'!AB$5)</f>
        <v>39002906.68</v>
      </c>
      <c r="AC24" s="2">
        <f>AB24+SUMIFS(data!$H$1:$H$1683, data!$A$1:$A$1683, 'Heron View'!$A24, data!$D$1:$D$1683, 'Heron View'!$A$2, data!$E$1:$E$1683, 'Heron View'!AC$5)</f>
        <v>42796344.060000002</v>
      </c>
      <c r="AD24" s="2">
        <f>AC24+SUMIFS(data!$H$1:$H$1683, data!$A$1:$A$1683, 'Heron View'!$A24, data!$D$1:$D$1683, 'Heron View'!$A$2, data!$E$1:$E$1683, 'Heron View'!AD$5)</f>
        <v>45485105.830000006</v>
      </c>
      <c r="AE24" s="2">
        <f>AD24+SUMIFS(data!$H$1:$H$1683, data!$A$1:$A$1683, 'Heron View'!$A24, data!$D$1:$D$1683, 'Heron View'!$A$2, data!$E$1:$E$1683, 'Heron View'!AE$5)</f>
        <v>48617960.020000003</v>
      </c>
      <c r="AF24" s="2">
        <f>AE24+SUMIFS(data!$H$1:$H$1683, data!$A$1:$A$1683, 'Heron View'!$A24, data!$D$1:$D$1683, 'Heron View'!$A$2, data!$E$1:$E$1683, 'Heron View'!AF$5)</f>
        <v>130895862.17000002</v>
      </c>
    </row>
    <row r="25" spans="1:32" x14ac:dyDescent="0.2">
      <c r="A25" t="s">
        <v>64</v>
      </c>
      <c r="C25" s="2">
        <f>SUMIFS(data!$H$1:$H$1683, data!$A$1:$A$1683, 'Heron View'!$A25, data!$D$1:$D$1683, 'Heron View'!$A$2, data!$E$1:$E$1683, 'Heron View'!C$5)</f>
        <v>0</v>
      </c>
      <c r="D25" s="2">
        <f>C25+SUMIFS(data!$H$1:$H$1683, data!$A$1:$A$1683, 'Heron View'!$A25, data!$D$1:$D$1683, 'Heron View'!$A$2, data!$E$1:$E$1683, 'Heron View'!D$5)</f>
        <v>0</v>
      </c>
      <c r="E25" s="2">
        <f>D25+SUMIFS(data!$H$1:$H$1683, data!$A$1:$A$1683, 'Heron View'!$A25, data!$D$1:$D$1683, 'Heron View'!$A$2, data!$E$1:$E$1683, 'Heron View'!E$5)</f>
        <v>0</v>
      </c>
      <c r="F25" s="2">
        <f>E25+SUMIFS(data!$H$1:$H$1683, data!$A$1:$A$1683, 'Heron View'!$A25, data!$D$1:$D$1683, 'Heron View'!$A$2, data!$E$1:$E$1683, 'Heron View'!F$5)</f>
        <v>0</v>
      </c>
      <c r="G25" s="2">
        <f>F25+SUMIFS(data!$H$1:$H$1683, data!$A$1:$A$1683, 'Heron View'!$A25, data!$D$1:$D$1683, 'Heron View'!$A$2, data!$E$1:$E$1683, 'Heron View'!G$5)</f>
        <v>5914.78</v>
      </c>
      <c r="H25" s="2">
        <f>G25+SUMIFS(data!$H$1:$H$1683, data!$A$1:$A$1683, 'Heron View'!$A25, data!$D$1:$D$1683, 'Heron View'!$A$2, data!$E$1:$E$1683, 'Heron View'!H$5)</f>
        <v>19687.5</v>
      </c>
      <c r="I25" s="2">
        <f>H25+SUMIFS(data!$H$1:$H$1683, data!$A$1:$A$1683, 'Heron View'!$A25, data!$D$1:$D$1683, 'Heron View'!$A$2, data!$E$1:$E$1683, 'Heron View'!I$5)</f>
        <v>92592.78</v>
      </c>
      <c r="J25" s="2">
        <f>I25+SUMIFS(data!$H$1:$H$1683, data!$A$1:$A$1683, 'Heron View'!$A25, data!$D$1:$D$1683, 'Heron View'!$A$2, data!$E$1:$E$1683, 'Heron View'!J$5)</f>
        <v>111053.43</v>
      </c>
      <c r="K25" s="2">
        <f>J25+SUMIFS(data!$H$1:$H$1683, data!$A$1:$A$1683, 'Heron View'!$A25, data!$D$1:$D$1683, 'Heron View'!$A$2, data!$E$1:$E$1683, 'Heron View'!K$5)</f>
        <v>185912.78999999998</v>
      </c>
      <c r="L25" s="2">
        <f>K25+SUMIFS(data!$H$1:$H$1683, data!$A$1:$A$1683, 'Heron View'!$A25, data!$D$1:$D$1683, 'Heron View'!$A$2, data!$E$1:$E$1683, 'Heron View'!L$5)</f>
        <v>196549.58999999997</v>
      </c>
      <c r="M25" s="2">
        <f>L25+SUMIFS(data!$H$1:$H$1683, data!$A$1:$A$1683, 'Heron View'!$A25, data!$D$1:$D$1683, 'Heron View'!$A$2, data!$E$1:$E$1683, 'Heron View'!M$5)</f>
        <v>236646.50999999995</v>
      </c>
      <c r="N25" s="2">
        <f>M25+SUMIFS(data!$H$1:$H$1683, data!$A$1:$A$1683, 'Heron View'!$A25, data!$D$1:$D$1683, 'Heron View'!$A$2, data!$E$1:$E$1683, 'Heron View'!N$5)</f>
        <v>303151.86999999994</v>
      </c>
      <c r="O25" s="2">
        <f>N25+SUMIFS(data!$H$1:$H$1683, data!$A$1:$A$1683, 'Heron View'!$A25, data!$D$1:$D$1683, 'Heron View'!$A$2, data!$E$1:$E$1683, 'Heron View'!O$5)</f>
        <v>566375.04999999993</v>
      </c>
      <c r="P25" s="2">
        <f>O25+SUMIFS(data!$H$1:$H$1683, data!$A$1:$A$1683, 'Heron View'!$A25, data!$D$1:$D$1683, 'Heron View'!$A$2, data!$E$1:$E$1683, 'Heron View'!P$5)</f>
        <v>677697.47</v>
      </c>
      <c r="Q25" s="2">
        <f>P25+SUMIFS(data!$H$1:$H$1683, data!$A$1:$A$1683, 'Heron View'!$A25, data!$D$1:$D$1683, 'Heron View'!$A$2, data!$E$1:$E$1683, 'Heron View'!Q$5)</f>
        <v>738719.39</v>
      </c>
      <c r="R25" s="2">
        <f>Q25+SUMIFS(data!$H$1:$H$1683, data!$A$1:$A$1683, 'Heron View'!$A25, data!$D$1:$D$1683, 'Heron View'!$A$2, data!$E$1:$E$1683, 'Heron View'!R$5)</f>
        <v>767413.95000000007</v>
      </c>
      <c r="S25" s="2">
        <f>R25+SUMIFS(data!$H$1:$H$1683, data!$A$1:$A$1683, 'Heron View'!$A25, data!$D$1:$D$1683, 'Heron View'!$A$2, data!$E$1:$E$1683, 'Heron View'!S$5)</f>
        <v>792207.83000000007</v>
      </c>
      <c r="T25" s="2">
        <f>S25+SUMIFS(data!$H$1:$H$1683, data!$A$1:$A$1683, 'Heron View'!$A25, data!$D$1:$D$1683, 'Heron View'!$A$2, data!$E$1:$E$1683, 'Heron View'!T$5)</f>
        <v>835623.8</v>
      </c>
      <c r="U25" s="2">
        <f>T25+SUMIFS(data!$H$1:$H$1683, data!$A$1:$A$1683, 'Heron View'!$A25, data!$D$1:$D$1683, 'Heron View'!$A$2, data!$E$1:$E$1683, 'Heron View'!U$5)</f>
        <v>846069.16</v>
      </c>
      <c r="V25" s="2">
        <f>U25+SUMIFS(data!$H$1:$H$1683, data!$A$1:$A$1683, 'Heron View'!$A25, data!$D$1:$D$1683, 'Heron View'!$A$2, data!$E$1:$E$1683, 'Heron View'!V$5)</f>
        <v>848721.76</v>
      </c>
      <c r="W25" s="2">
        <f>V25+SUMIFS(data!$H$1:$H$1683, data!$A$1:$A$1683, 'Heron View'!$A25, data!$D$1:$D$1683, 'Heron View'!$A$2, data!$E$1:$E$1683, 'Heron View'!W$5)</f>
        <v>848721.76</v>
      </c>
      <c r="X25" s="2">
        <f>W25+SUMIFS(data!$H$1:$H$1683, data!$A$1:$A$1683, 'Heron View'!$A25, data!$D$1:$D$1683, 'Heron View'!$A$2, data!$E$1:$E$1683, 'Heron View'!X$5)</f>
        <v>848721.76</v>
      </c>
      <c r="Y25" s="2">
        <f>X25+SUMIFS(data!$H$1:$H$1683, data!$A$1:$A$1683, 'Heron View'!$A25, data!$D$1:$D$1683, 'Heron View'!$A$2, data!$E$1:$E$1683, 'Heron View'!Y$5)</f>
        <v>848721.76</v>
      </c>
      <c r="Z25" s="2">
        <f>Y25+SUMIFS(data!$H$1:$H$1683, data!$A$1:$A$1683, 'Heron View'!$A25, data!$D$1:$D$1683, 'Heron View'!$A$2, data!$E$1:$E$1683, 'Heron View'!Z$5)</f>
        <v>848721.76</v>
      </c>
      <c r="AA25" s="2">
        <f>Z25+SUMIFS(data!$H$1:$H$1683, data!$A$1:$A$1683, 'Heron View'!$A25, data!$D$1:$D$1683, 'Heron View'!$A$2, data!$E$1:$E$1683, 'Heron View'!AA$5)</f>
        <v>1111944.94</v>
      </c>
      <c r="AB25" s="2">
        <f>AA25+SUMIFS(data!$H$1:$H$1683, data!$A$1:$A$1683, 'Heron View'!$A25, data!$D$1:$D$1683, 'Heron View'!$A$2, data!$E$1:$E$1683, 'Heron View'!AB$5)</f>
        <v>1223267.3599999999</v>
      </c>
      <c r="AC25" s="2">
        <f>AB25+SUMIFS(data!$H$1:$H$1683, data!$A$1:$A$1683, 'Heron View'!$A25, data!$D$1:$D$1683, 'Heron View'!$A$2, data!$E$1:$E$1683, 'Heron View'!AC$5)</f>
        <v>1284289.2799999998</v>
      </c>
      <c r="AD25" s="2">
        <f>AC25+SUMIFS(data!$H$1:$H$1683, data!$A$1:$A$1683, 'Heron View'!$A25, data!$D$1:$D$1683, 'Heron View'!$A$2, data!$E$1:$E$1683, 'Heron View'!AD$5)</f>
        <v>1307543.8399999999</v>
      </c>
      <c r="AE25" s="2">
        <f>AD25+SUMIFS(data!$H$1:$H$1683, data!$A$1:$A$1683, 'Heron View'!$A25, data!$D$1:$D$1683, 'Heron View'!$A$2, data!$E$1:$E$1683, 'Heron View'!AE$5)</f>
        <v>1332633.8399999999</v>
      </c>
      <c r="AF25" s="2">
        <f>AE25+SUMIFS(data!$H$1:$H$1683, data!$A$1:$A$1683, 'Heron View'!$A25, data!$D$1:$D$1683, 'Heron View'!$A$2, data!$E$1:$E$1683, 'Heron View'!AF$5)</f>
        <v>1332633.8399999999</v>
      </c>
    </row>
    <row r="26" spans="1:32" x14ac:dyDescent="0.2">
      <c r="A26" t="s">
        <v>65</v>
      </c>
      <c r="C26" s="2">
        <f>SUMIFS(data!$H$1:$H$1683, data!$A$1:$A$1683, 'Heron View'!$A26, data!$D$1:$D$1683, 'Heron View'!$A$2, data!$E$1:$E$1683, 'Heron View'!C$5)</f>
        <v>0</v>
      </c>
      <c r="D26" s="2">
        <f>C26+SUMIFS(data!$H$1:$H$1683, data!$A$1:$A$1683, 'Heron View'!$A26, data!$D$1:$D$1683, 'Heron View'!$A$2, data!$E$1:$E$1683, 'Heron View'!D$5)</f>
        <v>0</v>
      </c>
      <c r="E26" s="2">
        <f>D26+SUMIFS(data!$H$1:$H$1683, data!$A$1:$A$1683, 'Heron View'!$A26, data!$D$1:$D$1683, 'Heron View'!$A$2, data!$E$1:$E$1683, 'Heron View'!E$5)</f>
        <v>0</v>
      </c>
      <c r="F26" s="2">
        <f>E26+SUMIFS(data!$H$1:$H$1683, data!$A$1:$A$1683, 'Heron View'!$A26, data!$D$1:$D$1683, 'Heron View'!$A$2, data!$E$1:$E$1683, 'Heron View'!F$5)</f>
        <v>0</v>
      </c>
      <c r="G26" s="2">
        <f>F26+SUMIFS(data!$H$1:$H$1683, data!$A$1:$A$1683, 'Heron View'!$A26, data!$D$1:$D$1683, 'Heron View'!$A$2, data!$E$1:$E$1683, 'Heron View'!G$5)</f>
        <v>0</v>
      </c>
      <c r="H26" s="2">
        <f>G26+SUMIFS(data!$H$1:$H$1683, data!$A$1:$A$1683, 'Heron View'!$A26, data!$D$1:$D$1683, 'Heron View'!$A$2, data!$E$1:$E$1683, 'Heron View'!H$5)</f>
        <v>0</v>
      </c>
      <c r="I26" s="2">
        <f>H26+SUMIFS(data!$H$1:$H$1683, data!$A$1:$A$1683, 'Heron View'!$A26, data!$D$1:$D$1683, 'Heron View'!$A$2, data!$E$1:$E$1683, 'Heron View'!I$5)</f>
        <v>0</v>
      </c>
      <c r="J26" s="2">
        <f>I26+SUMIFS(data!$H$1:$H$1683, data!$A$1:$A$1683, 'Heron View'!$A26, data!$D$1:$D$1683, 'Heron View'!$A$2, data!$E$1:$E$1683, 'Heron View'!J$5)</f>
        <v>0</v>
      </c>
      <c r="K26" s="2">
        <f>J26+SUMIFS(data!$H$1:$H$1683, data!$A$1:$A$1683, 'Heron View'!$A26, data!$D$1:$D$1683, 'Heron View'!$A$2, data!$E$1:$E$1683, 'Heron View'!K$5)</f>
        <v>0</v>
      </c>
      <c r="L26" s="2">
        <f>K26+SUMIFS(data!$H$1:$H$1683, data!$A$1:$A$1683, 'Heron View'!$A26, data!$D$1:$D$1683, 'Heron View'!$A$2, data!$E$1:$E$1683, 'Heron View'!L$5)</f>
        <v>0</v>
      </c>
      <c r="M26" s="2">
        <f>L26+SUMIFS(data!$H$1:$H$1683, data!$A$1:$A$1683, 'Heron View'!$A26, data!$D$1:$D$1683, 'Heron View'!$A$2, data!$E$1:$E$1683, 'Heron View'!M$5)</f>
        <v>1404.78</v>
      </c>
      <c r="N26" s="2">
        <f>M26+SUMIFS(data!$H$1:$H$1683, data!$A$1:$A$1683, 'Heron View'!$A26, data!$D$1:$D$1683, 'Heron View'!$A$2, data!$E$1:$E$1683, 'Heron View'!N$5)</f>
        <v>4300.41</v>
      </c>
      <c r="O26" s="2">
        <f>N26+SUMIFS(data!$H$1:$H$1683, data!$A$1:$A$1683, 'Heron View'!$A26, data!$D$1:$D$1683, 'Heron View'!$A$2, data!$E$1:$E$1683, 'Heron View'!O$5)</f>
        <v>4300.41</v>
      </c>
      <c r="P26" s="2">
        <f>O26+SUMIFS(data!$H$1:$H$1683, data!$A$1:$A$1683, 'Heron View'!$A26, data!$D$1:$D$1683, 'Heron View'!$A$2, data!$E$1:$E$1683, 'Heron View'!P$5)</f>
        <v>4378.67</v>
      </c>
      <c r="Q26" s="2">
        <f>P26+SUMIFS(data!$H$1:$H$1683, data!$A$1:$A$1683, 'Heron View'!$A26, data!$D$1:$D$1683, 'Heron View'!$A$2, data!$E$1:$E$1683, 'Heron View'!Q$5)</f>
        <v>6549.12</v>
      </c>
      <c r="R26" s="2">
        <f>Q26+SUMIFS(data!$H$1:$H$1683, data!$A$1:$A$1683, 'Heron View'!$A26, data!$D$1:$D$1683, 'Heron View'!$A$2, data!$E$1:$E$1683, 'Heron View'!R$5)</f>
        <v>15431.259999999998</v>
      </c>
      <c r="S26" s="2">
        <f>R26+SUMIFS(data!$H$1:$H$1683, data!$A$1:$A$1683, 'Heron View'!$A26, data!$D$1:$D$1683, 'Heron View'!$A$2, data!$E$1:$E$1683, 'Heron View'!S$5)</f>
        <v>15538.649999999998</v>
      </c>
      <c r="T26" s="2">
        <f>S26+SUMIFS(data!$H$1:$H$1683, data!$A$1:$A$1683, 'Heron View'!$A26, data!$D$1:$D$1683, 'Heron View'!$A$2, data!$E$1:$E$1683, 'Heron View'!T$5)</f>
        <v>19314.929999999997</v>
      </c>
      <c r="U26" s="2">
        <f>T26+SUMIFS(data!$H$1:$H$1683, data!$A$1:$A$1683, 'Heron View'!$A26, data!$D$1:$D$1683, 'Heron View'!$A$2, data!$E$1:$E$1683, 'Heron View'!U$5)</f>
        <v>25058.399999999998</v>
      </c>
      <c r="V26" s="2">
        <f>U26+SUMIFS(data!$H$1:$H$1683, data!$A$1:$A$1683, 'Heron View'!$A26, data!$D$1:$D$1683, 'Heron View'!$A$2, data!$E$1:$E$1683, 'Heron View'!V$5)</f>
        <v>26710.57</v>
      </c>
      <c r="W26" s="2">
        <f>V26+SUMIFS(data!$H$1:$H$1683, data!$A$1:$A$1683, 'Heron View'!$A26, data!$D$1:$D$1683, 'Heron View'!$A$2, data!$E$1:$E$1683, 'Heron View'!W$5)</f>
        <v>26710.57</v>
      </c>
      <c r="X26" s="2">
        <f>W26+SUMIFS(data!$H$1:$H$1683, data!$A$1:$A$1683, 'Heron View'!$A26, data!$D$1:$D$1683, 'Heron View'!$A$2, data!$E$1:$E$1683, 'Heron View'!X$5)</f>
        <v>26710.57</v>
      </c>
      <c r="Y26" s="2">
        <f>X26+SUMIFS(data!$H$1:$H$1683, data!$A$1:$A$1683, 'Heron View'!$A26, data!$D$1:$D$1683, 'Heron View'!$A$2, data!$E$1:$E$1683, 'Heron View'!Y$5)</f>
        <v>26710.57</v>
      </c>
      <c r="Z26" s="2">
        <f>Y26+SUMIFS(data!$H$1:$H$1683, data!$A$1:$A$1683, 'Heron View'!$A26, data!$D$1:$D$1683, 'Heron View'!$A$2, data!$E$1:$E$1683, 'Heron View'!Z$5)</f>
        <v>26710.57</v>
      </c>
      <c r="AA26" s="2">
        <f>Z26+SUMIFS(data!$H$1:$H$1683, data!$A$1:$A$1683, 'Heron View'!$A26, data!$D$1:$D$1683, 'Heron View'!$A$2, data!$E$1:$E$1683, 'Heron View'!AA$5)</f>
        <v>26710.57</v>
      </c>
      <c r="AB26" s="2">
        <f>AA26+SUMIFS(data!$H$1:$H$1683, data!$A$1:$A$1683, 'Heron View'!$A26, data!$D$1:$D$1683, 'Heron View'!$A$2, data!$E$1:$E$1683, 'Heron View'!AB$5)</f>
        <v>26788.829999999998</v>
      </c>
      <c r="AC26" s="2">
        <f>AB26+SUMIFS(data!$H$1:$H$1683, data!$A$1:$A$1683, 'Heron View'!$A26, data!$D$1:$D$1683, 'Heron View'!$A$2, data!$E$1:$E$1683, 'Heron View'!AC$5)</f>
        <v>28959.279999999999</v>
      </c>
      <c r="AD26" s="2">
        <f>AC26+SUMIFS(data!$H$1:$H$1683, data!$A$1:$A$1683, 'Heron View'!$A26, data!$D$1:$D$1683, 'Heron View'!$A$2, data!$E$1:$E$1683, 'Heron View'!AD$5)</f>
        <v>37841.42</v>
      </c>
      <c r="AE26" s="2">
        <f>AD26+SUMIFS(data!$H$1:$H$1683, data!$A$1:$A$1683, 'Heron View'!$A26, data!$D$1:$D$1683, 'Heron View'!$A$2, data!$E$1:$E$1683, 'Heron View'!AE$5)</f>
        <v>37948.81</v>
      </c>
      <c r="AF26" s="2">
        <f>AE26+SUMIFS(data!$H$1:$H$1683, data!$A$1:$A$1683, 'Heron View'!$A26, data!$D$1:$D$1683, 'Heron View'!$A$2, data!$E$1:$E$1683, 'Heron View'!AF$5)</f>
        <v>37948.81</v>
      </c>
    </row>
    <row r="27" spans="1:32" x14ac:dyDescent="0.2">
      <c r="A27" t="s">
        <v>28</v>
      </c>
      <c r="C27" s="2">
        <f>SUMIFS(data!$H$1:$H$1683, data!$A$1:$A$1683, 'Heron View'!$A27, data!$D$1:$D$1683, 'Heron View'!$A$2, data!$E$1:$E$1683, 'Heron View'!C$5)</f>
        <v>0</v>
      </c>
      <c r="D27" s="2">
        <f>C27+SUMIFS(data!$H$1:$H$1683, data!$A$1:$A$1683, 'Heron View'!$A27, data!$D$1:$D$1683, 'Heron View'!$A$2, data!$E$1:$E$1683, 'Heron View'!D$5)</f>
        <v>0</v>
      </c>
      <c r="E27" s="2">
        <f>D27+SUMIFS(data!$H$1:$H$1683, data!$A$1:$A$1683, 'Heron View'!$A27, data!$D$1:$D$1683, 'Heron View'!$A$2, data!$E$1:$E$1683, 'Heron View'!E$5)</f>
        <v>0</v>
      </c>
      <c r="F27" s="2">
        <f>E27+SUMIFS(data!$H$1:$H$1683, data!$A$1:$A$1683, 'Heron View'!$A27, data!$D$1:$D$1683, 'Heron View'!$A$2, data!$E$1:$E$1683, 'Heron View'!F$5)</f>
        <v>0</v>
      </c>
      <c r="G27" s="2">
        <f>F27+SUMIFS(data!$H$1:$H$1683, data!$A$1:$A$1683, 'Heron View'!$A27, data!$D$1:$D$1683, 'Heron View'!$A$2, data!$E$1:$E$1683, 'Heron View'!G$5)</f>
        <v>0</v>
      </c>
      <c r="H27" s="2">
        <f>G27+SUMIFS(data!$H$1:$H$1683, data!$A$1:$A$1683, 'Heron View'!$A27, data!$D$1:$D$1683, 'Heron View'!$A$2, data!$E$1:$E$1683, 'Heron View'!H$5)</f>
        <v>0</v>
      </c>
      <c r="I27" s="2">
        <f>H27+SUMIFS(data!$H$1:$H$1683, data!$A$1:$A$1683, 'Heron View'!$A27, data!$D$1:$D$1683, 'Heron View'!$A$2, data!$E$1:$E$1683, 'Heron View'!I$5)</f>
        <v>0</v>
      </c>
      <c r="J27" s="2">
        <f>I27+SUMIFS(data!$H$1:$H$1683, data!$A$1:$A$1683, 'Heron View'!$A27, data!$D$1:$D$1683, 'Heron View'!$A$2, data!$E$1:$E$1683, 'Heron View'!J$5)</f>
        <v>0</v>
      </c>
      <c r="K27" s="2">
        <f>J27+SUMIFS(data!$H$1:$H$1683, data!$A$1:$A$1683, 'Heron View'!$A27, data!$D$1:$D$1683, 'Heron View'!$A$2, data!$E$1:$E$1683, 'Heron View'!K$5)</f>
        <v>0</v>
      </c>
      <c r="L27" s="2">
        <f>K27+SUMIFS(data!$H$1:$H$1683, data!$A$1:$A$1683, 'Heron View'!$A27, data!$D$1:$D$1683, 'Heron View'!$A$2, data!$E$1:$E$1683, 'Heron View'!L$5)</f>
        <v>0</v>
      </c>
      <c r="M27" s="2">
        <f>L27+SUMIFS(data!$H$1:$H$1683, data!$A$1:$A$1683, 'Heron View'!$A27, data!$D$1:$D$1683, 'Heron View'!$A$2, data!$E$1:$E$1683, 'Heron View'!M$5)</f>
        <v>0</v>
      </c>
      <c r="N27" s="2">
        <f>M27+SUMIFS(data!$H$1:$H$1683, data!$A$1:$A$1683, 'Heron View'!$A27, data!$D$1:$D$1683, 'Heron View'!$A$2, data!$E$1:$E$1683, 'Heron View'!N$5)</f>
        <v>0</v>
      </c>
      <c r="O27" s="2">
        <f>N27+SUMIFS(data!$H$1:$H$1683, data!$A$1:$A$1683, 'Heron View'!$A27, data!$D$1:$D$1683, 'Heron View'!$A$2, data!$E$1:$E$1683, 'Heron View'!O$5)</f>
        <v>0</v>
      </c>
      <c r="P27" s="2">
        <f>O27+SUMIFS(data!$H$1:$H$1683, data!$A$1:$A$1683, 'Heron View'!$A27, data!$D$1:$D$1683, 'Heron View'!$A$2, data!$E$1:$E$1683, 'Heron View'!P$5)</f>
        <v>0</v>
      </c>
      <c r="Q27" s="2">
        <f>P27+SUMIFS(data!$H$1:$H$1683, data!$A$1:$A$1683, 'Heron View'!$A27, data!$D$1:$D$1683, 'Heron View'!$A$2, data!$E$1:$E$1683, 'Heron View'!Q$5)</f>
        <v>0</v>
      </c>
      <c r="R27" s="2">
        <f>Q27+SUMIFS(data!$H$1:$H$1683, data!$A$1:$A$1683, 'Heron View'!$A27, data!$D$1:$D$1683, 'Heron View'!$A$2, data!$E$1:$E$1683, 'Heron View'!R$5)</f>
        <v>0</v>
      </c>
      <c r="S27" s="2">
        <f>R27+SUMIFS(data!$H$1:$H$1683, data!$A$1:$A$1683, 'Heron View'!$A27, data!$D$1:$D$1683, 'Heron View'!$A$2, data!$E$1:$E$1683, 'Heron View'!S$5)</f>
        <v>0</v>
      </c>
      <c r="T27" s="2">
        <f>S27+SUMIFS(data!$H$1:$H$1683, data!$A$1:$A$1683, 'Heron View'!$A27, data!$D$1:$D$1683, 'Heron View'!$A$2, data!$E$1:$E$1683, 'Heron View'!T$5)</f>
        <v>134265.54</v>
      </c>
      <c r="U27" s="2">
        <f>T27+SUMIFS(data!$H$1:$H$1683, data!$A$1:$A$1683, 'Heron View'!$A27, data!$D$1:$D$1683, 'Heron View'!$A$2, data!$E$1:$E$1683, 'Heron View'!U$5)</f>
        <v>451248.55000000005</v>
      </c>
      <c r="V27" s="2">
        <f>U27+SUMIFS(data!$H$1:$H$1683, data!$A$1:$A$1683, 'Heron View'!$A27, data!$D$1:$D$1683, 'Heron View'!$A$2, data!$E$1:$E$1683, 'Heron View'!V$5)</f>
        <v>842753.53</v>
      </c>
      <c r="W27" s="2">
        <f>V27+SUMIFS(data!$H$1:$H$1683, data!$A$1:$A$1683, 'Heron View'!$A27, data!$D$1:$D$1683, 'Heron View'!$A$2, data!$E$1:$E$1683, 'Heron View'!W$5)</f>
        <v>1234258.51</v>
      </c>
      <c r="X27" s="2">
        <f>W27+SUMIFS(data!$H$1:$H$1683, data!$A$1:$A$1683, 'Heron View'!$A27, data!$D$1:$D$1683, 'Heron View'!$A$2, data!$E$1:$E$1683, 'Heron View'!X$5)</f>
        <v>1445763.49</v>
      </c>
      <c r="Y27" s="2">
        <f>X27+SUMIFS(data!$H$1:$H$1683, data!$A$1:$A$1683, 'Heron View'!$A27, data!$D$1:$D$1683, 'Heron View'!$A$2, data!$E$1:$E$1683, 'Heron View'!Y$5)</f>
        <v>1807268.47</v>
      </c>
      <c r="Z27" s="2">
        <f>Y27+SUMIFS(data!$H$1:$H$1683, data!$A$1:$A$1683, 'Heron View'!$A27, data!$D$1:$D$1683, 'Heron View'!$A$2, data!$E$1:$E$1683, 'Heron View'!Z$5)</f>
        <v>2438773.4500000002</v>
      </c>
      <c r="AA27" s="2">
        <f>Z27+SUMIFS(data!$H$1:$H$1683, data!$A$1:$A$1683, 'Heron View'!$A27, data!$D$1:$D$1683, 'Heron View'!$A$2, data!$E$1:$E$1683, 'Heron View'!AA$5)</f>
        <v>3310278.43</v>
      </c>
      <c r="AB27" s="2">
        <f>AA27+SUMIFS(data!$H$1:$H$1683, data!$A$1:$A$1683, 'Heron View'!$A27, data!$D$1:$D$1683, 'Heron View'!$A$2, data!$E$1:$E$1683, 'Heron View'!AB$5)</f>
        <v>3821783.41</v>
      </c>
      <c r="AC27" s="2">
        <f>AB27+SUMIFS(data!$H$1:$H$1683, data!$A$1:$A$1683, 'Heron View'!$A27, data!$D$1:$D$1683, 'Heron View'!$A$2, data!$E$1:$E$1683, 'Heron View'!AC$5)</f>
        <v>4183288.39</v>
      </c>
      <c r="AD27" s="2">
        <f>AC27+SUMIFS(data!$H$1:$H$1683, data!$A$1:$A$1683, 'Heron View'!$A27, data!$D$1:$D$1683, 'Heron View'!$A$2, data!$E$1:$E$1683, 'Heron View'!AD$5)</f>
        <v>4784793.37</v>
      </c>
      <c r="AE27" s="2">
        <f>AD27+SUMIFS(data!$H$1:$H$1683, data!$A$1:$A$1683, 'Heron View'!$A27, data!$D$1:$D$1683, 'Heron View'!$A$2, data!$E$1:$E$1683, 'Heron View'!AE$5)</f>
        <v>5010702.95</v>
      </c>
      <c r="AF27" s="2">
        <f>AE27+SUMIFS(data!$H$1:$H$1683, data!$A$1:$A$1683, 'Heron View'!$A27, data!$D$1:$D$1683, 'Heron View'!$A$2, data!$E$1:$E$1683, 'Heron View'!AF$5)</f>
        <v>5732207.8900000006</v>
      </c>
    </row>
    <row r="28" spans="1:32" x14ac:dyDescent="0.2">
      <c r="A28" t="s">
        <v>99</v>
      </c>
      <c r="C28" s="2">
        <f>SUMIFS(data!$H$1:$H$1683, data!$A$1:$A$1683, 'Heron View'!$A28, data!$D$1:$D$1683, 'Heron View'!$A$2, data!$E$1:$E$1683, 'Heron View'!C$5)</f>
        <v>0</v>
      </c>
      <c r="D28" s="2">
        <f>C28+SUMIFS(data!$H$1:$H$1683, data!$A$1:$A$1683, 'Heron View'!$A28, data!$D$1:$D$1683, 'Heron View'!$A$2, data!$E$1:$E$1683, 'Heron View'!D$5)</f>
        <v>0</v>
      </c>
      <c r="E28" s="2">
        <f>D28+SUMIFS(data!$H$1:$H$1683, data!$A$1:$A$1683, 'Heron View'!$A28, data!$D$1:$D$1683, 'Heron View'!$A$2, data!$E$1:$E$1683, 'Heron View'!E$5)</f>
        <v>0</v>
      </c>
      <c r="F28" s="2">
        <f>E28+SUMIFS(data!$H$1:$H$1683, data!$A$1:$A$1683, 'Heron View'!$A28, data!$D$1:$D$1683, 'Heron View'!$A$2, data!$E$1:$E$1683, 'Heron View'!F$5)</f>
        <v>0</v>
      </c>
      <c r="G28" s="2">
        <f>F28+SUMIFS(data!$H$1:$H$1683, data!$A$1:$A$1683, 'Heron View'!$A28, data!$D$1:$D$1683, 'Heron View'!$A$2, data!$E$1:$E$1683, 'Heron View'!G$5)</f>
        <v>0</v>
      </c>
      <c r="H28" s="2">
        <f>G28+SUMIFS(data!$H$1:$H$1683, data!$A$1:$A$1683, 'Heron View'!$A28, data!$D$1:$D$1683, 'Heron View'!$A$2, data!$E$1:$E$1683, 'Heron View'!H$5)</f>
        <v>0</v>
      </c>
      <c r="I28" s="2">
        <f>H28+SUMIFS(data!$H$1:$H$1683, data!$A$1:$A$1683, 'Heron View'!$A28, data!$D$1:$D$1683, 'Heron View'!$A$2, data!$E$1:$E$1683, 'Heron View'!I$5)</f>
        <v>0</v>
      </c>
      <c r="J28" s="2">
        <f>I28+SUMIFS(data!$H$1:$H$1683, data!$A$1:$A$1683, 'Heron View'!$A28, data!$D$1:$D$1683, 'Heron View'!$A$2, data!$E$1:$E$1683, 'Heron View'!J$5)</f>
        <v>0</v>
      </c>
      <c r="K28" s="2">
        <f>J28+SUMIFS(data!$H$1:$H$1683, data!$A$1:$A$1683, 'Heron View'!$A28, data!$D$1:$D$1683, 'Heron View'!$A$2, data!$E$1:$E$1683, 'Heron View'!K$5)</f>
        <v>0</v>
      </c>
      <c r="L28" s="2">
        <f>K28+SUMIFS(data!$H$1:$H$1683, data!$A$1:$A$1683, 'Heron View'!$A28, data!$D$1:$D$1683, 'Heron View'!$A$2, data!$E$1:$E$1683, 'Heron View'!L$5)</f>
        <v>0</v>
      </c>
      <c r="M28" s="2">
        <f>L28+SUMIFS(data!$H$1:$H$1683, data!$A$1:$A$1683, 'Heron View'!$A28, data!$D$1:$D$1683, 'Heron View'!$A$2, data!$E$1:$E$1683, 'Heron View'!M$5)</f>
        <v>0</v>
      </c>
      <c r="N28" s="2">
        <f>M28+SUMIFS(data!$H$1:$H$1683, data!$A$1:$A$1683, 'Heron View'!$A28, data!$D$1:$D$1683, 'Heron View'!$A$2, data!$E$1:$E$1683, 'Heron View'!N$5)</f>
        <v>0</v>
      </c>
      <c r="O28" s="2">
        <f>N28+SUMIFS(data!$H$1:$H$1683, data!$A$1:$A$1683, 'Heron View'!$A28, data!$D$1:$D$1683, 'Heron View'!$A$2, data!$E$1:$E$1683, 'Heron View'!O$5)</f>
        <v>0</v>
      </c>
      <c r="P28" s="2">
        <f>O28+SUMIFS(data!$H$1:$H$1683, data!$A$1:$A$1683, 'Heron View'!$A28, data!$D$1:$D$1683, 'Heron View'!$A$2, data!$E$1:$E$1683, 'Heron View'!P$5)</f>
        <v>0</v>
      </c>
      <c r="Q28" s="2">
        <f>P28+SUMIFS(data!$H$1:$H$1683, data!$A$1:$A$1683, 'Heron View'!$A28, data!$D$1:$D$1683, 'Heron View'!$A$2, data!$E$1:$E$1683, 'Heron View'!Q$5)</f>
        <v>0</v>
      </c>
      <c r="R28" s="2">
        <f>Q28+SUMIFS(data!$H$1:$H$1683, data!$A$1:$A$1683, 'Heron View'!$A28, data!$D$1:$D$1683, 'Heron View'!$A$2, data!$E$1:$E$1683, 'Heron View'!R$5)</f>
        <v>14689.94</v>
      </c>
      <c r="S28" s="2">
        <f>R28+SUMIFS(data!$H$1:$H$1683, data!$A$1:$A$1683, 'Heron View'!$A28, data!$D$1:$D$1683, 'Heron View'!$A$2, data!$E$1:$E$1683, 'Heron View'!S$5)</f>
        <v>14689.94</v>
      </c>
      <c r="T28" s="2">
        <f>S28+SUMIFS(data!$H$1:$H$1683, data!$A$1:$A$1683, 'Heron View'!$A28, data!$D$1:$D$1683, 'Heron View'!$A$2, data!$E$1:$E$1683, 'Heron View'!T$5)</f>
        <v>44709.94</v>
      </c>
      <c r="U28" s="2">
        <f>T28+SUMIFS(data!$H$1:$H$1683, data!$A$1:$A$1683, 'Heron View'!$A28, data!$D$1:$D$1683, 'Heron View'!$A$2, data!$E$1:$E$1683, 'Heron View'!U$5)</f>
        <v>61556.94</v>
      </c>
      <c r="V28" s="2">
        <f>U28+SUMIFS(data!$H$1:$H$1683, data!$A$1:$A$1683, 'Heron View'!$A28, data!$D$1:$D$1683, 'Heron View'!$A$2, data!$E$1:$E$1683, 'Heron View'!V$5)</f>
        <v>61556.94</v>
      </c>
      <c r="W28" s="2">
        <f>V28+SUMIFS(data!$H$1:$H$1683, data!$A$1:$A$1683, 'Heron View'!$A28, data!$D$1:$D$1683, 'Heron View'!$A$2, data!$E$1:$E$1683, 'Heron View'!W$5)</f>
        <v>61556.94</v>
      </c>
      <c r="X28" s="2">
        <f>W28+SUMIFS(data!$H$1:$H$1683, data!$A$1:$A$1683, 'Heron View'!$A28, data!$D$1:$D$1683, 'Heron View'!$A$2, data!$E$1:$E$1683, 'Heron View'!X$5)</f>
        <v>61556.94</v>
      </c>
      <c r="Y28" s="2">
        <f>X28+SUMIFS(data!$H$1:$H$1683, data!$A$1:$A$1683, 'Heron View'!$A28, data!$D$1:$D$1683, 'Heron View'!$A$2, data!$E$1:$E$1683, 'Heron View'!Y$5)</f>
        <v>61556.94</v>
      </c>
      <c r="Z28" s="2">
        <f>Y28+SUMIFS(data!$H$1:$H$1683, data!$A$1:$A$1683, 'Heron View'!$A28, data!$D$1:$D$1683, 'Heron View'!$A$2, data!$E$1:$E$1683, 'Heron View'!Z$5)</f>
        <v>61556.94</v>
      </c>
      <c r="AA28" s="2">
        <f>Z28+SUMIFS(data!$H$1:$H$1683, data!$A$1:$A$1683, 'Heron View'!$A28, data!$D$1:$D$1683, 'Heron View'!$A$2, data!$E$1:$E$1683, 'Heron View'!AA$5)</f>
        <v>61556.94</v>
      </c>
      <c r="AB28" s="2">
        <f>AA28+SUMIFS(data!$H$1:$H$1683, data!$A$1:$A$1683, 'Heron View'!$A28, data!$D$1:$D$1683, 'Heron View'!$A$2, data!$E$1:$E$1683, 'Heron View'!AB$5)</f>
        <v>61556.94</v>
      </c>
      <c r="AC28" s="2">
        <f>AB28+SUMIFS(data!$H$1:$H$1683, data!$A$1:$A$1683, 'Heron View'!$A28, data!$D$1:$D$1683, 'Heron View'!$A$2, data!$E$1:$E$1683, 'Heron View'!AC$5)</f>
        <v>61556.94</v>
      </c>
      <c r="AD28" s="2">
        <f>AC28+SUMIFS(data!$H$1:$H$1683, data!$A$1:$A$1683, 'Heron View'!$A28, data!$D$1:$D$1683, 'Heron View'!$A$2, data!$E$1:$E$1683, 'Heron View'!AD$5)</f>
        <v>61556.94</v>
      </c>
      <c r="AE28" s="2">
        <f>AD28+SUMIFS(data!$H$1:$H$1683, data!$A$1:$A$1683, 'Heron View'!$A28, data!$D$1:$D$1683, 'Heron View'!$A$2, data!$E$1:$E$1683, 'Heron View'!AE$5)</f>
        <v>61556.94</v>
      </c>
      <c r="AF28" s="2">
        <f>AE28+SUMIFS(data!$H$1:$H$1683, data!$A$1:$A$1683, 'Heron View'!$A28, data!$D$1:$D$1683, 'Heron View'!$A$2, data!$E$1:$E$1683, 'Heron View'!AF$5)</f>
        <v>61556.94</v>
      </c>
    </row>
    <row r="29" spans="1:32" x14ac:dyDescent="0.2">
      <c r="A29" t="s">
        <v>100</v>
      </c>
      <c r="C29" s="2">
        <f>SUMIFS(data!$H$1:$H$1683, data!$A$1:$A$1683, 'Heron View'!$A29, data!$D$1:$D$1683, 'Heron View'!$A$2, data!$E$1:$E$1683, 'Heron View'!C$5)</f>
        <v>0</v>
      </c>
      <c r="D29" s="2">
        <f>C29+SUMIFS(data!$H$1:$H$1683, data!$A$1:$A$1683, 'Heron View'!$A29, data!$D$1:$D$1683, 'Heron View'!$A$2, data!$E$1:$E$1683, 'Heron View'!D$5)</f>
        <v>0</v>
      </c>
      <c r="E29" s="2">
        <f>D29+SUMIFS(data!$H$1:$H$1683, data!$A$1:$A$1683, 'Heron View'!$A29, data!$D$1:$D$1683, 'Heron View'!$A$2, data!$E$1:$E$1683, 'Heron View'!E$5)</f>
        <v>0</v>
      </c>
      <c r="F29" s="2">
        <f>E29+SUMIFS(data!$H$1:$H$1683, data!$A$1:$A$1683, 'Heron View'!$A29, data!$D$1:$D$1683, 'Heron View'!$A$2, data!$E$1:$E$1683, 'Heron View'!F$5)</f>
        <v>0</v>
      </c>
      <c r="G29" s="2">
        <f>F29+SUMIFS(data!$H$1:$H$1683, data!$A$1:$A$1683, 'Heron View'!$A29, data!$D$1:$D$1683, 'Heron View'!$A$2, data!$E$1:$E$1683, 'Heron View'!G$5)</f>
        <v>0</v>
      </c>
      <c r="H29" s="2">
        <f>G29+SUMIFS(data!$H$1:$H$1683, data!$A$1:$A$1683, 'Heron View'!$A29, data!$D$1:$D$1683, 'Heron View'!$A$2, data!$E$1:$E$1683, 'Heron View'!H$5)</f>
        <v>0</v>
      </c>
      <c r="I29" s="2">
        <f>H29+SUMIFS(data!$H$1:$H$1683, data!$A$1:$A$1683, 'Heron View'!$A29, data!$D$1:$D$1683, 'Heron View'!$A$2, data!$E$1:$E$1683, 'Heron View'!I$5)</f>
        <v>0</v>
      </c>
      <c r="J29" s="2">
        <f>I29+SUMIFS(data!$H$1:$H$1683, data!$A$1:$A$1683, 'Heron View'!$A29, data!$D$1:$D$1683, 'Heron View'!$A$2, data!$E$1:$E$1683, 'Heron View'!J$5)</f>
        <v>0</v>
      </c>
      <c r="K29" s="2">
        <f>J29+SUMIFS(data!$H$1:$H$1683, data!$A$1:$A$1683, 'Heron View'!$A29, data!$D$1:$D$1683, 'Heron View'!$A$2, data!$E$1:$E$1683, 'Heron View'!K$5)</f>
        <v>0</v>
      </c>
      <c r="L29" s="2">
        <f>K29+SUMIFS(data!$H$1:$H$1683, data!$A$1:$A$1683, 'Heron View'!$A29, data!$D$1:$D$1683, 'Heron View'!$A$2, data!$E$1:$E$1683, 'Heron View'!L$5)</f>
        <v>0</v>
      </c>
      <c r="M29" s="2">
        <f>L29+SUMIFS(data!$H$1:$H$1683, data!$A$1:$A$1683, 'Heron View'!$A29, data!$D$1:$D$1683, 'Heron View'!$A$2, data!$E$1:$E$1683, 'Heron View'!M$5)</f>
        <v>0</v>
      </c>
      <c r="N29" s="2">
        <f>M29+SUMIFS(data!$H$1:$H$1683, data!$A$1:$A$1683, 'Heron View'!$A29, data!$D$1:$D$1683, 'Heron View'!$A$2, data!$E$1:$E$1683, 'Heron View'!N$5)</f>
        <v>0</v>
      </c>
      <c r="O29" s="2">
        <f>N29+SUMIFS(data!$H$1:$H$1683, data!$A$1:$A$1683, 'Heron View'!$A29, data!$D$1:$D$1683, 'Heron View'!$A$2, data!$E$1:$E$1683, 'Heron View'!O$5)</f>
        <v>0</v>
      </c>
      <c r="P29" s="2">
        <f>O29+SUMIFS(data!$H$1:$H$1683, data!$A$1:$A$1683, 'Heron View'!$A29, data!$D$1:$D$1683, 'Heron View'!$A$2, data!$E$1:$E$1683, 'Heron View'!P$5)</f>
        <v>0</v>
      </c>
      <c r="Q29" s="2">
        <f>P29+SUMIFS(data!$H$1:$H$1683, data!$A$1:$A$1683, 'Heron View'!$A29, data!$D$1:$D$1683, 'Heron View'!$A$2, data!$E$1:$E$1683, 'Heron View'!Q$5)</f>
        <v>0</v>
      </c>
      <c r="R29" s="2">
        <f>Q29+SUMIFS(data!$H$1:$H$1683, data!$A$1:$A$1683, 'Heron View'!$A29, data!$D$1:$D$1683, 'Heron View'!$A$2, data!$E$1:$E$1683, 'Heron View'!R$5)</f>
        <v>0</v>
      </c>
      <c r="S29" s="2">
        <f>R29+SUMIFS(data!$H$1:$H$1683, data!$A$1:$A$1683, 'Heron View'!$A29, data!$D$1:$D$1683, 'Heron View'!$A$2, data!$E$1:$E$1683, 'Heron View'!S$5)</f>
        <v>6212.85</v>
      </c>
      <c r="T29" s="2">
        <f>S29+SUMIFS(data!$H$1:$H$1683, data!$A$1:$A$1683, 'Heron View'!$A29, data!$D$1:$D$1683, 'Heron View'!$A$2, data!$E$1:$E$1683, 'Heron View'!T$5)</f>
        <v>6212.85</v>
      </c>
      <c r="U29" s="2">
        <f>T29+SUMIFS(data!$H$1:$H$1683, data!$A$1:$A$1683, 'Heron View'!$A29, data!$D$1:$D$1683, 'Heron View'!$A$2, data!$E$1:$E$1683, 'Heron View'!U$5)</f>
        <v>6212.85</v>
      </c>
      <c r="V29" s="2">
        <f>U29+SUMIFS(data!$H$1:$H$1683, data!$A$1:$A$1683, 'Heron View'!$A29, data!$D$1:$D$1683, 'Heron View'!$A$2, data!$E$1:$E$1683, 'Heron View'!V$5)</f>
        <v>6212.85</v>
      </c>
      <c r="W29" s="2">
        <f>V29+SUMIFS(data!$H$1:$H$1683, data!$A$1:$A$1683, 'Heron View'!$A29, data!$D$1:$D$1683, 'Heron View'!$A$2, data!$E$1:$E$1683, 'Heron View'!W$5)</f>
        <v>6212.85</v>
      </c>
      <c r="X29" s="2">
        <f>W29+SUMIFS(data!$H$1:$H$1683, data!$A$1:$A$1683, 'Heron View'!$A29, data!$D$1:$D$1683, 'Heron View'!$A$2, data!$E$1:$E$1683, 'Heron View'!X$5)</f>
        <v>6212.85</v>
      </c>
      <c r="Y29" s="2">
        <f>X29+SUMIFS(data!$H$1:$H$1683, data!$A$1:$A$1683, 'Heron View'!$A29, data!$D$1:$D$1683, 'Heron View'!$A$2, data!$E$1:$E$1683, 'Heron View'!Y$5)</f>
        <v>6212.85</v>
      </c>
      <c r="Z29" s="2">
        <f>Y29+SUMIFS(data!$H$1:$H$1683, data!$A$1:$A$1683, 'Heron View'!$A29, data!$D$1:$D$1683, 'Heron View'!$A$2, data!$E$1:$E$1683, 'Heron View'!Z$5)</f>
        <v>6212.85</v>
      </c>
      <c r="AA29" s="2">
        <f>Z29+SUMIFS(data!$H$1:$H$1683, data!$A$1:$A$1683, 'Heron View'!$A29, data!$D$1:$D$1683, 'Heron View'!$A$2, data!$E$1:$E$1683, 'Heron View'!AA$5)</f>
        <v>6212.85</v>
      </c>
      <c r="AB29" s="2">
        <f>AA29+SUMIFS(data!$H$1:$H$1683, data!$A$1:$A$1683, 'Heron View'!$A29, data!$D$1:$D$1683, 'Heron View'!$A$2, data!$E$1:$E$1683, 'Heron View'!AB$5)</f>
        <v>6212.85</v>
      </c>
      <c r="AC29" s="2">
        <f>AB29+SUMIFS(data!$H$1:$H$1683, data!$A$1:$A$1683, 'Heron View'!$A29, data!$D$1:$D$1683, 'Heron View'!$A$2, data!$E$1:$E$1683, 'Heron View'!AC$5)</f>
        <v>6212.85</v>
      </c>
      <c r="AD29" s="2">
        <f>AC29+SUMIFS(data!$H$1:$H$1683, data!$A$1:$A$1683, 'Heron View'!$A29, data!$D$1:$D$1683, 'Heron View'!$A$2, data!$E$1:$E$1683, 'Heron View'!AD$5)</f>
        <v>6212.85</v>
      </c>
      <c r="AE29" s="2">
        <f>AD29+SUMIFS(data!$H$1:$H$1683, data!$A$1:$A$1683, 'Heron View'!$A29, data!$D$1:$D$1683, 'Heron View'!$A$2, data!$E$1:$E$1683, 'Heron View'!AE$5)</f>
        <v>6212.85</v>
      </c>
      <c r="AF29" s="2">
        <f>AE29+SUMIFS(data!$H$1:$H$1683, data!$A$1:$A$1683, 'Heron View'!$A29, data!$D$1:$D$1683, 'Heron View'!$A$2, data!$E$1:$E$1683, 'Heron View'!AF$5)</f>
        <v>6212.85</v>
      </c>
    </row>
    <row r="30" spans="1:32" x14ac:dyDescent="0.2">
      <c r="A30" t="s">
        <v>122</v>
      </c>
      <c r="C30" s="2">
        <f>SUMIFS(data!$H$1:$H$1683, data!$A$1:$A$1683, 'Heron View'!$A30, data!$D$1:$D$1683, 'Heron View'!$A$2, data!$E$1:$E$1683, 'Heron View'!C$5)</f>
        <v>0</v>
      </c>
      <c r="D30" s="2">
        <f>C30+SUMIFS(data!$H$1:$H$1683, data!$A$1:$A$1683, 'Heron View'!$A30, data!$D$1:$D$1683, 'Heron View'!$A$2, data!$E$1:$E$1683, 'Heron View'!D$5)</f>
        <v>0</v>
      </c>
      <c r="E30" s="2">
        <f>D30+SUMIFS(data!$H$1:$H$1683, data!$A$1:$A$1683, 'Heron View'!$A30, data!$D$1:$D$1683, 'Heron View'!$A$2, data!$E$1:$E$1683, 'Heron View'!E$5)</f>
        <v>0</v>
      </c>
      <c r="F30" s="2">
        <f>E30+SUMIFS(data!$H$1:$H$1683, data!$A$1:$A$1683, 'Heron View'!$A30, data!$D$1:$D$1683, 'Heron View'!$A$2, data!$E$1:$E$1683, 'Heron View'!F$5)</f>
        <v>0</v>
      </c>
      <c r="G30" s="2">
        <f>F30+SUMIFS(data!$H$1:$H$1683, data!$A$1:$A$1683, 'Heron View'!$A30, data!$D$1:$D$1683, 'Heron View'!$A$2, data!$E$1:$E$1683, 'Heron View'!G$5)</f>
        <v>0</v>
      </c>
      <c r="H30" s="2">
        <f>G30+SUMIFS(data!$H$1:$H$1683, data!$A$1:$A$1683, 'Heron View'!$A30, data!$D$1:$D$1683, 'Heron View'!$A$2, data!$E$1:$E$1683, 'Heron View'!H$5)</f>
        <v>0</v>
      </c>
      <c r="I30" s="2">
        <f>H30+SUMIFS(data!$H$1:$H$1683, data!$A$1:$A$1683, 'Heron View'!$A30, data!$D$1:$D$1683, 'Heron View'!$A$2, data!$E$1:$E$1683, 'Heron View'!I$5)</f>
        <v>0</v>
      </c>
      <c r="J30" s="2">
        <f>I30+SUMIFS(data!$H$1:$H$1683, data!$A$1:$A$1683, 'Heron View'!$A30, data!$D$1:$D$1683, 'Heron View'!$A$2, data!$E$1:$E$1683, 'Heron View'!J$5)</f>
        <v>0</v>
      </c>
      <c r="K30" s="2">
        <f>J30+SUMIFS(data!$H$1:$H$1683, data!$A$1:$A$1683, 'Heron View'!$A30, data!$D$1:$D$1683, 'Heron View'!$A$2, data!$E$1:$E$1683, 'Heron View'!K$5)</f>
        <v>0</v>
      </c>
      <c r="L30" s="2">
        <f>K30+SUMIFS(data!$H$1:$H$1683, data!$A$1:$A$1683, 'Heron View'!$A30, data!$D$1:$D$1683, 'Heron View'!$A$2, data!$E$1:$E$1683, 'Heron View'!L$5)</f>
        <v>0</v>
      </c>
      <c r="M30" s="2">
        <f>L30+SUMIFS(data!$H$1:$H$1683, data!$A$1:$A$1683, 'Heron View'!$A30, data!$D$1:$D$1683, 'Heron View'!$A$2, data!$E$1:$E$1683, 'Heron View'!M$5)</f>
        <v>0</v>
      </c>
      <c r="N30" s="2">
        <f>M30+SUMIFS(data!$H$1:$H$1683, data!$A$1:$A$1683, 'Heron View'!$A30, data!$D$1:$D$1683, 'Heron View'!$A$2, data!$E$1:$E$1683, 'Heron View'!N$5)</f>
        <v>0</v>
      </c>
      <c r="O30" s="2">
        <f>N30+SUMIFS(data!$H$1:$H$1683, data!$A$1:$A$1683, 'Heron View'!$A30, data!$D$1:$D$1683, 'Heron View'!$A$2, data!$E$1:$E$1683, 'Heron View'!O$5)</f>
        <v>0</v>
      </c>
      <c r="P30" s="2">
        <f>O30+SUMIFS(data!$H$1:$H$1683, data!$A$1:$A$1683, 'Heron View'!$A30, data!$D$1:$D$1683, 'Heron View'!$A$2, data!$E$1:$E$1683, 'Heron View'!P$5)</f>
        <v>0</v>
      </c>
      <c r="Q30" s="2">
        <f>P30+SUMIFS(data!$H$1:$H$1683, data!$A$1:$A$1683, 'Heron View'!$A30, data!$D$1:$D$1683, 'Heron View'!$A$2, data!$E$1:$E$1683, 'Heron View'!Q$5)</f>
        <v>0</v>
      </c>
      <c r="R30" s="2">
        <f>Q30+SUMIFS(data!$H$1:$H$1683, data!$A$1:$A$1683, 'Heron View'!$A30, data!$D$1:$D$1683, 'Heron View'!$A$2, data!$E$1:$E$1683, 'Heron View'!R$5)</f>
        <v>0</v>
      </c>
      <c r="S30" s="2">
        <f>R30+SUMIFS(data!$H$1:$H$1683, data!$A$1:$A$1683, 'Heron View'!$A30, data!$D$1:$D$1683, 'Heron View'!$A$2, data!$E$1:$E$1683, 'Heron View'!S$5)</f>
        <v>0</v>
      </c>
      <c r="T30" s="2">
        <f>S30+SUMIFS(data!$H$1:$H$1683, data!$A$1:$A$1683, 'Heron View'!$A30, data!$D$1:$D$1683, 'Heron View'!$A$2, data!$E$1:$E$1683, 'Heron View'!T$5)</f>
        <v>0</v>
      </c>
      <c r="U30" s="2">
        <f>T30+SUMIFS(data!$H$1:$H$1683, data!$A$1:$A$1683, 'Heron View'!$A30, data!$D$1:$D$1683, 'Heron View'!$A$2, data!$E$1:$E$1683, 'Heron View'!U$5)</f>
        <v>0</v>
      </c>
      <c r="V30" s="2">
        <f>U30+SUMIFS(data!$H$1:$H$1683, data!$A$1:$A$1683, 'Heron View'!$A30, data!$D$1:$D$1683, 'Heron View'!$A$2, data!$E$1:$E$1683, 'Heron View'!V$5)</f>
        <v>5125504.8499999996</v>
      </c>
      <c r="W30" s="2">
        <f>V30+SUMIFS(data!$H$1:$H$1683, data!$A$1:$A$1683, 'Heron View'!$A30, data!$D$1:$D$1683, 'Heron View'!$A$2, data!$E$1:$E$1683, 'Heron View'!W$5)</f>
        <v>5439542.7309999997</v>
      </c>
      <c r="X30" s="2">
        <f>W30+SUMIFS(data!$H$1:$H$1683, data!$A$1:$A$1683, 'Heron View'!$A30, data!$D$1:$D$1683, 'Heron View'!$A$2, data!$E$1:$E$1683, 'Heron View'!X$5)</f>
        <v>5753580.6119999997</v>
      </c>
      <c r="Y30" s="2">
        <f>X30+SUMIFS(data!$H$1:$H$1683, data!$A$1:$A$1683, 'Heron View'!$A30, data!$D$1:$D$1683, 'Heron View'!$A$2, data!$E$1:$E$1683, 'Heron View'!Y$5)</f>
        <v>6067618.4929999998</v>
      </c>
      <c r="Z30" s="2">
        <f>Y30+SUMIFS(data!$H$1:$H$1683, data!$A$1:$A$1683, 'Heron View'!$A30, data!$D$1:$D$1683, 'Heron View'!$A$2, data!$E$1:$E$1683, 'Heron View'!Z$5)</f>
        <v>6381656.3739999998</v>
      </c>
      <c r="AA30" s="2">
        <f>Z30+SUMIFS(data!$H$1:$H$1683, data!$A$1:$A$1683, 'Heron View'!$A30, data!$D$1:$D$1683, 'Heron View'!$A$2, data!$E$1:$E$1683, 'Heron View'!AA$5)</f>
        <v>6695694.2549999999</v>
      </c>
      <c r="AB30" s="2">
        <f>AA30+SUMIFS(data!$H$1:$H$1683, data!$A$1:$A$1683, 'Heron View'!$A30, data!$D$1:$D$1683, 'Heron View'!$A$2, data!$E$1:$E$1683, 'Heron View'!AB$5)</f>
        <v>7009732.1359999999</v>
      </c>
      <c r="AC30" s="2">
        <f>AB30+SUMIFS(data!$H$1:$H$1683, data!$A$1:$A$1683, 'Heron View'!$A30, data!$D$1:$D$1683, 'Heron View'!$A$2, data!$E$1:$E$1683, 'Heron View'!AC$5)</f>
        <v>7323770.017</v>
      </c>
      <c r="AD30" s="2">
        <f>AC30+SUMIFS(data!$H$1:$H$1683, data!$A$1:$A$1683, 'Heron View'!$A30, data!$D$1:$D$1683, 'Heron View'!$A$2, data!$E$1:$E$1683, 'Heron View'!AD$5)</f>
        <v>7637807.898</v>
      </c>
      <c r="AE30" s="2">
        <f>AD30+SUMIFS(data!$H$1:$H$1683, data!$A$1:$A$1683, 'Heron View'!$A30, data!$D$1:$D$1683, 'Heron View'!$A$2, data!$E$1:$E$1683, 'Heron View'!AE$5)</f>
        <v>7951845.7790000001</v>
      </c>
      <c r="AF30" s="2">
        <f>AE30+SUMIFS(data!$H$1:$H$1683, data!$A$1:$A$1683, 'Heron View'!$A30, data!$D$1:$D$1683, 'Heron View'!$A$2, data!$E$1:$E$1683, 'Heron View'!AF$5)</f>
        <v>8265883.6600000001</v>
      </c>
    </row>
    <row r="31" spans="1:32" x14ac:dyDescent="0.2">
      <c r="A31" t="s">
        <v>125</v>
      </c>
      <c r="C31" s="2">
        <f>SUMIFS(data!$H$1:$H$1683, data!$A$1:$A$1683, 'Heron View'!$A31, data!$D$1:$D$1683, 'Heron View'!$A$2, data!$E$1:$E$1683, 'Heron View'!C$5)</f>
        <v>0</v>
      </c>
      <c r="D31" s="2">
        <f>C31+SUMIFS(data!$H$1:$H$1683, data!$A$1:$A$1683, 'Heron View'!$A31, data!$D$1:$D$1683, 'Heron View'!$A$2, data!$E$1:$E$1683, 'Heron View'!D$5)</f>
        <v>0</v>
      </c>
      <c r="E31" s="2">
        <f>D31+SUMIFS(data!$H$1:$H$1683, data!$A$1:$A$1683, 'Heron View'!$A31, data!$D$1:$D$1683, 'Heron View'!$A$2, data!$E$1:$E$1683, 'Heron View'!E$5)</f>
        <v>0</v>
      </c>
      <c r="F31" s="2">
        <f>E31+SUMIFS(data!$H$1:$H$1683, data!$A$1:$A$1683, 'Heron View'!$A31, data!$D$1:$D$1683, 'Heron View'!$A$2, data!$E$1:$E$1683, 'Heron View'!F$5)</f>
        <v>0</v>
      </c>
      <c r="G31" s="2">
        <f>F31+SUMIFS(data!$H$1:$H$1683, data!$A$1:$A$1683, 'Heron View'!$A31, data!$D$1:$D$1683, 'Heron View'!$A$2, data!$E$1:$E$1683, 'Heron View'!G$5)</f>
        <v>0</v>
      </c>
      <c r="H31" s="2">
        <f>G31+SUMIFS(data!$H$1:$H$1683, data!$A$1:$A$1683, 'Heron View'!$A31, data!$D$1:$D$1683, 'Heron View'!$A$2, data!$E$1:$E$1683, 'Heron View'!H$5)</f>
        <v>0</v>
      </c>
      <c r="I31" s="2">
        <f>H31+SUMIFS(data!$H$1:$H$1683, data!$A$1:$A$1683, 'Heron View'!$A31, data!$D$1:$D$1683, 'Heron View'!$A$2, data!$E$1:$E$1683, 'Heron View'!I$5)</f>
        <v>0</v>
      </c>
      <c r="J31" s="2">
        <f>I31+SUMIFS(data!$H$1:$H$1683, data!$A$1:$A$1683, 'Heron View'!$A31, data!$D$1:$D$1683, 'Heron View'!$A$2, data!$E$1:$E$1683, 'Heron View'!J$5)</f>
        <v>0</v>
      </c>
      <c r="K31" s="2">
        <f>J31+SUMIFS(data!$H$1:$H$1683, data!$A$1:$A$1683, 'Heron View'!$A31, data!$D$1:$D$1683, 'Heron View'!$A$2, data!$E$1:$E$1683, 'Heron View'!K$5)</f>
        <v>0</v>
      </c>
      <c r="L31" s="2">
        <f>K31+SUMIFS(data!$H$1:$H$1683, data!$A$1:$A$1683, 'Heron View'!$A31, data!$D$1:$D$1683, 'Heron View'!$A$2, data!$E$1:$E$1683, 'Heron View'!L$5)</f>
        <v>0</v>
      </c>
      <c r="M31" s="2">
        <f>L31+SUMIFS(data!$H$1:$H$1683, data!$A$1:$A$1683, 'Heron View'!$A31, data!$D$1:$D$1683, 'Heron View'!$A$2, data!$E$1:$E$1683, 'Heron View'!M$5)</f>
        <v>0</v>
      </c>
      <c r="N31" s="2">
        <f>M31+SUMIFS(data!$H$1:$H$1683, data!$A$1:$A$1683, 'Heron View'!$A31, data!$D$1:$D$1683, 'Heron View'!$A$2, data!$E$1:$E$1683, 'Heron View'!N$5)</f>
        <v>0</v>
      </c>
      <c r="O31" s="2">
        <f>N31+SUMIFS(data!$H$1:$H$1683, data!$A$1:$A$1683, 'Heron View'!$A31, data!$D$1:$D$1683, 'Heron View'!$A$2, data!$E$1:$E$1683, 'Heron View'!O$5)</f>
        <v>0</v>
      </c>
      <c r="P31" s="2">
        <f>O31+SUMIFS(data!$H$1:$H$1683, data!$A$1:$A$1683, 'Heron View'!$A31, data!$D$1:$D$1683, 'Heron View'!$A$2, data!$E$1:$E$1683, 'Heron View'!P$5)</f>
        <v>0</v>
      </c>
      <c r="Q31" s="2">
        <f>P31+SUMIFS(data!$H$1:$H$1683, data!$A$1:$A$1683, 'Heron View'!$A31, data!$D$1:$D$1683, 'Heron View'!$A$2, data!$E$1:$E$1683, 'Heron View'!Q$5)</f>
        <v>0</v>
      </c>
      <c r="R31" s="2">
        <f>Q31+SUMIFS(data!$H$1:$H$1683, data!$A$1:$A$1683, 'Heron View'!$A31, data!$D$1:$D$1683, 'Heron View'!$A$2, data!$E$1:$E$1683, 'Heron View'!R$5)</f>
        <v>0</v>
      </c>
      <c r="S31" s="2">
        <f>R31+SUMIFS(data!$H$1:$H$1683, data!$A$1:$A$1683, 'Heron View'!$A31, data!$D$1:$D$1683, 'Heron View'!$A$2, data!$E$1:$E$1683, 'Heron View'!S$5)</f>
        <v>0</v>
      </c>
      <c r="T31" s="2">
        <f>S31+SUMIFS(data!$H$1:$H$1683, data!$A$1:$A$1683, 'Heron View'!$A31, data!$D$1:$D$1683, 'Heron View'!$A$2, data!$E$1:$E$1683, 'Heron View'!T$5)</f>
        <v>0</v>
      </c>
      <c r="U31" s="2">
        <f>T31+SUMIFS(data!$H$1:$H$1683, data!$A$1:$A$1683, 'Heron View'!$A31, data!$D$1:$D$1683, 'Heron View'!$A$2, data!$E$1:$E$1683, 'Heron View'!U$5)</f>
        <v>0</v>
      </c>
      <c r="V31" s="2">
        <f>U31+SUMIFS(data!$H$1:$H$1683, data!$A$1:$A$1683, 'Heron View'!$A31, data!$D$1:$D$1683, 'Heron View'!$A$2, data!$E$1:$E$1683, 'Heron View'!V$5)</f>
        <v>5676905</v>
      </c>
      <c r="W31" s="2">
        <f>V31+SUMIFS(data!$H$1:$H$1683, data!$A$1:$A$1683, 'Heron View'!$A31, data!$D$1:$D$1683, 'Heron View'!$A$2, data!$E$1:$E$1683, 'Heron View'!W$5)</f>
        <v>6069819.3020000001</v>
      </c>
      <c r="X31" s="2">
        <f>W31+SUMIFS(data!$H$1:$H$1683, data!$A$1:$A$1683, 'Heron View'!$A31, data!$D$1:$D$1683, 'Heron View'!$A$2, data!$E$1:$E$1683, 'Heron View'!X$5)</f>
        <v>6462733.6040000003</v>
      </c>
      <c r="Y31" s="2">
        <f>X31+SUMIFS(data!$H$1:$H$1683, data!$A$1:$A$1683, 'Heron View'!$A31, data!$D$1:$D$1683, 'Heron View'!$A$2, data!$E$1:$E$1683, 'Heron View'!Y$5)</f>
        <v>6855647.9060000004</v>
      </c>
      <c r="Z31" s="2">
        <f>Y31+SUMIFS(data!$H$1:$H$1683, data!$A$1:$A$1683, 'Heron View'!$A31, data!$D$1:$D$1683, 'Heron View'!$A$2, data!$E$1:$E$1683, 'Heron View'!Z$5)</f>
        <v>7248562.2080000006</v>
      </c>
      <c r="AA31" s="2">
        <f>Z31+SUMIFS(data!$H$1:$H$1683, data!$A$1:$A$1683, 'Heron View'!$A31, data!$D$1:$D$1683, 'Heron View'!$A$2, data!$E$1:$E$1683, 'Heron View'!AA$5)</f>
        <v>7641476.5100000007</v>
      </c>
      <c r="AB31" s="2">
        <f>AA31+SUMIFS(data!$H$1:$H$1683, data!$A$1:$A$1683, 'Heron View'!$A31, data!$D$1:$D$1683, 'Heron View'!$A$2, data!$E$1:$E$1683, 'Heron View'!AB$5)</f>
        <v>8034390.8120000008</v>
      </c>
      <c r="AC31" s="2">
        <f>AB31+SUMIFS(data!$H$1:$H$1683, data!$A$1:$A$1683, 'Heron View'!$A31, data!$D$1:$D$1683, 'Heron View'!$A$2, data!$E$1:$E$1683, 'Heron View'!AC$5)</f>
        <v>8427305.1140000001</v>
      </c>
      <c r="AD31" s="2">
        <f>AC31+SUMIFS(data!$H$1:$H$1683, data!$A$1:$A$1683, 'Heron View'!$A31, data!$D$1:$D$1683, 'Heron View'!$A$2, data!$E$1:$E$1683, 'Heron View'!AD$5)</f>
        <v>8820219.4159999993</v>
      </c>
      <c r="AE31" s="2">
        <f>AD31+SUMIFS(data!$H$1:$H$1683, data!$A$1:$A$1683, 'Heron View'!$A31, data!$D$1:$D$1683, 'Heron View'!$A$2, data!$E$1:$E$1683, 'Heron View'!AE$5)</f>
        <v>9213133.7179999985</v>
      </c>
      <c r="AF31" s="2">
        <f>AE31+SUMIFS(data!$H$1:$H$1683, data!$A$1:$A$1683, 'Heron View'!$A31, data!$D$1:$D$1683, 'Heron View'!$A$2, data!$E$1:$E$1683, 'Heron View'!AF$5)</f>
        <v>9606048.0199999977</v>
      </c>
    </row>
    <row r="32" spans="1:32" ht="16" x14ac:dyDescent="0.2">
      <c r="A32" s="5" t="s">
        <v>143</v>
      </c>
      <c r="C32" s="6">
        <f t="shared" ref="C32:AF32" si="2">SUM(C19:C31)</f>
        <v>0</v>
      </c>
      <c r="D32" s="6">
        <f t="shared" si="2"/>
        <v>0</v>
      </c>
      <c r="E32" s="6">
        <f t="shared" si="2"/>
        <v>0</v>
      </c>
      <c r="F32" s="6">
        <f t="shared" si="2"/>
        <v>0</v>
      </c>
      <c r="G32" s="6">
        <f t="shared" si="2"/>
        <v>5914.78</v>
      </c>
      <c r="H32" s="6">
        <f t="shared" si="2"/>
        <v>19687.5</v>
      </c>
      <c r="I32" s="6">
        <f t="shared" si="2"/>
        <v>606107.01</v>
      </c>
      <c r="J32" s="6">
        <f t="shared" si="2"/>
        <v>1836387.12</v>
      </c>
      <c r="K32" s="6">
        <f t="shared" si="2"/>
        <v>2922994.29</v>
      </c>
      <c r="L32" s="6">
        <f t="shared" si="2"/>
        <v>4372672.1500000004</v>
      </c>
      <c r="M32" s="6">
        <f t="shared" si="2"/>
        <v>5109477.97</v>
      </c>
      <c r="N32" s="6">
        <f t="shared" si="2"/>
        <v>6884947.21</v>
      </c>
      <c r="O32" s="6">
        <f t="shared" si="2"/>
        <v>9631225.910000002</v>
      </c>
      <c r="P32" s="6">
        <f t="shared" si="2"/>
        <v>12936551.900000002</v>
      </c>
      <c r="Q32" s="6">
        <f t="shared" si="2"/>
        <v>16793181.650000002</v>
      </c>
      <c r="R32" s="6">
        <f t="shared" si="2"/>
        <v>19530085.060000002</v>
      </c>
      <c r="S32" s="6">
        <f t="shared" si="2"/>
        <v>22839751.709999997</v>
      </c>
      <c r="T32" s="6">
        <f t="shared" si="2"/>
        <v>25394128.41</v>
      </c>
      <c r="U32" s="6">
        <f t="shared" si="2"/>
        <v>30545169.82</v>
      </c>
      <c r="V32" s="6">
        <f t="shared" si="2"/>
        <v>47266890.25</v>
      </c>
      <c r="W32" s="6">
        <f t="shared" si="2"/>
        <v>49167091.262999989</v>
      </c>
      <c r="X32" s="6">
        <f t="shared" si="2"/>
        <v>50527292.275999993</v>
      </c>
      <c r="Y32" s="6">
        <f t="shared" si="2"/>
        <v>52337493.288999997</v>
      </c>
      <c r="Z32" s="6">
        <f t="shared" si="2"/>
        <v>54957694.302000001</v>
      </c>
      <c r="AA32" s="6">
        <f t="shared" si="2"/>
        <v>61044174.014999993</v>
      </c>
      <c r="AB32" s="6">
        <f t="shared" si="2"/>
        <v>66609701.017999999</v>
      </c>
      <c r="AC32" s="6">
        <f t="shared" si="2"/>
        <v>72276531.781000003</v>
      </c>
      <c r="AD32" s="6">
        <f t="shared" si="2"/>
        <v>77527631.263999999</v>
      </c>
      <c r="AE32" s="6">
        <f t="shared" si="2"/>
        <v>82057331.497000009</v>
      </c>
      <c r="AF32" s="6">
        <f t="shared" si="2"/>
        <v>167225434.57000002</v>
      </c>
    </row>
    <row r="35" spans="1:32" ht="16" x14ac:dyDescent="0.2">
      <c r="A35" s="5" t="s">
        <v>144</v>
      </c>
      <c r="C35" s="7">
        <f t="shared" ref="C35:AF35" si="3">+C9+C15-(C32)</f>
        <v>0</v>
      </c>
      <c r="D35" s="7">
        <f t="shared" si="3"/>
        <v>0</v>
      </c>
      <c r="E35" s="7">
        <f t="shared" si="3"/>
        <v>0</v>
      </c>
      <c r="F35" s="7">
        <f t="shared" si="3"/>
        <v>0</v>
      </c>
      <c r="G35" s="7">
        <f t="shared" si="3"/>
        <v>-5914.78</v>
      </c>
      <c r="H35" s="7">
        <f t="shared" si="3"/>
        <v>-19687.5</v>
      </c>
      <c r="I35" s="7">
        <f t="shared" si="3"/>
        <v>-606107.01</v>
      </c>
      <c r="J35" s="7">
        <f t="shared" si="3"/>
        <v>-1836387.12</v>
      </c>
      <c r="K35" s="7">
        <f t="shared" si="3"/>
        <v>-2922994.29</v>
      </c>
      <c r="L35" s="7">
        <f t="shared" si="3"/>
        <v>-4372672.1500000004</v>
      </c>
      <c r="M35" s="7">
        <f t="shared" si="3"/>
        <v>-5109477.97</v>
      </c>
      <c r="N35" s="7">
        <f t="shared" si="3"/>
        <v>-6884947.21</v>
      </c>
      <c r="O35" s="7">
        <f t="shared" si="3"/>
        <v>-9631225.910000002</v>
      </c>
      <c r="P35" s="7">
        <f t="shared" si="3"/>
        <v>-12936551.900000002</v>
      </c>
      <c r="Q35" s="7">
        <f t="shared" si="3"/>
        <v>-16793181.650000002</v>
      </c>
      <c r="R35" s="7">
        <f t="shared" si="3"/>
        <v>-19530085.060000002</v>
      </c>
      <c r="S35" s="7">
        <f t="shared" si="3"/>
        <v>-22500621.279999997</v>
      </c>
      <c r="T35" s="7">
        <f t="shared" si="3"/>
        <v>-18215887.170000002</v>
      </c>
      <c r="U35" s="7">
        <f t="shared" si="3"/>
        <v>-10293648.349999998</v>
      </c>
      <c r="V35" s="7">
        <f t="shared" si="3"/>
        <v>-24136655.349999998</v>
      </c>
      <c r="W35" s="7">
        <f t="shared" si="3"/>
        <v>-13386856.362999991</v>
      </c>
      <c r="X35" s="7">
        <f t="shared" si="3"/>
        <v>-10197057.375999995</v>
      </c>
      <c r="Y35" s="7">
        <f t="shared" si="3"/>
        <v>1587002.4809999987</v>
      </c>
      <c r="Z35" s="7">
        <f t="shared" si="3"/>
        <v>22416801.467999995</v>
      </c>
      <c r="AA35" s="7">
        <f t="shared" si="3"/>
        <v>50804623.074999996</v>
      </c>
      <c r="AB35" s="7">
        <f t="shared" si="3"/>
        <v>63395305.292000003</v>
      </c>
      <c r="AC35" s="7">
        <f t="shared" si="3"/>
        <v>69250999.979000017</v>
      </c>
      <c r="AD35" s="7">
        <f t="shared" si="3"/>
        <v>85704008.236000001</v>
      </c>
      <c r="AE35" s="7">
        <f t="shared" si="3"/>
        <v>124874308.00299999</v>
      </c>
      <c r="AF35" s="7">
        <f t="shared" si="3"/>
        <v>67206204.929999977</v>
      </c>
    </row>
    <row r="38" spans="1:32" x14ac:dyDescent="0.2">
      <c r="A38" s="4" t="s">
        <v>9</v>
      </c>
    </row>
    <row r="39" spans="1:32" x14ac:dyDescent="0.2">
      <c r="A39" t="s">
        <v>78</v>
      </c>
      <c r="C39" s="2">
        <f>SUMIFS(data!$H$1:$H$1683, data!$A$1:$A$1683, 'Heron View'!$A39, data!$D$1:$D$1683, 'Heron View'!$A$2, data!$E$1:$E$1683, 'Heron View'!C$5)</f>
        <v>0</v>
      </c>
      <c r="D39" s="2">
        <f>C39+SUMIFS(data!$H$1:$H$1683, data!$A$1:$A$1683, 'Heron View'!$A39, data!$D$1:$D$1683, 'Heron View'!$A$2, data!$E$1:$E$1683, 'Heron View'!D$5)</f>
        <v>0</v>
      </c>
      <c r="E39" s="2">
        <f>D39+SUMIFS(data!$H$1:$H$1683, data!$A$1:$A$1683, 'Heron View'!$A39, data!$D$1:$D$1683, 'Heron View'!$A$2, data!$E$1:$E$1683, 'Heron View'!E$5)</f>
        <v>0</v>
      </c>
      <c r="F39" s="2">
        <f>E39+SUMIFS(data!$H$1:$H$1683, data!$A$1:$A$1683, 'Heron View'!$A39, data!$D$1:$D$1683, 'Heron View'!$A$2, data!$E$1:$E$1683, 'Heron View'!F$5)</f>
        <v>0</v>
      </c>
      <c r="G39" s="2">
        <f>F39+SUMIFS(data!$H$1:$H$1683, data!$A$1:$A$1683, 'Heron View'!$A39, data!$D$1:$D$1683, 'Heron View'!$A$2, data!$E$1:$E$1683, 'Heron View'!G$5)</f>
        <v>0</v>
      </c>
      <c r="H39" s="2">
        <f>G39+SUMIFS(data!$H$1:$H$1683, data!$A$1:$A$1683, 'Heron View'!$A39, data!$D$1:$D$1683, 'Heron View'!$A$2, data!$E$1:$E$1683, 'Heron View'!H$5)</f>
        <v>0</v>
      </c>
      <c r="I39" s="2">
        <f>H39+SUMIFS(data!$H$1:$H$1683, data!$A$1:$A$1683, 'Heron View'!$A39, data!$D$1:$D$1683, 'Heron View'!$A$2, data!$E$1:$E$1683, 'Heron View'!I$5)</f>
        <v>0</v>
      </c>
      <c r="J39" s="2">
        <f>I39+SUMIFS(data!$H$1:$H$1683, data!$A$1:$A$1683, 'Heron View'!$A39, data!$D$1:$D$1683, 'Heron View'!$A$2, data!$E$1:$E$1683, 'Heron View'!J$5)</f>
        <v>0</v>
      </c>
      <c r="K39" s="2">
        <f>J39+SUMIFS(data!$H$1:$H$1683, data!$A$1:$A$1683, 'Heron View'!$A39, data!$D$1:$D$1683, 'Heron View'!$A$2, data!$E$1:$E$1683, 'Heron View'!K$5)</f>
        <v>0</v>
      </c>
      <c r="L39" s="2">
        <f>K39+SUMIFS(data!$H$1:$H$1683, data!$A$1:$A$1683, 'Heron View'!$A39, data!$D$1:$D$1683, 'Heron View'!$A$2, data!$E$1:$E$1683, 'Heron View'!L$5)</f>
        <v>0</v>
      </c>
      <c r="M39" s="2">
        <f>L39+SUMIFS(data!$H$1:$H$1683, data!$A$1:$A$1683, 'Heron View'!$A39, data!$D$1:$D$1683, 'Heron View'!$A$2, data!$E$1:$E$1683, 'Heron View'!M$5)</f>
        <v>13500</v>
      </c>
      <c r="N39" s="2">
        <f>M39+SUMIFS(data!$H$1:$H$1683, data!$A$1:$A$1683, 'Heron View'!$A39, data!$D$1:$D$1683, 'Heron View'!$A$2, data!$E$1:$E$1683, 'Heron View'!N$5)</f>
        <v>13500</v>
      </c>
      <c r="O39" s="2">
        <f>N39+SUMIFS(data!$H$1:$H$1683, data!$A$1:$A$1683, 'Heron View'!$A39, data!$D$1:$D$1683, 'Heron View'!$A$2, data!$E$1:$E$1683, 'Heron View'!O$5)</f>
        <v>13500</v>
      </c>
      <c r="P39" s="2">
        <f>O39+SUMIFS(data!$H$1:$H$1683, data!$A$1:$A$1683, 'Heron View'!$A39, data!$D$1:$D$1683, 'Heron View'!$A$2, data!$E$1:$E$1683, 'Heron View'!P$5)</f>
        <v>13500</v>
      </c>
      <c r="Q39" s="2">
        <f>P39+SUMIFS(data!$H$1:$H$1683, data!$A$1:$A$1683, 'Heron View'!$A39, data!$D$1:$D$1683, 'Heron View'!$A$2, data!$E$1:$E$1683, 'Heron View'!Q$5)</f>
        <v>13500</v>
      </c>
      <c r="R39" s="2">
        <f>Q39+SUMIFS(data!$H$1:$H$1683, data!$A$1:$A$1683, 'Heron View'!$A39, data!$D$1:$D$1683, 'Heron View'!$A$2, data!$E$1:$E$1683, 'Heron View'!R$5)</f>
        <v>13500</v>
      </c>
      <c r="S39" s="2">
        <f>R39+SUMIFS(data!$H$1:$H$1683, data!$A$1:$A$1683, 'Heron View'!$A39, data!$D$1:$D$1683, 'Heron View'!$A$2, data!$E$1:$E$1683, 'Heron View'!S$5)</f>
        <v>13500</v>
      </c>
      <c r="T39" s="2">
        <f>S39+SUMIFS(data!$H$1:$H$1683, data!$A$1:$A$1683, 'Heron View'!$A39, data!$D$1:$D$1683, 'Heron View'!$A$2, data!$E$1:$E$1683, 'Heron View'!T$5)</f>
        <v>13500</v>
      </c>
      <c r="U39" s="2">
        <f>T39+SUMIFS(data!$H$1:$H$1683, data!$A$1:$A$1683, 'Heron View'!$A39, data!$D$1:$D$1683, 'Heron View'!$A$2, data!$E$1:$E$1683, 'Heron View'!U$5)</f>
        <v>13500</v>
      </c>
      <c r="V39" s="2">
        <f>U39+SUMIFS(data!$H$1:$H$1683, data!$A$1:$A$1683, 'Heron View'!$A39, data!$D$1:$D$1683, 'Heron View'!$A$2, data!$E$1:$E$1683, 'Heron View'!V$5)</f>
        <v>13500</v>
      </c>
      <c r="W39" s="2">
        <f>V39+SUMIFS(data!$H$1:$H$1683, data!$A$1:$A$1683, 'Heron View'!$A39, data!$D$1:$D$1683, 'Heron View'!$A$2, data!$E$1:$E$1683, 'Heron View'!W$5)</f>
        <v>13500</v>
      </c>
      <c r="X39" s="2">
        <f>W39+SUMIFS(data!$H$1:$H$1683, data!$A$1:$A$1683, 'Heron View'!$A39, data!$D$1:$D$1683, 'Heron View'!$A$2, data!$E$1:$E$1683, 'Heron View'!X$5)</f>
        <v>13500</v>
      </c>
      <c r="Y39" s="2">
        <f>X39+SUMIFS(data!$H$1:$H$1683, data!$A$1:$A$1683, 'Heron View'!$A39, data!$D$1:$D$1683, 'Heron View'!$A$2, data!$E$1:$E$1683, 'Heron View'!Y$5)</f>
        <v>13500</v>
      </c>
      <c r="Z39" s="2">
        <f>Y39+SUMIFS(data!$H$1:$H$1683, data!$A$1:$A$1683, 'Heron View'!$A39, data!$D$1:$D$1683, 'Heron View'!$A$2, data!$E$1:$E$1683, 'Heron View'!Z$5)</f>
        <v>13500</v>
      </c>
      <c r="AA39" s="2">
        <f>Z39+SUMIFS(data!$H$1:$H$1683, data!$A$1:$A$1683, 'Heron View'!$A39, data!$D$1:$D$1683, 'Heron View'!$A$2, data!$E$1:$E$1683, 'Heron View'!AA$5)</f>
        <v>13500</v>
      </c>
      <c r="AB39" s="2">
        <f>AA39+SUMIFS(data!$H$1:$H$1683, data!$A$1:$A$1683, 'Heron View'!$A39, data!$D$1:$D$1683, 'Heron View'!$A$2, data!$E$1:$E$1683, 'Heron View'!AB$5)</f>
        <v>13500</v>
      </c>
      <c r="AC39" s="2">
        <f>AB39+SUMIFS(data!$H$1:$H$1683, data!$A$1:$A$1683, 'Heron View'!$A39, data!$D$1:$D$1683, 'Heron View'!$A$2, data!$E$1:$E$1683, 'Heron View'!AC$5)</f>
        <v>13500</v>
      </c>
      <c r="AD39" s="2">
        <f>AC39+SUMIFS(data!$H$1:$H$1683, data!$A$1:$A$1683, 'Heron View'!$A39, data!$D$1:$D$1683, 'Heron View'!$A$2, data!$E$1:$E$1683, 'Heron View'!AD$5)</f>
        <v>13500</v>
      </c>
      <c r="AE39" s="2">
        <f>AD39+SUMIFS(data!$H$1:$H$1683, data!$A$1:$A$1683, 'Heron View'!$A39, data!$D$1:$D$1683, 'Heron View'!$A$2, data!$E$1:$E$1683, 'Heron View'!AE$5)</f>
        <v>13500</v>
      </c>
      <c r="AF39" s="2">
        <f>AE39+SUMIFS(data!$H$1:$H$1683, data!$A$1:$A$1683, 'Heron View'!$A39, data!$D$1:$D$1683, 'Heron View'!$A$2, data!$E$1:$E$1683, 'Heron View'!AF$5)</f>
        <v>13500</v>
      </c>
    </row>
    <row r="40" spans="1:32" x14ac:dyDescent="0.2">
      <c r="A40" t="s">
        <v>12</v>
      </c>
      <c r="C40" s="2">
        <f>SUMIFS(data!$H$1:$H$1683, data!$A$1:$A$1683, 'Heron View'!$A40, data!$D$1:$D$1683, 'Heron View'!$A$2, data!$E$1:$E$1683, 'Heron View'!C$5)</f>
        <v>0</v>
      </c>
      <c r="D40" s="2">
        <f>C40+SUMIFS(data!$H$1:$H$1683, data!$A$1:$A$1683, 'Heron View'!$A40, data!$D$1:$D$1683, 'Heron View'!$A$2, data!$E$1:$E$1683, 'Heron View'!D$5)</f>
        <v>0</v>
      </c>
      <c r="E40" s="2">
        <f>D40+SUMIFS(data!$H$1:$H$1683, data!$A$1:$A$1683, 'Heron View'!$A40, data!$D$1:$D$1683, 'Heron View'!$A$2, data!$E$1:$E$1683, 'Heron View'!E$5)</f>
        <v>0</v>
      </c>
      <c r="F40" s="2">
        <f>E40+SUMIFS(data!$H$1:$H$1683, data!$A$1:$A$1683, 'Heron View'!$A40, data!$D$1:$D$1683, 'Heron View'!$A$2, data!$E$1:$E$1683, 'Heron View'!F$5)</f>
        <v>0</v>
      </c>
      <c r="G40" s="2">
        <f>F40+SUMIFS(data!$H$1:$H$1683, data!$A$1:$A$1683, 'Heron View'!$A40, data!$D$1:$D$1683, 'Heron View'!$A$2, data!$E$1:$E$1683, 'Heron View'!G$5)</f>
        <v>0</v>
      </c>
      <c r="H40" s="2">
        <f>G40+SUMIFS(data!$H$1:$H$1683, data!$A$1:$A$1683, 'Heron View'!$A40, data!$D$1:$D$1683, 'Heron View'!$A$2, data!$E$1:$E$1683, 'Heron View'!H$5)</f>
        <v>0</v>
      </c>
      <c r="I40" s="2">
        <f>H40+SUMIFS(data!$H$1:$H$1683, data!$A$1:$A$1683, 'Heron View'!$A40, data!$D$1:$D$1683, 'Heron View'!$A$2, data!$E$1:$E$1683, 'Heron View'!I$5)</f>
        <v>0</v>
      </c>
      <c r="J40" s="2">
        <f>I40+SUMIFS(data!$H$1:$H$1683, data!$A$1:$A$1683, 'Heron View'!$A40, data!$D$1:$D$1683, 'Heron View'!$A$2, data!$E$1:$E$1683, 'Heron View'!J$5)</f>
        <v>0</v>
      </c>
      <c r="K40" s="2">
        <f>J40+SUMIFS(data!$H$1:$H$1683, data!$A$1:$A$1683, 'Heron View'!$A40, data!$D$1:$D$1683, 'Heron View'!$A$2, data!$E$1:$E$1683, 'Heron View'!K$5)</f>
        <v>0</v>
      </c>
      <c r="L40" s="2">
        <f>K40+SUMIFS(data!$H$1:$H$1683, data!$A$1:$A$1683, 'Heron View'!$A40, data!$D$1:$D$1683, 'Heron View'!$A$2, data!$E$1:$E$1683, 'Heron View'!L$5)</f>
        <v>0</v>
      </c>
      <c r="M40" s="2">
        <f>L40+SUMIFS(data!$H$1:$H$1683, data!$A$1:$A$1683, 'Heron View'!$A40, data!$D$1:$D$1683, 'Heron View'!$A$2, data!$E$1:$E$1683, 'Heron View'!M$5)</f>
        <v>0</v>
      </c>
      <c r="N40" s="2">
        <f>M40+SUMIFS(data!$H$1:$H$1683, data!$A$1:$A$1683, 'Heron View'!$A40, data!$D$1:$D$1683, 'Heron View'!$A$2, data!$E$1:$E$1683, 'Heron View'!N$5)</f>
        <v>0</v>
      </c>
      <c r="O40" s="2">
        <f>N40+SUMIFS(data!$H$1:$H$1683, data!$A$1:$A$1683, 'Heron View'!$A40, data!$D$1:$D$1683, 'Heron View'!$A$2, data!$E$1:$E$1683, 'Heron View'!O$5)</f>
        <v>0</v>
      </c>
      <c r="P40" s="2">
        <f>O40+SUMIFS(data!$H$1:$H$1683, data!$A$1:$A$1683, 'Heron View'!$A40, data!$D$1:$D$1683, 'Heron View'!$A$2, data!$E$1:$E$1683, 'Heron View'!P$5)</f>
        <v>0</v>
      </c>
      <c r="Q40" s="2">
        <f>P40+SUMIFS(data!$H$1:$H$1683, data!$A$1:$A$1683, 'Heron View'!$A40, data!$D$1:$D$1683, 'Heron View'!$A$2, data!$E$1:$E$1683, 'Heron View'!Q$5)</f>
        <v>0</v>
      </c>
      <c r="R40" s="2">
        <f>Q40+SUMIFS(data!$H$1:$H$1683, data!$A$1:$A$1683, 'Heron View'!$A40, data!$D$1:$D$1683, 'Heron View'!$A$2, data!$E$1:$E$1683, 'Heron View'!R$5)</f>
        <v>0</v>
      </c>
      <c r="S40" s="2">
        <f>R40+SUMIFS(data!$H$1:$H$1683, data!$A$1:$A$1683, 'Heron View'!$A40, data!$D$1:$D$1683, 'Heron View'!$A$2, data!$E$1:$E$1683, 'Heron View'!S$5)</f>
        <v>0</v>
      </c>
      <c r="T40" s="2">
        <f>S40+SUMIFS(data!$H$1:$H$1683, data!$A$1:$A$1683, 'Heron View'!$A40, data!$D$1:$D$1683, 'Heron View'!$A$2, data!$E$1:$E$1683, 'Heron View'!T$5)</f>
        <v>0</v>
      </c>
      <c r="U40" s="2">
        <f>T40+SUMIFS(data!$H$1:$H$1683, data!$A$1:$A$1683, 'Heron View'!$A40, data!$D$1:$D$1683, 'Heron View'!$A$2, data!$E$1:$E$1683, 'Heron View'!U$5)</f>
        <v>0</v>
      </c>
      <c r="V40" s="2">
        <f>U40+SUMIFS(data!$H$1:$H$1683, data!$A$1:$A$1683, 'Heron View'!$A40, data!$D$1:$D$1683, 'Heron View'!$A$2, data!$E$1:$E$1683, 'Heron View'!V$5)</f>
        <v>0</v>
      </c>
      <c r="W40" s="2">
        <f>V40+SUMIFS(data!$H$1:$H$1683, data!$A$1:$A$1683, 'Heron View'!$A40, data!$D$1:$D$1683, 'Heron View'!$A$2, data!$E$1:$E$1683, 'Heron View'!W$5)</f>
        <v>0</v>
      </c>
      <c r="X40" s="2">
        <f>W40+SUMIFS(data!$H$1:$H$1683, data!$A$1:$A$1683, 'Heron View'!$A40, data!$D$1:$D$1683, 'Heron View'!$A$2, data!$E$1:$E$1683, 'Heron View'!X$5)</f>
        <v>0</v>
      </c>
      <c r="Y40" s="2">
        <f>X40+SUMIFS(data!$H$1:$H$1683, data!$A$1:$A$1683, 'Heron View'!$A40, data!$D$1:$D$1683, 'Heron View'!$A$2, data!$E$1:$E$1683, 'Heron View'!Y$5)</f>
        <v>0</v>
      </c>
      <c r="Z40" s="2">
        <f>Y40+SUMIFS(data!$H$1:$H$1683, data!$A$1:$A$1683, 'Heron View'!$A40, data!$D$1:$D$1683, 'Heron View'!$A$2, data!$E$1:$E$1683, 'Heron View'!Z$5)</f>
        <v>0</v>
      </c>
      <c r="AA40" s="2">
        <f>Z40+SUMIFS(data!$H$1:$H$1683, data!$A$1:$A$1683, 'Heron View'!$A40, data!$D$1:$D$1683, 'Heron View'!$A$2, data!$E$1:$E$1683, 'Heron View'!AA$5)</f>
        <v>0</v>
      </c>
      <c r="AB40" s="2">
        <f>AA40+SUMIFS(data!$H$1:$H$1683, data!$A$1:$A$1683, 'Heron View'!$A40, data!$D$1:$D$1683, 'Heron View'!$A$2, data!$E$1:$E$1683, 'Heron View'!AB$5)</f>
        <v>24960</v>
      </c>
      <c r="AC40" s="2">
        <f>AB40+SUMIFS(data!$H$1:$H$1683, data!$A$1:$A$1683, 'Heron View'!$A40, data!$D$1:$D$1683, 'Heron View'!$A$2, data!$E$1:$E$1683, 'Heron View'!AC$5)</f>
        <v>24960</v>
      </c>
      <c r="AD40" s="2">
        <f>AC40+SUMIFS(data!$H$1:$H$1683, data!$A$1:$A$1683, 'Heron View'!$A40, data!$D$1:$D$1683, 'Heron View'!$A$2, data!$E$1:$E$1683, 'Heron View'!AD$5)</f>
        <v>24960</v>
      </c>
      <c r="AE40" s="2">
        <f>AD40+SUMIFS(data!$H$1:$H$1683, data!$A$1:$A$1683, 'Heron View'!$A40, data!$D$1:$D$1683, 'Heron View'!$A$2, data!$E$1:$E$1683, 'Heron View'!AE$5)</f>
        <v>24960</v>
      </c>
      <c r="AF40" s="2">
        <f>AE40+SUMIFS(data!$H$1:$H$1683, data!$A$1:$A$1683, 'Heron View'!$A40, data!$D$1:$D$1683, 'Heron View'!$A$2, data!$E$1:$E$1683, 'Heron View'!AF$5)</f>
        <v>24960</v>
      </c>
    </row>
    <row r="41" spans="1:32" x14ac:dyDescent="0.2">
      <c r="A41" t="s">
        <v>81</v>
      </c>
      <c r="C41" s="2">
        <f>SUMIFS(data!$H$1:$H$1683, data!$A$1:$A$1683, 'Heron View'!$A41, data!$D$1:$D$1683, 'Heron View'!$A$2, data!$E$1:$E$1683, 'Heron View'!C$5)</f>
        <v>0</v>
      </c>
      <c r="D41" s="2">
        <f>C41+SUMIFS(data!$H$1:$H$1683, data!$A$1:$A$1683, 'Heron View'!$A41, data!$D$1:$D$1683, 'Heron View'!$A$2, data!$E$1:$E$1683, 'Heron View'!D$5)</f>
        <v>0</v>
      </c>
      <c r="E41" s="2">
        <f>D41+SUMIFS(data!$H$1:$H$1683, data!$A$1:$A$1683, 'Heron View'!$A41, data!$D$1:$D$1683, 'Heron View'!$A$2, data!$E$1:$E$1683, 'Heron View'!E$5)</f>
        <v>0</v>
      </c>
      <c r="F41" s="2">
        <f>E41+SUMIFS(data!$H$1:$H$1683, data!$A$1:$A$1683, 'Heron View'!$A41, data!$D$1:$D$1683, 'Heron View'!$A$2, data!$E$1:$E$1683, 'Heron View'!F$5)</f>
        <v>0</v>
      </c>
      <c r="G41" s="2">
        <f>F41+SUMIFS(data!$H$1:$H$1683, data!$A$1:$A$1683, 'Heron View'!$A41, data!$D$1:$D$1683, 'Heron View'!$A$2, data!$E$1:$E$1683, 'Heron View'!G$5)</f>
        <v>0</v>
      </c>
      <c r="H41" s="2">
        <f>G41+SUMIFS(data!$H$1:$H$1683, data!$A$1:$A$1683, 'Heron View'!$A41, data!$D$1:$D$1683, 'Heron View'!$A$2, data!$E$1:$E$1683, 'Heron View'!H$5)</f>
        <v>0</v>
      </c>
      <c r="I41" s="2">
        <f>H41+SUMIFS(data!$H$1:$H$1683, data!$A$1:$A$1683, 'Heron View'!$A41, data!$D$1:$D$1683, 'Heron View'!$A$2, data!$E$1:$E$1683, 'Heron View'!I$5)</f>
        <v>0</v>
      </c>
      <c r="J41" s="2">
        <f>I41+SUMIFS(data!$H$1:$H$1683, data!$A$1:$A$1683, 'Heron View'!$A41, data!$D$1:$D$1683, 'Heron View'!$A$2, data!$E$1:$E$1683, 'Heron View'!J$5)</f>
        <v>0</v>
      </c>
      <c r="K41" s="2">
        <f>J41+SUMIFS(data!$H$1:$H$1683, data!$A$1:$A$1683, 'Heron View'!$A41, data!$D$1:$D$1683, 'Heron View'!$A$2, data!$E$1:$E$1683, 'Heron View'!K$5)</f>
        <v>0</v>
      </c>
      <c r="L41" s="2">
        <f>K41+SUMIFS(data!$H$1:$H$1683, data!$A$1:$A$1683, 'Heron View'!$A41, data!$D$1:$D$1683, 'Heron View'!$A$2, data!$E$1:$E$1683, 'Heron View'!L$5)</f>
        <v>0</v>
      </c>
      <c r="M41" s="2">
        <f>L41+SUMIFS(data!$H$1:$H$1683, data!$A$1:$A$1683, 'Heron View'!$A41, data!$D$1:$D$1683, 'Heron View'!$A$2, data!$E$1:$E$1683, 'Heron View'!M$5)</f>
        <v>0</v>
      </c>
      <c r="N41" s="2">
        <f>M41+SUMIFS(data!$H$1:$H$1683, data!$A$1:$A$1683, 'Heron View'!$A41, data!$D$1:$D$1683, 'Heron View'!$A$2, data!$E$1:$E$1683, 'Heron View'!N$5)</f>
        <v>11726</v>
      </c>
      <c r="O41" s="2">
        <f>N41+SUMIFS(data!$H$1:$H$1683, data!$A$1:$A$1683, 'Heron View'!$A41, data!$D$1:$D$1683, 'Heron View'!$A$2, data!$E$1:$E$1683, 'Heron View'!O$5)</f>
        <v>11726</v>
      </c>
      <c r="P41" s="2">
        <f>O41+SUMIFS(data!$H$1:$H$1683, data!$A$1:$A$1683, 'Heron View'!$A41, data!$D$1:$D$1683, 'Heron View'!$A$2, data!$E$1:$E$1683, 'Heron View'!P$5)</f>
        <v>11726</v>
      </c>
      <c r="Q41" s="2">
        <f>P41+SUMIFS(data!$H$1:$H$1683, data!$A$1:$A$1683, 'Heron View'!$A41, data!$D$1:$D$1683, 'Heron View'!$A$2, data!$E$1:$E$1683, 'Heron View'!Q$5)</f>
        <v>11726</v>
      </c>
      <c r="R41" s="2">
        <f>Q41+SUMIFS(data!$H$1:$H$1683, data!$A$1:$A$1683, 'Heron View'!$A41, data!$D$1:$D$1683, 'Heron View'!$A$2, data!$E$1:$E$1683, 'Heron View'!R$5)</f>
        <v>11726</v>
      </c>
      <c r="S41" s="2">
        <f>R41+SUMIFS(data!$H$1:$H$1683, data!$A$1:$A$1683, 'Heron View'!$A41, data!$D$1:$D$1683, 'Heron View'!$A$2, data!$E$1:$E$1683, 'Heron View'!S$5)</f>
        <v>16328</v>
      </c>
      <c r="T41" s="2">
        <f>S41+SUMIFS(data!$H$1:$H$1683, data!$A$1:$A$1683, 'Heron View'!$A41, data!$D$1:$D$1683, 'Heron View'!$A$2, data!$E$1:$E$1683, 'Heron View'!T$5)</f>
        <v>16328</v>
      </c>
      <c r="U41" s="2">
        <f>T41+SUMIFS(data!$H$1:$H$1683, data!$A$1:$A$1683, 'Heron View'!$A41, data!$D$1:$D$1683, 'Heron View'!$A$2, data!$E$1:$E$1683, 'Heron View'!U$5)</f>
        <v>26295.1</v>
      </c>
      <c r="V41" s="2">
        <f>U41+SUMIFS(data!$H$1:$H$1683, data!$A$1:$A$1683, 'Heron View'!$A41, data!$D$1:$D$1683, 'Heron View'!$A$2, data!$E$1:$E$1683, 'Heron View'!V$5)</f>
        <v>26295.1</v>
      </c>
      <c r="W41" s="2">
        <f>V41+SUMIFS(data!$H$1:$H$1683, data!$A$1:$A$1683, 'Heron View'!$A41, data!$D$1:$D$1683, 'Heron View'!$A$2, data!$E$1:$E$1683, 'Heron View'!W$5)</f>
        <v>26295.1</v>
      </c>
      <c r="X41" s="2">
        <f>W41+SUMIFS(data!$H$1:$H$1683, data!$A$1:$A$1683, 'Heron View'!$A41, data!$D$1:$D$1683, 'Heron View'!$A$2, data!$E$1:$E$1683, 'Heron View'!X$5)</f>
        <v>26295.1</v>
      </c>
      <c r="Y41" s="2">
        <f>X41+SUMIFS(data!$H$1:$H$1683, data!$A$1:$A$1683, 'Heron View'!$A41, data!$D$1:$D$1683, 'Heron View'!$A$2, data!$E$1:$E$1683, 'Heron View'!Y$5)</f>
        <v>26295.1</v>
      </c>
      <c r="Z41" s="2">
        <f>Y41+SUMIFS(data!$H$1:$H$1683, data!$A$1:$A$1683, 'Heron View'!$A41, data!$D$1:$D$1683, 'Heron View'!$A$2, data!$E$1:$E$1683, 'Heron View'!Z$5)</f>
        <v>26295.1</v>
      </c>
      <c r="AA41" s="2">
        <f>Z41+SUMIFS(data!$H$1:$H$1683, data!$A$1:$A$1683, 'Heron View'!$A41, data!$D$1:$D$1683, 'Heron View'!$A$2, data!$E$1:$E$1683, 'Heron View'!AA$5)</f>
        <v>26295.1</v>
      </c>
      <c r="AB41" s="2">
        <f>AA41+SUMIFS(data!$H$1:$H$1683, data!$A$1:$A$1683, 'Heron View'!$A41, data!$D$1:$D$1683, 'Heron View'!$A$2, data!$E$1:$E$1683, 'Heron View'!AB$5)</f>
        <v>26295.1</v>
      </c>
      <c r="AC41" s="2">
        <f>AB41+SUMIFS(data!$H$1:$H$1683, data!$A$1:$A$1683, 'Heron View'!$A41, data!$D$1:$D$1683, 'Heron View'!$A$2, data!$E$1:$E$1683, 'Heron View'!AC$5)</f>
        <v>26295.1</v>
      </c>
      <c r="AD41" s="2">
        <f>AC41+SUMIFS(data!$H$1:$H$1683, data!$A$1:$A$1683, 'Heron View'!$A41, data!$D$1:$D$1683, 'Heron View'!$A$2, data!$E$1:$E$1683, 'Heron View'!AD$5)</f>
        <v>26295.1</v>
      </c>
      <c r="AE41" s="2">
        <f>AD41+SUMIFS(data!$H$1:$H$1683, data!$A$1:$A$1683, 'Heron View'!$A41, data!$D$1:$D$1683, 'Heron View'!$A$2, data!$E$1:$E$1683, 'Heron View'!AE$5)</f>
        <v>26295.1</v>
      </c>
      <c r="AF41" s="2">
        <f>AE41+SUMIFS(data!$H$1:$H$1683, data!$A$1:$A$1683, 'Heron View'!$A41, data!$D$1:$D$1683, 'Heron View'!$A$2, data!$E$1:$E$1683, 'Heron View'!AF$5)</f>
        <v>26295.1</v>
      </c>
    </row>
    <row r="42" spans="1:32" x14ac:dyDescent="0.2">
      <c r="A42" t="s">
        <v>84</v>
      </c>
      <c r="C42" s="2">
        <f>SUMIFS(data!$H$1:$H$1683, data!$A$1:$A$1683, 'Heron View'!$A42, data!$D$1:$D$1683, 'Heron View'!$A$2, data!$E$1:$E$1683, 'Heron View'!C$5)</f>
        <v>0</v>
      </c>
      <c r="D42" s="2">
        <f>C42+SUMIFS(data!$H$1:$H$1683, data!$A$1:$A$1683, 'Heron View'!$A42, data!$D$1:$D$1683, 'Heron View'!$A$2, data!$E$1:$E$1683, 'Heron View'!D$5)</f>
        <v>0</v>
      </c>
      <c r="E42" s="2">
        <f>D42+SUMIFS(data!$H$1:$H$1683, data!$A$1:$A$1683, 'Heron View'!$A42, data!$D$1:$D$1683, 'Heron View'!$A$2, data!$E$1:$E$1683, 'Heron View'!E$5)</f>
        <v>0</v>
      </c>
      <c r="F42" s="2">
        <f>E42+SUMIFS(data!$H$1:$H$1683, data!$A$1:$A$1683, 'Heron View'!$A42, data!$D$1:$D$1683, 'Heron View'!$A$2, data!$E$1:$E$1683, 'Heron View'!F$5)</f>
        <v>0</v>
      </c>
      <c r="G42" s="2">
        <f>F42+SUMIFS(data!$H$1:$H$1683, data!$A$1:$A$1683, 'Heron View'!$A42, data!$D$1:$D$1683, 'Heron View'!$A$2, data!$E$1:$E$1683, 'Heron View'!G$5)</f>
        <v>0</v>
      </c>
      <c r="H42" s="2">
        <f>G42+SUMIFS(data!$H$1:$H$1683, data!$A$1:$A$1683, 'Heron View'!$A42, data!$D$1:$D$1683, 'Heron View'!$A$2, data!$E$1:$E$1683, 'Heron View'!H$5)</f>
        <v>0</v>
      </c>
      <c r="I42" s="2">
        <f>H42+SUMIFS(data!$H$1:$H$1683, data!$A$1:$A$1683, 'Heron View'!$A42, data!$D$1:$D$1683, 'Heron View'!$A$2, data!$E$1:$E$1683, 'Heron View'!I$5)</f>
        <v>0</v>
      </c>
      <c r="J42" s="2">
        <f>I42+SUMIFS(data!$H$1:$H$1683, data!$A$1:$A$1683, 'Heron View'!$A42, data!$D$1:$D$1683, 'Heron View'!$A$2, data!$E$1:$E$1683, 'Heron View'!J$5)</f>
        <v>0</v>
      </c>
      <c r="K42" s="2">
        <f>J42+SUMIFS(data!$H$1:$H$1683, data!$A$1:$A$1683, 'Heron View'!$A42, data!$D$1:$D$1683, 'Heron View'!$A$2, data!$E$1:$E$1683, 'Heron View'!K$5)</f>
        <v>0</v>
      </c>
      <c r="L42" s="2">
        <f>K42+SUMIFS(data!$H$1:$H$1683, data!$A$1:$A$1683, 'Heron View'!$A42, data!$D$1:$D$1683, 'Heron View'!$A$2, data!$E$1:$E$1683, 'Heron View'!L$5)</f>
        <v>0</v>
      </c>
      <c r="M42" s="2">
        <f>L42+SUMIFS(data!$H$1:$H$1683, data!$A$1:$A$1683, 'Heron View'!$A42, data!$D$1:$D$1683, 'Heron View'!$A$2, data!$E$1:$E$1683, 'Heron View'!M$5)</f>
        <v>0</v>
      </c>
      <c r="N42" s="2">
        <f>M42+SUMIFS(data!$H$1:$H$1683, data!$A$1:$A$1683, 'Heron View'!$A42, data!$D$1:$D$1683, 'Heron View'!$A$2, data!$E$1:$E$1683, 'Heron View'!N$5)</f>
        <v>0</v>
      </c>
      <c r="O42" s="2">
        <f>N42+SUMIFS(data!$H$1:$H$1683, data!$A$1:$A$1683, 'Heron View'!$A42, data!$D$1:$D$1683, 'Heron View'!$A$2, data!$E$1:$E$1683, 'Heron View'!O$5)</f>
        <v>0</v>
      </c>
      <c r="P42" s="2">
        <f>O42+SUMIFS(data!$H$1:$H$1683, data!$A$1:$A$1683, 'Heron View'!$A42, data!$D$1:$D$1683, 'Heron View'!$A$2, data!$E$1:$E$1683, 'Heron View'!P$5)</f>
        <v>0</v>
      </c>
      <c r="Q42" s="2">
        <f>P42+SUMIFS(data!$H$1:$H$1683, data!$A$1:$A$1683, 'Heron View'!$A42, data!$D$1:$D$1683, 'Heron View'!$A$2, data!$E$1:$E$1683, 'Heron View'!Q$5)</f>
        <v>0</v>
      </c>
      <c r="R42" s="2">
        <f>Q42+SUMIFS(data!$H$1:$H$1683, data!$A$1:$A$1683, 'Heron View'!$A42, data!$D$1:$D$1683, 'Heron View'!$A$2, data!$E$1:$E$1683, 'Heron View'!R$5)</f>
        <v>0</v>
      </c>
      <c r="S42" s="2">
        <f>R42+SUMIFS(data!$H$1:$H$1683, data!$A$1:$A$1683, 'Heron View'!$A42, data!$D$1:$D$1683, 'Heron View'!$A$2, data!$E$1:$E$1683, 'Heron View'!S$5)</f>
        <v>0</v>
      </c>
      <c r="T42" s="2">
        <f>S42+SUMIFS(data!$H$1:$H$1683, data!$A$1:$A$1683, 'Heron View'!$A42, data!$D$1:$D$1683, 'Heron View'!$A$2, data!$E$1:$E$1683, 'Heron View'!T$5)</f>
        <v>18500</v>
      </c>
      <c r="U42" s="2">
        <f>T42+SUMIFS(data!$H$1:$H$1683, data!$A$1:$A$1683, 'Heron View'!$A42, data!$D$1:$D$1683, 'Heron View'!$A$2, data!$E$1:$E$1683, 'Heron View'!U$5)</f>
        <v>18500</v>
      </c>
      <c r="V42" s="2">
        <f>U42+SUMIFS(data!$H$1:$H$1683, data!$A$1:$A$1683, 'Heron View'!$A42, data!$D$1:$D$1683, 'Heron View'!$A$2, data!$E$1:$E$1683, 'Heron View'!V$5)</f>
        <v>18500</v>
      </c>
      <c r="W42" s="2">
        <f>V42+SUMIFS(data!$H$1:$H$1683, data!$A$1:$A$1683, 'Heron View'!$A42, data!$D$1:$D$1683, 'Heron View'!$A$2, data!$E$1:$E$1683, 'Heron View'!W$5)</f>
        <v>18500</v>
      </c>
      <c r="X42" s="2">
        <f>W42+SUMIFS(data!$H$1:$H$1683, data!$A$1:$A$1683, 'Heron View'!$A42, data!$D$1:$D$1683, 'Heron View'!$A$2, data!$E$1:$E$1683, 'Heron View'!X$5)</f>
        <v>18500</v>
      </c>
      <c r="Y42" s="2">
        <f>X42+SUMIFS(data!$H$1:$H$1683, data!$A$1:$A$1683, 'Heron View'!$A42, data!$D$1:$D$1683, 'Heron View'!$A$2, data!$E$1:$E$1683, 'Heron View'!Y$5)</f>
        <v>18500</v>
      </c>
      <c r="Z42" s="2">
        <f>Y42+SUMIFS(data!$H$1:$H$1683, data!$A$1:$A$1683, 'Heron View'!$A42, data!$D$1:$D$1683, 'Heron View'!$A$2, data!$E$1:$E$1683, 'Heron View'!Z$5)</f>
        <v>18500</v>
      </c>
      <c r="AA42" s="2">
        <f>Z42+SUMIFS(data!$H$1:$H$1683, data!$A$1:$A$1683, 'Heron View'!$A42, data!$D$1:$D$1683, 'Heron View'!$A$2, data!$E$1:$E$1683, 'Heron View'!AA$5)</f>
        <v>18500</v>
      </c>
      <c r="AB42" s="2">
        <f>AA42+SUMIFS(data!$H$1:$H$1683, data!$A$1:$A$1683, 'Heron View'!$A42, data!$D$1:$D$1683, 'Heron View'!$A$2, data!$E$1:$E$1683, 'Heron View'!AB$5)</f>
        <v>18500</v>
      </c>
      <c r="AC42" s="2">
        <f>AB42+SUMIFS(data!$H$1:$H$1683, data!$A$1:$A$1683, 'Heron View'!$A42, data!$D$1:$D$1683, 'Heron View'!$A$2, data!$E$1:$E$1683, 'Heron View'!AC$5)</f>
        <v>18500</v>
      </c>
      <c r="AD42" s="2">
        <f>AC42+SUMIFS(data!$H$1:$H$1683, data!$A$1:$A$1683, 'Heron View'!$A42, data!$D$1:$D$1683, 'Heron View'!$A$2, data!$E$1:$E$1683, 'Heron View'!AD$5)</f>
        <v>18500</v>
      </c>
      <c r="AE42" s="2">
        <f>AD42+SUMIFS(data!$H$1:$H$1683, data!$A$1:$A$1683, 'Heron View'!$A42, data!$D$1:$D$1683, 'Heron View'!$A$2, data!$E$1:$E$1683, 'Heron View'!AE$5)</f>
        <v>18500</v>
      </c>
      <c r="AF42" s="2">
        <f>AE42+SUMIFS(data!$H$1:$H$1683, data!$A$1:$A$1683, 'Heron View'!$A42, data!$D$1:$D$1683, 'Heron View'!$A$2, data!$E$1:$E$1683, 'Heron View'!AF$5)</f>
        <v>18500</v>
      </c>
    </row>
    <row r="43" spans="1:32" x14ac:dyDescent="0.2">
      <c r="A43" t="s">
        <v>79</v>
      </c>
      <c r="C43" s="2">
        <f>SUMIFS(data!$H$1:$H$1683, data!$A$1:$A$1683, 'Heron View'!$A43, data!$D$1:$D$1683, 'Heron View'!$A$2, data!$E$1:$E$1683, 'Heron View'!C$5)</f>
        <v>0</v>
      </c>
      <c r="D43" s="2">
        <f>C43+SUMIFS(data!$H$1:$H$1683, data!$A$1:$A$1683, 'Heron View'!$A43, data!$D$1:$D$1683, 'Heron View'!$A$2, data!$E$1:$E$1683, 'Heron View'!D$5)</f>
        <v>0</v>
      </c>
      <c r="E43" s="2">
        <f>D43+SUMIFS(data!$H$1:$H$1683, data!$A$1:$A$1683, 'Heron View'!$A43, data!$D$1:$D$1683, 'Heron View'!$A$2, data!$E$1:$E$1683, 'Heron View'!E$5)</f>
        <v>0</v>
      </c>
      <c r="F43" s="2">
        <f>E43+SUMIFS(data!$H$1:$H$1683, data!$A$1:$A$1683, 'Heron View'!$A43, data!$D$1:$D$1683, 'Heron View'!$A$2, data!$E$1:$E$1683, 'Heron View'!F$5)</f>
        <v>0</v>
      </c>
      <c r="G43" s="2">
        <f>F43+SUMIFS(data!$H$1:$H$1683, data!$A$1:$A$1683, 'Heron View'!$A43, data!$D$1:$D$1683, 'Heron View'!$A$2, data!$E$1:$E$1683, 'Heron View'!G$5)</f>
        <v>0</v>
      </c>
      <c r="H43" s="2">
        <f>G43+SUMIFS(data!$H$1:$H$1683, data!$A$1:$A$1683, 'Heron View'!$A43, data!$D$1:$D$1683, 'Heron View'!$A$2, data!$E$1:$E$1683, 'Heron View'!H$5)</f>
        <v>0</v>
      </c>
      <c r="I43" s="2">
        <f>H43+SUMIFS(data!$H$1:$H$1683, data!$A$1:$A$1683, 'Heron View'!$A43, data!$D$1:$D$1683, 'Heron View'!$A$2, data!$E$1:$E$1683, 'Heron View'!I$5)</f>
        <v>0</v>
      </c>
      <c r="J43" s="2">
        <f>I43+SUMIFS(data!$H$1:$H$1683, data!$A$1:$A$1683, 'Heron View'!$A43, data!$D$1:$D$1683, 'Heron View'!$A$2, data!$E$1:$E$1683, 'Heron View'!J$5)</f>
        <v>0</v>
      </c>
      <c r="K43" s="2">
        <f>J43+SUMIFS(data!$H$1:$H$1683, data!$A$1:$A$1683, 'Heron View'!$A43, data!$D$1:$D$1683, 'Heron View'!$A$2, data!$E$1:$E$1683, 'Heron View'!K$5)</f>
        <v>0</v>
      </c>
      <c r="L43" s="2">
        <f>K43+SUMIFS(data!$H$1:$H$1683, data!$A$1:$A$1683, 'Heron View'!$A43, data!$D$1:$D$1683, 'Heron View'!$A$2, data!$E$1:$E$1683, 'Heron View'!L$5)</f>
        <v>0</v>
      </c>
      <c r="M43" s="2">
        <f>L43+SUMIFS(data!$H$1:$H$1683, data!$A$1:$A$1683, 'Heron View'!$A43, data!$D$1:$D$1683, 'Heron View'!$A$2, data!$E$1:$E$1683, 'Heron View'!M$5)</f>
        <v>8263.91</v>
      </c>
      <c r="N43" s="2">
        <f>M43+SUMIFS(data!$H$1:$H$1683, data!$A$1:$A$1683, 'Heron View'!$A43, data!$D$1:$D$1683, 'Heron View'!$A$2, data!$E$1:$E$1683, 'Heron View'!N$5)</f>
        <v>8263.91</v>
      </c>
      <c r="O43" s="2">
        <f>N43+SUMIFS(data!$H$1:$H$1683, data!$A$1:$A$1683, 'Heron View'!$A43, data!$D$1:$D$1683, 'Heron View'!$A$2, data!$E$1:$E$1683, 'Heron View'!O$5)</f>
        <v>8263.91</v>
      </c>
      <c r="P43" s="2">
        <f>O43+SUMIFS(data!$H$1:$H$1683, data!$A$1:$A$1683, 'Heron View'!$A43, data!$D$1:$D$1683, 'Heron View'!$A$2, data!$E$1:$E$1683, 'Heron View'!P$5)</f>
        <v>8263.91</v>
      </c>
      <c r="Q43" s="2">
        <f>P43+SUMIFS(data!$H$1:$H$1683, data!$A$1:$A$1683, 'Heron View'!$A43, data!$D$1:$D$1683, 'Heron View'!$A$2, data!$E$1:$E$1683, 'Heron View'!Q$5)</f>
        <v>8263.91</v>
      </c>
      <c r="R43" s="2">
        <f>Q43+SUMIFS(data!$H$1:$H$1683, data!$A$1:$A$1683, 'Heron View'!$A43, data!$D$1:$D$1683, 'Heron View'!$A$2, data!$E$1:$E$1683, 'Heron View'!R$5)</f>
        <v>8263.91</v>
      </c>
      <c r="S43" s="2">
        <f>R43+SUMIFS(data!$H$1:$H$1683, data!$A$1:$A$1683, 'Heron View'!$A43, data!$D$1:$D$1683, 'Heron View'!$A$2, data!$E$1:$E$1683, 'Heron View'!S$5)</f>
        <v>8263.91</v>
      </c>
      <c r="T43" s="2">
        <f>S43+SUMIFS(data!$H$1:$H$1683, data!$A$1:$A$1683, 'Heron View'!$A43, data!$D$1:$D$1683, 'Heron View'!$A$2, data!$E$1:$E$1683, 'Heron View'!T$5)</f>
        <v>8263.91</v>
      </c>
      <c r="U43" s="2">
        <f>T43+SUMIFS(data!$H$1:$H$1683, data!$A$1:$A$1683, 'Heron View'!$A43, data!$D$1:$D$1683, 'Heron View'!$A$2, data!$E$1:$E$1683, 'Heron View'!U$5)</f>
        <v>9008.91</v>
      </c>
      <c r="V43" s="2">
        <f>U43+SUMIFS(data!$H$1:$H$1683, data!$A$1:$A$1683, 'Heron View'!$A43, data!$D$1:$D$1683, 'Heron View'!$A$2, data!$E$1:$E$1683, 'Heron View'!V$5)</f>
        <v>26118.91</v>
      </c>
      <c r="W43" s="2">
        <f>V43+SUMIFS(data!$H$1:$H$1683, data!$A$1:$A$1683, 'Heron View'!$A43, data!$D$1:$D$1683, 'Heron View'!$A$2, data!$E$1:$E$1683, 'Heron View'!W$5)</f>
        <v>26118.91</v>
      </c>
      <c r="X43" s="2">
        <f>W43+SUMIFS(data!$H$1:$H$1683, data!$A$1:$A$1683, 'Heron View'!$A43, data!$D$1:$D$1683, 'Heron View'!$A$2, data!$E$1:$E$1683, 'Heron View'!X$5)</f>
        <v>26118.91</v>
      </c>
      <c r="Y43" s="2">
        <f>X43+SUMIFS(data!$H$1:$H$1683, data!$A$1:$A$1683, 'Heron View'!$A43, data!$D$1:$D$1683, 'Heron View'!$A$2, data!$E$1:$E$1683, 'Heron View'!Y$5)</f>
        <v>26118.91</v>
      </c>
      <c r="Z43" s="2">
        <f>Y43+SUMIFS(data!$H$1:$H$1683, data!$A$1:$A$1683, 'Heron View'!$A43, data!$D$1:$D$1683, 'Heron View'!$A$2, data!$E$1:$E$1683, 'Heron View'!Z$5)</f>
        <v>26118.91</v>
      </c>
      <c r="AA43" s="2">
        <f>Z43+SUMIFS(data!$H$1:$H$1683, data!$A$1:$A$1683, 'Heron View'!$A43, data!$D$1:$D$1683, 'Heron View'!$A$2, data!$E$1:$E$1683, 'Heron View'!AA$5)</f>
        <v>26118.91</v>
      </c>
      <c r="AB43" s="2">
        <f>AA43+SUMIFS(data!$H$1:$H$1683, data!$A$1:$A$1683, 'Heron View'!$A43, data!$D$1:$D$1683, 'Heron View'!$A$2, data!$E$1:$E$1683, 'Heron View'!AB$5)</f>
        <v>26118.91</v>
      </c>
      <c r="AC43" s="2">
        <f>AB43+SUMIFS(data!$H$1:$H$1683, data!$A$1:$A$1683, 'Heron View'!$A43, data!$D$1:$D$1683, 'Heron View'!$A$2, data!$E$1:$E$1683, 'Heron View'!AC$5)</f>
        <v>26118.91</v>
      </c>
      <c r="AD43" s="2">
        <f>AC43+SUMIFS(data!$H$1:$H$1683, data!$A$1:$A$1683, 'Heron View'!$A43, data!$D$1:$D$1683, 'Heron View'!$A$2, data!$E$1:$E$1683, 'Heron View'!AD$5)</f>
        <v>26118.91</v>
      </c>
      <c r="AE43" s="2">
        <f>AD43+SUMIFS(data!$H$1:$H$1683, data!$A$1:$A$1683, 'Heron View'!$A43, data!$D$1:$D$1683, 'Heron View'!$A$2, data!$E$1:$E$1683, 'Heron View'!AE$5)</f>
        <v>26118.91</v>
      </c>
      <c r="AF43" s="2">
        <f>AE43+SUMIFS(data!$H$1:$H$1683, data!$A$1:$A$1683, 'Heron View'!$A43, data!$D$1:$D$1683, 'Heron View'!$A$2, data!$E$1:$E$1683, 'Heron View'!AF$5)</f>
        <v>26118.91</v>
      </c>
    </row>
    <row r="44" spans="1:32" x14ac:dyDescent="0.2">
      <c r="A44" t="s">
        <v>13</v>
      </c>
      <c r="C44" s="2">
        <f>SUMIFS(data!$H$1:$H$1683, data!$A$1:$A$1683, 'Heron View'!$A44, data!$D$1:$D$1683, 'Heron View'!$A$2, data!$E$1:$E$1683, 'Heron View'!C$5)</f>
        <v>0</v>
      </c>
      <c r="D44" s="2">
        <f>C44+SUMIFS(data!$H$1:$H$1683, data!$A$1:$A$1683, 'Heron View'!$A44, data!$D$1:$D$1683, 'Heron View'!$A$2, data!$E$1:$E$1683, 'Heron View'!D$5)</f>
        <v>0</v>
      </c>
      <c r="E44" s="2">
        <f>D44+SUMIFS(data!$H$1:$H$1683, data!$A$1:$A$1683, 'Heron View'!$A44, data!$D$1:$D$1683, 'Heron View'!$A$2, data!$E$1:$E$1683, 'Heron View'!E$5)</f>
        <v>0</v>
      </c>
      <c r="F44" s="2">
        <f>E44+SUMIFS(data!$H$1:$H$1683, data!$A$1:$A$1683, 'Heron View'!$A44, data!$D$1:$D$1683, 'Heron View'!$A$2, data!$E$1:$E$1683, 'Heron View'!F$5)</f>
        <v>0</v>
      </c>
      <c r="G44" s="2">
        <f>F44+SUMIFS(data!$H$1:$H$1683, data!$A$1:$A$1683, 'Heron View'!$A44, data!$D$1:$D$1683, 'Heron View'!$A$2, data!$E$1:$E$1683, 'Heron View'!G$5)</f>
        <v>0</v>
      </c>
      <c r="H44" s="2">
        <f>G44+SUMIFS(data!$H$1:$H$1683, data!$A$1:$A$1683, 'Heron View'!$A44, data!$D$1:$D$1683, 'Heron View'!$A$2, data!$E$1:$E$1683, 'Heron View'!H$5)</f>
        <v>0</v>
      </c>
      <c r="I44" s="2">
        <f>H44+SUMIFS(data!$H$1:$H$1683, data!$A$1:$A$1683, 'Heron View'!$A44, data!$D$1:$D$1683, 'Heron View'!$A$2, data!$E$1:$E$1683, 'Heron View'!I$5)</f>
        <v>2500</v>
      </c>
      <c r="J44" s="2">
        <f>I44+SUMIFS(data!$H$1:$H$1683, data!$A$1:$A$1683, 'Heron View'!$A44, data!$D$1:$D$1683, 'Heron View'!$A$2, data!$E$1:$E$1683, 'Heron View'!J$5)</f>
        <v>2500</v>
      </c>
      <c r="K44" s="2">
        <f>J44+SUMIFS(data!$H$1:$H$1683, data!$A$1:$A$1683, 'Heron View'!$A44, data!$D$1:$D$1683, 'Heron View'!$A$2, data!$E$1:$E$1683, 'Heron View'!K$5)</f>
        <v>9500</v>
      </c>
      <c r="L44" s="2">
        <f>K44+SUMIFS(data!$H$1:$H$1683, data!$A$1:$A$1683, 'Heron View'!$A44, data!$D$1:$D$1683, 'Heron View'!$A$2, data!$E$1:$E$1683, 'Heron View'!L$5)</f>
        <v>15250</v>
      </c>
      <c r="M44" s="2">
        <f>L44+SUMIFS(data!$H$1:$H$1683, data!$A$1:$A$1683, 'Heron View'!$A44, data!$D$1:$D$1683, 'Heron View'!$A$2, data!$E$1:$E$1683, 'Heron View'!M$5)</f>
        <v>15250</v>
      </c>
      <c r="N44" s="2">
        <f>M44+SUMIFS(data!$H$1:$H$1683, data!$A$1:$A$1683, 'Heron View'!$A44, data!$D$1:$D$1683, 'Heron View'!$A$2, data!$E$1:$E$1683, 'Heron View'!N$5)</f>
        <v>22025</v>
      </c>
      <c r="O44" s="2">
        <f>N44+SUMIFS(data!$H$1:$H$1683, data!$A$1:$A$1683, 'Heron View'!$A44, data!$D$1:$D$1683, 'Heron View'!$A$2, data!$E$1:$E$1683, 'Heron View'!O$5)</f>
        <v>47000</v>
      </c>
      <c r="P44" s="2">
        <f>O44+SUMIFS(data!$H$1:$H$1683, data!$A$1:$A$1683, 'Heron View'!$A44, data!$D$1:$D$1683, 'Heron View'!$A$2, data!$E$1:$E$1683, 'Heron View'!P$5)</f>
        <v>47000</v>
      </c>
      <c r="Q44" s="2">
        <f>P44+SUMIFS(data!$H$1:$H$1683, data!$A$1:$A$1683, 'Heron View'!$A44, data!$D$1:$D$1683, 'Heron View'!$A$2, data!$E$1:$E$1683, 'Heron View'!Q$5)</f>
        <v>52637.5</v>
      </c>
      <c r="R44" s="2">
        <f>Q44+SUMIFS(data!$H$1:$H$1683, data!$A$1:$A$1683, 'Heron View'!$A44, data!$D$1:$D$1683, 'Heron View'!$A$2, data!$E$1:$E$1683, 'Heron View'!R$5)</f>
        <v>53931.25</v>
      </c>
      <c r="S44" s="2">
        <f>R44+SUMIFS(data!$H$1:$H$1683, data!$A$1:$A$1683, 'Heron View'!$A44, data!$D$1:$D$1683, 'Heron View'!$A$2, data!$E$1:$E$1683, 'Heron View'!S$5)</f>
        <v>61636.25</v>
      </c>
      <c r="T44" s="2">
        <f>S44+SUMIFS(data!$H$1:$H$1683, data!$A$1:$A$1683, 'Heron View'!$A44, data!$D$1:$D$1683, 'Heron View'!$A$2, data!$E$1:$E$1683, 'Heron View'!T$5)</f>
        <v>61636.25</v>
      </c>
      <c r="U44" s="2">
        <f>T44+SUMIFS(data!$H$1:$H$1683, data!$A$1:$A$1683, 'Heron View'!$A44, data!$D$1:$D$1683, 'Heron View'!$A$2, data!$E$1:$E$1683, 'Heron View'!U$5)</f>
        <v>71386.25</v>
      </c>
      <c r="V44" s="2">
        <f>U44+SUMIFS(data!$H$1:$H$1683, data!$A$1:$A$1683, 'Heron View'!$A44, data!$D$1:$D$1683, 'Heron View'!$A$2, data!$E$1:$E$1683, 'Heron View'!V$5)</f>
        <v>72886.25</v>
      </c>
      <c r="W44" s="2">
        <f>V44+SUMIFS(data!$H$1:$H$1683, data!$A$1:$A$1683, 'Heron View'!$A44, data!$D$1:$D$1683, 'Heron View'!$A$2, data!$E$1:$E$1683, 'Heron View'!W$5)</f>
        <v>72886.25</v>
      </c>
      <c r="X44" s="2">
        <f>W44+SUMIFS(data!$H$1:$H$1683, data!$A$1:$A$1683, 'Heron View'!$A44, data!$D$1:$D$1683, 'Heron View'!$A$2, data!$E$1:$E$1683, 'Heron View'!X$5)</f>
        <v>72886.25</v>
      </c>
      <c r="Y44" s="2">
        <f>X44+SUMIFS(data!$H$1:$H$1683, data!$A$1:$A$1683, 'Heron View'!$A44, data!$D$1:$D$1683, 'Heron View'!$A$2, data!$E$1:$E$1683, 'Heron View'!Y$5)</f>
        <v>72886.25</v>
      </c>
      <c r="Z44" s="2">
        <f>Y44+SUMIFS(data!$H$1:$H$1683, data!$A$1:$A$1683, 'Heron View'!$A44, data!$D$1:$D$1683, 'Heron View'!$A$2, data!$E$1:$E$1683, 'Heron View'!Z$5)</f>
        <v>72886.25</v>
      </c>
      <c r="AA44" s="2">
        <f>Z44+SUMIFS(data!$H$1:$H$1683, data!$A$1:$A$1683, 'Heron View'!$A44, data!$D$1:$D$1683, 'Heron View'!$A$2, data!$E$1:$E$1683, 'Heron View'!AA$5)</f>
        <v>120416.01</v>
      </c>
      <c r="AB44" s="2">
        <f>AA44+SUMIFS(data!$H$1:$H$1683, data!$A$1:$A$1683, 'Heron View'!$A44, data!$D$1:$D$1683, 'Heron View'!$A$2, data!$E$1:$E$1683, 'Heron View'!AB$5)</f>
        <v>143716.01</v>
      </c>
      <c r="AC44" s="2">
        <f>AB44+SUMIFS(data!$H$1:$H$1683, data!$A$1:$A$1683, 'Heron View'!$A44, data!$D$1:$D$1683, 'Heron View'!$A$2, data!$E$1:$E$1683, 'Heron View'!AC$5)</f>
        <v>201585.54</v>
      </c>
      <c r="AD44" s="2">
        <f>AC44+SUMIFS(data!$H$1:$H$1683, data!$A$1:$A$1683, 'Heron View'!$A44, data!$D$1:$D$1683, 'Heron View'!$A$2, data!$E$1:$E$1683, 'Heron View'!AD$5)</f>
        <v>241174.67</v>
      </c>
      <c r="AE44" s="2">
        <f>AD44+SUMIFS(data!$H$1:$H$1683, data!$A$1:$A$1683, 'Heron View'!$A44, data!$D$1:$D$1683, 'Heron View'!$A$2, data!$E$1:$E$1683, 'Heron View'!AE$5)</f>
        <v>241174.67</v>
      </c>
      <c r="AF44" s="2">
        <f>AE44+SUMIFS(data!$H$1:$H$1683, data!$A$1:$A$1683, 'Heron View'!$A44, data!$D$1:$D$1683, 'Heron View'!$A$2, data!$E$1:$E$1683, 'Heron View'!AF$5)</f>
        <v>241174.67</v>
      </c>
    </row>
    <row r="45" spans="1:32" x14ac:dyDescent="0.2">
      <c r="A45" t="s">
        <v>36</v>
      </c>
      <c r="C45" s="2">
        <f>SUMIFS(data!$H$1:$H$1683, data!$A$1:$A$1683, 'Heron View'!$A45, data!$D$1:$D$1683, 'Heron View'!$A$2, data!$E$1:$E$1683, 'Heron View'!C$5)</f>
        <v>0</v>
      </c>
      <c r="D45" s="2">
        <f>C45+SUMIFS(data!$H$1:$H$1683, data!$A$1:$A$1683, 'Heron View'!$A45, data!$D$1:$D$1683, 'Heron View'!$A$2, data!$E$1:$E$1683, 'Heron View'!D$5)</f>
        <v>0</v>
      </c>
      <c r="E45" s="2">
        <f>D45+SUMIFS(data!$H$1:$H$1683, data!$A$1:$A$1683, 'Heron View'!$A45, data!$D$1:$D$1683, 'Heron View'!$A$2, data!$E$1:$E$1683, 'Heron View'!E$5)</f>
        <v>0</v>
      </c>
      <c r="F45" s="2">
        <f>E45+SUMIFS(data!$H$1:$H$1683, data!$A$1:$A$1683, 'Heron View'!$A45, data!$D$1:$D$1683, 'Heron View'!$A$2, data!$E$1:$E$1683, 'Heron View'!F$5)</f>
        <v>0</v>
      </c>
      <c r="G45" s="2">
        <f>F45+SUMIFS(data!$H$1:$H$1683, data!$A$1:$A$1683, 'Heron View'!$A45, data!$D$1:$D$1683, 'Heron View'!$A$2, data!$E$1:$E$1683, 'Heron View'!G$5)</f>
        <v>0</v>
      </c>
      <c r="H45" s="2">
        <f>G45+SUMIFS(data!$H$1:$H$1683, data!$A$1:$A$1683, 'Heron View'!$A45, data!$D$1:$D$1683, 'Heron View'!$A$2, data!$E$1:$E$1683, 'Heron View'!H$5)</f>
        <v>0</v>
      </c>
      <c r="I45" s="2">
        <f>H45+SUMIFS(data!$H$1:$H$1683, data!$A$1:$A$1683, 'Heron View'!$A45, data!$D$1:$D$1683, 'Heron View'!$A$2, data!$E$1:$E$1683, 'Heron View'!I$5)</f>
        <v>0</v>
      </c>
      <c r="J45" s="2">
        <f>I45+SUMIFS(data!$H$1:$H$1683, data!$A$1:$A$1683, 'Heron View'!$A45, data!$D$1:$D$1683, 'Heron View'!$A$2, data!$E$1:$E$1683, 'Heron View'!J$5)</f>
        <v>0</v>
      </c>
      <c r="K45" s="2">
        <f>J45+SUMIFS(data!$H$1:$H$1683, data!$A$1:$A$1683, 'Heron View'!$A45, data!$D$1:$D$1683, 'Heron View'!$A$2, data!$E$1:$E$1683, 'Heron View'!K$5)</f>
        <v>0</v>
      </c>
      <c r="L45" s="2">
        <f>K45+SUMIFS(data!$H$1:$H$1683, data!$A$1:$A$1683, 'Heron View'!$A45, data!$D$1:$D$1683, 'Heron View'!$A$2, data!$E$1:$E$1683, 'Heron View'!L$5)</f>
        <v>0</v>
      </c>
      <c r="M45" s="2">
        <f>L45+SUMIFS(data!$H$1:$H$1683, data!$A$1:$A$1683, 'Heron View'!$A45, data!$D$1:$D$1683, 'Heron View'!$A$2, data!$E$1:$E$1683, 'Heron View'!M$5)</f>
        <v>0</v>
      </c>
      <c r="N45" s="2">
        <f>M45+SUMIFS(data!$H$1:$H$1683, data!$A$1:$A$1683, 'Heron View'!$A45, data!$D$1:$D$1683, 'Heron View'!$A$2, data!$E$1:$E$1683, 'Heron View'!N$5)</f>
        <v>0</v>
      </c>
      <c r="O45" s="2">
        <f>N45+SUMIFS(data!$H$1:$H$1683, data!$A$1:$A$1683, 'Heron View'!$A45, data!$D$1:$D$1683, 'Heron View'!$A$2, data!$E$1:$E$1683, 'Heron View'!O$5)</f>
        <v>0</v>
      </c>
      <c r="P45" s="2">
        <f>O45+SUMIFS(data!$H$1:$H$1683, data!$A$1:$A$1683, 'Heron View'!$A45, data!$D$1:$D$1683, 'Heron View'!$A$2, data!$E$1:$E$1683, 'Heron View'!P$5)</f>
        <v>0</v>
      </c>
      <c r="Q45" s="2">
        <f>P45+SUMIFS(data!$H$1:$H$1683, data!$A$1:$A$1683, 'Heron View'!$A45, data!$D$1:$D$1683, 'Heron View'!$A$2, data!$E$1:$E$1683, 'Heron View'!Q$5)</f>
        <v>0</v>
      </c>
      <c r="R45" s="2">
        <f>Q45+SUMIFS(data!$H$1:$H$1683, data!$A$1:$A$1683, 'Heron View'!$A45, data!$D$1:$D$1683, 'Heron View'!$A$2, data!$E$1:$E$1683, 'Heron View'!R$5)</f>
        <v>0</v>
      </c>
      <c r="S45" s="2">
        <f>R45+SUMIFS(data!$H$1:$H$1683, data!$A$1:$A$1683, 'Heron View'!$A45, data!$D$1:$D$1683, 'Heron View'!$A$2, data!$E$1:$E$1683, 'Heron View'!S$5)</f>
        <v>0</v>
      </c>
      <c r="T45" s="2">
        <f>S45+SUMIFS(data!$H$1:$H$1683, data!$A$1:$A$1683, 'Heron View'!$A45, data!$D$1:$D$1683, 'Heron View'!$A$2, data!$E$1:$E$1683, 'Heron View'!T$5)</f>
        <v>0</v>
      </c>
      <c r="U45" s="2">
        <f>T45+SUMIFS(data!$H$1:$H$1683, data!$A$1:$A$1683, 'Heron View'!$A45, data!$D$1:$D$1683, 'Heron View'!$A$2, data!$E$1:$E$1683, 'Heron View'!U$5)</f>
        <v>0</v>
      </c>
      <c r="V45" s="2">
        <f>U45+SUMIFS(data!$H$1:$H$1683, data!$A$1:$A$1683, 'Heron View'!$A45, data!$D$1:$D$1683, 'Heron View'!$A$2, data!$E$1:$E$1683, 'Heron View'!V$5)</f>
        <v>0</v>
      </c>
      <c r="W45" s="2">
        <f>V45+SUMIFS(data!$H$1:$H$1683, data!$A$1:$A$1683, 'Heron View'!$A45, data!$D$1:$D$1683, 'Heron View'!$A$2, data!$E$1:$E$1683, 'Heron View'!W$5)</f>
        <v>0</v>
      </c>
      <c r="X45" s="2">
        <f>W45+SUMIFS(data!$H$1:$H$1683, data!$A$1:$A$1683, 'Heron View'!$A45, data!$D$1:$D$1683, 'Heron View'!$A$2, data!$E$1:$E$1683, 'Heron View'!X$5)</f>
        <v>0</v>
      </c>
      <c r="Y45" s="2">
        <f>X45+SUMIFS(data!$H$1:$H$1683, data!$A$1:$A$1683, 'Heron View'!$A45, data!$D$1:$D$1683, 'Heron View'!$A$2, data!$E$1:$E$1683, 'Heron View'!Y$5)</f>
        <v>0</v>
      </c>
      <c r="Z45" s="2">
        <f>Y45+SUMIFS(data!$H$1:$H$1683, data!$A$1:$A$1683, 'Heron View'!$A45, data!$D$1:$D$1683, 'Heron View'!$A$2, data!$E$1:$E$1683, 'Heron View'!Z$5)</f>
        <v>0</v>
      </c>
      <c r="AA45" s="2">
        <f>Z45+SUMIFS(data!$H$1:$H$1683, data!$A$1:$A$1683, 'Heron View'!$A45, data!$D$1:$D$1683, 'Heron View'!$A$2, data!$E$1:$E$1683, 'Heron View'!AA$5)</f>
        <v>109218.57</v>
      </c>
      <c r="AB45" s="2">
        <f>AA45+SUMIFS(data!$H$1:$H$1683, data!$A$1:$A$1683, 'Heron View'!$A45, data!$D$1:$D$1683, 'Heron View'!$A$2, data!$E$1:$E$1683, 'Heron View'!AB$5)</f>
        <v>207526.57</v>
      </c>
      <c r="AC45" s="2">
        <f>AB45+SUMIFS(data!$H$1:$H$1683, data!$A$1:$A$1683, 'Heron View'!$A45, data!$D$1:$D$1683, 'Heron View'!$A$2, data!$E$1:$E$1683, 'Heron View'!AC$5)</f>
        <v>329184.57</v>
      </c>
      <c r="AD45" s="2">
        <f>AC45+SUMIFS(data!$H$1:$H$1683, data!$A$1:$A$1683, 'Heron View'!$A45, data!$D$1:$D$1683, 'Heron View'!$A$2, data!$E$1:$E$1683, 'Heron View'!AD$5)</f>
        <v>450842.57</v>
      </c>
      <c r="AE45" s="2">
        <f>AD45+SUMIFS(data!$H$1:$H$1683, data!$A$1:$A$1683, 'Heron View'!$A45, data!$D$1:$D$1683, 'Heron View'!$A$2, data!$E$1:$E$1683, 'Heron View'!AE$5)</f>
        <v>450842.57</v>
      </c>
      <c r="AF45" s="2">
        <f>AE45+SUMIFS(data!$H$1:$H$1683, data!$A$1:$A$1683, 'Heron View'!$A45, data!$D$1:$D$1683, 'Heron View'!$A$2, data!$E$1:$E$1683, 'Heron View'!AF$5)</f>
        <v>450842.57</v>
      </c>
    </row>
    <row r="46" spans="1:32" x14ac:dyDescent="0.2">
      <c r="A46" t="s">
        <v>37</v>
      </c>
      <c r="C46" s="2">
        <f>SUMIFS(data!$H$1:$H$1683, data!$A$1:$A$1683, 'Heron View'!$A46, data!$D$1:$D$1683, 'Heron View'!$A$2, data!$E$1:$E$1683, 'Heron View'!C$5)</f>
        <v>0</v>
      </c>
      <c r="D46" s="2">
        <f>C46+SUMIFS(data!$H$1:$H$1683, data!$A$1:$A$1683, 'Heron View'!$A46, data!$D$1:$D$1683, 'Heron View'!$A$2, data!$E$1:$E$1683, 'Heron View'!D$5)</f>
        <v>0</v>
      </c>
      <c r="E46" s="2">
        <f>D46+SUMIFS(data!$H$1:$H$1683, data!$A$1:$A$1683, 'Heron View'!$A46, data!$D$1:$D$1683, 'Heron View'!$A$2, data!$E$1:$E$1683, 'Heron View'!E$5)</f>
        <v>0</v>
      </c>
      <c r="F46" s="2">
        <f>E46+SUMIFS(data!$H$1:$H$1683, data!$A$1:$A$1683, 'Heron View'!$A46, data!$D$1:$D$1683, 'Heron View'!$A$2, data!$E$1:$E$1683, 'Heron View'!F$5)</f>
        <v>0</v>
      </c>
      <c r="G46" s="2">
        <f>F46+SUMIFS(data!$H$1:$H$1683, data!$A$1:$A$1683, 'Heron View'!$A46, data!$D$1:$D$1683, 'Heron View'!$A$2, data!$E$1:$E$1683, 'Heron View'!G$5)</f>
        <v>0</v>
      </c>
      <c r="H46" s="2">
        <f>G46+SUMIFS(data!$H$1:$H$1683, data!$A$1:$A$1683, 'Heron View'!$A46, data!$D$1:$D$1683, 'Heron View'!$A$2, data!$E$1:$E$1683, 'Heron View'!H$5)</f>
        <v>0</v>
      </c>
      <c r="I46" s="2">
        <f>H46+SUMIFS(data!$H$1:$H$1683, data!$A$1:$A$1683, 'Heron View'!$A46, data!$D$1:$D$1683, 'Heron View'!$A$2, data!$E$1:$E$1683, 'Heron View'!I$5)</f>
        <v>0</v>
      </c>
      <c r="J46" s="2">
        <f>I46+SUMIFS(data!$H$1:$H$1683, data!$A$1:$A$1683, 'Heron View'!$A46, data!$D$1:$D$1683, 'Heron View'!$A$2, data!$E$1:$E$1683, 'Heron View'!J$5)</f>
        <v>0</v>
      </c>
      <c r="K46" s="2">
        <f>J46+SUMIFS(data!$H$1:$H$1683, data!$A$1:$A$1683, 'Heron View'!$A46, data!$D$1:$D$1683, 'Heron View'!$A$2, data!$E$1:$E$1683, 'Heron View'!K$5)</f>
        <v>0</v>
      </c>
      <c r="L46" s="2">
        <f>K46+SUMIFS(data!$H$1:$H$1683, data!$A$1:$A$1683, 'Heron View'!$A46, data!$D$1:$D$1683, 'Heron View'!$A$2, data!$E$1:$E$1683, 'Heron View'!L$5)</f>
        <v>0</v>
      </c>
      <c r="M46" s="2">
        <f>L46+SUMIFS(data!$H$1:$H$1683, data!$A$1:$A$1683, 'Heron View'!$A46, data!$D$1:$D$1683, 'Heron View'!$A$2, data!$E$1:$E$1683, 'Heron View'!M$5)</f>
        <v>0</v>
      </c>
      <c r="N46" s="2">
        <f>M46+SUMIFS(data!$H$1:$H$1683, data!$A$1:$A$1683, 'Heron View'!$A46, data!$D$1:$D$1683, 'Heron View'!$A$2, data!$E$1:$E$1683, 'Heron View'!N$5)</f>
        <v>0</v>
      </c>
      <c r="O46" s="2">
        <f>N46+SUMIFS(data!$H$1:$H$1683, data!$A$1:$A$1683, 'Heron View'!$A46, data!$D$1:$D$1683, 'Heron View'!$A$2, data!$E$1:$E$1683, 'Heron View'!O$5)</f>
        <v>0</v>
      </c>
      <c r="P46" s="2">
        <f>O46+SUMIFS(data!$H$1:$H$1683, data!$A$1:$A$1683, 'Heron View'!$A46, data!$D$1:$D$1683, 'Heron View'!$A$2, data!$E$1:$E$1683, 'Heron View'!P$5)</f>
        <v>0</v>
      </c>
      <c r="Q46" s="2">
        <f>P46+SUMIFS(data!$H$1:$H$1683, data!$A$1:$A$1683, 'Heron View'!$A46, data!$D$1:$D$1683, 'Heron View'!$A$2, data!$E$1:$E$1683, 'Heron View'!Q$5)</f>
        <v>0</v>
      </c>
      <c r="R46" s="2">
        <f>Q46+SUMIFS(data!$H$1:$H$1683, data!$A$1:$A$1683, 'Heron View'!$A46, data!$D$1:$D$1683, 'Heron View'!$A$2, data!$E$1:$E$1683, 'Heron View'!R$5)</f>
        <v>7250</v>
      </c>
      <c r="S46" s="2">
        <f>R46+SUMIFS(data!$H$1:$H$1683, data!$A$1:$A$1683, 'Heron View'!$A46, data!$D$1:$D$1683, 'Heron View'!$A$2, data!$E$1:$E$1683, 'Heron View'!S$5)</f>
        <v>14500</v>
      </c>
      <c r="T46" s="2">
        <f>S46+SUMIFS(data!$H$1:$H$1683, data!$A$1:$A$1683, 'Heron View'!$A46, data!$D$1:$D$1683, 'Heron View'!$A$2, data!$E$1:$E$1683, 'Heron View'!T$5)</f>
        <v>21750</v>
      </c>
      <c r="U46" s="2">
        <f>T46+SUMIFS(data!$H$1:$H$1683, data!$A$1:$A$1683, 'Heron View'!$A46, data!$D$1:$D$1683, 'Heron View'!$A$2, data!$E$1:$E$1683, 'Heron View'!U$5)</f>
        <v>29000</v>
      </c>
      <c r="V46" s="2">
        <f>U46+SUMIFS(data!$H$1:$H$1683, data!$A$1:$A$1683, 'Heron View'!$A46, data!$D$1:$D$1683, 'Heron View'!$A$2, data!$E$1:$E$1683, 'Heron View'!V$5)</f>
        <v>40750</v>
      </c>
      <c r="W46" s="2">
        <f>V46+SUMIFS(data!$H$1:$H$1683, data!$A$1:$A$1683, 'Heron View'!$A46, data!$D$1:$D$1683, 'Heron View'!$A$2, data!$E$1:$E$1683, 'Heron View'!W$5)</f>
        <v>48000</v>
      </c>
      <c r="X46" s="2">
        <f>W46+SUMIFS(data!$H$1:$H$1683, data!$A$1:$A$1683, 'Heron View'!$A46, data!$D$1:$D$1683, 'Heron View'!$A$2, data!$E$1:$E$1683, 'Heron View'!X$5)</f>
        <v>55250</v>
      </c>
      <c r="Y46" s="2">
        <f>X46+SUMIFS(data!$H$1:$H$1683, data!$A$1:$A$1683, 'Heron View'!$A46, data!$D$1:$D$1683, 'Heron View'!$A$2, data!$E$1:$E$1683, 'Heron View'!Y$5)</f>
        <v>62500</v>
      </c>
      <c r="Z46" s="2">
        <f>Y46+SUMIFS(data!$H$1:$H$1683, data!$A$1:$A$1683, 'Heron View'!$A46, data!$D$1:$D$1683, 'Heron View'!$A$2, data!$E$1:$E$1683, 'Heron View'!Z$5)</f>
        <v>69750</v>
      </c>
      <c r="AA46" s="2">
        <f>Z46+SUMIFS(data!$H$1:$H$1683, data!$A$1:$A$1683, 'Heron View'!$A46, data!$D$1:$D$1683, 'Heron View'!$A$2, data!$E$1:$E$1683, 'Heron View'!AA$5)</f>
        <v>73750</v>
      </c>
      <c r="AB46" s="2">
        <f>AA46+SUMIFS(data!$H$1:$H$1683, data!$A$1:$A$1683, 'Heron View'!$A46, data!$D$1:$D$1683, 'Heron View'!$A$2, data!$E$1:$E$1683, 'Heron View'!AB$5)</f>
        <v>77750</v>
      </c>
      <c r="AC46" s="2">
        <f>AB46+SUMIFS(data!$H$1:$H$1683, data!$A$1:$A$1683, 'Heron View'!$A46, data!$D$1:$D$1683, 'Heron View'!$A$2, data!$E$1:$E$1683, 'Heron View'!AC$5)</f>
        <v>81750</v>
      </c>
      <c r="AD46" s="2">
        <f>AC46+SUMIFS(data!$H$1:$H$1683, data!$A$1:$A$1683, 'Heron View'!$A46, data!$D$1:$D$1683, 'Heron View'!$A$2, data!$E$1:$E$1683, 'Heron View'!AD$5)</f>
        <v>85950</v>
      </c>
      <c r="AE46" s="2">
        <f>AD46+SUMIFS(data!$H$1:$H$1683, data!$A$1:$A$1683, 'Heron View'!$A46, data!$D$1:$D$1683, 'Heron View'!$A$2, data!$E$1:$E$1683, 'Heron View'!AE$5)</f>
        <v>85950</v>
      </c>
      <c r="AF46" s="2">
        <f>AE46+SUMIFS(data!$H$1:$H$1683, data!$A$1:$A$1683, 'Heron View'!$A46, data!$D$1:$D$1683, 'Heron View'!$A$2, data!$E$1:$E$1683, 'Heron View'!AF$5)</f>
        <v>85950</v>
      </c>
    </row>
    <row r="47" spans="1:32" x14ac:dyDescent="0.2">
      <c r="A47" t="s">
        <v>38</v>
      </c>
      <c r="C47" s="2">
        <f>SUMIFS(data!$H$1:$H$1683, data!$A$1:$A$1683, 'Heron View'!$A47, data!$D$1:$D$1683, 'Heron View'!$A$2, data!$E$1:$E$1683, 'Heron View'!C$5)</f>
        <v>0</v>
      </c>
      <c r="D47" s="2">
        <f>C47+SUMIFS(data!$H$1:$H$1683, data!$A$1:$A$1683, 'Heron View'!$A47, data!$D$1:$D$1683, 'Heron View'!$A$2, data!$E$1:$E$1683, 'Heron View'!D$5)</f>
        <v>0</v>
      </c>
      <c r="E47" s="2">
        <f>D47+SUMIFS(data!$H$1:$H$1683, data!$A$1:$A$1683, 'Heron View'!$A47, data!$D$1:$D$1683, 'Heron View'!$A$2, data!$E$1:$E$1683, 'Heron View'!E$5)</f>
        <v>0</v>
      </c>
      <c r="F47" s="2">
        <f>E47+SUMIFS(data!$H$1:$H$1683, data!$A$1:$A$1683, 'Heron View'!$A47, data!$D$1:$D$1683, 'Heron View'!$A$2, data!$E$1:$E$1683, 'Heron View'!F$5)</f>
        <v>0</v>
      </c>
      <c r="G47" s="2">
        <f>F47+SUMIFS(data!$H$1:$H$1683, data!$A$1:$A$1683, 'Heron View'!$A47, data!$D$1:$D$1683, 'Heron View'!$A$2, data!$E$1:$E$1683, 'Heron View'!G$5)</f>
        <v>0</v>
      </c>
      <c r="H47" s="2">
        <f>G47+SUMIFS(data!$H$1:$H$1683, data!$A$1:$A$1683, 'Heron View'!$A47, data!$D$1:$D$1683, 'Heron View'!$A$2, data!$E$1:$E$1683, 'Heron View'!H$5)</f>
        <v>0</v>
      </c>
      <c r="I47" s="2">
        <f>H47+SUMIFS(data!$H$1:$H$1683, data!$A$1:$A$1683, 'Heron View'!$A47, data!$D$1:$D$1683, 'Heron View'!$A$2, data!$E$1:$E$1683, 'Heron View'!I$5)</f>
        <v>0</v>
      </c>
      <c r="J47" s="2">
        <f>I47+SUMIFS(data!$H$1:$H$1683, data!$A$1:$A$1683, 'Heron View'!$A47, data!$D$1:$D$1683, 'Heron View'!$A$2, data!$E$1:$E$1683, 'Heron View'!J$5)</f>
        <v>0</v>
      </c>
      <c r="K47" s="2">
        <f>J47+SUMIFS(data!$H$1:$H$1683, data!$A$1:$A$1683, 'Heron View'!$A47, data!$D$1:$D$1683, 'Heron View'!$A$2, data!$E$1:$E$1683, 'Heron View'!K$5)</f>
        <v>0</v>
      </c>
      <c r="L47" s="2">
        <f>K47+SUMIFS(data!$H$1:$H$1683, data!$A$1:$A$1683, 'Heron View'!$A47, data!$D$1:$D$1683, 'Heron View'!$A$2, data!$E$1:$E$1683, 'Heron View'!L$5)</f>
        <v>0</v>
      </c>
      <c r="M47" s="2">
        <f>L47+SUMIFS(data!$H$1:$H$1683, data!$A$1:$A$1683, 'Heron View'!$A47, data!$D$1:$D$1683, 'Heron View'!$A$2, data!$E$1:$E$1683, 'Heron View'!M$5)</f>
        <v>0</v>
      </c>
      <c r="N47" s="2">
        <f>M47+SUMIFS(data!$H$1:$H$1683, data!$A$1:$A$1683, 'Heron View'!$A47, data!$D$1:$D$1683, 'Heron View'!$A$2, data!$E$1:$E$1683, 'Heron View'!N$5)</f>
        <v>0</v>
      </c>
      <c r="O47" s="2">
        <f>N47+SUMIFS(data!$H$1:$H$1683, data!$A$1:$A$1683, 'Heron View'!$A47, data!$D$1:$D$1683, 'Heron View'!$A$2, data!$E$1:$E$1683, 'Heron View'!O$5)</f>
        <v>0</v>
      </c>
      <c r="P47" s="2">
        <f>O47+SUMIFS(data!$H$1:$H$1683, data!$A$1:$A$1683, 'Heron View'!$A47, data!$D$1:$D$1683, 'Heron View'!$A$2, data!$E$1:$E$1683, 'Heron View'!P$5)</f>
        <v>0</v>
      </c>
      <c r="Q47" s="2">
        <f>P47+SUMIFS(data!$H$1:$H$1683, data!$A$1:$A$1683, 'Heron View'!$A47, data!$D$1:$D$1683, 'Heron View'!$A$2, data!$E$1:$E$1683, 'Heron View'!Q$5)</f>
        <v>0</v>
      </c>
      <c r="R47" s="2">
        <f>Q47+SUMIFS(data!$H$1:$H$1683, data!$A$1:$A$1683, 'Heron View'!$A47, data!$D$1:$D$1683, 'Heron View'!$A$2, data!$E$1:$E$1683, 'Heron View'!R$5)</f>
        <v>0</v>
      </c>
      <c r="S47" s="2">
        <f>R47+SUMIFS(data!$H$1:$H$1683, data!$A$1:$A$1683, 'Heron View'!$A47, data!$D$1:$D$1683, 'Heron View'!$A$2, data!$E$1:$E$1683, 'Heron View'!S$5)</f>
        <v>0</v>
      </c>
      <c r="T47" s="2">
        <f>S47+SUMIFS(data!$H$1:$H$1683, data!$A$1:$A$1683, 'Heron View'!$A47, data!$D$1:$D$1683, 'Heron View'!$A$2, data!$E$1:$E$1683, 'Heron View'!T$5)</f>
        <v>0</v>
      </c>
      <c r="U47" s="2">
        <f>T47+SUMIFS(data!$H$1:$H$1683, data!$A$1:$A$1683, 'Heron View'!$A47, data!$D$1:$D$1683, 'Heron View'!$A$2, data!$E$1:$E$1683, 'Heron View'!U$5)</f>
        <v>0</v>
      </c>
      <c r="V47" s="2">
        <f>U47+SUMIFS(data!$H$1:$H$1683, data!$A$1:$A$1683, 'Heron View'!$A47, data!$D$1:$D$1683, 'Heron View'!$A$2, data!$E$1:$E$1683, 'Heron View'!V$5)</f>
        <v>0</v>
      </c>
      <c r="W47" s="2">
        <f>V47+SUMIFS(data!$H$1:$H$1683, data!$A$1:$A$1683, 'Heron View'!$A47, data!$D$1:$D$1683, 'Heron View'!$A$2, data!$E$1:$E$1683, 'Heron View'!W$5)</f>
        <v>0</v>
      </c>
      <c r="X47" s="2">
        <f>W47+SUMIFS(data!$H$1:$H$1683, data!$A$1:$A$1683, 'Heron View'!$A47, data!$D$1:$D$1683, 'Heron View'!$A$2, data!$E$1:$E$1683, 'Heron View'!X$5)</f>
        <v>0</v>
      </c>
      <c r="Y47" s="2">
        <f>X47+SUMIFS(data!$H$1:$H$1683, data!$A$1:$A$1683, 'Heron View'!$A47, data!$D$1:$D$1683, 'Heron View'!$A$2, data!$E$1:$E$1683, 'Heron View'!Y$5)</f>
        <v>0</v>
      </c>
      <c r="Z47" s="2">
        <f>Y47+SUMIFS(data!$H$1:$H$1683, data!$A$1:$A$1683, 'Heron View'!$A47, data!$D$1:$D$1683, 'Heron View'!$A$2, data!$E$1:$E$1683, 'Heron View'!Z$5)</f>
        <v>0</v>
      </c>
      <c r="AA47" s="2">
        <f>Z47+SUMIFS(data!$H$1:$H$1683, data!$A$1:$A$1683, 'Heron View'!$A47, data!$D$1:$D$1683, 'Heron View'!$A$2, data!$E$1:$E$1683, 'Heron View'!AA$5)</f>
        <v>7350.33</v>
      </c>
      <c r="AB47" s="2">
        <f>AA47+SUMIFS(data!$H$1:$H$1683, data!$A$1:$A$1683, 'Heron View'!$A47, data!$D$1:$D$1683, 'Heron View'!$A$2, data!$E$1:$E$1683, 'Heron View'!AB$5)</f>
        <v>14700.66</v>
      </c>
      <c r="AC47" s="2">
        <f>AB47+SUMIFS(data!$H$1:$H$1683, data!$A$1:$A$1683, 'Heron View'!$A47, data!$D$1:$D$1683, 'Heron View'!$A$2, data!$E$1:$E$1683, 'Heron View'!AC$5)</f>
        <v>23524.559999999998</v>
      </c>
      <c r="AD47" s="2">
        <f>AC47+SUMIFS(data!$H$1:$H$1683, data!$A$1:$A$1683, 'Heron View'!$A47, data!$D$1:$D$1683, 'Heron View'!$A$2, data!$E$1:$E$1683, 'Heron View'!AD$5)</f>
        <v>34266.22</v>
      </c>
      <c r="AE47" s="2">
        <f>AD47+SUMIFS(data!$H$1:$H$1683, data!$A$1:$A$1683, 'Heron View'!$A47, data!$D$1:$D$1683, 'Heron View'!$A$2, data!$E$1:$E$1683, 'Heron View'!AE$5)</f>
        <v>34266.22</v>
      </c>
      <c r="AF47" s="2">
        <f>AE47+SUMIFS(data!$H$1:$H$1683, data!$A$1:$A$1683, 'Heron View'!$A47, data!$D$1:$D$1683, 'Heron View'!$A$2, data!$E$1:$E$1683, 'Heron View'!AF$5)</f>
        <v>34266.22</v>
      </c>
    </row>
    <row r="48" spans="1:32" x14ac:dyDescent="0.2">
      <c r="A48" t="s">
        <v>101</v>
      </c>
      <c r="C48" s="2">
        <f>SUMIFS(data!$H$1:$H$1683, data!$A$1:$A$1683, 'Heron View'!$A48, data!$D$1:$D$1683, 'Heron View'!$A$2, data!$E$1:$E$1683, 'Heron View'!C$5)</f>
        <v>0</v>
      </c>
      <c r="D48" s="2">
        <f>C48+SUMIFS(data!$H$1:$H$1683, data!$A$1:$A$1683, 'Heron View'!$A48, data!$D$1:$D$1683, 'Heron View'!$A$2, data!$E$1:$E$1683, 'Heron View'!D$5)</f>
        <v>0</v>
      </c>
      <c r="E48" s="2">
        <f>D48+SUMIFS(data!$H$1:$H$1683, data!$A$1:$A$1683, 'Heron View'!$A48, data!$D$1:$D$1683, 'Heron View'!$A$2, data!$E$1:$E$1683, 'Heron View'!E$5)</f>
        <v>0</v>
      </c>
      <c r="F48" s="2">
        <f>E48+SUMIFS(data!$H$1:$H$1683, data!$A$1:$A$1683, 'Heron View'!$A48, data!$D$1:$D$1683, 'Heron View'!$A$2, data!$E$1:$E$1683, 'Heron View'!F$5)</f>
        <v>0</v>
      </c>
      <c r="G48" s="2">
        <f>F48+SUMIFS(data!$H$1:$H$1683, data!$A$1:$A$1683, 'Heron View'!$A48, data!$D$1:$D$1683, 'Heron View'!$A$2, data!$E$1:$E$1683, 'Heron View'!G$5)</f>
        <v>0</v>
      </c>
      <c r="H48" s="2">
        <f>G48+SUMIFS(data!$H$1:$H$1683, data!$A$1:$A$1683, 'Heron View'!$A48, data!$D$1:$D$1683, 'Heron View'!$A$2, data!$E$1:$E$1683, 'Heron View'!H$5)</f>
        <v>0</v>
      </c>
      <c r="I48" s="2">
        <f>H48+SUMIFS(data!$H$1:$H$1683, data!$A$1:$A$1683, 'Heron View'!$A48, data!$D$1:$D$1683, 'Heron View'!$A$2, data!$E$1:$E$1683, 'Heron View'!I$5)</f>
        <v>0</v>
      </c>
      <c r="J48" s="2">
        <f>I48+SUMIFS(data!$H$1:$H$1683, data!$A$1:$A$1683, 'Heron View'!$A48, data!$D$1:$D$1683, 'Heron View'!$A$2, data!$E$1:$E$1683, 'Heron View'!J$5)</f>
        <v>0</v>
      </c>
      <c r="K48" s="2">
        <f>J48+SUMIFS(data!$H$1:$H$1683, data!$A$1:$A$1683, 'Heron View'!$A48, data!$D$1:$D$1683, 'Heron View'!$A$2, data!$E$1:$E$1683, 'Heron View'!K$5)</f>
        <v>0</v>
      </c>
      <c r="L48" s="2">
        <f>K48+SUMIFS(data!$H$1:$H$1683, data!$A$1:$A$1683, 'Heron View'!$A48, data!$D$1:$D$1683, 'Heron View'!$A$2, data!$E$1:$E$1683, 'Heron View'!L$5)</f>
        <v>0</v>
      </c>
      <c r="M48" s="2">
        <f>L48+SUMIFS(data!$H$1:$H$1683, data!$A$1:$A$1683, 'Heron View'!$A48, data!$D$1:$D$1683, 'Heron View'!$A$2, data!$E$1:$E$1683, 'Heron View'!M$5)</f>
        <v>0</v>
      </c>
      <c r="N48" s="2">
        <f>M48+SUMIFS(data!$H$1:$H$1683, data!$A$1:$A$1683, 'Heron View'!$A48, data!$D$1:$D$1683, 'Heron View'!$A$2, data!$E$1:$E$1683, 'Heron View'!N$5)</f>
        <v>0</v>
      </c>
      <c r="O48" s="2">
        <f>N48+SUMIFS(data!$H$1:$H$1683, data!$A$1:$A$1683, 'Heron View'!$A48, data!$D$1:$D$1683, 'Heron View'!$A$2, data!$E$1:$E$1683, 'Heron View'!O$5)</f>
        <v>0</v>
      </c>
      <c r="P48" s="2">
        <f>O48+SUMIFS(data!$H$1:$H$1683, data!$A$1:$A$1683, 'Heron View'!$A48, data!$D$1:$D$1683, 'Heron View'!$A$2, data!$E$1:$E$1683, 'Heron View'!P$5)</f>
        <v>0</v>
      </c>
      <c r="Q48" s="2">
        <f>P48+SUMIFS(data!$H$1:$H$1683, data!$A$1:$A$1683, 'Heron View'!$A48, data!$D$1:$D$1683, 'Heron View'!$A$2, data!$E$1:$E$1683, 'Heron View'!Q$5)</f>
        <v>0</v>
      </c>
      <c r="R48" s="2">
        <f>Q48+SUMIFS(data!$H$1:$H$1683, data!$A$1:$A$1683, 'Heron View'!$A48, data!$D$1:$D$1683, 'Heron View'!$A$2, data!$E$1:$E$1683, 'Heron View'!R$5)</f>
        <v>0</v>
      </c>
      <c r="S48" s="2">
        <f>R48+SUMIFS(data!$H$1:$H$1683, data!$A$1:$A$1683, 'Heron View'!$A48, data!$D$1:$D$1683, 'Heron View'!$A$2, data!$E$1:$E$1683, 'Heron View'!S$5)</f>
        <v>0</v>
      </c>
      <c r="T48" s="2">
        <f>S48+SUMIFS(data!$H$1:$H$1683, data!$A$1:$A$1683, 'Heron View'!$A48, data!$D$1:$D$1683, 'Heron View'!$A$2, data!$E$1:$E$1683, 'Heron View'!T$5)</f>
        <v>1342.47</v>
      </c>
      <c r="U48" s="2">
        <f>T48+SUMIFS(data!$H$1:$H$1683, data!$A$1:$A$1683, 'Heron View'!$A48, data!$D$1:$D$1683, 'Heron View'!$A$2, data!$E$1:$E$1683, 'Heron View'!U$5)</f>
        <v>5709.59</v>
      </c>
      <c r="V48" s="2">
        <f>U48+SUMIFS(data!$H$1:$H$1683, data!$A$1:$A$1683, 'Heron View'!$A48, data!$D$1:$D$1683, 'Heron View'!$A$2, data!$E$1:$E$1683, 'Heron View'!V$5)</f>
        <v>5709.59</v>
      </c>
      <c r="W48" s="2">
        <f>V48+SUMIFS(data!$H$1:$H$1683, data!$A$1:$A$1683, 'Heron View'!$A48, data!$D$1:$D$1683, 'Heron View'!$A$2, data!$E$1:$E$1683, 'Heron View'!W$5)</f>
        <v>5709.59</v>
      </c>
      <c r="X48" s="2">
        <f>W48+SUMIFS(data!$H$1:$H$1683, data!$A$1:$A$1683, 'Heron View'!$A48, data!$D$1:$D$1683, 'Heron View'!$A$2, data!$E$1:$E$1683, 'Heron View'!X$5)</f>
        <v>5709.59</v>
      </c>
      <c r="Y48" s="2">
        <f>X48+SUMIFS(data!$H$1:$H$1683, data!$A$1:$A$1683, 'Heron View'!$A48, data!$D$1:$D$1683, 'Heron View'!$A$2, data!$E$1:$E$1683, 'Heron View'!Y$5)</f>
        <v>5709.59</v>
      </c>
      <c r="Z48" s="2">
        <f>Y48+SUMIFS(data!$H$1:$H$1683, data!$A$1:$A$1683, 'Heron View'!$A48, data!$D$1:$D$1683, 'Heron View'!$A$2, data!$E$1:$E$1683, 'Heron View'!Z$5)</f>
        <v>5709.59</v>
      </c>
      <c r="AA48" s="2">
        <f>Z48+SUMIFS(data!$H$1:$H$1683, data!$A$1:$A$1683, 'Heron View'!$A48, data!$D$1:$D$1683, 'Heron View'!$A$2, data!$E$1:$E$1683, 'Heron View'!AA$5)</f>
        <v>5709.59</v>
      </c>
      <c r="AB48" s="2">
        <f>AA48+SUMIFS(data!$H$1:$H$1683, data!$A$1:$A$1683, 'Heron View'!$A48, data!$D$1:$D$1683, 'Heron View'!$A$2, data!$E$1:$E$1683, 'Heron View'!AB$5)</f>
        <v>5709.59</v>
      </c>
      <c r="AC48" s="2">
        <f>AB48+SUMIFS(data!$H$1:$H$1683, data!$A$1:$A$1683, 'Heron View'!$A48, data!$D$1:$D$1683, 'Heron View'!$A$2, data!$E$1:$E$1683, 'Heron View'!AC$5)</f>
        <v>5709.59</v>
      </c>
      <c r="AD48" s="2">
        <f>AC48+SUMIFS(data!$H$1:$H$1683, data!$A$1:$A$1683, 'Heron View'!$A48, data!$D$1:$D$1683, 'Heron View'!$A$2, data!$E$1:$E$1683, 'Heron View'!AD$5)</f>
        <v>5709.59</v>
      </c>
      <c r="AE48" s="2">
        <f>AD48+SUMIFS(data!$H$1:$H$1683, data!$A$1:$A$1683, 'Heron View'!$A48, data!$D$1:$D$1683, 'Heron View'!$A$2, data!$E$1:$E$1683, 'Heron View'!AE$5)</f>
        <v>5709.59</v>
      </c>
      <c r="AF48" s="2">
        <f>AE48+SUMIFS(data!$H$1:$H$1683, data!$A$1:$A$1683, 'Heron View'!$A48, data!$D$1:$D$1683, 'Heron View'!$A$2, data!$E$1:$E$1683, 'Heron View'!AF$5)</f>
        <v>5709.59</v>
      </c>
    </row>
    <row r="49" spans="1:32" x14ac:dyDescent="0.2">
      <c r="A49" t="s">
        <v>102</v>
      </c>
      <c r="C49" s="2">
        <f>SUMIFS(data!$H$1:$H$1683, data!$A$1:$A$1683, 'Heron View'!$A49, data!$D$1:$D$1683, 'Heron View'!$A$2, data!$E$1:$E$1683, 'Heron View'!C$5)</f>
        <v>0</v>
      </c>
      <c r="D49" s="2">
        <f>C49+SUMIFS(data!$H$1:$H$1683, data!$A$1:$A$1683, 'Heron View'!$A49, data!$D$1:$D$1683, 'Heron View'!$A$2, data!$E$1:$E$1683, 'Heron View'!D$5)</f>
        <v>0</v>
      </c>
      <c r="E49" s="2">
        <f>D49+SUMIFS(data!$H$1:$H$1683, data!$A$1:$A$1683, 'Heron View'!$A49, data!$D$1:$D$1683, 'Heron View'!$A$2, data!$E$1:$E$1683, 'Heron View'!E$5)</f>
        <v>0</v>
      </c>
      <c r="F49" s="2">
        <f>E49+SUMIFS(data!$H$1:$H$1683, data!$A$1:$A$1683, 'Heron View'!$A49, data!$D$1:$D$1683, 'Heron View'!$A$2, data!$E$1:$E$1683, 'Heron View'!F$5)</f>
        <v>0</v>
      </c>
      <c r="G49" s="2">
        <f>F49+SUMIFS(data!$H$1:$H$1683, data!$A$1:$A$1683, 'Heron View'!$A49, data!$D$1:$D$1683, 'Heron View'!$A$2, data!$E$1:$E$1683, 'Heron View'!G$5)</f>
        <v>0</v>
      </c>
      <c r="H49" s="2">
        <f>G49+SUMIFS(data!$H$1:$H$1683, data!$A$1:$A$1683, 'Heron View'!$A49, data!$D$1:$D$1683, 'Heron View'!$A$2, data!$E$1:$E$1683, 'Heron View'!H$5)</f>
        <v>0</v>
      </c>
      <c r="I49" s="2">
        <f>H49+SUMIFS(data!$H$1:$H$1683, data!$A$1:$A$1683, 'Heron View'!$A49, data!$D$1:$D$1683, 'Heron View'!$A$2, data!$E$1:$E$1683, 'Heron View'!I$5)</f>
        <v>0</v>
      </c>
      <c r="J49" s="2">
        <f>I49+SUMIFS(data!$H$1:$H$1683, data!$A$1:$A$1683, 'Heron View'!$A49, data!$D$1:$D$1683, 'Heron View'!$A$2, data!$E$1:$E$1683, 'Heron View'!J$5)</f>
        <v>0</v>
      </c>
      <c r="K49" s="2">
        <f>J49+SUMIFS(data!$H$1:$H$1683, data!$A$1:$A$1683, 'Heron View'!$A49, data!$D$1:$D$1683, 'Heron View'!$A$2, data!$E$1:$E$1683, 'Heron View'!K$5)</f>
        <v>0</v>
      </c>
      <c r="L49" s="2">
        <f>K49+SUMIFS(data!$H$1:$H$1683, data!$A$1:$A$1683, 'Heron View'!$A49, data!$D$1:$D$1683, 'Heron View'!$A$2, data!$E$1:$E$1683, 'Heron View'!L$5)</f>
        <v>0</v>
      </c>
      <c r="M49" s="2">
        <f>L49+SUMIFS(data!$H$1:$H$1683, data!$A$1:$A$1683, 'Heron View'!$A49, data!$D$1:$D$1683, 'Heron View'!$A$2, data!$E$1:$E$1683, 'Heron View'!M$5)</f>
        <v>0</v>
      </c>
      <c r="N49" s="2">
        <f>M49+SUMIFS(data!$H$1:$H$1683, data!$A$1:$A$1683, 'Heron View'!$A49, data!$D$1:$D$1683, 'Heron View'!$A$2, data!$E$1:$E$1683, 'Heron View'!N$5)</f>
        <v>0</v>
      </c>
      <c r="O49" s="2">
        <f>N49+SUMIFS(data!$H$1:$H$1683, data!$A$1:$A$1683, 'Heron View'!$A49, data!$D$1:$D$1683, 'Heron View'!$A$2, data!$E$1:$E$1683, 'Heron View'!O$5)</f>
        <v>0</v>
      </c>
      <c r="P49" s="2">
        <f>O49+SUMIFS(data!$H$1:$H$1683, data!$A$1:$A$1683, 'Heron View'!$A49, data!$D$1:$D$1683, 'Heron View'!$A$2, data!$E$1:$E$1683, 'Heron View'!P$5)</f>
        <v>0</v>
      </c>
      <c r="Q49" s="2">
        <f>P49+SUMIFS(data!$H$1:$H$1683, data!$A$1:$A$1683, 'Heron View'!$A49, data!$D$1:$D$1683, 'Heron View'!$A$2, data!$E$1:$E$1683, 'Heron View'!Q$5)</f>
        <v>0</v>
      </c>
      <c r="R49" s="2">
        <f>Q49+SUMIFS(data!$H$1:$H$1683, data!$A$1:$A$1683, 'Heron View'!$A49, data!$D$1:$D$1683, 'Heron View'!$A$2, data!$E$1:$E$1683, 'Heron View'!R$5)</f>
        <v>0</v>
      </c>
      <c r="S49" s="2">
        <f>R49+SUMIFS(data!$H$1:$H$1683, data!$A$1:$A$1683, 'Heron View'!$A49, data!$D$1:$D$1683, 'Heron View'!$A$2, data!$E$1:$E$1683, 'Heron View'!S$5)</f>
        <v>0</v>
      </c>
      <c r="T49" s="2">
        <f>S49+SUMIFS(data!$H$1:$H$1683, data!$A$1:$A$1683, 'Heron View'!$A49, data!$D$1:$D$1683, 'Heron View'!$A$2, data!$E$1:$E$1683, 'Heron View'!T$5)</f>
        <v>1610.96</v>
      </c>
      <c r="U49" s="2">
        <f>T49+SUMIFS(data!$H$1:$H$1683, data!$A$1:$A$1683, 'Heron View'!$A49, data!$D$1:$D$1683, 'Heron View'!$A$2, data!$E$1:$E$1683, 'Heron View'!U$5)</f>
        <v>19334.379999999997</v>
      </c>
      <c r="V49" s="2">
        <f>U49+SUMIFS(data!$H$1:$H$1683, data!$A$1:$A$1683, 'Heron View'!$A49, data!$D$1:$D$1683, 'Heron View'!$A$2, data!$E$1:$E$1683, 'Heron View'!V$5)</f>
        <v>19334.379999999997</v>
      </c>
      <c r="W49" s="2">
        <f>V49+SUMIFS(data!$H$1:$H$1683, data!$A$1:$A$1683, 'Heron View'!$A49, data!$D$1:$D$1683, 'Heron View'!$A$2, data!$E$1:$E$1683, 'Heron View'!W$5)</f>
        <v>19334.379999999997</v>
      </c>
      <c r="X49" s="2">
        <f>W49+SUMIFS(data!$H$1:$H$1683, data!$A$1:$A$1683, 'Heron View'!$A49, data!$D$1:$D$1683, 'Heron View'!$A$2, data!$E$1:$E$1683, 'Heron View'!X$5)</f>
        <v>19334.379999999997</v>
      </c>
      <c r="Y49" s="2">
        <f>X49+SUMIFS(data!$H$1:$H$1683, data!$A$1:$A$1683, 'Heron View'!$A49, data!$D$1:$D$1683, 'Heron View'!$A$2, data!$E$1:$E$1683, 'Heron View'!Y$5)</f>
        <v>19334.379999999997</v>
      </c>
      <c r="Z49" s="2">
        <f>Y49+SUMIFS(data!$H$1:$H$1683, data!$A$1:$A$1683, 'Heron View'!$A49, data!$D$1:$D$1683, 'Heron View'!$A$2, data!$E$1:$E$1683, 'Heron View'!Z$5)</f>
        <v>19334.379999999997</v>
      </c>
      <c r="AA49" s="2">
        <f>Z49+SUMIFS(data!$H$1:$H$1683, data!$A$1:$A$1683, 'Heron View'!$A49, data!$D$1:$D$1683, 'Heron View'!$A$2, data!$E$1:$E$1683, 'Heron View'!AA$5)</f>
        <v>19334.379999999997</v>
      </c>
      <c r="AB49" s="2">
        <f>AA49+SUMIFS(data!$H$1:$H$1683, data!$A$1:$A$1683, 'Heron View'!$A49, data!$D$1:$D$1683, 'Heron View'!$A$2, data!$E$1:$E$1683, 'Heron View'!AB$5)</f>
        <v>19334.379999999997</v>
      </c>
      <c r="AC49" s="2">
        <f>AB49+SUMIFS(data!$H$1:$H$1683, data!$A$1:$A$1683, 'Heron View'!$A49, data!$D$1:$D$1683, 'Heron View'!$A$2, data!$E$1:$E$1683, 'Heron View'!AC$5)</f>
        <v>19334.379999999997</v>
      </c>
      <c r="AD49" s="2">
        <f>AC49+SUMIFS(data!$H$1:$H$1683, data!$A$1:$A$1683, 'Heron View'!$A49, data!$D$1:$D$1683, 'Heron View'!$A$2, data!$E$1:$E$1683, 'Heron View'!AD$5)</f>
        <v>19334.379999999997</v>
      </c>
      <c r="AE49" s="2">
        <f>AD49+SUMIFS(data!$H$1:$H$1683, data!$A$1:$A$1683, 'Heron View'!$A49, data!$D$1:$D$1683, 'Heron View'!$A$2, data!$E$1:$E$1683, 'Heron View'!AE$5)</f>
        <v>19334.379999999997</v>
      </c>
      <c r="AF49" s="2">
        <f>AE49+SUMIFS(data!$H$1:$H$1683, data!$A$1:$A$1683, 'Heron View'!$A49, data!$D$1:$D$1683, 'Heron View'!$A$2, data!$E$1:$E$1683, 'Heron View'!AF$5)</f>
        <v>19334.379999999997</v>
      </c>
    </row>
    <row r="50" spans="1:32" x14ac:dyDescent="0.2">
      <c r="A50" t="s">
        <v>103</v>
      </c>
      <c r="C50" s="2">
        <f>SUMIFS(data!$H$1:$H$1683, data!$A$1:$A$1683, 'Heron View'!$A50, data!$D$1:$D$1683, 'Heron View'!$A$2, data!$E$1:$E$1683, 'Heron View'!C$5)</f>
        <v>0</v>
      </c>
      <c r="D50" s="2">
        <f>C50+SUMIFS(data!$H$1:$H$1683, data!$A$1:$A$1683, 'Heron View'!$A50, data!$D$1:$D$1683, 'Heron View'!$A$2, data!$E$1:$E$1683, 'Heron View'!D$5)</f>
        <v>0</v>
      </c>
      <c r="E50" s="2">
        <f>D50+SUMIFS(data!$H$1:$H$1683, data!$A$1:$A$1683, 'Heron View'!$A50, data!$D$1:$D$1683, 'Heron View'!$A$2, data!$E$1:$E$1683, 'Heron View'!E$5)</f>
        <v>0</v>
      </c>
      <c r="F50" s="2">
        <f>E50+SUMIFS(data!$H$1:$H$1683, data!$A$1:$A$1683, 'Heron View'!$A50, data!$D$1:$D$1683, 'Heron View'!$A$2, data!$E$1:$E$1683, 'Heron View'!F$5)</f>
        <v>0</v>
      </c>
      <c r="G50" s="2">
        <f>F50+SUMIFS(data!$H$1:$H$1683, data!$A$1:$A$1683, 'Heron View'!$A50, data!$D$1:$D$1683, 'Heron View'!$A$2, data!$E$1:$E$1683, 'Heron View'!G$5)</f>
        <v>0</v>
      </c>
      <c r="H50" s="2">
        <f>G50+SUMIFS(data!$H$1:$H$1683, data!$A$1:$A$1683, 'Heron View'!$A50, data!$D$1:$D$1683, 'Heron View'!$A$2, data!$E$1:$E$1683, 'Heron View'!H$5)</f>
        <v>0</v>
      </c>
      <c r="I50" s="2">
        <f>H50+SUMIFS(data!$H$1:$H$1683, data!$A$1:$A$1683, 'Heron View'!$A50, data!$D$1:$D$1683, 'Heron View'!$A$2, data!$E$1:$E$1683, 'Heron View'!I$5)</f>
        <v>0</v>
      </c>
      <c r="J50" s="2">
        <f>I50+SUMIFS(data!$H$1:$H$1683, data!$A$1:$A$1683, 'Heron View'!$A50, data!$D$1:$D$1683, 'Heron View'!$A$2, data!$E$1:$E$1683, 'Heron View'!J$5)</f>
        <v>0</v>
      </c>
      <c r="K50" s="2">
        <f>J50+SUMIFS(data!$H$1:$H$1683, data!$A$1:$A$1683, 'Heron View'!$A50, data!$D$1:$D$1683, 'Heron View'!$A$2, data!$E$1:$E$1683, 'Heron View'!K$5)</f>
        <v>0</v>
      </c>
      <c r="L50" s="2">
        <f>K50+SUMIFS(data!$H$1:$H$1683, data!$A$1:$A$1683, 'Heron View'!$A50, data!$D$1:$D$1683, 'Heron View'!$A$2, data!$E$1:$E$1683, 'Heron View'!L$5)</f>
        <v>0</v>
      </c>
      <c r="M50" s="2">
        <f>L50+SUMIFS(data!$H$1:$H$1683, data!$A$1:$A$1683, 'Heron View'!$A50, data!$D$1:$D$1683, 'Heron View'!$A$2, data!$E$1:$E$1683, 'Heron View'!M$5)</f>
        <v>0</v>
      </c>
      <c r="N50" s="2">
        <f>M50+SUMIFS(data!$H$1:$H$1683, data!$A$1:$A$1683, 'Heron View'!$A50, data!$D$1:$D$1683, 'Heron View'!$A$2, data!$E$1:$E$1683, 'Heron View'!N$5)</f>
        <v>0</v>
      </c>
      <c r="O50" s="2">
        <f>N50+SUMIFS(data!$H$1:$H$1683, data!$A$1:$A$1683, 'Heron View'!$A50, data!$D$1:$D$1683, 'Heron View'!$A$2, data!$E$1:$E$1683, 'Heron View'!O$5)</f>
        <v>0</v>
      </c>
      <c r="P50" s="2">
        <f>O50+SUMIFS(data!$H$1:$H$1683, data!$A$1:$A$1683, 'Heron View'!$A50, data!$D$1:$D$1683, 'Heron View'!$A$2, data!$E$1:$E$1683, 'Heron View'!P$5)</f>
        <v>0</v>
      </c>
      <c r="Q50" s="2">
        <f>P50+SUMIFS(data!$H$1:$H$1683, data!$A$1:$A$1683, 'Heron View'!$A50, data!$D$1:$D$1683, 'Heron View'!$A$2, data!$E$1:$E$1683, 'Heron View'!Q$5)</f>
        <v>0</v>
      </c>
      <c r="R50" s="2">
        <f>Q50+SUMIFS(data!$H$1:$H$1683, data!$A$1:$A$1683, 'Heron View'!$A50, data!$D$1:$D$1683, 'Heron View'!$A$2, data!$E$1:$E$1683, 'Heron View'!R$5)</f>
        <v>0</v>
      </c>
      <c r="S50" s="2">
        <f>R50+SUMIFS(data!$H$1:$H$1683, data!$A$1:$A$1683, 'Heron View'!$A50, data!$D$1:$D$1683, 'Heron View'!$A$2, data!$E$1:$E$1683, 'Heron View'!S$5)</f>
        <v>0</v>
      </c>
      <c r="T50" s="2">
        <f>S50+SUMIFS(data!$H$1:$H$1683, data!$A$1:$A$1683, 'Heron View'!$A50, data!$D$1:$D$1683, 'Heron View'!$A$2, data!$E$1:$E$1683, 'Heron View'!T$5)</f>
        <v>0</v>
      </c>
      <c r="U50" s="2">
        <f>T50+SUMIFS(data!$H$1:$H$1683, data!$A$1:$A$1683, 'Heron View'!$A50, data!$D$1:$D$1683, 'Heron View'!$A$2, data!$E$1:$E$1683, 'Heron View'!U$5)</f>
        <v>9131.51</v>
      </c>
      <c r="V50" s="2">
        <f>U50+SUMIFS(data!$H$1:$H$1683, data!$A$1:$A$1683, 'Heron View'!$A50, data!$D$1:$D$1683, 'Heron View'!$A$2, data!$E$1:$E$1683, 'Heron View'!V$5)</f>
        <v>9131.51</v>
      </c>
      <c r="W50" s="2">
        <f>V50+SUMIFS(data!$H$1:$H$1683, data!$A$1:$A$1683, 'Heron View'!$A50, data!$D$1:$D$1683, 'Heron View'!$A$2, data!$E$1:$E$1683, 'Heron View'!W$5)</f>
        <v>9131.51</v>
      </c>
      <c r="X50" s="2">
        <f>W50+SUMIFS(data!$H$1:$H$1683, data!$A$1:$A$1683, 'Heron View'!$A50, data!$D$1:$D$1683, 'Heron View'!$A$2, data!$E$1:$E$1683, 'Heron View'!X$5)</f>
        <v>9131.51</v>
      </c>
      <c r="Y50" s="2">
        <f>X50+SUMIFS(data!$H$1:$H$1683, data!$A$1:$A$1683, 'Heron View'!$A50, data!$D$1:$D$1683, 'Heron View'!$A$2, data!$E$1:$E$1683, 'Heron View'!Y$5)</f>
        <v>9131.51</v>
      </c>
      <c r="Z50" s="2">
        <f>Y50+SUMIFS(data!$H$1:$H$1683, data!$A$1:$A$1683, 'Heron View'!$A50, data!$D$1:$D$1683, 'Heron View'!$A$2, data!$E$1:$E$1683, 'Heron View'!Z$5)</f>
        <v>9131.51</v>
      </c>
      <c r="AA50" s="2">
        <f>Z50+SUMIFS(data!$H$1:$H$1683, data!$A$1:$A$1683, 'Heron View'!$A50, data!$D$1:$D$1683, 'Heron View'!$A$2, data!$E$1:$E$1683, 'Heron View'!AA$5)</f>
        <v>9131.51</v>
      </c>
      <c r="AB50" s="2">
        <f>AA50+SUMIFS(data!$H$1:$H$1683, data!$A$1:$A$1683, 'Heron View'!$A50, data!$D$1:$D$1683, 'Heron View'!$A$2, data!$E$1:$E$1683, 'Heron View'!AB$5)</f>
        <v>9131.51</v>
      </c>
      <c r="AC50" s="2">
        <f>AB50+SUMIFS(data!$H$1:$H$1683, data!$A$1:$A$1683, 'Heron View'!$A50, data!$D$1:$D$1683, 'Heron View'!$A$2, data!$E$1:$E$1683, 'Heron View'!AC$5)</f>
        <v>9131.51</v>
      </c>
      <c r="AD50" s="2">
        <f>AC50+SUMIFS(data!$H$1:$H$1683, data!$A$1:$A$1683, 'Heron View'!$A50, data!$D$1:$D$1683, 'Heron View'!$A$2, data!$E$1:$E$1683, 'Heron View'!AD$5)</f>
        <v>9131.51</v>
      </c>
      <c r="AE50" s="2">
        <f>AD50+SUMIFS(data!$H$1:$H$1683, data!$A$1:$A$1683, 'Heron View'!$A50, data!$D$1:$D$1683, 'Heron View'!$A$2, data!$E$1:$E$1683, 'Heron View'!AE$5)</f>
        <v>9131.51</v>
      </c>
      <c r="AF50" s="2">
        <f>AE50+SUMIFS(data!$H$1:$H$1683, data!$A$1:$A$1683, 'Heron View'!$A50, data!$D$1:$D$1683, 'Heron View'!$A$2, data!$E$1:$E$1683, 'Heron View'!AF$5)</f>
        <v>9131.51</v>
      </c>
    </row>
    <row r="51" spans="1:32" x14ac:dyDescent="0.2">
      <c r="A51" t="s">
        <v>40</v>
      </c>
      <c r="C51" s="2">
        <f>SUMIFS(data!$H$1:$H$1683, data!$A$1:$A$1683, 'Heron View'!$A51, data!$D$1:$D$1683, 'Heron View'!$A$2, data!$E$1:$E$1683, 'Heron View'!C$5)</f>
        <v>0</v>
      </c>
      <c r="D51" s="2">
        <f>C51+SUMIFS(data!$H$1:$H$1683, data!$A$1:$A$1683, 'Heron View'!$A51, data!$D$1:$D$1683, 'Heron View'!$A$2, data!$E$1:$E$1683, 'Heron View'!D$5)</f>
        <v>0</v>
      </c>
      <c r="E51" s="2">
        <f>D51+SUMIFS(data!$H$1:$H$1683, data!$A$1:$A$1683, 'Heron View'!$A51, data!$D$1:$D$1683, 'Heron View'!$A$2, data!$E$1:$E$1683, 'Heron View'!E$5)</f>
        <v>0</v>
      </c>
      <c r="F51" s="2">
        <f>E51+SUMIFS(data!$H$1:$H$1683, data!$A$1:$A$1683, 'Heron View'!$A51, data!$D$1:$D$1683, 'Heron View'!$A$2, data!$E$1:$E$1683, 'Heron View'!F$5)</f>
        <v>0</v>
      </c>
      <c r="G51" s="2">
        <f>F51+SUMIFS(data!$H$1:$H$1683, data!$A$1:$A$1683, 'Heron View'!$A51, data!$D$1:$D$1683, 'Heron View'!$A$2, data!$E$1:$E$1683, 'Heron View'!G$5)</f>
        <v>0</v>
      </c>
      <c r="H51" s="2">
        <f>G51+SUMIFS(data!$H$1:$H$1683, data!$A$1:$A$1683, 'Heron View'!$A51, data!$D$1:$D$1683, 'Heron View'!$A$2, data!$E$1:$E$1683, 'Heron View'!H$5)</f>
        <v>0</v>
      </c>
      <c r="I51" s="2">
        <f>H51+SUMIFS(data!$H$1:$H$1683, data!$A$1:$A$1683, 'Heron View'!$A51, data!$D$1:$D$1683, 'Heron View'!$A$2, data!$E$1:$E$1683, 'Heron View'!I$5)</f>
        <v>0</v>
      </c>
      <c r="J51" s="2">
        <f>I51+SUMIFS(data!$H$1:$H$1683, data!$A$1:$A$1683, 'Heron View'!$A51, data!$D$1:$D$1683, 'Heron View'!$A$2, data!$E$1:$E$1683, 'Heron View'!J$5)</f>
        <v>0</v>
      </c>
      <c r="K51" s="2">
        <f>J51+SUMIFS(data!$H$1:$H$1683, data!$A$1:$A$1683, 'Heron View'!$A51, data!$D$1:$D$1683, 'Heron View'!$A$2, data!$E$1:$E$1683, 'Heron View'!K$5)</f>
        <v>0</v>
      </c>
      <c r="L51" s="2">
        <f>K51+SUMIFS(data!$H$1:$H$1683, data!$A$1:$A$1683, 'Heron View'!$A51, data!$D$1:$D$1683, 'Heron View'!$A$2, data!$E$1:$E$1683, 'Heron View'!L$5)</f>
        <v>0</v>
      </c>
      <c r="M51" s="2">
        <f>L51+SUMIFS(data!$H$1:$H$1683, data!$A$1:$A$1683, 'Heron View'!$A51, data!$D$1:$D$1683, 'Heron View'!$A$2, data!$E$1:$E$1683, 'Heron View'!M$5)</f>
        <v>0</v>
      </c>
      <c r="N51" s="2">
        <f>M51+SUMIFS(data!$H$1:$H$1683, data!$A$1:$A$1683, 'Heron View'!$A51, data!$D$1:$D$1683, 'Heron View'!$A$2, data!$E$1:$E$1683, 'Heron View'!N$5)</f>
        <v>0</v>
      </c>
      <c r="O51" s="2">
        <f>N51+SUMIFS(data!$H$1:$H$1683, data!$A$1:$A$1683, 'Heron View'!$A51, data!$D$1:$D$1683, 'Heron View'!$A$2, data!$E$1:$E$1683, 'Heron View'!O$5)</f>
        <v>0</v>
      </c>
      <c r="P51" s="2">
        <f>O51+SUMIFS(data!$H$1:$H$1683, data!$A$1:$A$1683, 'Heron View'!$A51, data!$D$1:$D$1683, 'Heron View'!$A$2, data!$E$1:$E$1683, 'Heron View'!P$5)</f>
        <v>0</v>
      </c>
      <c r="Q51" s="2">
        <f>P51+SUMIFS(data!$H$1:$H$1683, data!$A$1:$A$1683, 'Heron View'!$A51, data!$D$1:$D$1683, 'Heron View'!$A$2, data!$E$1:$E$1683, 'Heron View'!Q$5)</f>
        <v>0</v>
      </c>
      <c r="R51" s="2">
        <f>Q51+SUMIFS(data!$H$1:$H$1683, data!$A$1:$A$1683, 'Heron View'!$A51, data!$D$1:$D$1683, 'Heron View'!$A$2, data!$E$1:$E$1683, 'Heron View'!R$5)</f>
        <v>0</v>
      </c>
      <c r="S51" s="2">
        <f>R51+SUMIFS(data!$H$1:$H$1683, data!$A$1:$A$1683, 'Heron View'!$A51, data!$D$1:$D$1683, 'Heron View'!$A$2, data!$E$1:$E$1683, 'Heron View'!S$5)</f>
        <v>0</v>
      </c>
      <c r="T51" s="2">
        <f>S51+SUMIFS(data!$H$1:$H$1683, data!$A$1:$A$1683, 'Heron View'!$A51, data!$D$1:$D$1683, 'Heron View'!$A$2, data!$E$1:$E$1683, 'Heron View'!T$5)</f>
        <v>314994.21999999997</v>
      </c>
      <c r="U51" s="2">
        <f>T51+SUMIFS(data!$H$1:$H$1683, data!$A$1:$A$1683, 'Heron View'!$A51, data!$D$1:$D$1683, 'Heron View'!$A$2, data!$E$1:$E$1683, 'Heron View'!U$5)</f>
        <v>589744.14999999991</v>
      </c>
      <c r="V51" s="2">
        <f>U51+SUMIFS(data!$H$1:$H$1683, data!$A$1:$A$1683, 'Heron View'!$A51, data!$D$1:$D$1683, 'Heron View'!$A$2, data!$E$1:$E$1683, 'Heron View'!V$5)</f>
        <v>1214696.5299999998</v>
      </c>
      <c r="W51" s="2">
        <f>V51+SUMIFS(data!$H$1:$H$1683, data!$A$1:$A$1683, 'Heron View'!$A51, data!$D$1:$D$1683, 'Heron View'!$A$2, data!$E$1:$E$1683, 'Heron View'!W$5)</f>
        <v>1839648.9099999997</v>
      </c>
      <c r="X51" s="2">
        <f>W51+SUMIFS(data!$H$1:$H$1683, data!$A$1:$A$1683, 'Heron View'!$A51, data!$D$1:$D$1683, 'Heron View'!$A$2, data!$E$1:$E$1683, 'Heron View'!X$5)</f>
        <v>2464601.2899999996</v>
      </c>
      <c r="Y51" s="2">
        <f>X51+SUMIFS(data!$H$1:$H$1683, data!$A$1:$A$1683, 'Heron View'!$A51, data!$D$1:$D$1683, 'Heron View'!$A$2, data!$E$1:$E$1683, 'Heron View'!Y$5)</f>
        <v>5339553.67</v>
      </c>
      <c r="Z51" s="2">
        <f>Y51+SUMIFS(data!$H$1:$H$1683, data!$A$1:$A$1683, 'Heron View'!$A51, data!$D$1:$D$1683, 'Heron View'!$A$2, data!$E$1:$E$1683, 'Heron View'!Z$5)</f>
        <v>8214506.0499999998</v>
      </c>
      <c r="AA51" s="2">
        <f>Z51+SUMIFS(data!$H$1:$H$1683, data!$A$1:$A$1683, 'Heron View'!$A51, data!$D$1:$D$1683, 'Heron View'!$A$2, data!$E$1:$E$1683, 'Heron View'!AA$5)</f>
        <v>8779835.1400000006</v>
      </c>
      <c r="AB51" s="2">
        <f>AA51+SUMIFS(data!$H$1:$H$1683, data!$A$1:$A$1683, 'Heron View'!$A51, data!$D$1:$D$1683, 'Heron View'!$A$2, data!$E$1:$E$1683, 'Heron View'!AB$5)</f>
        <v>11554787.52</v>
      </c>
      <c r="AC51" s="2">
        <f>AB51+SUMIFS(data!$H$1:$H$1683, data!$A$1:$A$1683, 'Heron View'!$A51, data!$D$1:$D$1683, 'Heron View'!$A$2, data!$E$1:$E$1683, 'Heron View'!AC$5)</f>
        <v>14395290.57</v>
      </c>
      <c r="AD51" s="2">
        <f>AC51+SUMIFS(data!$H$1:$H$1683, data!$A$1:$A$1683, 'Heron View'!$A51, data!$D$1:$D$1683, 'Heron View'!$A$2, data!$E$1:$E$1683, 'Heron View'!AD$5)</f>
        <v>17300345.609999999</v>
      </c>
      <c r="AE51" s="2">
        <f>AD51+SUMIFS(data!$H$1:$H$1683, data!$A$1:$A$1683, 'Heron View'!$A51, data!$D$1:$D$1683, 'Heron View'!$A$2, data!$E$1:$E$1683, 'Heron View'!AE$5)</f>
        <v>20175297.989999998</v>
      </c>
      <c r="AF51" s="2">
        <f>AE51+SUMIFS(data!$H$1:$H$1683, data!$A$1:$A$1683, 'Heron View'!$A51, data!$D$1:$D$1683, 'Heron View'!$A$2, data!$E$1:$E$1683, 'Heron View'!AF$5)</f>
        <v>23050250.739999998</v>
      </c>
    </row>
    <row r="52" spans="1:32" x14ac:dyDescent="0.2">
      <c r="A52" t="s">
        <v>41</v>
      </c>
      <c r="C52" s="2">
        <f>SUMIFS(data!$H$1:$H$1683, data!$A$1:$A$1683, 'Heron View'!$A52, data!$D$1:$D$1683, 'Heron View'!$A$2, data!$E$1:$E$1683, 'Heron View'!C$5)</f>
        <v>0</v>
      </c>
      <c r="D52" s="2">
        <f>C52+SUMIFS(data!$H$1:$H$1683, data!$A$1:$A$1683, 'Heron View'!$A52, data!$D$1:$D$1683, 'Heron View'!$A$2, data!$E$1:$E$1683, 'Heron View'!D$5)</f>
        <v>0</v>
      </c>
      <c r="E52" s="2">
        <f>D52+SUMIFS(data!$H$1:$H$1683, data!$A$1:$A$1683, 'Heron View'!$A52, data!$D$1:$D$1683, 'Heron View'!$A$2, data!$E$1:$E$1683, 'Heron View'!E$5)</f>
        <v>0</v>
      </c>
      <c r="F52" s="2">
        <f>E52+SUMIFS(data!$H$1:$H$1683, data!$A$1:$A$1683, 'Heron View'!$A52, data!$D$1:$D$1683, 'Heron View'!$A$2, data!$E$1:$E$1683, 'Heron View'!F$5)</f>
        <v>0</v>
      </c>
      <c r="G52" s="2">
        <f>F52+SUMIFS(data!$H$1:$H$1683, data!$A$1:$A$1683, 'Heron View'!$A52, data!$D$1:$D$1683, 'Heron View'!$A$2, data!$E$1:$E$1683, 'Heron View'!G$5)</f>
        <v>0</v>
      </c>
      <c r="H52" s="2">
        <f>G52+SUMIFS(data!$H$1:$H$1683, data!$A$1:$A$1683, 'Heron View'!$A52, data!$D$1:$D$1683, 'Heron View'!$A$2, data!$E$1:$E$1683, 'Heron View'!H$5)</f>
        <v>0</v>
      </c>
      <c r="I52" s="2">
        <f>H52+SUMIFS(data!$H$1:$H$1683, data!$A$1:$A$1683, 'Heron View'!$A52, data!$D$1:$D$1683, 'Heron View'!$A$2, data!$E$1:$E$1683, 'Heron View'!I$5)</f>
        <v>0</v>
      </c>
      <c r="J52" s="2">
        <f>I52+SUMIFS(data!$H$1:$H$1683, data!$A$1:$A$1683, 'Heron View'!$A52, data!$D$1:$D$1683, 'Heron View'!$A$2, data!$E$1:$E$1683, 'Heron View'!J$5)</f>
        <v>0</v>
      </c>
      <c r="K52" s="2">
        <f>J52+SUMIFS(data!$H$1:$H$1683, data!$A$1:$A$1683, 'Heron View'!$A52, data!$D$1:$D$1683, 'Heron View'!$A$2, data!$E$1:$E$1683, 'Heron View'!K$5)</f>
        <v>0</v>
      </c>
      <c r="L52" s="2">
        <f>K52+SUMIFS(data!$H$1:$H$1683, data!$A$1:$A$1683, 'Heron View'!$A52, data!$D$1:$D$1683, 'Heron View'!$A$2, data!$E$1:$E$1683, 'Heron View'!L$5)</f>
        <v>0</v>
      </c>
      <c r="M52" s="2">
        <f>L52+SUMIFS(data!$H$1:$H$1683, data!$A$1:$A$1683, 'Heron View'!$A52, data!$D$1:$D$1683, 'Heron View'!$A$2, data!$E$1:$E$1683, 'Heron View'!M$5)</f>
        <v>0</v>
      </c>
      <c r="N52" s="2">
        <f>M52+SUMIFS(data!$H$1:$H$1683, data!$A$1:$A$1683, 'Heron View'!$A52, data!$D$1:$D$1683, 'Heron View'!$A$2, data!$E$1:$E$1683, 'Heron View'!N$5)</f>
        <v>0</v>
      </c>
      <c r="O52" s="2">
        <f>N52+SUMIFS(data!$H$1:$H$1683, data!$A$1:$A$1683, 'Heron View'!$A52, data!$D$1:$D$1683, 'Heron View'!$A$2, data!$E$1:$E$1683, 'Heron View'!O$5)</f>
        <v>0</v>
      </c>
      <c r="P52" s="2">
        <f>O52+SUMIFS(data!$H$1:$H$1683, data!$A$1:$A$1683, 'Heron View'!$A52, data!$D$1:$D$1683, 'Heron View'!$A$2, data!$E$1:$E$1683, 'Heron View'!P$5)</f>
        <v>0</v>
      </c>
      <c r="Q52" s="2">
        <f>P52+SUMIFS(data!$H$1:$H$1683, data!$A$1:$A$1683, 'Heron View'!$A52, data!$D$1:$D$1683, 'Heron View'!$A$2, data!$E$1:$E$1683, 'Heron View'!Q$5)</f>
        <v>0</v>
      </c>
      <c r="R52" s="2">
        <f>Q52+SUMIFS(data!$H$1:$H$1683, data!$A$1:$A$1683, 'Heron View'!$A52, data!$D$1:$D$1683, 'Heron View'!$A$2, data!$E$1:$E$1683, 'Heron View'!R$5)</f>
        <v>0</v>
      </c>
      <c r="S52" s="2">
        <f>R52+SUMIFS(data!$H$1:$H$1683, data!$A$1:$A$1683, 'Heron View'!$A52, data!$D$1:$D$1683, 'Heron View'!$A$2, data!$E$1:$E$1683, 'Heron View'!S$5)</f>
        <v>0</v>
      </c>
      <c r="T52" s="2">
        <f>S52+SUMIFS(data!$H$1:$H$1683, data!$A$1:$A$1683, 'Heron View'!$A52, data!$D$1:$D$1683, 'Heron View'!$A$2, data!$E$1:$E$1683, 'Heron View'!T$5)</f>
        <v>0</v>
      </c>
      <c r="U52" s="2">
        <f>T52+SUMIFS(data!$H$1:$H$1683, data!$A$1:$A$1683, 'Heron View'!$A52, data!$D$1:$D$1683, 'Heron View'!$A$2, data!$E$1:$E$1683, 'Heron View'!U$5)</f>
        <v>0</v>
      </c>
      <c r="V52" s="2">
        <f>U52+SUMIFS(data!$H$1:$H$1683, data!$A$1:$A$1683, 'Heron View'!$A52, data!$D$1:$D$1683, 'Heron View'!$A$2, data!$E$1:$E$1683, 'Heron View'!V$5)</f>
        <v>100000</v>
      </c>
      <c r="W52" s="2">
        <f>V52+SUMIFS(data!$H$1:$H$1683, data!$A$1:$A$1683, 'Heron View'!$A52, data!$D$1:$D$1683, 'Heron View'!$A$2, data!$E$1:$E$1683, 'Heron View'!W$5)</f>
        <v>200000</v>
      </c>
      <c r="X52" s="2">
        <f>W52+SUMIFS(data!$H$1:$H$1683, data!$A$1:$A$1683, 'Heron View'!$A52, data!$D$1:$D$1683, 'Heron View'!$A$2, data!$E$1:$E$1683, 'Heron View'!X$5)</f>
        <v>300000</v>
      </c>
      <c r="Y52" s="2">
        <f>X52+SUMIFS(data!$H$1:$H$1683, data!$A$1:$A$1683, 'Heron View'!$A52, data!$D$1:$D$1683, 'Heron View'!$A$2, data!$E$1:$E$1683, 'Heron View'!Y$5)</f>
        <v>400000</v>
      </c>
      <c r="Z52" s="2">
        <f>Y52+SUMIFS(data!$H$1:$H$1683, data!$A$1:$A$1683, 'Heron View'!$A52, data!$D$1:$D$1683, 'Heron View'!$A$2, data!$E$1:$E$1683, 'Heron View'!Z$5)</f>
        <v>500000</v>
      </c>
      <c r="AA52" s="2">
        <f>Z52+SUMIFS(data!$H$1:$H$1683, data!$A$1:$A$1683, 'Heron View'!$A52, data!$D$1:$D$1683, 'Heron View'!$A$2, data!$E$1:$E$1683, 'Heron View'!AA$5)</f>
        <v>606746.57000000007</v>
      </c>
      <c r="AB52" s="2">
        <f>AA52+SUMIFS(data!$H$1:$H$1683, data!$A$1:$A$1683, 'Heron View'!$A52, data!$D$1:$D$1683, 'Heron View'!$A$2, data!$E$1:$E$1683, 'Heron View'!AB$5)</f>
        <v>662226.02</v>
      </c>
      <c r="AC52" s="2">
        <f>AB52+SUMIFS(data!$H$1:$H$1683, data!$A$1:$A$1683, 'Heron View'!$A52, data!$D$1:$D$1683, 'Heron View'!$A$2, data!$E$1:$E$1683, 'Heron View'!AC$5)</f>
        <v>780130.14</v>
      </c>
      <c r="AD52" s="2">
        <f>AC52+SUMIFS(data!$H$1:$H$1683, data!$A$1:$A$1683, 'Heron View'!$A52, data!$D$1:$D$1683, 'Heron View'!$A$2, data!$E$1:$E$1683, 'Heron View'!AD$5)</f>
        <v>880130.14</v>
      </c>
      <c r="AE52" s="2">
        <f>AD52+SUMIFS(data!$H$1:$H$1683, data!$A$1:$A$1683, 'Heron View'!$A52, data!$D$1:$D$1683, 'Heron View'!$A$2, data!$E$1:$E$1683, 'Heron View'!AE$5)</f>
        <v>980130.14</v>
      </c>
      <c r="AF52" s="2">
        <f>AE52+SUMIFS(data!$H$1:$H$1683, data!$A$1:$A$1683, 'Heron View'!$A52, data!$D$1:$D$1683, 'Heron View'!$A$2, data!$E$1:$E$1683, 'Heron View'!AF$5)</f>
        <v>1080130.1400000001</v>
      </c>
    </row>
    <row r="53" spans="1:32" x14ac:dyDescent="0.2">
      <c r="A53" t="s">
        <v>42</v>
      </c>
      <c r="C53" s="2">
        <f>SUMIFS(data!$H$1:$H$1683, data!$A$1:$A$1683, 'Heron View'!$A53, data!$D$1:$D$1683, 'Heron View'!$A$2, data!$E$1:$E$1683, 'Heron View'!C$5)</f>
        <v>0</v>
      </c>
      <c r="D53" s="2">
        <f>C53+SUMIFS(data!$H$1:$H$1683, data!$A$1:$A$1683, 'Heron View'!$A53, data!$D$1:$D$1683, 'Heron View'!$A$2, data!$E$1:$E$1683, 'Heron View'!D$5)</f>
        <v>0</v>
      </c>
      <c r="E53" s="2">
        <f>D53+SUMIFS(data!$H$1:$H$1683, data!$A$1:$A$1683, 'Heron View'!$A53, data!$D$1:$D$1683, 'Heron View'!$A$2, data!$E$1:$E$1683, 'Heron View'!E$5)</f>
        <v>0</v>
      </c>
      <c r="F53" s="2">
        <f>E53+SUMIFS(data!$H$1:$H$1683, data!$A$1:$A$1683, 'Heron View'!$A53, data!$D$1:$D$1683, 'Heron View'!$A$2, data!$E$1:$E$1683, 'Heron View'!F$5)</f>
        <v>0</v>
      </c>
      <c r="G53" s="2">
        <f>F53+SUMIFS(data!$H$1:$H$1683, data!$A$1:$A$1683, 'Heron View'!$A53, data!$D$1:$D$1683, 'Heron View'!$A$2, data!$E$1:$E$1683, 'Heron View'!G$5)</f>
        <v>0</v>
      </c>
      <c r="H53" s="2">
        <f>G53+SUMIFS(data!$H$1:$H$1683, data!$A$1:$A$1683, 'Heron View'!$A53, data!$D$1:$D$1683, 'Heron View'!$A$2, data!$E$1:$E$1683, 'Heron View'!H$5)</f>
        <v>0</v>
      </c>
      <c r="I53" s="2">
        <f>H53+SUMIFS(data!$H$1:$H$1683, data!$A$1:$A$1683, 'Heron View'!$A53, data!$D$1:$D$1683, 'Heron View'!$A$2, data!$E$1:$E$1683, 'Heron View'!I$5)</f>
        <v>0</v>
      </c>
      <c r="J53" s="2">
        <f>I53+SUMIFS(data!$H$1:$H$1683, data!$A$1:$A$1683, 'Heron View'!$A53, data!$D$1:$D$1683, 'Heron View'!$A$2, data!$E$1:$E$1683, 'Heron View'!J$5)</f>
        <v>0</v>
      </c>
      <c r="K53" s="2">
        <f>J53+SUMIFS(data!$H$1:$H$1683, data!$A$1:$A$1683, 'Heron View'!$A53, data!$D$1:$D$1683, 'Heron View'!$A$2, data!$E$1:$E$1683, 'Heron View'!K$5)</f>
        <v>0</v>
      </c>
      <c r="L53" s="2">
        <f>K53+SUMIFS(data!$H$1:$H$1683, data!$A$1:$A$1683, 'Heron View'!$A53, data!$D$1:$D$1683, 'Heron View'!$A$2, data!$E$1:$E$1683, 'Heron View'!L$5)</f>
        <v>0</v>
      </c>
      <c r="M53" s="2">
        <f>L53+SUMIFS(data!$H$1:$H$1683, data!$A$1:$A$1683, 'Heron View'!$A53, data!$D$1:$D$1683, 'Heron View'!$A$2, data!$E$1:$E$1683, 'Heron View'!M$5)</f>
        <v>0</v>
      </c>
      <c r="N53" s="2">
        <f>M53+SUMIFS(data!$H$1:$H$1683, data!$A$1:$A$1683, 'Heron View'!$A53, data!$D$1:$D$1683, 'Heron View'!$A$2, data!$E$1:$E$1683, 'Heron View'!N$5)</f>
        <v>0</v>
      </c>
      <c r="O53" s="2">
        <f>N53+SUMIFS(data!$H$1:$H$1683, data!$A$1:$A$1683, 'Heron View'!$A53, data!$D$1:$D$1683, 'Heron View'!$A$2, data!$E$1:$E$1683, 'Heron View'!O$5)</f>
        <v>0</v>
      </c>
      <c r="P53" s="2">
        <f>O53+SUMIFS(data!$H$1:$H$1683, data!$A$1:$A$1683, 'Heron View'!$A53, data!$D$1:$D$1683, 'Heron View'!$A$2, data!$E$1:$E$1683, 'Heron View'!P$5)</f>
        <v>0</v>
      </c>
      <c r="Q53" s="2">
        <f>P53+SUMIFS(data!$H$1:$H$1683, data!$A$1:$A$1683, 'Heron View'!$A53, data!$D$1:$D$1683, 'Heron View'!$A$2, data!$E$1:$E$1683, 'Heron View'!Q$5)</f>
        <v>0</v>
      </c>
      <c r="R53" s="2">
        <f>Q53+SUMIFS(data!$H$1:$H$1683, data!$A$1:$A$1683, 'Heron View'!$A53, data!$D$1:$D$1683, 'Heron View'!$A$2, data!$E$1:$E$1683, 'Heron View'!R$5)</f>
        <v>0</v>
      </c>
      <c r="S53" s="2">
        <f>R53+SUMIFS(data!$H$1:$H$1683, data!$A$1:$A$1683, 'Heron View'!$A53, data!$D$1:$D$1683, 'Heron View'!$A$2, data!$E$1:$E$1683, 'Heron View'!S$5)</f>
        <v>0</v>
      </c>
      <c r="T53" s="2">
        <f>S53+SUMIFS(data!$H$1:$H$1683, data!$A$1:$A$1683, 'Heron View'!$A53, data!$D$1:$D$1683, 'Heron View'!$A$2, data!$E$1:$E$1683, 'Heron View'!T$5)</f>
        <v>36699.18</v>
      </c>
      <c r="U53" s="2">
        <f>T53+SUMIFS(data!$H$1:$H$1683, data!$A$1:$A$1683, 'Heron View'!$A53, data!$D$1:$D$1683, 'Heron View'!$A$2, data!$E$1:$E$1683, 'Heron View'!U$5)</f>
        <v>128315.62</v>
      </c>
      <c r="V53" s="2">
        <f>U53+SUMIFS(data!$H$1:$H$1683, data!$A$1:$A$1683, 'Heron View'!$A53, data!$D$1:$D$1683, 'Heron View'!$A$2, data!$E$1:$E$1683, 'Heron View'!V$5)</f>
        <v>228315.62</v>
      </c>
      <c r="W53" s="2">
        <f>V53+SUMIFS(data!$H$1:$H$1683, data!$A$1:$A$1683, 'Heron View'!$A53, data!$D$1:$D$1683, 'Heron View'!$A$2, data!$E$1:$E$1683, 'Heron View'!W$5)</f>
        <v>328315.62</v>
      </c>
      <c r="X53" s="2">
        <f>W53+SUMIFS(data!$H$1:$H$1683, data!$A$1:$A$1683, 'Heron View'!$A53, data!$D$1:$D$1683, 'Heron View'!$A$2, data!$E$1:$E$1683, 'Heron View'!X$5)</f>
        <v>428315.62</v>
      </c>
      <c r="Y53" s="2">
        <f>X53+SUMIFS(data!$H$1:$H$1683, data!$A$1:$A$1683, 'Heron View'!$A53, data!$D$1:$D$1683, 'Heron View'!$A$2, data!$E$1:$E$1683, 'Heron View'!Y$5)</f>
        <v>528315.62</v>
      </c>
      <c r="Z53" s="2">
        <f>Y53+SUMIFS(data!$H$1:$H$1683, data!$A$1:$A$1683, 'Heron View'!$A53, data!$D$1:$D$1683, 'Heron View'!$A$2, data!$E$1:$E$1683, 'Heron View'!Z$5)</f>
        <v>628315.62</v>
      </c>
      <c r="AA53" s="2">
        <f>Z53+SUMIFS(data!$H$1:$H$1683, data!$A$1:$A$1683, 'Heron View'!$A53, data!$D$1:$D$1683, 'Heron View'!$A$2, data!$E$1:$E$1683, 'Heron View'!AA$5)</f>
        <v>728315.62</v>
      </c>
      <c r="AB53" s="2">
        <f>AA53+SUMIFS(data!$H$1:$H$1683, data!$A$1:$A$1683, 'Heron View'!$A53, data!$D$1:$D$1683, 'Heron View'!$A$2, data!$E$1:$E$1683, 'Heron View'!AB$5)</f>
        <v>742767.54</v>
      </c>
      <c r="AC53" s="2">
        <f>AB53+SUMIFS(data!$H$1:$H$1683, data!$A$1:$A$1683, 'Heron View'!$A53, data!$D$1:$D$1683, 'Heron View'!$A$2, data!$E$1:$E$1683, 'Heron View'!AC$5)</f>
        <v>775819.60000000009</v>
      </c>
      <c r="AD53" s="2">
        <f>AC53+SUMIFS(data!$H$1:$H$1683, data!$A$1:$A$1683, 'Heron View'!$A53, data!$D$1:$D$1683, 'Heron View'!$A$2, data!$E$1:$E$1683, 'Heron View'!AD$5)</f>
        <v>875819.60000000009</v>
      </c>
      <c r="AE53" s="2">
        <f>AD53+SUMIFS(data!$H$1:$H$1683, data!$A$1:$A$1683, 'Heron View'!$A53, data!$D$1:$D$1683, 'Heron View'!$A$2, data!$E$1:$E$1683, 'Heron View'!AE$5)</f>
        <v>975819.60000000009</v>
      </c>
      <c r="AF53" s="2">
        <f>AE53+SUMIFS(data!$H$1:$H$1683, data!$A$1:$A$1683, 'Heron View'!$A53, data!$D$1:$D$1683, 'Heron View'!$A$2, data!$E$1:$E$1683, 'Heron View'!AF$5)</f>
        <v>1075819.6000000001</v>
      </c>
    </row>
    <row r="54" spans="1:32" x14ac:dyDescent="0.2">
      <c r="A54" t="s">
        <v>43</v>
      </c>
      <c r="C54" s="2">
        <f>SUMIFS(data!$H$1:$H$1683, data!$A$1:$A$1683, 'Heron View'!$A54, data!$D$1:$D$1683, 'Heron View'!$A$2, data!$E$1:$E$1683, 'Heron View'!C$5)</f>
        <v>0</v>
      </c>
      <c r="D54" s="2">
        <f>C54+SUMIFS(data!$H$1:$H$1683, data!$A$1:$A$1683, 'Heron View'!$A54, data!$D$1:$D$1683, 'Heron View'!$A$2, data!$E$1:$E$1683, 'Heron View'!D$5)</f>
        <v>0</v>
      </c>
      <c r="E54" s="2">
        <f>D54+SUMIFS(data!$H$1:$H$1683, data!$A$1:$A$1683, 'Heron View'!$A54, data!$D$1:$D$1683, 'Heron View'!$A$2, data!$E$1:$E$1683, 'Heron View'!E$5)</f>
        <v>0</v>
      </c>
      <c r="F54" s="2">
        <f>E54+SUMIFS(data!$H$1:$H$1683, data!$A$1:$A$1683, 'Heron View'!$A54, data!$D$1:$D$1683, 'Heron View'!$A$2, data!$E$1:$E$1683, 'Heron View'!F$5)</f>
        <v>0</v>
      </c>
      <c r="G54" s="2">
        <f>F54+SUMIFS(data!$H$1:$H$1683, data!$A$1:$A$1683, 'Heron View'!$A54, data!$D$1:$D$1683, 'Heron View'!$A$2, data!$E$1:$E$1683, 'Heron View'!G$5)</f>
        <v>0</v>
      </c>
      <c r="H54" s="2">
        <f>G54+SUMIFS(data!$H$1:$H$1683, data!$A$1:$A$1683, 'Heron View'!$A54, data!$D$1:$D$1683, 'Heron View'!$A$2, data!$E$1:$E$1683, 'Heron View'!H$5)</f>
        <v>0</v>
      </c>
      <c r="I54" s="2">
        <f>H54+SUMIFS(data!$H$1:$H$1683, data!$A$1:$A$1683, 'Heron View'!$A54, data!$D$1:$D$1683, 'Heron View'!$A$2, data!$E$1:$E$1683, 'Heron View'!I$5)</f>
        <v>0</v>
      </c>
      <c r="J54" s="2">
        <f>I54+SUMIFS(data!$H$1:$H$1683, data!$A$1:$A$1683, 'Heron View'!$A54, data!$D$1:$D$1683, 'Heron View'!$A$2, data!$E$1:$E$1683, 'Heron View'!J$5)</f>
        <v>0</v>
      </c>
      <c r="K54" s="2">
        <f>J54+SUMIFS(data!$H$1:$H$1683, data!$A$1:$A$1683, 'Heron View'!$A54, data!$D$1:$D$1683, 'Heron View'!$A$2, data!$E$1:$E$1683, 'Heron View'!K$5)</f>
        <v>0</v>
      </c>
      <c r="L54" s="2">
        <f>K54+SUMIFS(data!$H$1:$H$1683, data!$A$1:$A$1683, 'Heron View'!$A54, data!$D$1:$D$1683, 'Heron View'!$A$2, data!$E$1:$E$1683, 'Heron View'!L$5)</f>
        <v>0</v>
      </c>
      <c r="M54" s="2">
        <f>L54+SUMIFS(data!$H$1:$H$1683, data!$A$1:$A$1683, 'Heron View'!$A54, data!$D$1:$D$1683, 'Heron View'!$A$2, data!$E$1:$E$1683, 'Heron View'!M$5)</f>
        <v>0</v>
      </c>
      <c r="N54" s="2">
        <f>M54+SUMIFS(data!$H$1:$H$1683, data!$A$1:$A$1683, 'Heron View'!$A54, data!$D$1:$D$1683, 'Heron View'!$A$2, data!$E$1:$E$1683, 'Heron View'!N$5)</f>
        <v>0</v>
      </c>
      <c r="O54" s="2">
        <f>N54+SUMIFS(data!$H$1:$H$1683, data!$A$1:$A$1683, 'Heron View'!$A54, data!$D$1:$D$1683, 'Heron View'!$A$2, data!$E$1:$E$1683, 'Heron View'!O$5)</f>
        <v>0</v>
      </c>
      <c r="P54" s="2">
        <f>O54+SUMIFS(data!$H$1:$H$1683, data!$A$1:$A$1683, 'Heron View'!$A54, data!$D$1:$D$1683, 'Heron View'!$A$2, data!$E$1:$E$1683, 'Heron View'!P$5)</f>
        <v>0</v>
      </c>
      <c r="Q54" s="2">
        <f>P54+SUMIFS(data!$H$1:$H$1683, data!$A$1:$A$1683, 'Heron View'!$A54, data!$D$1:$D$1683, 'Heron View'!$A$2, data!$E$1:$E$1683, 'Heron View'!Q$5)</f>
        <v>0</v>
      </c>
      <c r="R54" s="2">
        <f>Q54+SUMIFS(data!$H$1:$H$1683, data!$A$1:$A$1683, 'Heron View'!$A54, data!$D$1:$D$1683, 'Heron View'!$A$2, data!$E$1:$E$1683, 'Heron View'!R$5)</f>
        <v>0</v>
      </c>
      <c r="S54" s="2">
        <f>R54+SUMIFS(data!$H$1:$H$1683, data!$A$1:$A$1683, 'Heron View'!$A54, data!$D$1:$D$1683, 'Heron View'!$A$2, data!$E$1:$E$1683, 'Heron View'!S$5)</f>
        <v>0</v>
      </c>
      <c r="T54" s="2">
        <f>S54+SUMIFS(data!$H$1:$H$1683, data!$A$1:$A$1683, 'Heron View'!$A54, data!$D$1:$D$1683, 'Heron View'!$A$2, data!$E$1:$E$1683, 'Heron View'!T$5)</f>
        <v>403347.95</v>
      </c>
      <c r="U54" s="2">
        <f>T54+SUMIFS(data!$H$1:$H$1683, data!$A$1:$A$1683, 'Heron View'!$A54, data!$D$1:$D$1683, 'Heron View'!$A$2, data!$E$1:$E$1683, 'Heron View'!U$5)</f>
        <v>1428401.69</v>
      </c>
      <c r="V54" s="2">
        <f>U54+SUMIFS(data!$H$1:$H$1683, data!$A$1:$A$1683, 'Heron View'!$A54, data!$D$1:$D$1683, 'Heron View'!$A$2, data!$E$1:$E$1683, 'Heron View'!V$5)</f>
        <v>1528401.69</v>
      </c>
      <c r="W54" s="2">
        <f>V54+SUMIFS(data!$H$1:$H$1683, data!$A$1:$A$1683, 'Heron View'!$A54, data!$D$1:$D$1683, 'Heron View'!$A$2, data!$E$1:$E$1683, 'Heron View'!W$5)</f>
        <v>1628401.69</v>
      </c>
      <c r="X54" s="2">
        <f>W54+SUMIFS(data!$H$1:$H$1683, data!$A$1:$A$1683, 'Heron View'!$A54, data!$D$1:$D$1683, 'Heron View'!$A$2, data!$E$1:$E$1683, 'Heron View'!X$5)</f>
        <v>1728401.69</v>
      </c>
      <c r="Y54" s="2">
        <f>X54+SUMIFS(data!$H$1:$H$1683, data!$A$1:$A$1683, 'Heron View'!$A54, data!$D$1:$D$1683, 'Heron View'!$A$2, data!$E$1:$E$1683, 'Heron View'!Y$5)</f>
        <v>1828401.69</v>
      </c>
      <c r="Z54" s="2">
        <f>Y54+SUMIFS(data!$H$1:$H$1683, data!$A$1:$A$1683, 'Heron View'!$A54, data!$D$1:$D$1683, 'Heron View'!$A$2, data!$E$1:$E$1683, 'Heron View'!Z$5)</f>
        <v>1928401.69</v>
      </c>
      <c r="AA54" s="2">
        <f>Z54+SUMIFS(data!$H$1:$H$1683, data!$A$1:$A$1683, 'Heron View'!$A54, data!$D$1:$D$1683, 'Heron View'!$A$2, data!$E$1:$E$1683, 'Heron View'!AA$5)</f>
        <v>2571420.87</v>
      </c>
      <c r="AB54" s="2">
        <f>AA54+SUMIFS(data!$H$1:$H$1683, data!$A$1:$A$1683, 'Heron View'!$A54, data!$D$1:$D$1683, 'Heron View'!$A$2, data!$E$1:$E$1683, 'Heron View'!AB$5)</f>
        <v>4026240.04</v>
      </c>
      <c r="AC54" s="2">
        <f>AB54+SUMIFS(data!$H$1:$H$1683, data!$A$1:$A$1683, 'Heron View'!$A54, data!$D$1:$D$1683, 'Heron View'!$A$2, data!$E$1:$E$1683, 'Heron View'!AC$5)</f>
        <v>4241204.42</v>
      </c>
      <c r="AD54" s="2">
        <f>AC54+SUMIFS(data!$H$1:$H$1683, data!$A$1:$A$1683, 'Heron View'!$A54, data!$D$1:$D$1683, 'Heron View'!$A$2, data!$E$1:$E$1683, 'Heron View'!AD$5)</f>
        <v>4341204.42</v>
      </c>
      <c r="AE54" s="2">
        <f>AD54+SUMIFS(data!$H$1:$H$1683, data!$A$1:$A$1683, 'Heron View'!$A54, data!$D$1:$D$1683, 'Heron View'!$A$2, data!$E$1:$E$1683, 'Heron View'!AE$5)</f>
        <v>4441204.42</v>
      </c>
      <c r="AF54" s="2">
        <f>AE54+SUMIFS(data!$H$1:$H$1683, data!$A$1:$A$1683, 'Heron View'!$A54, data!$D$1:$D$1683, 'Heron View'!$A$2, data!$E$1:$E$1683, 'Heron View'!AF$5)</f>
        <v>4541204.42</v>
      </c>
    </row>
    <row r="55" spans="1:32" x14ac:dyDescent="0.2">
      <c r="A55" t="s">
        <v>44</v>
      </c>
      <c r="C55" s="2">
        <f>SUMIFS(data!$H$1:$H$1683, data!$A$1:$A$1683, 'Heron View'!$A55, data!$D$1:$D$1683, 'Heron View'!$A$2, data!$E$1:$E$1683, 'Heron View'!C$5)</f>
        <v>0</v>
      </c>
      <c r="D55" s="2">
        <f>C55+SUMIFS(data!$H$1:$H$1683, data!$A$1:$A$1683, 'Heron View'!$A55, data!$D$1:$D$1683, 'Heron View'!$A$2, data!$E$1:$E$1683, 'Heron View'!D$5)</f>
        <v>0</v>
      </c>
      <c r="E55" s="2">
        <f>D55+SUMIFS(data!$H$1:$H$1683, data!$A$1:$A$1683, 'Heron View'!$A55, data!$D$1:$D$1683, 'Heron View'!$A$2, data!$E$1:$E$1683, 'Heron View'!E$5)</f>
        <v>0</v>
      </c>
      <c r="F55" s="2">
        <f>E55+SUMIFS(data!$H$1:$H$1683, data!$A$1:$A$1683, 'Heron View'!$A55, data!$D$1:$D$1683, 'Heron View'!$A$2, data!$E$1:$E$1683, 'Heron View'!F$5)</f>
        <v>0</v>
      </c>
      <c r="G55" s="2">
        <f>F55+SUMIFS(data!$H$1:$H$1683, data!$A$1:$A$1683, 'Heron View'!$A55, data!$D$1:$D$1683, 'Heron View'!$A$2, data!$E$1:$E$1683, 'Heron View'!G$5)</f>
        <v>0</v>
      </c>
      <c r="H55" s="2">
        <f>G55+SUMIFS(data!$H$1:$H$1683, data!$A$1:$A$1683, 'Heron View'!$A55, data!$D$1:$D$1683, 'Heron View'!$A$2, data!$E$1:$E$1683, 'Heron View'!H$5)</f>
        <v>0</v>
      </c>
      <c r="I55" s="2">
        <f>H55+SUMIFS(data!$H$1:$H$1683, data!$A$1:$A$1683, 'Heron View'!$A55, data!$D$1:$D$1683, 'Heron View'!$A$2, data!$E$1:$E$1683, 'Heron View'!I$5)</f>
        <v>0</v>
      </c>
      <c r="J55" s="2">
        <f>I55+SUMIFS(data!$H$1:$H$1683, data!$A$1:$A$1683, 'Heron View'!$A55, data!$D$1:$D$1683, 'Heron View'!$A$2, data!$E$1:$E$1683, 'Heron View'!J$5)</f>
        <v>0</v>
      </c>
      <c r="K55" s="2">
        <f>J55+SUMIFS(data!$H$1:$H$1683, data!$A$1:$A$1683, 'Heron View'!$A55, data!$D$1:$D$1683, 'Heron View'!$A$2, data!$E$1:$E$1683, 'Heron View'!K$5)</f>
        <v>0</v>
      </c>
      <c r="L55" s="2">
        <f>K55+SUMIFS(data!$H$1:$H$1683, data!$A$1:$A$1683, 'Heron View'!$A55, data!$D$1:$D$1683, 'Heron View'!$A$2, data!$E$1:$E$1683, 'Heron View'!L$5)</f>
        <v>0</v>
      </c>
      <c r="M55" s="2">
        <f>L55+SUMIFS(data!$H$1:$H$1683, data!$A$1:$A$1683, 'Heron View'!$A55, data!$D$1:$D$1683, 'Heron View'!$A$2, data!$E$1:$E$1683, 'Heron View'!M$5)</f>
        <v>0</v>
      </c>
      <c r="N55" s="2">
        <f>M55+SUMIFS(data!$H$1:$H$1683, data!$A$1:$A$1683, 'Heron View'!$A55, data!$D$1:$D$1683, 'Heron View'!$A$2, data!$E$1:$E$1683, 'Heron View'!N$5)</f>
        <v>0</v>
      </c>
      <c r="O55" s="2">
        <f>N55+SUMIFS(data!$H$1:$H$1683, data!$A$1:$A$1683, 'Heron View'!$A55, data!$D$1:$D$1683, 'Heron View'!$A$2, data!$E$1:$E$1683, 'Heron View'!O$5)</f>
        <v>0</v>
      </c>
      <c r="P55" s="2">
        <f>O55+SUMIFS(data!$H$1:$H$1683, data!$A$1:$A$1683, 'Heron View'!$A55, data!$D$1:$D$1683, 'Heron View'!$A$2, data!$E$1:$E$1683, 'Heron View'!P$5)</f>
        <v>0</v>
      </c>
      <c r="Q55" s="2">
        <f>P55+SUMIFS(data!$H$1:$H$1683, data!$A$1:$A$1683, 'Heron View'!$A55, data!$D$1:$D$1683, 'Heron View'!$A$2, data!$E$1:$E$1683, 'Heron View'!Q$5)</f>
        <v>0</v>
      </c>
      <c r="R55" s="2">
        <f>Q55+SUMIFS(data!$H$1:$H$1683, data!$A$1:$A$1683, 'Heron View'!$A55, data!$D$1:$D$1683, 'Heron View'!$A$2, data!$E$1:$E$1683, 'Heron View'!R$5)</f>
        <v>0</v>
      </c>
      <c r="S55" s="2">
        <f>R55+SUMIFS(data!$H$1:$H$1683, data!$A$1:$A$1683, 'Heron View'!$A55, data!$D$1:$D$1683, 'Heron View'!$A$2, data!$E$1:$E$1683, 'Heron View'!S$5)</f>
        <v>0</v>
      </c>
      <c r="T55" s="2">
        <f>S55+SUMIFS(data!$H$1:$H$1683, data!$A$1:$A$1683, 'Heron View'!$A55, data!$D$1:$D$1683, 'Heron View'!$A$2, data!$E$1:$E$1683, 'Heron View'!T$5)</f>
        <v>0</v>
      </c>
      <c r="U55" s="2">
        <f>T55+SUMIFS(data!$H$1:$H$1683, data!$A$1:$A$1683, 'Heron View'!$A55, data!$D$1:$D$1683, 'Heron View'!$A$2, data!$E$1:$E$1683, 'Heron View'!U$5)</f>
        <v>0</v>
      </c>
      <c r="V55" s="2">
        <f>U55+SUMIFS(data!$H$1:$H$1683, data!$A$1:$A$1683, 'Heron View'!$A55, data!$D$1:$D$1683, 'Heron View'!$A$2, data!$E$1:$E$1683, 'Heron View'!V$5)</f>
        <v>100000</v>
      </c>
      <c r="W55" s="2">
        <f>V55+SUMIFS(data!$H$1:$H$1683, data!$A$1:$A$1683, 'Heron View'!$A55, data!$D$1:$D$1683, 'Heron View'!$A$2, data!$E$1:$E$1683, 'Heron View'!W$5)</f>
        <v>200000</v>
      </c>
      <c r="X55" s="2">
        <f>W55+SUMIFS(data!$H$1:$H$1683, data!$A$1:$A$1683, 'Heron View'!$A55, data!$D$1:$D$1683, 'Heron View'!$A$2, data!$E$1:$E$1683, 'Heron View'!X$5)</f>
        <v>300000</v>
      </c>
      <c r="Y55" s="2">
        <f>X55+SUMIFS(data!$H$1:$H$1683, data!$A$1:$A$1683, 'Heron View'!$A55, data!$D$1:$D$1683, 'Heron View'!$A$2, data!$E$1:$E$1683, 'Heron View'!Y$5)</f>
        <v>400000</v>
      </c>
      <c r="Z55" s="2">
        <f>Y55+SUMIFS(data!$H$1:$H$1683, data!$A$1:$A$1683, 'Heron View'!$A55, data!$D$1:$D$1683, 'Heron View'!$A$2, data!$E$1:$E$1683, 'Heron View'!Z$5)</f>
        <v>500000</v>
      </c>
      <c r="AA55" s="2">
        <f>Z55+SUMIFS(data!$H$1:$H$1683, data!$A$1:$A$1683, 'Heron View'!$A55, data!$D$1:$D$1683, 'Heron View'!$A$2, data!$E$1:$E$1683, 'Heron View'!AA$5)</f>
        <v>533493.15</v>
      </c>
      <c r="AB55" s="2">
        <f>AA55+SUMIFS(data!$H$1:$H$1683, data!$A$1:$A$1683, 'Heron View'!$A55, data!$D$1:$D$1683, 'Heron View'!$A$2, data!$E$1:$E$1683, 'Heron View'!AB$5)</f>
        <v>595712.32000000007</v>
      </c>
      <c r="AC55" s="2">
        <f>AB55+SUMIFS(data!$H$1:$H$1683, data!$A$1:$A$1683, 'Heron View'!$A55, data!$D$1:$D$1683, 'Heron View'!$A$2, data!$E$1:$E$1683, 'Heron View'!AC$5)</f>
        <v>618083.9</v>
      </c>
      <c r="AD55" s="2">
        <f>AC55+SUMIFS(data!$H$1:$H$1683, data!$A$1:$A$1683, 'Heron View'!$A55, data!$D$1:$D$1683, 'Heron View'!$A$2, data!$E$1:$E$1683, 'Heron View'!AD$5)</f>
        <v>622125</v>
      </c>
      <c r="AE55" s="2">
        <f>AD55+SUMIFS(data!$H$1:$H$1683, data!$A$1:$A$1683, 'Heron View'!$A55, data!$D$1:$D$1683, 'Heron View'!$A$2, data!$E$1:$E$1683, 'Heron View'!AE$5)</f>
        <v>722125</v>
      </c>
      <c r="AF55" s="2">
        <f>AE55+SUMIFS(data!$H$1:$H$1683, data!$A$1:$A$1683, 'Heron View'!$A55, data!$D$1:$D$1683, 'Heron View'!$A$2, data!$E$1:$E$1683, 'Heron View'!AF$5)</f>
        <v>822125</v>
      </c>
    </row>
    <row r="56" spans="1:32" x14ac:dyDescent="0.2">
      <c r="A56" t="s">
        <v>45</v>
      </c>
      <c r="C56" s="2">
        <f>SUMIFS(data!$H$1:$H$1683, data!$A$1:$A$1683, 'Heron View'!$A56, data!$D$1:$D$1683, 'Heron View'!$A$2, data!$E$1:$E$1683, 'Heron View'!C$5)</f>
        <v>0</v>
      </c>
      <c r="D56" s="2">
        <f>C56+SUMIFS(data!$H$1:$H$1683, data!$A$1:$A$1683, 'Heron View'!$A56, data!$D$1:$D$1683, 'Heron View'!$A$2, data!$E$1:$E$1683, 'Heron View'!D$5)</f>
        <v>0</v>
      </c>
      <c r="E56" s="2">
        <f>D56+SUMIFS(data!$H$1:$H$1683, data!$A$1:$A$1683, 'Heron View'!$A56, data!$D$1:$D$1683, 'Heron View'!$A$2, data!$E$1:$E$1683, 'Heron View'!E$5)</f>
        <v>0</v>
      </c>
      <c r="F56" s="2">
        <f>E56+SUMIFS(data!$H$1:$H$1683, data!$A$1:$A$1683, 'Heron View'!$A56, data!$D$1:$D$1683, 'Heron View'!$A$2, data!$E$1:$E$1683, 'Heron View'!F$5)</f>
        <v>0</v>
      </c>
      <c r="G56" s="2">
        <f>F56+SUMIFS(data!$H$1:$H$1683, data!$A$1:$A$1683, 'Heron View'!$A56, data!$D$1:$D$1683, 'Heron View'!$A$2, data!$E$1:$E$1683, 'Heron View'!G$5)</f>
        <v>0</v>
      </c>
      <c r="H56" s="2">
        <f>G56+SUMIFS(data!$H$1:$H$1683, data!$A$1:$A$1683, 'Heron View'!$A56, data!$D$1:$D$1683, 'Heron View'!$A$2, data!$E$1:$E$1683, 'Heron View'!H$5)</f>
        <v>0</v>
      </c>
      <c r="I56" s="2">
        <f>H56+SUMIFS(data!$H$1:$H$1683, data!$A$1:$A$1683, 'Heron View'!$A56, data!$D$1:$D$1683, 'Heron View'!$A$2, data!$E$1:$E$1683, 'Heron View'!I$5)</f>
        <v>0</v>
      </c>
      <c r="J56" s="2">
        <f>I56+SUMIFS(data!$H$1:$H$1683, data!$A$1:$A$1683, 'Heron View'!$A56, data!$D$1:$D$1683, 'Heron View'!$A$2, data!$E$1:$E$1683, 'Heron View'!J$5)</f>
        <v>0</v>
      </c>
      <c r="K56" s="2">
        <f>J56+SUMIFS(data!$H$1:$H$1683, data!$A$1:$A$1683, 'Heron View'!$A56, data!$D$1:$D$1683, 'Heron View'!$A$2, data!$E$1:$E$1683, 'Heron View'!K$5)</f>
        <v>0</v>
      </c>
      <c r="L56" s="2">
        <f>K56+SUMIFS(data!$H$1:$H$1683, data!$A$1:$A$1683, 'Heron View'!$A56, data!$D$1:$D$1683, 'Heron View'!$A$2, data!$E$1:$E$1683, 'Heron View'!L$5)</f>
        <v>0</v>
      </c>
      <c r="M56" s="2">
        <f>L56+SUMIFS(data!$H$1:$H$1683, data!$A$1:$A$1683, 'Heron View'!$A56, data!$D$1:$D$1683, 'Heron View'!$A$2, data!$E$1:$E$1683, 'Heron View'!M$5)</f>
        <v>0</v>
      </c>
      <c r="N56" s="2">
        <f>M56+SUMIFS(data!$H$1:$H$1683, data!$A$1:$A$1683, 'Heron View'!$A56, data!$D$1:$D$1683, 'Heron View'!$A$2, data!$E$1:$E$1683, 'Heron View'!N$5)</f>
        <v>0</v>
      </c>
      <c r="O56" s="2">
        <f>N56+SUMIFS(data!$H$1:$H$1683, data!$A$1:$A$1683, 'Heron View'!$A56, data!$D$1:$D$1683, 'Heron View'!$A$2, data!$E$1:$E$1683, 'Heron View'!O$5)</f>
        <v>0</v>
      </c>
      <c r="P56" s="2">
        <f>O56+SUMIFS(data!$H$1:$H$1683, data!$A$1:$A$1683, 'Heron View'!$A56, data!$D$1:$D$1683, 'Heron View'!$A$2, data!$E$1:$E$1683, 'Heron View'!P$5)</f>
        <v>0</v>
      </c>
      <c r="Q56" s="2">
        <f>P56+SUMIFS(data!$H$1:$H$1683, data!$A$1:$A$1683, 'Heron View'!$A56, data!$D$1:$D$1683, 'Heron View'!$A$2, data!$E$1:$E$1683, 'Heron View'!Q$5)</f>
        <v>0</v>
      </c>
      <c r="R56" s="2">
        <f>Q56+SUMIFS(data!$H$1:$H$1683, data!$A$1:$A$1683, 'Heron View'!$A56, data!$D$1:$D$1683, 'Heron View'!$A$2, data!$E$1:$E$1683, 'Heron View'!R$5)</f>
        <v>0</v>
      </c>
      <c r="S56" s="2">
        <f>R56+SUMIFS(data!$H$1:$H$1683, data!$A$1:$A$1683, 'Heron View'!$A56, data!$D$1:$D$1683, 'Heron View'!$A$2, data!$E$1:$E$1683, 'Heron View'!S$5)</f>
        <v>0</v>
      </c>
      <c r="T56" s="2">
        <f>S56+SUMIFS(data!$H$1:$H$1683, data!$A$1:$A$1683, 'Heron View'!$A56, data!$D$1:$D$1683, 'Heron View'!$A$2, data!$E$1:$E$1683, 'Heron View'!T$5)</f>
        <v>0</v>
      </c>
      <c r="U56" s="2">
        <f>T56+SUMIFS(data!$H$1:$H$1683, data!$A$1:$A$1683, 'Heron View'!$A56, data!$D$1:$D$1683, 'Heron View'!$A$2, data!$E$1:$E$1683, 'Heron View'!U$5)</f>
        <v>0</v>
      </c>
      <c r="V56" s="2">
        <f>U56+SUMIFS(data!$H$1:$H$1683, data!$A$1:$A$1683, 'Heron View'!$A56, data!$D$1:$D$1683, 'Heron View'!$A$2, data!$E$1:$E$1683, 'Heron View'!V$5)</f>
        <v>100000</v>
      </c>
      <c r="W56" s="2">
        <f>V56+SUMIFS(data!$H$1:$H$1683, data!$A$1:$A$1683, 'Heron View'!$A56, data!$D$1:$D$1683, 'Heron View'!$A$2, data!$E$1:$E$1683, 'Heron View'!W$5)</f>
        <v>200000</v>
      </c>
      <c r="X56" s="2">
        <f>W56+SUMIFS(data!$H$1:$H$1683, data!$A$1:$A$1683, 'Heron View'!$A56, data!$D$1:$D$1683, 'Heron View'!$A$2, data!$E$1:$E$1683, 'Heron View'!X$5)</f>
        <v>300000</v>
      </c>
      <c r="Y56" s="2">
        <f>X56+SUMIFS(data!$H$1:$H$1683, data!$A$1:$A$1683, 'Heron View'!$A56, data!$D$1:$D$1683, 'Heron View'!$A$2, data!$E$1:$E$1683, 'Heron View'!Y$5)</f>
        <v>400000</v>
      </c>
      <c r="Z56" s="2">
        <f>Y56+SUMIFS(data!$H$1:$H$1683, data!$A$1:$A$1683, 'Heron View'!$A56, data!$D$1:$D$1683, 'Heron View'!$A$2, data!$E$1:$E$1683, 'Heron View'!Z$5)</f>
        <v>500000</v>
      </c>
      <c r="AA56" s="2">
        <f>Z56+SUMIFS(data!$H$1:$H$1683, data!$A$1:$A$1683, 'Heron View'!$A56, data!$D$1:$D$1683, 'Heron View'!$A$2, data!$E$1:$E$1683, 'Heron View'!AA$5)</f>
        <v>503561.64</v>
      </c>
      <c r="AB56" s="2">
        <f>AA56+SUMIFS(data!$H$1:$H$1683, data!$A$1:$A$1683, 'Heron View'!$A56, data!$D$1:$D$1683, 'Heron View'!$A$2, data!$E$1:$E$1683, 'Heron View'!AB$5)</f>
        <v>540923.29</v>
      </c>
      <c r="AC56" s="2">
        <f>AB56+SUMIFS(data!$H$1:$H$1683, data!$A$1:$A$1683, 'Heron View'!$A56, data!$D$1:$D$1683, 'Heron View'!$A$2, data!$E$1:$E$1683, 'Heron View'!AC$5)</f>
        <v>556380.83000000007</v>
      </c>
      <c r="AD56" s="2">
        <f>AC56+SUMIFS(data!$H$1:$H$1683, data!$A$1:$A$1683, 'Heron View'!$A56, data!$D$1:$D$1683, 'Heron View'!$A$2, data!$E$1:$E$1683, 'Heron View'!AD$5)</f>
        <v>561901.38000000012</v>
      </c>
      <c r="AE56" s="2">
        <f>AD56+SUMIFS(data!$H$1:$H$1683, data!$A$1:$A$1683, 'Heron View'!$A56, data!$D$1:$D$1683, 'Heron View'!$A$2, data!$E$1:$E$1683, 'Heron View'!AE$5)</f>
        <v>661901.38000000012</v>
      </c>
      <c r="AF56" s="2">
        <f>AE56+SUMIFS(data!$H$1:$H$1683, data!$A$1:$A$1683, 'Heron View'!$A56, data!$D$1:$D$1683, 'Heron View'!$A$2, data!$E$1:$E$1683, 'Heron View'!AF$5)</f>
        <v>761901.38000000012</v>
      </c>
    </row>
    <row r="57" spans="1:32" x14ac:dyDescent="0.2">
      <c r="A57" t="s">
        <v>46</v>
      </c>
      <c r="C57" s="2">
        <f>SUMIFS(data!$H$1:$H$1683, data!$A$1:$A$1683, 'Heron View'!$A57, data!$D$1:$D$1683, 'Heron View'!$A$2, data!$E$1:$E$1683, 'Heron View'!C$5)</f>
        <v>0</v>
      </c>
      <c r="D57" s="2">
        <f>C57+SUMIFS(data!$H$1:$H$1683, data!$A$1:$A$1683, 'Heron View'!$A57, data!$D$1:$D$1683, 'Heron View'!$A$2, data!$E$1:$E$1683, 'Heron View'!D$5)</f>
        <v>0</v>
      </c>
      <c r="E57" s="2">
        <f>D57+SUMIFS(data!$H$1:$H$1683, data!$A$1:$A$1683, 'Heron View'!$A57, data!$D$1:$D$1683, 'Heron View'!$A$2, data!$E$1:$E$1683, 'Heron View'!E$5)</f>
        <v>0</v>
      </c>
      <c r="F57" s="2">
        <f>E57+SUMIFS(data!$H$1:$H$1683, data!$A$1:$A$1683, 'Heron View'!$A57, data!$D$1:$D$1683, 'Heron View'!$A$2, data!$E$1:$E$1683, 'Heron View'!F$5)</f>
        <v>0</v>
      </c>
      <c r="G57" s="2">
        <f>F57+SUMIFS(data!$H$1:$H$1683, data!$A$1:$A$1683, 'Heron View'!$A57, data!$D$1:$D$1683, 'Heron View'!$A$2, data!$E$1:$E$1683, 'Heron View'!G$5)</f>
        <v>0</v>
      </c>
      <c r="H57" s="2">
        <f>G57+SUMIFS(data!$H$1:$H$1683, data!$A$1:$A$1683, 'Heron View'!$A57, data!$D$1:$D$1683, 'Heron View'!$A$2, data!$E$1:$E$1683, 'Heron View'!H$5)</f>
        <v>0</v>
      </c>
      <c r="I57" s="2">
        <f>H57+SUMIFS(data!$H$1:$H$1683, data!$A$1:$A$1683, 'Heron View'!$A57, data!$D$1:$D$1683, 'Heron View'!$A$2, data!$E$1:$E$1683, 'Heron View'!I$5)</f>
        <v>0</v>
      </c>
      <c r="J57" s="2">
        <f>I57+SUMIFS(data!$H$1:$H$1683, data!$A$1:$A$1683, 'Heron View'!$A57, data!$D$1:$D$1683, 'Heron View'!$A$2, data!$E$1:$E$1683, 'Heron View'!J$5)</f>
        <v>0</v>
      </c>
      <c r="K57" s="2">
        <f>J57+SUMIFS(data!$H$1:$H$1683, data!$A$1:$A$1683, 'Heron View'!$A57, data!$D$1:$D$1683, 'Heron View'!$A$2, data!$E$1:$E$1683, 'Heron View'!K$5)</f>
        <v>0</v>
      </c>
      <c r="L57" s="2">
        <f>K57+SUMIFS(data!$H$1:$H$1683, data!$A$1:$A$1683, 'Heron View'!$A57, data!$D$1:$D$1683, 'Heron View'!$A$2, data!$E$1:$E$1683, 'Heron View'!L$5)</f>
        <v>0</v>
      </c>
      <c r="M57" s="2">
        <f>L57+SUMIFS(data!$H$1:$H$1683, data!$A$1:$A$1683, 'Heron View'!$A57, data!$D$1:$D$1683, 'Heron View'!$A$2, data!$E$1:$E$1683, 'Heron View'!M$5)</f>
        <v>0</v>
      </c>
      <c r="N57" s="2">
        <f>M57+SUMIFS(data!$H$1:$H$1683, data!$A$1:$A$1683, 'Heron View'!$A57, data!$D$1:$D$1683, 'Heron View'!$A$2, data!$E$1:$E$1683, 'Heron View'!N$5)</f>
        <v>0</v>
      </c>
      <c r="O57" s="2">
        <f>N57+SUMIFS(data!$H$1:$H$1683, data!$A$1:$A$1683, 'Heron View'!$A57, data!$D$1:$D$1683, 'Heron View'!$A$2, data!$E$1:$E$1683, 'Heron View'!O$5)</f>
        <v>0</v>
      </c>
      <c r="P57" s="2">
        <f>O57+SUMIFS(data!$H$1:$H$1683, data!$A$1:$A$1683, 'Heron View'!$A57, data!$D$1:$D$1683, 'Heron View'!$A$2, data!$E$1:$E$1683, 'Heron View'!P$5)</f>
        <v>0</v>
      </c>
      <c r="Q57" s="2">
        <f>P57+SUMIFS(data!$H$1:$H$1683, data!$A$1:$A$1683, 'Heron View'!$A57, data!$D$1:$D$1683, 'Heron View'!$A$2, data!$E$1:$E$1683, 'Heron View'!Q$5)</f>
        <v>0</v>
      </c>
      <c r="R57" s="2">
        <f>Q57+SUMIFS(data!$H$1:$H$1683, data!$A$1:$A$1683, 'Heron View'!$A57, data!$D$1:$D$1683, 'Heron View'!$A$2, data!$E$1:$E$1683, 'Heron View'!R$5)</f>
        <v>0</v>
      </c>
      <c r="S57" s="2">
        <f>R57+SUMIFS(data!$H$1:$H$1683, data!$A$1:$A$1683, 'Heron View'!$A57, data!$D$1:$D$1683, 'Heron View'!$A$2, data!$E$1:$E$1683, 'Heron View'!S$5)</f>
        <v>0</v>
      </c>
      <c r="T57" s="2">
        <f>S57+SUMIFS(data!$H$1:$H$1683, data!$A$1:$A$1683, 'Heron View'!$A57, data!$D$1:$D$1683, 'Heron View'!$A$2, data!$E$1:$E$1683, 'Heron View'!T$5)</f>
        <v>0</v>
      </c>
      <c r="U57" s="2">
        <f>T57+SUMIFS(data!$H$1:$H$1683, data!$A$1:$A$1683, 'Heron View'!$A57, data!$D$1:$D$1683, 'Heron View'!$A$2, data!$E$1:$E$1683, 'Heron View'!U$5)</f>
        <v>0</v>
      </c>
      <c r="V57" s="2">
        <f>U57+SUMIFS(data!$H$1:$H$1683, data!$A$1:$A$1683, 'Heron View'!$A57, data!$D$1:$D$1683, 'Heron View'!$A$2, data!$E$1:$E$1683, 'Heron View'!V$5)</f>
        <v>100000</v>
      </c>
      <c r="W57" s="2">
        <f>V57+SUMIFS(data!$H$1:$H$1683, data!$A$1:$A$1683, 'Heron View'!$A57, data!$D$1:$D$1683, 'Heron View'!$A$2, data!$E$1:$E$1683, 'Heron View'!W$5)</f>
        <v>200000</v>
      </c>
      <c r="X57" s="2">
        <f>W57+SUMIFS(data!$H$1:$H$1683, data!$A$1:$A$1683, 'Heron View'!$A57, data!$D$1:$D$1683, 'Heron View'!$A$2, data!$E$1:$E$1683, 'Heron View'!X$5)</f>
        <v>300000</v>
      </c>
      <c r="Y57" s="2">
        <f>X57+SUMIFS(data!$H$1:$H$1683, data!$A$1:$A$1683, 'Heron View'!$A57, data!$D$1:$D$1683, 'Heron View'!$A$2, data!$E$1:$E$1683, 'Heron View'!Y$5)</f>
        <v>400000</v>
      </c>
      <c r="Z57" s="2">
        <f>Y57+SUMIFS(data!$H$1:$H$1683, data!$A$1:$A$1683, 'Heron View'!$A57, data!$D$1:$D$1683, 'Heron View'!$A$2, data!$E$1:$E$1683, 'Heron View'!Z$5)</f>
        <v>500000</v>
      </c>
      <c r="AA57" s="2">
        <f>Z57+SUMIFS(data!$H$1:$H$1683, data!$A$1:$A$1683, 'Heron View'!$A57, data!$D$1:$D$1683, 'Heron View'!$A$2, data!$E$1:$E$1683, 'Heron View'!AA$5)</f>
        <v>600000</v>
      </c>
      <c r="AB57" s="2">
        <f>AA57+SUMIFS(data!$H$1:$H$1683, data!$A$1:$A$1683, 'Heron View'!$A57, data!$D$1:$D$1683, 'Heron View'!$A$2, data!$E$1:$E$1683, 'Heron View'!AB$5)</f>
        <v>622913.02</v>
      </c>
      <c r="AC57" s="2">
        <f>AB57+SUMIFS(data!$H$1:$H$1683, data!$A$1:$A$1683, 'Heron View'!$A57, data!$D$1:$D$1683, 'Heron View'!$A$2, data!$E$1:$E$1683, 'Heron View'!AC$5)</f>
        <v>636302.06000000006</v>
      </c>
      <c r="AD57" s="2">
        <f>AC57+SUMIFS(data!$H$1:$H$1683, data!$A$1:$A$1683, 'Heron View'!$A57, data!$D$1:$D$1683, 'Heron View'!$A$2, data!$E$1:$E$1683, 'Heron View'!AD$5)</f>
        <v>639316.45000000007</v>
      </c>
      <c r="AE57" s="2">
        <f>AD57+SUMIFS(data!$H$1:$H$1683, data!$A$1:$A$1683, 'Heron View'!$A57, data!$D$1:$D$1683, 'Heron View'!$A$2, data!$E$1:$E$1683, 'Heron View'!AE$5)</f>
        <v>739316.45000000007</v>
      </c>
      <c r="AF57" s="2">
        <f>AE57+SUMIFS(data!$H$1:$H$1683, data!$A$1:$A$1683, 'Heron View'!$A57, data!$D$1:$D$1683, 'Heron View'!$A$2, data!$E$1:$E$1683, 'Heron View'!AF$5)</f>
        <v>839316.45000000007</v>
      </c>
    </row>
    <row r="58" spans="1:32" x14ac:dyDescent="0.2">
      <c r="A58" t="s">
        <v>47</v>
      </c>
      <c r="C58" s="2">
        <f>SUMIFS(data!$H$1:$H$1683, data!$A$1:$A$1683, 'Heron View'!$A58, data!$D$1:$D$1683, 'Heron View'!$A$2, data!$E$1:$E$1683, 'Heron View'!C$5)</f>
        <v>0</v>
      </c>
      <c r="D58" s="2">
        <f>C58+SUMIFS(data!$H$1:$H$1683, data!$A$1:$A$1683, 'Heron View'!$A58, data!$D$1:$D$1683, 'Heron View'!$A$2, data!$E$1:$E$1683, 'Heron View'!D$5)</f>
        <v>0</v>
      </c>
      <c r="E58" s="2">
        <f>D58+SUMIFS(data!$H$1:$H$1683, data!$A$1:$A$1683, 'Heron View'!$A58, data!$D$1:$D$1683, 'Heron View'!$A$2, data!$E$1:$E$1683, 'Heron View'!E$5)</f>
        <v>0</v>
      </c>
      <c r="F58" s="2">
        <f>E58+SUMIFS(data!$H$1:$H$1683, data!$A$1:$A$1683, 'Heron View'!$A58, data!$D$1:$D$1683, 'Heron View'!$A$2, data!$E$1:$E$1683, 'Heron View'!F$5)</f>
        <v>0</v>
      </c>
      <c r="G58" s="2">
        <f>F58+SUMIFS(data!$H$1:$H$1683, data!$A$1:$A$1683, 'Heron View'!$A58, data!$D$1:$D$1683, 'Heron View'!$A$2, data!$E$1:$E$1683, 'Heron View'!G$5)</f>
        <v>0</v>
      </c>
      <c r="H58" s="2">
        <f>G58+SUMIFS(data!$H$1:$H$1683, data!$A$1:$A$1683, 'Heron View'!$A58, data!$D$1:$D$1683, 'Heron View'!$A$2, data!$E$1:$E$1683, 'Heron View'!H$5)</f>
        <v>0</v>
      </c>
      <c r="I58" s="2">
        <f>H58+SUMIFS(data!$H$1:$H$1683, data!$A$1:$A$1683, 'Heron View'!$A58, data!$D$1:$D$1683, 'Heron View'!$A$2, data!$E$1:$E$1683, 'Heron View'!I$5)</f>
        <v>0</v>
      </c>
      <c r="J58" s="2">
        <f>I58+SUMIFS(data!$H$1:$H$1683, data!$A$1:$A$1683, 'Heron View'!$A58, data!$D$1:$D$1683, 'Heron View'!$A$2, data!$E$1:$E$1683, 'Heron View'!J$5)</f>
        <v>0</v>
      </c>
      <c r="K58" s="2">
        <f>J58+SUMIFS(data!$H$1:$H$1683, data!$A$1:$A$1683, 'Heron View'!$A58, data!$D$1:$D$1683, 'Heron View'!$A$2, data!$E$1:$E$1683, 'Heron View'!K$5)</f>
        <v>0</v>
      </c>
      <c r="L58" s="2">
        <f>K58+SUMIFS(data!$H$1:$H$1683, data!$A$1:$A$1683, 'Heron View'!$A58, data!$D$1:$D$1683, 'Heron View'!$A$2, data!$E$1:$E$1683, 'Heron View'!L$5)</f>
        <v>0</v>
      </c>
      <c r="M58" s="2">
        <f>L58+SUMIFS(data!$H$1:$H$1683, data!$A$1:$A$1683, 'Heron View'!$A58, data!$D$1:$D$1683, 'Heron View'!$A$2, data!$E$1:$E$1683, 'Heron View'!M$5)</f>
        <v>0</v>
      </c>
      <c r="N58" s="2">
        <f>M58+SUMIFS(data!$H$1:$H$1683, data!$A$1:$A$1683, 'Heron View'!$A58, data!$D$1:$D$1683, 'Heron View'!$A$2, data!$E$1:$E$1683, 'Heron View'!N$5)</f>
        <v>0</v>
      </c>
      <c r="O58" s="2">
        <f>N58+SUMIFS(data!$H$1:$H$1683, data!$A$1:$A$1683, 'Heron View'!$A58, data!$D$1:$D$1683, 'Heron View'!$A$2, data!$E$1:$E$1683, 'Heron View'!O$5)</f>
        <v>0</v>
      </c>
      <c r="P58" s="2">
        <f>O58+SUMIFS(data!$H$1:$H$1683, data!$A$1:$A$1683, 'Heron View'!$A58, data!$D$1:$D$1683, 'Heron View'!$A$2, data!$E$1:$E$1683, 'Heron View'!P$5)</f>
        <v>0</v>
      </c>
      <c r="Q58" s="2">
        <f>P58+SUMIFS(data!$H$1:$H$1683, data!$A$1:$A$1683, 'Heron View'!$A58, data!$D$1:$D$1683, 'Heron View'!$A$2, data!$E$1:$E$1683, 'Heron View'!Q$5)</f>
        <v>0</v>
      </c>
      <c r="R58" s="2">
        <f>Q58+SUMIFS(data!$H$1:$H$1683, data!$A$1:$A$1683, 'Heron View'!$A58, data!$D$1:$D$1683, 'Heron View'!$A$2, data!$E$1:$E$1683, 'Heron View'!R$5)</f>
        <v>0</v>
      </c>
      <c r="S58" s="2">
        <f>R58+SUMIFS(data!$H$1:$H$1683, data!$A$1:$A$1683, 'Heron View'!$A58, data!$D$1:$D$1683, 'Heron View'!$A$2, data!$E$1:$E$1683, 'Heron View'!S$5)</f>
        <v>0</v>
      </c>
      <c r="T58" s="2">
        <f>S58+SUMIFS(data!$H$1:$H$1683, data!$A$1:$A$1683, 'Heron View'!$A58, data!$D$1:$D$1683, 'Heron View'!$A$2, data!$E$1:$E$1683, 'Heron View'!T$5)</f>
        <v>675.38</v>
      </c>
      <c r="U58" s="2">
        <f>T58+SUMIFS(data!$H$1:$H$1683, data!$A$1:$A$1683, 'Heron View'!$A58, data!$D$1:$D$1683, 'Heron View'!$A$2, data!$E$1:$E$1683, 'Heron View'!U$5)</f>
        <v>1607.78</v>
      </c>
      <c r="V58" s="2">
        <f>U58+SUMIFS(data!$H$1:$H$1683, data!$A$1:$A$1683, 'Heron View'!$A58, data!$D$1:$D$1683, 'Heron View'!$A$2, data!$E$1:$E$1683, 'Heron View'!V$5)</f>
        <v>101607.78</v>
      </c>
      <c r="W58" s="2">
        <f>V58+SUMIFS(data!$H$1:$H$1683, data!$A$1:$A$1683, 'Heron View'!$A58, data!$D$1:$D$1683, 'Heron View'!$A$2, data!$E$1:$E$1683, 'Heron View'!W$5)</f>
        <v>201607.78</v>
      </c>
      <c r="X58" s="2">
        <f>W58+SUMIFS(data!$H$1:$H$1683, data!$A$1:$A$1683, 'Heron View'!$A58, data!$D$1:$D$1683, 'Heron View'!$A$2, data!$E$1:$E$1683, 'Heron View'!X$5)</f>
        <v>301607.78000000003</v>
      </c>
      <c r="Y58" s="2">
        <f>X58+SUMIFS(data!$H$1:$H$1683, data!$A$1:$A$1683, 'Heron View'!$A58, data!$D$1:$D$1683, 'Heron View'!$A$2, data!$E$1:$E$1683, 'Heron View'!Y$5)</f>
        <v>401607.78</v>
      </c>
      <c r="Z58" s="2">
        <f>Y58+SUMIFS(data!$H$1:$H$1683, data!$A$1:$A$1683, 'Heron View'!$A58, data!$D$1:$D$1683, 'Heron View'!$A$2, data!$E$1:$E$1683, 'Heron View'!Z$5)</f>
        <v>501607.78</v>
      </c>
      <c r="AA58" s="2">
        <f>Z58+SUMIFS(data!$H$1:$H$1683, data!$A$1:$A$1683, 'Heron View'!$A58, data!$D$1:$D$1683, 'Heron View'!$A$2, data!$E$1:$E$1683, 'Heron View'!AA$5)</f>
        <v>601607.78</v>
      </c>
      <c r="AB58" s="2">
        <f>AA58+SUMIFS(data!$H$1:$H$1683, data!$A$1:$A$1683, 'Heron View'!$A58, data!$D$1:$D$1683, 'Heron View'!$A$2, data!$E$1:$E$1683, 'Heron View'!AB$5)</f>
        <v>612635.17000000004</v>
      </c>
      <c r="AC58" s="2">
        <f>AB58+SUMIFS(data!$H$1:$H$1683, data!$A$1:$A$1683, 'Heron View'!$A58, data!$D$1:$D$1683, 'Heron View'!$A$2, data!$E$1:$E$1683, 'Heron View'!AC$5)</f>
        <v>712635.17</v>
      </c>
      <c r="AD58" s="2">
        <f>AC58+SUMIFS(data!$H$1:$H$1683, data!$A$1:$A$1683, 'Heron View'!$A58, data!$D$1:$D$1683, 'Heron View'!$A$2, data!$E$1:$E$1683, 'Heron View'!AD$5)</f>
        <v>713286.11</v>
      </c>
      <c r="AE58" s="2">
        <f>AD58+SUMIFS(data!$H$1:$H$1683, data!$A$1:$A$1683, 'Heron View'!$A58, data!$D$1:$D$1683, 'Heron View'!$A$2, data!$E$1:$E$1683, 'Heron View'!AE$5)</f>
        <v>813286.11</v>
      </c>
      <c r="AF58" s="2">
        <f>AE58+SUMIFS(data!$H$1:$H$1683, data!$A$1:$A$1683, 'Heron View'!$A58, data!$D$1:$D$1683, 'Heron View'!$A$2, data!$E$1:$E$1683, 'Heron View'!AF$5)</f>
        <v>913286.11</v>
      </c>
    </row>
    <row r="59" spans="1:32" x14ac:dyDescent="0.2">
      <c r="A59" t="s">
        <v>48</v>
      </c>
      <c r="C59" s="2">
        <f>SUMIFS(data!$H$1:$H$1683, data!$A$1:$A$1683, 'Heron View'!$A59, data!$D$1:$D$1683, 'Heron View'!$A$2, data!$E$1:$E$1683, 'Heron View'!C$5)</f>
        <v>0</v>
      </c>
      <c r="D59" s="2">
        <f>C59+SUMIFS(data!$H$1:$H$1683, data!$A$1:$A$1683, 'Heron View'!$A59, data!$D$1:$D$1683, 'Heron View'!$A$2, data!$E$1:$E$1683, 'Heron View'!D$5)</f>
        <v>0</v>
      </c>
      <c r="E59" s="2">
        <f>D59+SUMIFS(data!$H$1:$H$1683, data!$A$1:$A$1683, 'Heron View'!$A59, data!$D$1:$D$1683, 'Heron View'!$A$2, data!$E$1:$E$1683, 'Heron View'!E$5)</f>
        <v>0</v>
      </c>
      <c r="F59" s="2">
        <f>E59+SUMIFS(data!$H$1:$H$1683, data!$A$1:$A$1683, 'Heron View'!$A59, data!$D$1:$D$1683, 'Heron View'!$A$2, data!$E$1:$E$1683, 'Heron View'!F$5)</f>
        <v>0</v>
      </c>
      <c r="G59" s="2">
        <f>F59+SUMIFS(data!$H$1:$H$1683, data!$A$1:$A$1683, 'Heron View'!$A59, data!$D$1:$D$1683, 'Heron View'!$A$2, data!$E$1:$E$1683, 'Heron View'!G$5)</f>
        <v>0</v>
      </c>
      <c r="H59" s="2">
        <f>G59+SUMIFS(data!$H$1:$H$1683, data!$A$1:$A$1683, 'Heron View'!$A59, data!$D$1:$D$1683, 'Heron View'!$A$2, data!$E$1:$E$1683, 'Heron View'!H$5)</f>
        <v>0</v>
      </c>
      <c r="I59" s="2">
        <f>H59+SUMIFS(data!$H$1:$H$1683, data!$A$1:$A$1683, 'Heron View'!$A59, data!$D$1:$D$1683, 'Heron View'!$A$2, data!$E$1:$E$1683, 'Heron View'!I$5)</f>
        <v>0</v>
      </c>
      <c r="J59" s="2">
        <f>I59+SUMIFS(data!$H$1:$H$1683, data!$A$1:$A$1683, 'Heron View'!$A59, data!$D$1:$D$1683, 'Heron View'!$A$2, data!$E$1:$E$1683, 'Heron View'!J$5)</f>
        <v>0</v>
      </c>
      <c r="K59" s="2">
        <f>J59+SUMIFS(data!$H$1:$H$1683, data!$A$1:$A$1683, 'Heron View'!$A59, data!$D$1:$D$1683, 'Heron View'!$A$2, data!$E$1:$E$1683, 'Heron View'!K$5)</f>
        <v>0</v>
      </c>
      <c r="L59" s="2">
        <f>K59+SUMIFS(data!$H$1:$H$1683, data!$A$1:$A$1683, 'Heron View'!$A59, data!$D$1:$D$1683, 'Heron View'!$A$2, data!$E$1:$E$1683, 'Heron View'!L$5)</f>
        <v>0</v>
      </c>
      <c r="M59" s="2">
        <f>L59+SUMIFS(data!$H$1:$H$1683, data!$A$1:$A$1683, 'Heron View'!$A59, data!$D$1:$D$1683, 'Heron View'!$A$2, data!$E$1:$E$1683, 'Heron View'!M$5)</f>
        <v>0</v>
      </c>
      <c r="N59" s="2">
        <f>M59+SUMIFS(data!$H$1:$H$1683, data!$A$1:$A$1683, 'Heron View'!$A59, data!$D$1:$D$1683, 'Heron View'!$A$2, data!$E$1:$E$1683, 'Heron View'!N$5)</f>
        <v>0</v>
      </c>
      <c r="O59" s="2">
        <f>N59+SUMIFS(data!$H$1:$H$1683, data!$A$1:$A$1683, 'Heron View'!$A59, data!$D$1:$D$1683, 'Heron View'!$A$2, data!$E$1:$E$1683, 'Heron View'!O$5)</f>
        <v>0</v>
      </c>
      <c r="P59" s="2">
        <f>O59+SUMIFS(data!$H$1:$H$1683, data!$A$1:$A$1683, 'Heron View'!$A59, data!$D$1:$D$1683, 'Heron View'!$A$2, data!$E$1:$E$1683, 'Heron View'!P$5)</f>
        <v>0</v>
      </c>
      <c r="Q59" s="2">
        <f>P59+SUMIFS(data!$H$1:$H$1683, data!$A$1:$A$1683, 'Heron View'!$A59, data!$D$1:$D$1683, 'Heron View'!$A$2, data!$E$1:$E$1683, 'Heron View'!Q$5)</f>
        <v>0</v>
      </c>
      <c r="R59" s="2">
        <f>Q59+SUMIFS(data!$H$1:$H$1683, data!$A$1:$A$1683, 'Heron View'!$A59, data!$D$1:$D$1683, 'Heron View'!$A$2, data!$E$1:$E$1683, 'Heron View'!R$5)</f>
        <v>0</v>
      </c>
      <c r="S59" s="2">
        <f>R59+SUMIFS(data!$H$1:$H$1683, data!$A$1:$A$1683, 'Heron View'!$A59, data!$D$1:$D$1683, 'Heron View'!$A$2, data!$E$1:$E$1683, 'Heron View'!S$5)</f>
        <v>0</v>
      </c>
      <c r="T59" s="2">
        <f>S59+SUMIFS(data!$H$1:$H$1683, data!$A$1:$A$1683, 'Heron View'!$A59, data!$D$1:$D$1683, 'Heron View'!$A$2, data!$E$1:$E$1683, 'Heron View'!T$5)</f>
        <v>1424.97</v>
      </c>
      <c r="U59" s="2">
        <f>T59+SUMIFS(data!$H$1:$H$1683, data!$A$1:$A$1683, 'Heron View'!$A59, data!$D$1:$D$1683, 'Heron View'!$A$2, data!$E$1:$E$1683, 'Heron View'!U$5)</f>
        <v>1507.16</v>
      </c>
      <c r="V59" s="2">
        <f>U59+SUMIFS(data!$H$1:$H$1683, data!$A$1:$A$1683, 'Heron View'!$A59, data!$D$1:$D$1683, 'Heron View'!$A$2, data!$E$1:$E$1683, 'Heron View'!V$5)</f>
        <v>101507.16</v>
      </c>
      <c r="W59" s="2">
        <f>V59+SUMIFS(data!$H$1:$H$1683, data!$A$1:$A$1683, 'Heron View'!$A59, data!$D$1:$D$1683, 'Heron View'!$A$2, data!$E$1:$E$1683, 'Heron View'!W$5)</f>
        <v>201507.16</v>
      </c>
      <c r="X59" s="2">
        <f>W59+SUMIFS(data!$H$1:$H$1683, data!$A$1:$A$1683, 'Heron View'!$A59, data!$D$1:$D$1683, 'Heron View'!$A$2, data!$E$1:$E$1683, 'Heron View'!X$5)</f>
        <v>301507.16000000003</v>
      </c>
      <c r="Y59" s="2">
        <f>X59+SUMIFS(data!$H$1:$H$1683, data!$A$1:$A$1683, 'Heron View'!$A59, data!$D$1:$D$1683, 'Heron View'!$A$2, data!$E$1:$E$1683, 'Heron View'!Y$5)</f>
        <v>401507.16000000003</v>
      </c>
      <c r="Z59" s="2">
        <f>Y59+SUMIFS(data!$H$1:$H$1683, data!$A$1:$A$1683, 'Heron View'!$A59, data!$D$1:$D$1683, 'Heron View'!$A$2, data!$E$1:$E$1683, 'Heron View'!Z$5)</f>
        <v>501507.16000000003</v>
      </c>
      <c r="AA59" s="2">
        <f>Z59+SUMIFS(data!$H$1:$H$1683, data!$A$1:$A$1683, 'Heron View'!$A59, data!$D$1:$D$1683, 'Heron View'!$A$2, data!$E$1:$E$1683, 'Heron View'!AA$5)</f>
        <v>601507.16</v>
      </c>
      <c r="AB59" s="2">
        <f>AA59+SUMIFS(data!$H$1:$H$1683, data!$A$1:$A$1683, 'Heron View'!$A59, data!$D$1:$D$1683, 'Heron View'!$A$2, data!$E$1:$E$1683, 'Heron View'!AB$5)</f>
        <v>701507.16</v>
      </c>
      <c r="AC59" s="2">
        <f>AB59+SUMIFS(data!$H$1:$H$1683, data!$A$1:$A$1683, 'Heron View'!$A59, data!$D$1:$D$1683, 'Heron View'!$A$2, data!$E$1:$E$1683, 'Heron View'!AC$5)</f>
        <v>801507.16</v>
      </c>
      <c r="AD59" s="2">
        <f>AC59+SUMIFS(data!$H$1:$H$1683, data!$A$1:$A$1683, 'Heron View'!$A59, data!$D$1:$D$1683, 'Heron View'!$A$2, data!$E$1:$E$1683, 'Heron View'!AD$5)</f>
        <v>801937.48</v>
      </c>
      <c r="AE59" s="2">
        <f>AD59+SUMIFS(data!$H$1:$H$1683, data!$A$1:$A$1683, 'Heron View'!$A59, data!$D$1:$D$1683, 'Heron View'!$A$2, data!$E$1:$E$1683, 'Heron View'!AE$5)</f>
        <v>901937.48</v>
      </c>
      <c r="AF59" s="2">
        <f>AE59+SUMIFS(data!$H$1:$H$1683, data!$A$1:$A$1683, 'Heron View'!$A59, data!$D$1:$D$1683, 'Heron View'!$A$2, data!$E$1:$E$1683, 'Heron View'!AF$5)</f>
        <v>1001937.48</v>
      </c>
    </row>
    <row r="60" spans="1:32" x14ac:dyDescent="0.2">
      <c r="A60" t="s">
        <v>92</v>
      </c>
      <c r="C60" s="2">
        <f>SUMIFS(data!$H$1:$H$1683, data!$A$1:$A$1683, 'Heron View'!$A60, data!$D$1:$D$1683, 'Heron View'!$A$2, data!$E$1:$E$1683, 'Heron View'!C$5)</f>
        <v>0</v>
      </c>
      <c r="D60" s="2">
        <f>C60+SUMIFS(data!$H$1:$H$1683, data!$A$1:$A$1683, 'Heron View'!$A60, data!$D$1:$D$1683, 'Heron View'!$A$2, data!$E$1:$E$1683, 'Heron View'!D$5)</f>
        <v>0</v>
      </c>
      <c r="E60" s="2">
        <f>D60+SUMIFS(data!$H$1:$H$1683, data!$A$1:$A$1683, 'Heron View'!$A60, data!$D$1:$D$1683, 'Heron View'!$A$2, data!$E$1:$E$1683, 'Heron View'!E$5)</f>
        <v>0</v>
      </c>
      <c r="F60" s="2">
        <f>E60+SUMIFS(data!$H$1:$H$1683, data!$A$1:$A$1683, 'Heron View'!$A60, data!$D$1:$D$1683, 'Heron View'!$A$2, data!$E$1:$E$1683, 'Heron View'!F$5)</f>
        <v>0</v>
      </c>
      <c r="G60" s="2">
        <f>F60+SUMIFS(data!$H$1:$H$1683, data!$A$1:$A$1683, 'Heron View'!$A60, data!$D$1:$D$1683, 'Heron View'!$A$2, data!$E$1:$E$1683, 'Heron View'!G$5)</f>
        <v>0</v>
      </c>
      <c r="H60" s="2">
        <f>G60+SUMIFS(data!$H$1:$H$1683, data!$A$1:$A$1683, 'Heron View'!$A60, data!$D$1:$D$1683, 'Heron View'!$A$2, data!$E$1:$E$1683, 'Heron View'!H$5)</f>
        <v>0</v>
      </c>
      <c r="I60" s="2">
        <f>H60+SUMIFS(data!$H$1:$H$1683, data!$A$1:$A$1683, 'Heron View'!$A60, data!$D$1:$D$1683, 'Heron View'!$A$2, data!$E$1:$E$1683, 'Heron View'!I$5)</f>
        <v>0</v>
      </c>
      <c r="J60" s="2">
        <f>I60+SUMIFS(data!$H$1:$H$1683, data!$A$1:$A$1683, 'Heron View'!$A60, data!$D$1:$D$1683, 'Heron View'!$A$2, data!$E$1:$E$1683, 'Heron View'!J$5)</f>
        <v>0</v>
      </c>
      <c r="K60" s="2">
        <f>J60+SUMIFS(data!$H$1:$H$1683, data!$A$1:$A$1683, 'Heron View'!$A60, data!$D$1:$D$1683, 'Heron View'!$A$2, data!$E$1:$E$1683, 'Heron View'!K$5)</f>
        <v>0</v>
      </c>
      <c r="L60" s="2">
        <f>K60+SUMIFS(data!$H$1:$H$1683, data!$A$1:$A$1683, 'Heron View'!$A60, data!$D$1:$D$1683, 'Heron View'!$A$2, data!$E$1:$E$1683, 'Heron View'!L$5)</f>
        <v>0</v>
      </c>
      <c r="M60" s="2">
        <f>L60+SUMIFS(data!$H$1:$H$1683, data!$A$1:$A$1683, 'Heron View'!$A60, data!$D$1:$D$1683, 'Heron View'!$A$2, data!$E$1:$E$1683, 'Heron View'!M$5)</f>
        <v>0</v>
      </c>
      <c r="N60" s="2">
        <f>M60+SUMIFS(data!$H$1:$H$1683, data!$A$1:$A$1683, 'Heron View'!$A60, data!$D$1:$D$1683, 'Heron View'!$A$2, data!$E$1:$E$1683, 'Heron View'!N$5)</f>
        <v>0</v>
      </c>
      <c r="O60" s="2">
        <f>N60+SUMIFS(data!$H$1:$H$1683, data!$A$1:$A$1683, 'Heron View'!$A60, data!$D$1:$D$1683, 'Heron View'!$A$2, data!$E$1:$E$1683, 'Heron View'!O$5)</f>
        <v>0</v>
      </c>
      <c r="P60" s="2">
        <f>O60+SUMIFS(data!$H$1:$H$1683, data!$A$1:$A$1683, 'Heron View'!$A60, data!$D$1:$D$1683, 'Heron View'!$A$2, data!$E$1:$E$1683, 'Heron View'!P$5)</f>
        <v>0</v>
      </c>
      <c r="Q60" s="2">
        <f>P60+SUMIFS(data!$H$1:$H$1683, data!$A$1:$A$1683, 'Heron View'!$A60, data!$D$1:$D$1683, 'Heron View'!$A$2, data!$E$1:$E$1683, 'Heron View'!Q$5)</f>
        <v>0</v>
      </c>
      <c r="R60" s="2">
        <f>Q60+SUMIFS(data!$H$1:$H$1683, data!$A$1:$A$1683, 'Heron View'!$A60, data!$D$1:$D$1683, 'Heron View'!$A$2, data!$E$1:$E$1683, 'Heron View'!R$5)</f>
        <v>0</v>
      </c>
      <c r="S60" s="2">
        <f>R60+SUMIFS(data!$H$1:$H$1683, data!$A$1:$A$1683, 'Heron View'!$A60, data!$D$1:$D$1683, 'Heron View'!$A$2, data!$E$1:$E$1683, 'Heron View'!S$5)</f>
        <v>0</v>
      </c>
      <c r="T60" s="2">
        <f>S60+SUMIFS(data!$H$1:$H$1683, data!$A$1:$A$1683, 'Heron View'!$A60, data!$D$1:$D$1683, 'Heron View'!$A$2, data!$E$1:$E$1683, 'Heron View'!T$5)</f>
        <v>0</v>
      </c>
      <c r="U60" s="2">
        <f>T60+SUMIFS(data!$H$1:$H$1683, data!$A$1:$A$1683, 'Heron View'!$A60, data!$D$1:$D$1683, 'Heron View'!$A$2, data!$E$1:$E$1683, 'Heron View'!U$5)</f>
        <v>26106.19</v>
      </c>
      <c r="V60" s="2">
        <f>U60+SUMIFS(data!$H$1:$H$1683, data!$A$1:$A$1683, 'Heron View'!$A60, data!$D$1:$D$1683, 'Heron View'!$A$2, data!$E$1:$E$1683, 'Heron View'!V$5)</f>
        <v>26106.19</v>
      </c>
      <c r="W60" s="2">
        <f>V60+SUMIFS(data!$H$1:$H$1683, data!$A$1:$A$1683, 'Heron View'!$A60, data!$D$1:$D$1683, 'Heron View'!$A$2, data!$E$1:$E$1683, 'Heron View'!W$5)</f>
        <v>26106.19</v>
      </c>
      <c r="X60" s="2">
        <f>W60+SUMIFS(data!$H$1:$H$1683, data!$A$1:$A$1683, 'Heron View'!$A60, data!$D$1:$D$1683, 'Heron View'!$A$2, data!$E$1:$E$1683, 'Heron View'!X$5)</f>
        <v>26106.19</v>
      </c>
      <c r="Y60" s="2">
        <f>X60+SUMIFS(data!$H$1:$H$1683, data!$A$1:$A$1683, 'Heron View'!$A60, data!$D$1:$D$1683, 'Heron View'!$A$2, data!$E$1:$E$1683, 'Heron View'!Y$5)</f>
        <v>26106.19</v>
      </c>
      <c r="Z60" s="2">
        <f>Y60+SUMIFS(data!$H$1:$H$1683, data!$A$1:$A$1683, 'Heron View'!$A60, data!$D$1:$D$1683, 'Heron View'!$A$2, data!$E$1:$E$1683, 'Heron View'!Z$5)</f>
        <v>26106.19</v>
      </c>
      <c r="AA60" s="2">
        <f>Z60+SUMIFS(data!$H$1:$H$1683, data!$A$1:$A$1683, 'Heron View'!$A60, data!$D$1:$D$1683, 'Heron View'!$A$2, data!$E$1:$E$1683, 'Heron View'!AA$5)</f>
        <v>26106.19</v>
      </c>
      <c r="AB60" s="2">
        <f>AA60+SUMIFS(data!$H$1:$H$1683, data!$A$1:$A$1683, 'Heron View'!$A60, data!$D$1:$D$1683, 'Heron View'!$A$2, data!$E$1:$E$1683, 'Heron View'!AB$5)</f>
        <v>26106.19</v>
      </c>
      <c r="AC60" s="2">
        <f>AB60+SUMIFS(data!$H$1:$H$1683, data!$A$1:$A$1683, 'Heron View'!$A60, data!$D$1:$D$1683, 'Heron View'!$A$2, data!$E$1:$E$1683, 'Heron View'!AC$5)</f>
        <v>26106.19</v>
      </c>
      <c r="AD60" s="2">
        <f>AC60+SUMIFS(data!$H$1:$H$1683, data!$A$1:$A$1683, 'Heron View'!$A60, data!$D$1:$D$1683, 'Heron View'!$A$2, data!$E$1:$E$1683, 'Heron View'!AD$5)</f>
        <v>26106.19</v>
      </c>
      <c r="AE60" s="2">
        <f>AD60+SUMIFS(data!$H$1:$H$1683, data!$A$1:$A$1683, 'Heron View'!$A60, data!$D$1:$D$1683, 'Heron View'!$A$2, data!$E$1:$E$1683, 'Heron View'!AE$5)</f>
        <v>26106.19</v>
      </c>
      <c r="AF60" s="2">
        <f>AE60+SUMIFS(data!$H$1:$H$1683, data!$A$1:$A$1683, 'Heron View'!$A60, data!$D$1:$D$1683, 'Heron View'!$A$2, data!$E$1:$E$1683, 'Heron View'!AF$5)</f>
        <v>26106.19</v>
      </c>
    </row>
    <row r="61" spans="1:32" x14ac:dyDescent="0.2">
      <c r="A61" t="s">
        <v>93</v>
      </c>
      <c r="C61" s="2">
        <f>SUMIFS(data!$H$1:$H$1683, data!$A$1:$A$1683, 'Heron View'!$A61, data!$D$1:$D$1683, 'Heron View'!$A$2, data!$E$1:$E$1683, 'Heron View'!C$5)</f>
        <v>0</v>
      </c>
      <c r="D61" s="2">
        <f>C61+SUMIFS(data!$H$1:$H$1683, data!$A$1:$A$1683, 'Heron View'!$A61, data!$D$1:$D$1683, 'Heron View'!$A$2, data!$E$1:$E$1683, 'Heron View'!D$5)</f>
        <v>0</v>
      </c>
      <c r="E61" s="2">
        <f>D61+SUMIFS(data!$H$1:$H$1683, data!$A$1:$A$1683, 'Heron View'!$A61, data!$D$1:$D$1683, 'Heron View'!$A$2, data!$E$1:$E$1683, 'Heron View'!E$5)</f>
        <v>0</v>
      </c>
      <c r="F61" s="2">
        <f>E61+SUMIFS(data!$H$1:$H$1683, data!$A$1:$A$1683, 'Heron View'!$A61, data!$D$1:$D$1683, 'Heron View'!$A$2, data!$E$1:$E$1683, 'Heron View'!F$5)</f>
        <v>0</v>
      </c>
      <c r="G61" s="2">
        <f>F61+SUMIFS(data!$H$1:$H$1683, data!$A$1:$A$1683, 'Heron View'!$A61, data!$D$1:$D$1683, 'Heron View'!$A$2, data!$E$1:$E$1683, 'Heron View'!G$5)</f>
        <v>0</v>
      </c>
      <c r="H61" s="2">
        <f>G61+SUMIFS(data!$H$1:$H$1683, data!$A$1:$A$1683, 'Heron View'!$A61, data!$D$1:$D$1683, 'Heron View'!$A$2, data!$E$1:$E$1683, 'Heron View'!H$5)</f>
        <v>0</v>
      </c>
      <c r="I61" s="2">
        <f>H61+SUMIFS(data!$H$1:$H$1683, data!$A$1:$A$1683, 'Heron View'!$A61, data!$D$1:$D$1683, 'Heron View'!$A$2, data!$E$1:$E$1683, 'Heron View'!I$5)</f>
        <v>0</v>
      </c>
      <c r="J61" s="2">
        <f>I61+SUMIFS(data!$H$1:$H$1683, data!$A$1:$A$1683, 'Heron View'!$A61, data!$D$1:$D$1683, 'Heron View'!$A$2, data!$E$1:$E$1683, 'Heron View'!J$5)</f>
        <v>0</v>
      </c>
      <c r="K61" s="2">
        <f>J61+SUMIFS(data!$H$1:$H$1683, data!$A$1:$A$1683, 'Heron View'!$A61, data!$D$1:$D$1683, 'Heron View'!$A$2, data!$E$1:$E$1683, 'Heron View'!K$5)</f>
        <v>0</v>
      </c>
      <c r="L61" s="2">
        <f>K61+SUMIFS(data!$H$1:$H$1683, data!$A$1:$A$1683, 'Heron View'!$A61, data!$D$1:$D$1683, 'Heron View'!$A$2, data!$E$1:$E$1683, 'Heron View'!L$5)</f>
        <v>0</v>
      </c>
      <c r="M61" s="2">
        <f>L61+SUMIFS(data!$H$1:$H$1683, data!$A$1:$A$1683, 'Heron View'!$A61, data!$D$1:$D$1683, 'Heron View'!$A$2, data!$E$1:$E$1683, 'Heron View'!M$5)</f>
        <v>0</v>
      </c>
      <c r="N61" s="2">
        <f>M61+SUMIFS(data!$H$1:$H$1683, data!$A$1:$A$1683, 'Heron View'!$A61, data!$D$1:$D$1683, 'Heron View'!$A$2, data!$E$1:$E$1683, 'Heron View'!N$5)</f>
        <v>0</v>
      </c>
      <c r="O61" s="2">
        <f>N61+SUMIFS(data!$H$1:$H$1683, data!$A$1:$A$1683, 'Heron View'!$A61, data!$D$1:$D$1683, 'Heron View'!$A$2, data!$E$1:$E$1683, 'Heron View'!O$5)</f>
        <v>0</v>
      </c>
      <c r="P61" s="2">
        <f>O61+SUMIFS(data!$H$1:$H$1683, data!$A$1:$A$1683, 'Heron View'!$A61, data!$D$1:$D$1683, 'Heron View'!$A$2, data!$E$1:$E$1683, 'Heron View'!P$5)</f>
        <v>0</v>
      </c>
      <c r="Q61" s="2">
        <f>P61+SUMIFS(data!$H$1:$H$1683, data!$A$1:$A$1683, 'Heron View'!$A61, data!$D$1:$D$1683, 'Heron View'!$A$2, data!$E$1:$E$1683, 'Heron View'!Q$5)</f>
        <v>0</v>
      </c>
      <c r="R61" s="2">
        <f>Q61+SUMIFS(data!$H$1:$H$1683, data!$A$1:$A$1683, 'Heron View'!$A61, data!$D$1:$D$1683, 'Heron View'!$A$2, data!$E$1:$E$1683, 'Heron View'!R$5)</f>
        <v>0</v>
      </c>
      <c r="S61" s="2">
        <f>R61+SUMIFS(data!$H$1:$H$1683, data!$A$1:$A$1683, 'Heron View'!$A61, data!$D$1:$D$1683, 'Heron View'!$A$2, data!$E$1:$E$1683, 'Heron View'!S$5)</f>
        <v>0</v>
      </c>
      <c r="T61" s="2">
        <f>S61+SUMIFS(data!$H$1:$H$1683, data!$A$1:$A$1683, 'Heron View'!$A61, data!$D$1:$D$1683, 'Heron View'!$A$2, data!$E$1:$E$1683, 'Heron View'!T$5)</f>
        <v>28180.7</v>
      </c>
      <c r="U61" s="2">
        <f>T61+SUMIFS(data!$H$1:$H$1683, data!$A$1:$A$1683, 'Heron View'!$A61, data!$D$1:$D$1683, 'Heron View'!$A$2, data!$E$1:$E$1683, 'Heron View'!U$5)</f>
        <v>62238.369999999995</v>
      </c>
      <c r="V61" s="2">
        <f>U61+SUMIFS(data!$H$1:$H$1683, data!$A$1:$A$1683, 'Heron View'!$A61, data!$D$1:$D$1683, 'Heron View'!$A$2, data!$E$1:$E$1683, 'Heron View'!V$5)</f>
        <v>62238.369999999995</v>
      </c>
      <c r="W61" s="2">
        <f>V61+SUMIFS(data!$H$1:$H$1683, data!$A$1:$A$1683, 'Heron View'!$A61, data!$D$1:$D$1683, 'Heron View'!$A$2, data!$E$1:$E$1683, 'Heron View'!W$5)</f>
        <v>62238.369999999995</v>
      </c>
      <c r="X61" s="2">
        <f>W61+SUMIFS(data!$H$1:$H$1683, data!$A$1:$A$1683, 'Heron View'!$A61, data!$D$1:$D$1683, 'Heron View'!$A$2, data!$E$1:$E$1683, 'Heron View'!X$5)</f>
        <v>62238.369999999995</v>
      </c>
      <c r="Y61" s="2">
        <f>X61+SUMIFS(data!$H$1:$H$1683, data!$A$1:$A$1683, 'Heron View'!$A61, data!$D$1:$D$1683, 'Heron View'!$A$2, data!$E$1:$E$1683, 'Heron View'!Y$5)</f>
        <v>62238.369999999995</v>
      </c>
      <c r="Z61" s="2">
        <f>Y61+SUMIFS(data!$H$1:$H$1683, data!$A$1:$A$1683, 'Heron View'!$A61, data!$D$1:$D$1683, 'Heron View'!$A$2, data!$E$1:$E$1683, 'Heron View'!Z$5)</f>
        <v>62238.369999999995</v>
      </c>
      <c r="AA61" s="2">
        <f>Z61+SUMIFS(data!$H$1:$H$1683, data!$A$1:$A$1683, 'Heron View'!$A61, data!$D$1:$D$1683, 'Heron View'!$A$2, data!$E$1:$E$1683, 'Heron View'!AA$5)</f>
        <v>62238.369999999995</v>
      </c>
      <c r="AB61" s="2">
        <f>AA61+SUMIFS(data!$H$1:$H$1683, data!$A$1:$A$1683, 'Heron View'!$A61, data!$D$1:$D$1683, 'Heron View'!$A$2, data!$E$1:$E$1683, 'Heron View'!AB$5)</f>
        <v>62238.369999999995</v>
      </c>
      <c r="AC61" s="2">
        <f>AB61+SUMIFS(data!$H$1:$H$1683, data!$A$1:$A$1683, 'Heron View'!$A61, data!$D$1:$D$1683, 'Heron View'!$A$2, data!$E$1:$E$1683, 'Heron View'!AC$5)</f>
        <v>62238.369999999995</v>
      </c>
      <c r="AD61" s="2">
        <f>AC61+SUMIFS(data!$H$1:$H$1683, data!$A$1:$A$1683, 'Heron View'!$A61, data!$D$1:$D$1683, 'Heron View'!$A$2, data!$E$1:$E$1683, 'Heron View'!AD$5)</f>
        <v>62238.369999999995</v>
      </c>
      <c r="AE61" s="2">
        <f>AD61+SUMIFS(data!$H$1:$H$1683, data!$A$1:$A$1683, 'Heron View'!$A61, data!$D$1:$D$1683, 'Heron View'!$A$2, data!$E$1:$E$1683, 'Heron View'!AE$5)</f>
        <v>62238.369999999995</v>
      </c>
      <c r="AF61" s="2">
        <f>AE61+SUMIFS(data!$H$1:$H$1683, data!$A$1:$A$1683, 'Heron View'!$A61, data!$D$1:$D$1683, 'Heron View'!$A$2, data!$E$1:$E$1683, 'Heron View'!AF$5)</f>
        <v>62238.369999999995</v>
      </c>
    </row>
    <row r="62" spans="1:32" x14ac:dyDescent="0.2">
      <c r="A62" t="s">
        <v>49</v>
      </c>
      <c r="C62" s="2">
        <f>SUMIFS(data!$H$1:$H$1683, data!$A$1:$A$1683, 'Heron View'!$A62, data!$D$1:$D$1683, 'Heron View'!$A$2, data!$E$1:$E$1683, 'Heron View'!C$5)</f>
        <v>0</v>
      </c>
      <c r="D62" s="2">
        <f>C62+SUMIFS(data!$H$1:$H$1683, data!$A$1:$A$1683, 'Heron View'!$A62, data!$D$1:$D$1683, 'Heron View'!$A$2, data!$E$1:$E$1683, 'Heron View'!D$5)</f>
        <v>0</v>
      </c>
      <c r="E62" s="2">
        <f>D62+SUMIFS(data!$H$1:$H$1683, data!$A$1:$A$1683, 'Heron View'!$A62, data!$D$1:$D$1683, 'Heron View'!$A$2, data!$E$1:$E$1683, 'Heron View'!E$5)</f>
        <v>0</v>
      </c>
      <c r="F62" s="2">
        <f>E62+SUMIFS(data!$H$1:$H$1683, data!$A$1:$A$1683, 'Heron View'!$A62, data!$D$1:$D$1683, 'Heron View'!$A$2, data!$E$1:$E$1683, 'Heron View'!F$5)</f>
        <v>0</v>
      </c>
      <c r="G62" s="2">
        <f>F62+SUMIFS(data!$H$1:$H$1683, data!$A$1:$A$1683, 'Heron View'!$A62, data!$D$1:$D$1683, 'Heron View'!$A$2, data!$E$1:$E$1683, 'Heron View'!G$5)</f>
        <v>0</v>
      </c>
      <c r="H62" s="2">
        <f>G62+SUMIFS(data!$H$1:$H$1683, data!$A$1:$A$1683, 'Heron View'!$A62, data!$D$1:$D$1683, 'Heron View'!$A$2, data!$E$1:$E$1683, 'Heron View'!H$5)</f>
        <v>0</v>
      </c>
      <c r="I62" s="2">
        <f>H62+SUMIFS(data!$H$1:$H$1683, data!$A$1:$A$1683, 'Heron View'!$A62, data!$D$1:$D$1683, 'Heron View'!$A$2, data!$E$1:$E$1683, 'Heron View'!I$5)</f>
        <v>0</v>
      </c>
      <c r="J62" s="2">
        <f>I62+SUMIFS(data!$H$1:$H$1683, data!$A$1:$A$1683, 'Heron View'!$A62, data!$D$1:$D$1683, 'Heron View'!$A$2, data!$E$1:$E$1683, 'Heron View'!J$5)</f>
        <v>0</v>
      </c>
      <c r="K62" s="2">
        <f>J62+SUMIFS(data!$H$1:$H$1683, data!$A$1:$A$1683, 'Heron View'!$A62, data!$D$1:$D$1683, 'Heron View'!$A$2, data!$E$1:$E$1683, 'Heron View'!K$5)</f>
        <v>0</v>
      </c>
      <c r="L62" s="2">
        <f>K62+SUMIFS(data!$H$1:$H$1683, data!$A$1:$A$1683, 'Heron View'!$A62, data!$D$1:$D$1683, 'Heron View'!$A$2, data!$E$1:$E$1683, 'Heron View'!L$5)</f>
        <v>0</v>
      </c>
      <c r="M62" s="2">
        <f>L62+SUMIFS(data!$H$1:$H$1683, data!$A$1:$A$1683, 'Heron View'!$A62, data!$D$1:$D$1683, 'Heron View'!$A$2, data!$E$1:$E$1683, 'Heron View'!M$5)</f>
        <v>0</v>
      </c>
      <c r="N62" s="2">
        <f>M62+SUMIFS(data!$H$1:$H$1683, data!$A$1:$A$1683, 'Heron View'!$A62, data!$D$1:$D$1683, 'Heron View'!$A$2, data!$E$1:$E$1683, 'Heron View'!N$5)</f>
        <v>0</v>
      </c>
      <c r="O62" s="2">
        <f>N62+SUMIFS(data!$H$1:$H$1683, data!$A$1:$A$1683, 'Heron View'!$A62, data!$D$1:$D$1683, 'Heron View'!$A$2, data!$E$1:$E$1683, 'Heron View'!O$5)</f>
        <v>0</v>
      </c>
      <c r="P62" s="2">
        <f>O62+SUMIFS(data!$H$1:$H$1683, data!$A$1:$A$1683, 'Heron View'!$A62, data!$D$1:$D$1683, 'Heron View'!$A$2, data!$E$1:$E$1683, 'Heron View'!P$5)</f>
        <v>0</v>
      </c>
      <c r="Q62" s="2">
        <f>P62+SUMIFS(data!$H$1:$H$1683, data!$A$1:$A$1683, 'Heron View'!$A62, data!$D$1:$D$1683, 'Heron View'!$A$2, data!$E$1:$E$1683, 'Heron View'!Q$5)</f>
        <v>0</v>
      </c>
      <c r="R62" s="2">
        <f>Q62+SUMIFS(data!$H$1:$H$1683, data!$A$1:$A$1683, 'Heron View'!$A62, data!$D$1:$D$1683, 'Heron View'!$A$2, data!$E$1:$E$1683, 'Heron View'!R$5)</f>
        <v>0</v>
      </c>
      <c r="S62" s="2">
        <f>R62+SUMIFS(data!$H$1:$H$1683, data!$A$1:$A$1683, 'Heron View'!$A62, data!$D$1:$D$1683, 'Heron View'!$A$2, data!$E$1:$E$1683, 'Heron View'!S$5)</f>
        <v>0</v>
      </c>
      <c r="T62" s="2">
        <f>S62+SUMIFS(data!$H$1:$H$1683, data!$A$1:$A$1683, 'Heron View'!$A62, data!$D$1:$D$1683, 'Heron View'!$A$2, data!$E$1:$E$1683, 'Heron View'!T$5)</f>
        <v>0</v>
      </c>
      <c r="U62" s="2">
        <f>T62+SUMIFS(data!$H$1:$H$1683, data!$A$1:$A$1683, 'Heron View'!$A62, data!$D$1:$D$1683, 'Heron View'!$A$2, data!$E$1:$E$1683, 'Heron View'!U$5)</f>
        <v>2537.9</v>
      </c>
      <c r="V62" s="2">
        <f>U62+SUMIFS(data!$H$1:$H$1683, data!$A$1:$A$1683, 'Heron View'!$A62, data!$D$1:$D$1683, 'Heron View'!$A$2, data!$E$1:$E$1683, 'Heron View'!V$5)</f>
        <v>2537.9</v>
      </c>
      <c r="W62" s="2">
        <f>V62+SUMIFS(data!$H$1:$H$1683, data!$A$1:$A$1683, 'Heron View'!$A62, data!$D$1:$D$1683, 'Heron View'!$A$2, data!$E$1:$E$1683, 'Heron View'!W$5)</f>
        <v>2537.9</v>
      </c>
      <c r="X62" s="2">
        <f>W62+SUMIFS(data!$H$1:$H$1683, data!$A$1:$A$1683, 'Heron View'!$A62, data!$D$1:$D$1683, 'Heron View'!$A$2, data!$E$1:$E$1683, 'Heron View'!X$5)</f>
        <v>2537.9</v>
      </c>
      <c r="Y62" s="2">
        <f>X62+SUMIFS(data!$H$1:$H$1683, data!$A$1:$A$1683, 'Heron View'!$A62, data!$D$1:$D$1683, 'Heron View'!$A$2, data!$E$1:$E$1683, 'Heron View'!Y$5)</f>
        <v>2537.9</v>
      </c>
      <c r="Z62" s="2">
        <f>Y62+SUMIFS(data!$H$1:$H$1683, data!$A$1:$A$1683, 'Heron View'!$A62, data!$D$1:$D$1683, 'Heron View'!$A$2, data!$E$1:$E$1683, 'Heron View'!Z$5)</f>
        <v>2537.9</v>
      </c>
      <c r="AA62" s="2">
        <f>Z62+SUMIFS(data!$H$1:$H$1683, data!$A$1:$A$1683, 'Heron View'!$A62, data!$D$1:$D$1683, 'Heron View'!$A$2, data!$E$1:$E$1683, 'Heron View'!AA$5)</f>
        <v>2537.9</v>
      </c>
      <c r="AB62" s="2">
        <f>AA62+SUMIFS(data!$H$1:$H$1683, data!$A$1:$A$1683, 'Heron View'!$A62, data!$D$1:$D$1683, 'Heron View'!$A$2, data!$E$1:$E$1683, 'Heron View'!AB$5)</f>
        <v>2537.9</v>
      </c>
      <c r="AC62" s="2">
        <f>AB62+SUMIFS(data!$H$1:$H$1683, data!$A$1:$A$1683, 'Heron View'!$A62, data!$D$1:$D$1683, 'Heron View'!$A$2, data!$E$1:$E$1683, 'Heron View'!AC$5)</f>
        <v>2537.9</v>
      </c>
      <c r="AD62" s="2">
        <f>AC62+SUMIFS(data!$H$1:$H$1683, data!$A$1:$A$1683, 'Heron View'!$A62, data!$D$1:$D$1683, 'Heron View'!$A$2, data!$E$1:$E$1683, 'Heron View'!AD$5)</f>
        <v>2537.9</v>
      </c>
      <c r="AE62" s="2">
        <f>AD62+SUMIFS(data!$H$1:$H$1683, data!$A$1:$A$1683, 'Heron View'!$A62, data!$D$1:$D$1683, 'Heron View'!$A$2, data!$E$1:$E$1683, 'Heron View'!AE$5)</f>
        <v>2537.9</v>
      </c>
      <c r="AF62" s="2">
        <f>AE62+SUMIFS(data!$H$1:$H$1683, data!$A$1:$A$1683, 'Heron View'!$A62, data!$D$1:$D$1683, 'Heron View'!$A$2, data!$E$1:$E$1683, 'Heron View'!AF$5)</f>
        <v>2537.9</v>
      </c>
    </row>
    <row r="63" spans="1:32" x14ac:dyDescent="0.2">
      <c r="A63" t="s">
        <v>104</v>
      </c>
      <c r="C63" s="2">
        <f>SUMIFS(data!$H$1:$H$1683, data!$A$1:$A$1683, 'Heron View'!$A63, data!$D$1:$D$1683, 'Heron View'!$A$2, data!$E$1:$E$1683, 'Heron View'!C$5)</f>
        <v>0</v>
      </c>
      <c r="D63" s="2">
        <f>C63+SUMIFS(data!$H$1:$H$1683, data!$A$1:$A$1683, 'Heron View'!$A63, data!$D$1:$D$1683, 'Heron View'!$A$2, data!$E$1:$E$1683, 'Heron View'!D$5)</f>
        <v>0</v>
      </c>
      <c r="E63" s="2">
        <f>D63+SUMIFS(data!$H$1:$H$1683, data!$A$1:$A$1683, 'Heron View'!$A63, data!$D$1:$D$1683, 'Heron View'!$A$2, data!$E$1:$E$1683, 'Heron View'!E$5)</f>
        <v>0</v>
      </c>
      <c r="F63" s="2">
        <f>E63+SUMIFS(data!$H$1:$H$1683, data!$A$1:$A$1683, 'Heron View'!$A63, data!$D$1:$D$1683, 'Heron View'!$A$2, data!$E$1:$E$1683, 'Heron View'!F$5)</f>
        <v>0</v>
      </c>
      <c r="G63" s="2">
        <f>F63+SUMIFS(data!$H$1:$H$1683, data!$A$1:$A$1683, 'Heron View'!$A63, data!$D$1:$D$1683, 'Heron View'!$A$2, data!$E$1:$E$1683, 'Heron View'!G$5)</f>
        <v>0</v>
      </c>
      <c r="H63" s="2">
        <f>G63+SUMIFS(data!$H$1:$H$1683, data!$A$1:$A$1683, 'Heron View'!$A63, data!$D$1:$D$1683, 'Heron View'!$A$2, data!$E$1:$E$1683, 'Heron View'!H$5)</f>
        <v>0</v>
      </c>
      <c r="I63" s="2">
        <f>H63+SUMIFS(data!$H$1:$H$1683, data!$A$1:$A$1683, 'Heron View'!$A63, data!$D$1:$D$1683, 'Heron View'!$A$2, data!$E$1:$E$1683, 'Heron View'!I$5)</f>
        <v>0</v>
      </c>
      <c r="J63" s="2">
        <f>I63+SUMIFS(data!$H$1:$H$1683, data!$A$1:$A$1683, 'Heron View'!$A63, data!$D$1:$D$1683, 'Heron View'!$A$2, data!$E$1:$E$1683, 'Heron View'!J$5)</f>
        <v>0</v>
      </c>
      <c r="K63" s="2">
        <f>J63+SUMIFS(data!$H$1:$H$1683, data!$A$1:$A$1683, 'Heron View'!$A63, data!$D$1:$D$1683, 'Heron View'!$A$2, data!$E$1:$E$1683, 'Heron View'!K$5)</f>
        <v>0</v>
      </c>
      <c r="L63" s="2">
        <f>K63+SUMIFS(data!$H$1:$H$1683, data!$A$1:$A$1683, 'Heron View'!$A63, data!$D$1:$D$1683, 'Heron View'!$A$2, data!$E$1:$E$1683, 'Heron View'!L$5)</f>
        <v>0</v>
      </c>
      <c r="M63" s="2">
        <f>L63+SUMIFS(data!$H$1:$H$1683, data!$A$1:$A$1683, 'Heron View'!$A63, data!$D$1:$D$1683, 'Heron View'!$A$2, data!$E$1:$E$1683, 'Heron View'!M$5)</f>
        <v>0</v>
      </c>
      <c r="N63" s="2">
        <f>M63+SUMIFS(data!$H$1:$H$1683, data!$A$1:$A$1683, 'Heron View'!$A63, data!$D$1:$D$1683, 'Heron View'!$A$2, data!$E$1:$E$1683, 'Heron View'!N$5)</f>
        <v>0</v>
      </c>
      <c r="O63" s="2">
        <f>N63+SUMIFS(data!$H$1:$H$1683, data!$A$1:$A$1683, 'Heron View'!$A63, data!$D$1:$D$1683, 'Heron View'!$A$2, data!$E$1:$E$1683, 'Heron View'!O$5)</f>
        <v>0</v>
      </c>
      <c r="P63" s="2">
        <f>O63+SUMIFS(data!$H$1:$H$1683, data!$A$1:$A$1683, 'Heron View'!$A63, data!$D$1:$D$1683, 'Heron View'!$A$2, data!$E$1:$E$1683, 'Heron View'!P$5)</f>
        <v>0</v>
      </c>
      <c r="Q63" s="2">
        <f>P63+SUMIFS(data!$H$1:$H$1683, data!$A$1:$A$1683, 'Heron View'!$A63, data!$D$1:$D$1683, 'Heron View'!$A$2, data!$E$1:$E$1683, 'Heron View'!Q$5)</f>
        <v>0</v>
      </c>
      <c r="R63" s="2">
        <f>Q63+SUMIFS(data!$H$1:$H$1683, data!$A$1:$A$1683, 'Heron View'!$A63, data!$D$1:$D$1683, 'Heron View'!$A$2, data!$E$1:$E$1683, 'Heron View'!R$5)</f>
        <v>0</v>
      </c>
      <c r="S63" s="2">
        <f>R63+SUMIFS(data!$H$1:$H$1683, data!$A$1:$A$1683, 'Heron View'!$A63, data!$D$1:$D$1683, 'Heron View'!$A$2, data!$E$1:$E$1683, 'Heron View'!S$5)</f>
        <v>0</v>
      </c>
      <c r="T63" s="2">
        <f>S63+SUMIFS(data!$H$1:$H$1683, data!$A$1:$A$1683, 'Heron View'!$A63, data!$D$1:$D$1683, 'Heron View'!$A$2, data!$E$1:$E$1683, 'Heron View'!T$5)</f>
        <v>0</v>
      </c>
      <c r="U63" s="2">
        <f>T63+SUMIFS(data!$H$1:$H$1683, data!$A$1:$A$1683, 'Heron View'!$A63, data!$D$1:$D$1683, 'Heron View'!$A$2, data!$E$1:$E$1683, 'Heron View'!U$5)</f>
        <v>95314.44</v>
      </c>
      <c r="V63" s="2">
        <f>U63+SUMIFS(data!$H$1:$H$1683, data!$A$1:$A$1683, 'Heron View'!$A63, data!$D$1:$D$1683, 'Heron View'!$A$2, data!$E$1:$E$1683, 'Heron View'!V$5)</f>
        <v>95314.44</v>
      </c>
      <c r="W63" s="2">
        <f>V63+SUMIFS(data!$H$1:$H$1683, data!$A$1:$A$1683, 'Heron View'!$A63, data!$D$1:$D$1683, 'Heron View'!$A$2, data!$E$1:$E$1683, 'Heron View'!W$5)</f>
        <v>95314.44</v>
      </c>
      <c r="X63" s="2">
        <f>W63+SUMIFS(data!$H$1:$H$1683, data!$A$1:$A$1683, 'Heron View'!$A63, data!$D$1:$D$1683, 'Heron View'!$A$2, data!$E$1:$E$1683, 'Heron View'!X$5)</f>
        <v>95314.44</v>
      </c>
      <c r="Y63" s="2">
        <f>X63+SUMIFS(data!$H$1:$H$1683, data!$A$1:$A$1683, 'Heron View'!$A63, data!$D$1:$D$1683, 'Heron View'!$A$2, data!$E$1:$E$1683, 'Heron View'!Y$5)</f>
        <v>95314.44</v>
      </c>
      <c r="Z63" s="2">
        <f>Y63+SUMIFS(data!$H$1:$H$1683, data!$A$1:$A$1683, 'Heron View'!$A63, data!$D$1:$D$1683, 'Heron View'!$A$2, data!$E$1:$E$1683, 'Heron View'!Z$5)</f>
        <v>95314.44</v>
      </c>
      <c r="AA63" s="2">
        <f>Z63+SUMIFS(data!$H$1:$H$1683, data!$A$1:$A$1683, 'Heron View'!$A63, data!$D$1:$D$1683, 'Heron View'!$A$2, data!$E$1:$E$1683, 'Heron View'!AA$5)</f>
        <v>95314.44</v>
      </c>
      <c r="AB63" s="2">
        <f>AA63+SUMIFS(data!$H$1:$H$1683, data!$A$1:$A$1683, 'Heron View'!$A63, data!$D$1:$D$1683, 'Heron View'!$A$2, data!$E$1:$E$1683, 'Heron View'!AB$5)</f>
        <v>95314.44</v>
      </c>
      <c r="AC63" s="2">
        <f>AB63+SUMIFS(data!$H$1:$H$1683, data!$A$1:$A$1683, 'Heron View'!$A63, data!$D$1:$D$1683, 'Heron View'!$A$2, data!$E$1:$E$1683, 'Heron View'!AC$5)</f>
        <v>95314.44</v>
      </c>
      <c r="AD63" s="2">
        <f>AC63+SUMIFS(data!$H$1:$H$1683, data!$A$1:$A$1683, 'Heron View'!$A63, data!$D$1:$D$1683, 'Heron View'!$A$2, data!$E$1:$E$1683, 'Heron View'!AD$5)</f>
        <v>166897.59</v>
      </c>
      <c r="AE63" s="2">
        <f>AD63+SUMIFS(data!$H$1:$H$1683, data!$A$1:$A$1683, 'Heron View'!$A63, data!$D$1:$D$1683, 'Heron View'!$A$2, data!$E$1:$E$1683, 'Heron View'!AE$5)</f>
        <v>166897.59</v>
      </c>
      <c r="AF63" s="2">
        <f>AE63+SUMIFS(data!$H$1:$H$1683, data!$A$1:$A$1683, 'Heron View'!$A63, data!$D$1:$D$1683, 'Heron View'!$A$2, data!$E$1:$E$1683, 'Heron View'!AF$5)</f>
        <v>166897.59</v>
      </c>
    </row>
    <row r="64" spans="1:32" x14ac:dyDescent="0.2">
      <c r="A64" t="s">
        <v>52</v>
      </c>
      <c r="C64" s="2">
        <f>SUMIFS(data!$H$1:$H$1683, data!$A$1:$A$1683, 'Heron View'!$A64, data!$D$1:$D$1683, 'Heron View'!$A$2, data!$E$1:$E$1683, 'Heron View'!C$5)</f>
        <v>0</v>
      </c>
      <c r="D64" s="2">
        <f>C64+SUMIFS(data!$H$1:$H$1683, data!$A$1:$A$1683, 'Heron View'!$A64, data!$D$1:$D$1683, 'Heron View'!$A$2, data!$E$1:$E$1683, 'Heron View'!D$5)</f>
        <v>0</v>
      </c>
      <c r="E64" s="2">
        <f>D64+SUMIFS(data!$H$1:$H$1683, data!$A$1:$A$1683, 'Heron View'!$A64, data!$D$1:$D$1683, 'Heron View'!$A$2, data!$E$1:$E$1683, 'Heron View'!E$5)</f>
        <v>0</v>
      </c>
      <c r="F64" s="2">
        <f>E64+SUMIFS(data!$H$1:$H$1683, data!$A$1:$A$1683, 'Heron View'!$A64, data!$D$1:$D$1683, 'Heron View'!$A$2, data!$E$1:$E$1683, 'Heron View'!F$5)</f>
        <v>0</v>
      </c>
      <c r="G64" s="2">
        <f>F64+SUMIFS(data!$H$1:$H$1683, data!$A$1:$A$1683, 'Heron View'!$A64, data!$D$1:$D$1683, 'Heron View'!$A$2, data!$E$1:$E$1683, 'Heron View'!G$5)</f>
        <v>0</v>
      </c>
      <c r="H64" s="2">
        <f>G64+SUMIFS(data!$H$1:$H$1683, data!$A$1:$A$1683, 'Heron View'!$A64, data!$D$1:$D$1683, 'Heron View'!$A$2, data!$E$1:$E$1683, 'Heron View'!H$5)</f>
        <v>0</v>
      </c>
      <c r="I64" s="2">
        <f>H64+SUMIFS(data!$H$1:$H$1683, data!$A$1:$A$1683, 'Heron View'!$A64, data!$D$1:$D$1683, 'Heron View'!$A$2, data!$E$1:$E$1683, 'Heron View'!I$5)</f>
        <v>0</v>
      </c>
      <c r="J64" s="2">
        <f>I64+SUMIFS(data!$H$1:$H$1683, data!$A$1:$A$1683, 'Heron View'!$A64, data!$D$1:$D$1683, 'Heron View'!$A$2, data!$E$1:$E$1683, 'Heron View'!J$5)</f>
        <v>0</v>
      </c>
      <c r="K64" s="2">
        <f>J64+SUMIFS(data!$H$1:$H$1683, data!$A$1:$A$1683, 'Heron View'!$A64, data!$D$1:$D$1683, 'Heron View'!$A$2, data!$E$1:$E$1683, 'Heron View'!K$5)</f>
        <v>0</v>
      </c>
      <c r="L64" s="2">
        <f>K64+SUMIFS(data!$H$1:$H$1683, data!$A$1:$A$1683, 'Heron View'!$A64, data!$D$1:$D$1683, 'Heron View'!$A$2, data!$E$1:$E$1683, 'Heron View'!L$5)</f>
        <v>0</v>
      </c>
      <c r="M64" s="2">
        <f>L64+SUMIFS(data!$H$1:$H$1683, data!$A$1:$A$1683, 'Heron View'!$A64, data!$D$1:$D$1683, 'Heron View'!$A$2, data!$E$1:$E$1683, 'Heron View'!M$5)</f>
        <v>0</v>
      </c>
      <c r="N64" s="2">
        <f>M64+SUMIFS(data!$H$1:$H$1683, data!$A$1:$A$1683, 'Heron View'!$A64, data!$D$1:$D$1683, 'Heron View'!$A$2, data!$E$1:$E$1683, 'Heron View'!N$5)</f>
        <v>0</v>
      </c>
      <c r="O64" s="2">
        <f>N64+SUMIFS(data!$H$1:$H$1683, data!$A$1:$A$1683, 'Heron View'!$A64, data!$D$1:$D$1683, 'Heron View'!$A$2, data!$E$1:$E$1683, 'Heron View'!O$5)</f>
        <v>0</v>
      </c>
      <c r="P64" s="2">
        <f>O64+SUMIFS(data!$H$1:$H$1683, data!$A$1:$A$1683, 'Heron View'!$A64, data!$D$1:$D$1683, 'Heron View'!$A$2, data!$E$1:$E$1683, 'Heron View'!P$5)</f>
        <v>0</v>
      </c>
      <c r="Q64" s="2">
        <f>P64+SUMIFS(data!$H$1:$H$1683, data!$A$1:$A$1683, 'Heron View'!$A64, data!$D$1:$D$1683, 'Heron View'!$A$2, data!$E$1:$E$1683, 'Heron View'!Q$5)</f>
        <v>0</v>
      </c>
      <c r="R64" s="2">
        <f>Q64+SUMIFS(data!$H$1:$H$1683, data!$A$1:$A$1683, 'Heron View'!$A64, data!$D$1:$D$1683, 'Heron View'!$A$2, data!$E$1:$E$1683, 'Heron View'!R$5)</f>
        <v>350000</v>
      </c>
      <c r="S64" s="2">
        <f>R64+SUMIFS(data!$H$1:$H$1683, data!$A$1:$A$1683, 'Heron View'!$A64, data!$D$1:$D$1683, 'Heron View'!$A$2, data!$E$1:$E$1683, 'Heron View'!S$5)</f>
        <v>350000</v>
      </c>
      <c r="T64" s="2">
        <f>S64+SUMIFS(data!$H$1:$H$1683, data!$A$1:$A$1683, 'Heron View'!$A64, data!$D$1:$D$1683, 'Heron View'!$A$2, data!$E$1:$E$1683, 'Heron View'!T$5)</f>
        <v>400000</v>
      </c>
      <c r="U64" s="2">
        <f>T64+SUMIFS(data!$H$1:$H$1683, data!$A$1:$A$1683, 'Heron View'!$A64, data!$D$1:$D$1683, 'Heron View'!$A$2, data!$E$1:$E$1683, 'Heron View'!U$5)</f>
        <v>400000</v>
      </c>
      <c r="V64" s="2">
        <f>U64+SUMIFS(data!$H$1:$H$1683, data!$A$1:$A$1683, 'Heron View'!$A64, data!$D$1:$D$1683, 'Heron View'!$A$2, data!$E$1:$E$1683, 'Heron View'!V$5)</f>
        <v>400000</v>
      </c>
      <c r="W64" s="2">
        <f>V64+SUMIFS(data!$H$1:$H$1683, data!$A$1:$A$1683, 'Heron View'!$A64, data!$D$1:$D$1683, 'Heron View'!$A$2, data!$E$1:$E$1683, 'Heron View'!W$5)</f>
        <v>400000</v>
      </c>
      <c r="X64" s="2">
        <f>W64+SUMIFS(data!$H$1:$H$1683, data!$A$1:$A$1683, 'Heron View'!$A64, data!$D$1:$D$1683, 'Heron View'!$A$2, data!$E$1:$E$1683, 'Heron View'!X$5)</f>
        <v>400000</v>
      </c>
      <c r="Y64" s="2">
        <f>X64+SUMIFS(data!$H$1:$H$1683, data!$A$1:$A$1683, 'Heron View'!$A64, data!$D$1:$D$1683, 'Heron View'!$A$2, data!$E$1:$E$1683, 'Heron View'!Y$5)</f>
        <v>400000</v>
      </c>
      <c r="Z64" s="2">
        <f>Y64+SUMIFS(data!$H$1:$H$1683, data!$A$1:$A$1683, 'Heron View'!$A64, data!$D$1:$D$1683, 'Heron View'!$A$2, data!$E$1:$E$1683, 'Heron View'!Z$5)</f>
        <v>400000</v>
      </c>
      <c r="AA64" s="2">
        <f>Z64+SUMIFS(data!$H$1:$H$1683, data!$A$1:$A$1683, 'Heron View'!$A64, data!$D$1:$D$1683, 'Heron View'!$A$2, data!$E$1:$E$1683, 'Heron View'!AA$5)</f>
        <v>400000</v>
      </c>
      <c r="AB64" s="2">
        <f>AA64+SUMIFS(data!$H$1:$H$1683, data!$A$1:$A$1683, 'Heron View'!$A64, data!$D$1:$D$1683, 'Heron View'!$A$2, data!$E$1:$E$1683, 'Heron View'!AB$5)</f>
        <v>400000</v>
      </c>
      <c r="AC64" s="2">
        <f>AB64+SUMIFS(data!$H$1:$H$1683, data!$A$1:$A$1683, 'Heron View'!$A64, data!$D$1:$D$1683, 'Heron View'!$A$2, data!$E$1:$E$1683, 'Heron View'!AC$5)</f>
        <v>400000</v>
      </c>
      <c r="AD64" s="2">
        <f>AC64+SUMIFS(data!$H$1:$H$1683, data!$A$1:$A$1683, 'Heron View'!$A64, data!$D$1:$D$1683, 'Heron View'!$A$2, data!$E$1:$E$1683, 'Heron View'!AD$5)</f>
        <v>400000</v>
      </c>
      <c r="AE64" s="2">
        <f>AD64+SUMIFS(data!$H$1:$H$1683, data!$A$1:$A$1683, 'Heron View'!$A64, data!$D$1:$D$1683, 'Heron View'!$A$2, data!$E$1:$E$1683, 'Heron View'!AE$5)</f>
        <v>400000</v>
      </c>
      <c r="AF64" s="2">
        <f>AE64+SUMIFS(data!$H$1:$H$1683, data!$A$1:$A$1683, 'Heron View'!$A64, data!$D$1:$D$1683, 'Heron View'!$A$2, data!$E$1:$E$1683, 'Heron View'!AF$5)</f>
        <v>400000</v>
      </c>
    </row>
    <row r="65" spans="1:32" x14ac:dyDescent="0.2">
      <c r="A65" t="s">
        <v>53</v>
      </c>
      <c r="C65" s="2">
        <f>SUMIFS(data!$H$1:$H$1683, data!$A$1:$A$1683, 'Heron View'!$A65, data!$D$1:$D$1683, 'Heron View'!$A$2, data!$E$1:$E$1683, 'Heron View'!C$5)</f>
        <v>0</v>
      </c>
      <c r="D65" s="2">
        <f>C65+SUMIFS(data!$H$1:$H$1683, data!$A$1:$A$1683, 'Heron View'!$A65, data!$D$1:$D$1683, 'Heron View'!$A$2, data!$E$1:$E$1683, 'Heron View'!D$5)</f>
        <v>0</v>
      </c>
      <c r="E65" s="2">
        <f>D65+SUMIFS(data!$H$1:$H$1683, data!$A$1:$A$1683, 'Heron View'!$A65, data!$D$1:$D$1683, 'Heron View'!$A$2, data!$E$1:$E$1683, 'Heron View'!E$5)</f>
        <v>0</v>
      </c>
      <c r="F65" s="2">
        <f>E65+SUMIFS(data!$H$1:$H$1683, data!$A$1:$A$1683, 'Heron View'!$A65, data!$D$1:$D$1683, 'Heron View'!$A$2, data!$E$1:$E$1683, 'Heron View'!F$5)</f>
        <v>0</v>
      </c>
      <c r="G65" s="2">
        <f>F65+SUMIFS(data!$H$1:$H$1683, data!$A$1:$A$1683, 'Heron View'!$A65, data!$D$1:$D$1683, 'Heron View'!$A$2, data!$E$1:$E$1683, 'Heron View'!G$5)</f>
        <v>0</v>
      </c>
      <c r="H65" s="2">
        <f>G65+SUMIFS(data!$H$1:$H$1683, data!$A$1:$A$1683, 'Heron View'!$A65, data!$D$1:$D$1683, 'Heron View'!$A$2, data!$E$1:$E$1683, 'Heron View'!H$5)</f>
        <v>0</v>
      </c>
      <c r="I65" s="2">
        <f>H65+SUMIFS(data!$H$1:$H$1683, data!$A$1:$A$1683, 'Heron View'!$A65, data!$D$1:$D$1683, 'Heron View'!$A$2, data!$E$1:$E$1683, 'Heron View'!I$5)</f>
        <v>0</v>
      </c>
      <c r="J65" s="2">
        <f>I65+SUMIFS(data!$H$1:$H$1683, data!$A$1:$A$1683, 'Heron View'!$A65, data!$D$1:$D$1683, 'Heron View'!$A$2, data!$E$1:$E$1683, 'Heron View'!J$5)</f>
        <v>0</v>
      </c>
      <c r="K65" s="2">
        <f>J65+SUMIFS(data!$H$1:$H$1683, data!$A$1:$A$1683, 'Heron View'!$A65, data!$D$1:$D$1683, 'Heron View'!$A$2, data!$E$1:$E$1683, 'Heron View'!K$5)</f>
        <v>0</v>
      </c>
      <c r="L65" s="2">
        <f>K65+SUMIFS(data!$H$1:$H$1683, data!$A$1:$A$1683, 'Heron View'!$A65, data!$D$1:$D$1683, 'Heron View'!$A$2, data!$E$1:$E$1683, 'Heron View'!L$5)</f>
        <v>0</v>
      </c>
      <c r="M65" s="2">
        <f>L65+SUMIFS(data!$H$1:$H$1683, data!$A$1:$A$1683, 'Heron View'!$A65, data!$D$1:$D$1683, 'Heron View'!$A$2, data!$E$1:$E$1683, 'Heron View'!M$5)</f>
        <v>0</v>
      </c>
      <c r="N65" s="2">
        <f>M65+SUMIFS(data!$H$1:$H$1683, data!$A$1:$A$1683, 'Heron View'!$A65, data!$D$1:$D$1683, 'Heron View'!$A$2, data!$E$1:$E$1683, 'Heron View'!N$5)</f>
        <v>0</v>
      </c>
      <c r="O65" s="2">
        <f>N65+SUMIFS(data!$H$1:$H$1683, data!$A$1:$A$1683, 'Heron View'!$A65, data!$D$1:$D$1683, 'Heron View'!$A$2, data!$E$1:$E$1683, 'Heron View'!O$5)</f>
        <v>0</v>
      </c>
      <c r="P65" s="2">
        <f>O65+SUMIFS(data!$H$1:$H$1683, data!$A$1:$A$1683, 'Heron View'!$A65, data!$D$1:$D$1683, 'Heron View'!$A$2, data!$E$1:$E$1683, 'Heron View'!P$5)</f>
        <v>0</v>
      </c>
      <c r="Q65" s="2">
        <f>P65+SUMIFS(data!$H$1:$H$1683, data!$A$1:$A$1683, 'Heron View'!$A65, data!$D$1:$D$1683, 'Heron View'!$A$2, data!$E$1:$E$1683, 'Heron View'!Q$5)</f>
        <v>0</v>
      </c>
      <c r="R65" s="2">
        <f>Q65+SUMIFS(data!$H$1:$H$1683, data!$A$1:$A$1683, 'Heron View'!$A65, data!$D$1:$D$1683, 'Heron View'!$A$2, data!$E$1:$E$1683, 'Heron View'!R$5)</f>
        <v>0</v>
      </c>
      <c r="S65" s="2">
        <f>R65+SUMIFS(data!$H$1:$H$1683, data!$A$1:$A$1683, 'Heron View'!$A65, data!$D$1:$D$1683, 'Heron View'!$A$2, data!$E$1:$E$1683, 'Heron View'!S$5)</f>
        <v>0</v>
      </c>
      <c r="T65" s="2">
        <f>S65+SUMIFS(data!$H$1:$H$1683, data!$A$1:$A$1683, 'Heron View'!$A65, data!$D$1:$D$1683, 'Heron View'!$A$2, data!$E$1:$E$1683, 'Heron View'!T$5)</f>
        <v>0</v>
      </c>
      <c r="U65" s="2">
        <f>T65+SUMIFS(data!$H$1:$H$1683, data!$A$1:$A$1683, 'Heron View'!$A65, data!$D$1:$D$1683, 'Heron View'!$A$2, data!$E$1:$E$1683, 'Heron View'!U$5)</f>
        <v>0</v>
      </c>
      <c r="V65" s="2">
        <f>U65+SUMIFS(data!$H$1:$H$1683, data!$A$1:$A$1683, 'Heron View'!$A65, data!$D$1:$D$1683, 'Heron View'!$A$2, data!$E$1:$E$1683, 'Heron View'!V$5)</f>
        <v>0</v>
      </c>
      <c r="W65" s="2">
        <f>V65+SUMIFS(data!$H$1:$H$1683, data!$A$1:$A$1683, 'Heron View'!$A65, data!$D$1:$D$1683, 'Heron View'!$A$2, data!$E$1:$E$1683, 'Heron View'!W$5)</f>
        <v>0</v>
      </c>
      <c r="X65" s="2">
        <f>W65+SUMIFS(data!$H$1:$H$1683, data!$A$1:$A$1683, 'Heron View'!$A65, data!$D$1:$D$1683, 'Heron View'!$A$2, data!$E$1:$E$1683, 'Heron View'!X$5)</f>
        <v>0</v>
      </c>
      <c r="Y65" s="2">
        <f>X65+SUMIFS(data!$H$1:$H$1683, data!$A$1:$A$1683, 'Heron View'!$A65, data!$D$1:$D$1683, 'Heron View'!$A$2, data!$E$1:$E$1683, 'Heron View'!Y$5)</f>
        <v>0</v>
      </c>
      <c r="Z65" s="2">
        <f>Y65+SUMIFS(data!$H$1:$H$1683, data!$A$1:$A$1683, 'Heron View'!$A65, data!$D$1:$D$1683, 'Heron View'!$A$2, data!$E$1:$E$1683, 'Heron View'!Z$5)</f>
        <v>0</v>
      </c>
      <c r="AA65" s="2">
        <f>Z65+SUMIFS(data!$H$1:$H$1683, data!$A$1:$A$1683, 'Heron View'!$A65, data!$D$1:$D$1683, 'Heron View'!$A$2, data!$E$1:$E$1683, 'Heron View'!AA$5)</f>
        <v>5169.6400000000003</v>
      </c>
      <c r="AB65" s="2">
        <f>AA65+SUMIFS(data!$H$1:$H$1683, data!$A$1:$A$1683, 'Heron View'!$A65, data!$D$1:$D$1683, 'Heron View'!$A$2, data!$E$1:$E$1683, 'Heron View'!AB$5)</f>
        <v>13573.84</v>
      </c>
      <c r="AC65" s="2">
        <f>AB65+SUMIFS(data!$H$1:$H$1683, data!$A$1:$A$1683, 'Heron View'!$A65, data!$D$1:$D$1683, 'Heron View'!$A$2, data!$E$1:$E$1683, 'Heron View'!AC$5)</f>
        <v>18838.66</v>
      </c>
      <c r="AD65" s="2">
        <f>AC65+SUMIFS(data!$H$1:$H$1683, data!$A$1:$A$1683, 'Heron View'!$A65, data!$D$1:$D$1683, 'Heron View'!$A$2, data!$E$1:$E$1683, 'Heron View'!AD$5)</f>
        <v>29362.48</v>
      </c>
      <c r="AE65" s="2">
        <f>AD65+SUMIFS(data!$H$1:$H$1683, data!$A$1:$A$1683, 'Heron View'!$A65, data!$D$1:$D$1683, 'Heron View'!$A$2, data!$E$1:$E$1683, 'Heron View'!AE$5)</f>
        <v>29362.48</v>
      </c>
      <c r="AF65" s="2">
        <f>AE65+SUMIFS(data!$H$1:$H$1683, data!$A$1:$A$1683, 'Heron View'!$A65, data!$D$1:$D$1683, 'Heron View'!$A$2, data!$E$1:$E$1683, 'Heron View'!AF$5)</f>
        <v>29362.48</v>
      </c>
    </row>
    <row r="66" spans="1:32" x14ac:dyDescent="0.2">
      <c r="A66" t="s">
        <v>73</v>
      </c>
      <c r="C66" s="2">
        <f>SUMIFS(data!$H$1:$H$1683, data!$A$1:$A$1683, 'Heron View'!$A66, data!$D$1:$D$1683, 'Heron View'!$A$2, data!$E$1:$E$1683, 'Heron View'!C$5)</f>
        <v>0</v>
      </c>
      <c r="D66" s="2">
        <f>C66+SUMIFS(data!$H$1:$H$1683, data!$A$1:$A$1683, 'Heron View'!$A66, data!$D$1:$D$1683, 'Heron View'!$A$2, data!$E$1:$E$1683, 'Heron View'!D$5)</f>
        <v>0</v>
      </c>
      <c r="E66" s="2">
        <f>D66+SUMIFS(data!$H$1:$H$1683, data!$A$1:$A$1683, 'Heron View'!$A66, data!$D$1:$D$1683, 'Heron View'!$A$2, data!$E$1:$E$1683, 'Heron View'!E$5)</f>
        <v>0</v>
      </c>
      <c r="F66" s="2">
        <f>E66+SUMIFS(data!$H$1:$H$1683, data!$A$1:$A$1683, 'Heron View'!$A66, data!$D$1:$D$1683, 'Heron View'!$A$2, data!$E$1:$E$1683, 'Heron View'!F$5)</f>
        <v>0</v>
      </c>
      <c r="G66" s="2">
        <f>F66+SUMIFS(data!$H$1:$H$1683, data!$A$1:$A$1683, 'Heron View'!$A66, data!$D$1:$D$1683, 'Heron View'!$A$2, data!$E$1:$E$1683, 'Heron View'!G$5)</f>
        <v>0</v>
      </c>
      <c r="H66" s="2">
        <f>G66+SUMIFS(data!$H$1:$H$1683, data!$A$1:$A$1683, 'Heron View'!$A66, data!$D$1:$D$1683, 'Heron View'!$A$2, data!$E$1:$E$1683, 'Heron View'!H$5)</f>
        <v>0</v>
      </c>
      <c r="I66" s="2">
        <f>H66+SUMIFS(data!$H$1:$H$1683, data!$A$1:$A$1683, 'Heron View'!$A66, data!$D$1:$D$1683, 'Heron View'!$A$2, data!$E$1:$E$1683, 'Heron View'!I$5)</f>
        <v>3404.62</v>
      </c>
      <c r="J66" s="2">
        <f>I66+SUMIFS(data!$H$1:$H$1683, data!$A$1:$A$1683, 'Heron View'!$A66, data!$D$1:$D$1683, 'Heron View'!$A$2, data!$E$1:$E$1683, 'Heron View'!J$5)</f>
        <v>3404.62</v>
      </c>
      <c r="K66" s="2">
        <f>J66+SUMIFS(data!$H$1:$H$1683, data!$A$1:$A$1683, 'Heron View'!$A66, data!$D$1:$D$1683, 'Heron View'!$A$2, data!$E$1:$E$1683, 'Heron View'!K$5)</f>
        <v>3404.62</v>
      </c>
      <c r="L66" s="2">
        <f>K66+SUMIFS(data!$H$1:$H$1683, data!$A$1:$A$1683, 'Heron View'!$A66, data!$D$1:$D$1683, 'Heron View'!$A$2, data!$E$1:$E$1683, 'Heron View'!L$5)</f>
        <v>3404.62</v>
      </c>
      <c r="M66" s="2">
        <f>L66+SUMIFS(data!$H$1:$H$1683, data!$A$1:$A$1683, 'Heron View'!$A66, data!$D$1:$D$1683, 'Heron View'!$A$2, data!$E$1:$E$1683, 'Heron View'!M$5)</f>
        <v>3404.62</v>
      </c>
      <c r="N66" s="2">
        <f>M66+SUMIFS(data!$H$1:$H$1683, data!$A$1:$A$1683, 'Heron View'!$A66, data!$D$1:$D$1683, 'Heron View'!$A$2, data!$E$1:$E$1683, 'Heron View'!N$5)</f>
        <v>3404.62</v>
      </c>
      <c r="O66" s="2">
        <f>N66+SUMIFS(data!$H$1:$H$1683, data!$A$1:$A$1683, 'Heron View'!$A66, data!$D$1:$D$1683, 'Heron View'!$A$2, data!$E$1:$E$1683, 'Heron View'!O$5)</f>
        <v>3404.62</v>
      </c>
      <c r="P66" s="2">
        <f>O66+SUMIFS(data!$H$1:$H$1683, data!$A$1:$A$1683, 'Heron View'!$A66, data!$D$1:$D$1683, 'Heron View'!$A$2, data!$E$1:$E$1683, 'Heron View'!P$5)</f>
        <v>3404.62</v>
      </c>
      <c r="Q66" s="2">
        <f>P66+SUMIFS(data!$H$1:$H$1683, data!$A$1:$A$1683, 'Heron View'!$A66, data!$D$1:$D$1683, 'Heron View'!$A$2, data!$E$1:$E$1683, 'Heron View'!Q$5)</f>
        <v>3404.62</v>
      </c>
      <c r="R66" s="2">
        <f>Q66+SUMIFS(data!$H$1:$H$1683, data!$A$1:$A$1683, 'Heron View'!$A66, data!$D$1:$D$1683, 'Heron View'!$A$2, data!$E$1:$E$1683, 'Heron View'!R$5)</f>
        <v>3404.62</v>
      </c>
      <c r="S66" s="2">
        <f>R66+SUMIFS(data!$H$1:$H$1683, data!$A$1:$A$1683, 'Heron View'!$A66, data!$D$1:$D$1683, 'Heron View'!$A$2, data!$E$1:$E$1683, 'Heron View'!S$5)</f>
        <v>3404.62</v>
      </c>
      <c r="T66" s="2">
        <f>S66+SUMIFS(data!$H$1:$H$1683, data!$A$1:$A$1683, 'Heron View'!$A66, data!$D$1:$D$1683, 'Heron View'!$A$2, data!$E$1:$E$1683, 'Heron View'!T$5)</f>
        <v>3404.62</v>
      </c>
      <c r="U66" s="2">
        <f>T66+SUMIFS(data!$H$1:$H$1683, data!$A$1:$A$1683, 'Heron View'!$A66, data!$D$1:$D$1683, 'Heron View'!$A$2, data!$E$1:$E$1683, 'Heron View'!U$5)</f>
        <v>3404.62</v>
      </c>
      <c r="V66" s="2">
        <f>U66+SUMIFS(data!$H$1:$H$1683, data!$A$1:$A$1683, 'Heron View'!$A66, data!$D$1:$D$1683, 'Heron View'!$A$2, data!$E$1:$E$1683, 'Heron View'!V$5)</f>
        <v>3404.62</v>
      </c>
      <c r="W66" s="2">
        <f>V66+SUMIFS(data!$H$1:$H$1683, data!$A$1:$A$1683, 'Heron View'!$A66, data!$D$1:$D$1683, 'Heron View'!$A$2, data!$E$1:$E$1683, 'Heron View'!W$5)</f>
        <v>3404.62</v>
      </c>
      <c r="X66" s="2">
        <f>W66+SUMIFS(data!$H$1:$H$1683, data!$A$1:$A$1683, 'Heron View'!$A66, data!$D$1:$D$1683, 'Heron View'!$A$2, data!$E$1:$E$1683, 'Heron View'!X$5)</f>
        <v>3404.62</v>
      </c>
      <c r="Y66" s="2">
        <f>X66+SUMIFS(data!$H$1:$H$1683, data!$A$1:$A$1683, 'Heron View'!$A66, data!$D$1:$D$1683, 'Heron View'!$A$2, data!$E$1:$E$1683, 'Heron View'!Y$5)</f>
        <v>3404.62</v>
      </c>
      <c r="Z66" s="2">
        <f>Y66+SUMIFS(data!$H$1:$H$1683, data!$A$1:$A$1683, 'Heron View'!$A66, data!$D$1:$D$1683, 'Heron View'!$A$2, data!$E$1:$E$1683, 'Heron View'!Z$5)</f>
        <v>3404.62</v>
      </c>
      <c r="AA66" s="2">
        <f>Z66+SUMIFS(data!$H$1:$H$1683, data!$A$1:$A$1683, 'Heron View'!$A66, data!$D$1:$D$1683, 'Heron View'!$A$2, data!$E$1:$E$1683, 'Heron View'!AA$5)</f>
        <v>3404.62</v>
      </c>
      <c r="AB66" s="2">
        <f>AA66+SUMIFS(data!$H$1:$H$1683, data!$A$1:$A$1683, 'Heron View'!$A66, data!$D$1:$D$1683, 'Heron View'!$A$2, data!$E$1:$E$1683, 'Heron View'!AB$5)</f>
        <v>3404.62</v>
      </c>
      <c r="AC66" s="2">
        <f>AB66+SUMIFS(data!$H$1:$H$1683, data!$A$1:$A$1683, 'Heron View'!$A66, data!$D$1:$D$1683, 'Heron View'!$A$2, data!$E$1:$E$1683, 'Heron View'!AC$5)</f>
        <v>3404.62</v>
      </c>
      <c r="AD66" s="2">
        <f>AC66+SUMIFS(data!$H$1:$H$1683, data!$A$1:$A$1683, 'Heron View'!$A66, data!$D$1:$D$1683, 'Heron View'!$A$2, data!$E$1:$E$1683, 'Heron View'!AD$5)</f>
        <v>3404.62</v>
      </c>
      <c r="AE66" s="2">
        <f>AD66+SUMIFS(data!$H$1:$H$1683, data!$A$1:$A$1683, 'Heron View'!$A66, data!$D$1:$D$1683, 'Heron View'!$A$2, data!$E$1:$E$1683, 'Heron View'!AE$5)</f>
        <v>3404.62</v>
      </c>
      <c r="AF66" s="2">
        <f>AE66+SUMIFS(data!$H$1:$H$1683, data!$A$1:$A$1683, 'Heron View'!$A66, data!$D$1:$D$1683, 'Heron View'!$A$2, data!$E$1:$E$1683, 'Heron View'!AF$5)</f>
        <v>3404.62</v>
      </c>
    </row>
    <row r="67" spans="1:32" x14ac:dyDescent="0.2">
      <c r="A67" t="s">
        <v>55</v>
      </c>
      <c r="C67" s="2">
        <f>SUMIFS(data!$H$1:$H$1683, data!$A$1:$A$1683, 'Heron View'!$A67, data!$D$1:$D$1683, 'Heron View'!$A$2, data!$E$1:$E$1683, 'Heron View'!C$5)</f>
        <v>0</v>
      </c>
      <c r="D67" s="2">
        <f>C67+SUMIFS(data!$H$1:$H$1683, data!$A$1:$A$1683, 'Heron View'!$A67, data!$D$1:$D$1683, 'Heron View'!$A$2, data!$E$1:$E$1683, 'Heron View'!D$5)</f>
        <v>0</v>
      </c>
      <c r="E67" s="2">
        <f>D67+SUMIFS(data!$H$1:$H$1683, data!$A$1:$A$1683, 'Heron View'!$A67, data!$D$1:$D$1683, 'Heron View'!$A$2, data!$E$1:$E$1683, 'Heron View'!E$5)</f>
        <v>0</v>
      </c>
      <c r="F67" s="2">
        <f>E67+SUMIFS(data!$H$1:$H$1683, data!$A$1:$A$1683, 'Heron View'!$A67, data!$D$1:$D$1683, 'Heron View'!$A$2, data!$E$1:$E$1683, 'Heron View'!F$5)</f>
        <v>0</v>
      </c>
      <c r="G67" s="2">
        <f>F67+SUMIFS(data!$H$1:$H$1683, data!$A$1:$A$1683, 'Heron View'!$A67, data!$D$1:$D$1683, 'Heron View'!$A$2, data!$E$1:$E$1683, 'Heron View'!G$5)</f>
        <v>0</v>
      </c>
      <c r="H67" s="2">
        <f>G67+SUMIFS(data!$H$1:$H$1683, data!$A$1:$A$1683, 'Heron View'!$A67, data!$D$1:$D$1683, 'Heron View'!$A$2, data!$E$1:$E$1683, 'Heron View'!H$5)</f>
        <v>0</v>
      </c>
      <c r="I67" s="2">
        <f>H67+SUMIFS(data!$H$1:$H$1683, data!$A$1:$A$1683, 'Heron View'!$A67, data!$D$1:$D$1683, 'Heron View'!$A$2, data!$E$1:$E$1683, 'Heron View'!I$5)</f>
        <v>0</v>
      </c>
      <c r="J67" s="2">
        <f>I67+SUMIFS(data!$H$1:$H$1683, data!$A$1:$A$1683, 'Heron View'!$A67, data!$D$1:$D$1683, 'Heron View'!$A$2, data!$E$1:$E$1683, 'Heron View'!J$5)</f>
        <v>0</v>
      </c>
      <c r="K67" s="2">
        <f>J67+SUMIFS(data!$H$1:$H$1683, data!$A$1:$A$1683, 'Heron View'!$A67, data!$D$1:$D$1683, 'Heron View'!$A$2, data!$E$1:$E$1683, 'Heron View'!K$5)</f>
        <v>0</v>
      </c>
      <c r="L67" s="2">
        <f>K67+SUMIFS(data!$H$1:$H$1683, data!$A$1:$A$1683, 'Heron View'!$A67, data!$D$1:$D$1683, 'Heron View'!$A$2, data!$E$1:$E$1683, 'Heron View'!L$5)</f>
        <v>0</v>
      </c>
      <c r="M67" s="2">
        <f>L67+SUMIFS(data!$H$1:$H$1683, data!$A$1:$A$1683, 'Heron View'!$A67, data!$D$1:$D$1683, 'Heron View'!$A$2, data!$E$1:$E$1683, 'Heron View'!M$5)</f>
        <v>0</v>
      </c>
      <c r="N67" s="2">
        <f>M67+SUMIFS(data!$H$1:$H$1683, data!$A$1:$A$1683, 'Heron View'!$A67, data!$D$1:$D$1683, 'Heron View'!$A$2, data!$E$1:$E$1683, 'Heron View'!N$5)</f>
        <v>0</v>
      </c>
      <c r="O67" s="2">
        <f>N67+SUMIFS(data!$H$1:$H$1683, data!$A$1:$A$1683, 'Heron View'!$A67, data!$D$1:$D$1683, 'Heron View'!$A$2, data!$E$1:$E$1683, 'Heron View'!O$5)</f>
        <v>0</v>
      </c>
      <c r="P67" s="2">
        <f>O67+SUMIFS(data!$H$1:$H$1683, data!$A$1:$A$1683, 'Heron View'!$A67, data!$D$1:$D$1683, 'Heron View'!$A$2, data!$E$1:$E$1683, 'Heron View'!P$5)</f>
        <v>0</v>
      </c>
      <c r="Q67" s="2">
        <f>P67+SUMIFS(data!$H$1:$H$1683, data!$A$1:$A$1683, 'Heron View'!$A67, data!$D$1:$D$1683, 'Heron View'!$A$2, data!$E$1:$E$1683, 'Heron View'!Q$5)</f>
        <v>0</v>
      </c>
      <c r="R67" s="2">
        <f>Q67+SUMIFS(data!$H$1:$H$1683, data!$A$1:$A$1683, 'Heron View'!$A67, data!$D$1:$D$1683, 'Heron View'!$A$2, data!$E$1:$E$1683, 'Heron View'!R$5)</f>
        <v>0</v>
      </c>
      <c r="S67" s="2">
        <f>R67+SUMIFS(data!$H$1:$H$1683, data!$A$1:$A$1683, 'Heron View'!$A67, data!$D$1:$D$1683, 'Heron View'!$A$2, data!$E$1:$E$1683, 'Heron View'!S$5)</f>
        <v>0</v>
      </c>
      <c r="T67" s="2">
        <f>S67+SUMIFS(data!$H$1:$H$1683, data!$A$1:$A$1683, 'Heron View'!$A67, data!$D$1:$D$1683, 'Heron View'!$A$2, data!$E$1:$E$1683, 'Heron View'!T$5)</f>
        <v>0</v>
      </c>
      <c r="U67" s="2">
        <f>T67+SUMIFS(data!$H$1:$H$1683, data!$A$1:$A$1683, 'Heron View'!$A67, data!$D$1:$D$1683, 'Heron View'!$A$2, data!$E$1:$E$1683, 'Heron View'!U$5)</f>
        <v>16566.560000000001</v>
      </c>
      <c r="V67" s="2">
        <f>U67+SUMIFS(data!$H$1:$H$1683, data!$A$1:$A$1683, 'Heron View'!$A67, data!$D$1:$D$1683, 'Heron View'!$A$2, data!$E$1:$E$1683, 'Heron View'!V$5)</f>
        <v>15563.490000000002</v>
      </c>
      <c r="W67" s="2">
        <f>V67+SUMIFS(data!$H$1:$H$1683, data!$A$1:$A$1683, 'Heron View'!$A67, data!$D$1:$D$1683, 'Heron View'!$A$2, data!$E$1:$E$1683, 'Heron View'!W$5)</f>
        <v>15563.490000000002</v>
      </c>
      <c r="X67" s="2">
        <f>W67+SUMIFS(data!$H$1:$H$1683, data!$A$1:$A$1683, 'Heron View'!$A67, data!$D$1:$D$1683, 'Heron View'!$A$2, data!$E$1:$E$1683, 'Heron View'!X$5)</f>
        <v>15563.490000000002</v>
      </c>
      <c r="Y67" s="2">
        <f>X67+SUMIFS(data!$H$1:$H$1683, data!$A$1:$A$1683, 'Heron View'!$A67, data!$D$1:$D$1683, 'Heron View'!$A$2, data!$E$1:$E$1683, 'Heron View'!Y$5)</f>
        <v>15563.490000000002</v>
      </c>
      <c r="Z67" s="2">
        <f>Y67+SUMIFS(data!$H$1:$H$1683, data!$A$1:$A$1683, 'Heron View'!$A67, data!$D$1:$D$1683, 'Heron View'!$A$2, data!$E$1:$E$1683, 'Heron View'!Z$5)</f>
        <v>15563.490000000002</v>
      </c>
      <c r="AA67" s="2">
        <f>Z67+SUMIFS(data!$H$1:$H$1683, data!$A$1:$A$1683, 'Heron View'!$A67, data!$D$1:$D$1683, 'Heron View'!$A$2, data!$E$1:$E$1683, 'Heron View'!AA$5)</f>
        <v>15563.490000000002</v>
      </c>
      <c r="AB67" s="2">
        <f>AA67+SUMIFS(data!$H$1:$H$1683, data!$A$1:$A$1683, 'Heron View'!$A67, data!$D$1:$D$1683, 'Heron View'!$A$2, data!$E$1:$E$1683, 'Heron View'!AB$5)</f>
        <v>15563.490000000002</v>
      </c>
      <c r="AC67" s="2">
        <f>AB67+SUMIFS(data!$H$1:$H$1683, data!$A$1:$A$1683, 'Heron View'!$A67, data!$D$1:$D$1683, 'Heron View'!$A$2, data!$E$1:$E$1683, 'Heron View'!AC$5)</f>
        <v>15563.490000000002</v>
      </c>
      <c r="AD67" s="2">
        <f>AC67+SUMIFS(data!$H$1:$H$1683, data!$A$1:$A$1683, 'Heron View'!$A67, data!$D$1:$D$1683, 'Heron View'!$A$2, data!$E$1:$E$1683, 'Heron View'!AD$5)</f>
        <v>15563.490000000002</v>
      </c>
      <c r="AE67" s="2">
        <f>AD67+SUMIFS(data!$H$1:$H$1683, data!$A$1:$A$1683, 'Heron View'!$A67, data!$D$1:$D$1683, 'Heron View'!$A$2, data!$E$1:$E$1683, 'Heron View'!AE$5)</f>
        <v>15563.490000000002</v>
      </c>
      <c r="AF67" s="2">
        <f>AE67+SUMIFS(data!$H$1:$H$1683, data!$A$1:$A$1683, 'Heron View'!$A67, data!$D$1:$D$1683, 'Heron View'!$A$2, data!$E$1:$E$1683, 'Heron View'!AF$5)</f>
        <v>15563.490000000002</v>
      </c>
    </row>
    <row r="68" spans="1:32" x14ac:dyDescent="0.2">
      <c r="A68" t="s">
        <v>58</v>
      </c>
      <c r="C68" s="2">
        <f>SUMIFS(data!$H$1:$H$1683, data!$A$1:$A$1683, 'Heron View'!$A68, data!$D$1:$D$1683, 'Heron View'!$A$2, data!$E$1:$E$1683, 'Heron View'!C$5)</f>
        <v>0</v>
      </c>
      <c r="D68" s="2">
        <f>C68+SUMIFS(data!$H$1:$H$1683, data!$A$1:$A$1683, 'Heron View'!$A68, data!$D$1:$D$1683, 'Heron View'!$A$2, data!$E$1:$E$1683, 'Heron View'!D$5)</f>
        <v>0</v>
      </c>
      <c r="E68" s="2">
        <f>D68+SUMIFS(data!$H$1:$H$1683, data!$A$1:$A$1683, 'Heron View'!$A68, data!$D$1:$D$1683, 'Heron View'!$A$2, data!$E$1:$E$1683, 'Heron View'!E$5)</f>
        <v>0</v>
      </c>
      <c r="F68" s="2">
        <f>E68+SUMIFS(data!$H$1:$H$1683, data!$A$1:$A$1683, 'Heron View'!$A68, data!$D$1:$D$1683, 'Heron View'!$A$2, data!$E$1:$E$1683, 'Heron View'!F$5)</f>
        <v>0</v>
      </c>
      <c r="G68" s="2">
        <f>F68+SUMIFS(data!$H$1:$H$1683, data!$A$1:$A$1683, 'Heron View'!$A68, data!$D$1:$D$1683, 'Heron View'!$A$2, data!$E$1:$E$1683, 'Heron View'!G$5)</f>
        <v>0</v>
      </c>
      <c r="H68" s="2">
        <f>G68+SUMIFS(data!$H$1:$H$1683, data!$A$1:$A$1683, 'Heron View'!$A68, data!$D$1:$D$1683, 'Heron View'!$A$2, data!$E$1:$E$1683, 'Heron View'!H$5)</f>
        <v>0</v>
      </c>
      <c r="I68" s="2">
        <f>H68+SUMIFS(data!$H$1:$H$1683, data!$A$1:$A$1683, 'Heron View'!$A68, data!$D$1:$D$1683, 'Heron View'!$A$2, data!$E$1:$E$1683, 'Heron View'!I$5)</f>
        <v>0</v>
      </c>
      <c r="J68" s="2">
        <f>I68+SUMIFS(data!$H$1:$H$1683, data!$A$1:$A$1683, 'Heron View'!$A68, data!$D$1:$D$1683, 'Heron View'!$A$2, data!$E$1:$E$1683, 'Heron View'!J$5)</f>
        <v>0</v>
      </c>
      <c r="K68" s="2">
        <f>J68+SUMIFS(data!$H$1:$H$1683, data!$A$1:$A$1683, 'Heron View'!$A68, data!$D$1:$D$1683, 'Heron View'!$A$2, data!$E$1:$E$1683, 'Heron View'!K$5)</f>
        <v>0</v>
      </c>
      <c r="L68" s="2">
        <f>K68+SUMIFS(data!$H$1:$H$1683, data!$A$1:$A$1683, 'Heron View'!$A68, data!$D$1:$D$1683, 'Heron View'!$A$2, data!$E$1:$E$1683, 'Heron View'!L$5)</f>
        <v>0</v>
      </c>
      <c r="M68" s="2">
        <f>L68+SUMIFS(data!$H$1:$H$1683, data!$A$1:$A$1683, 'Heron View'!$A68, data!$D$1:$D$1683, 'Heron View'!$A$2, data!$E$1:$E$1683, 'Heron View'!M$5)</f>
        <v>0</v>
      </c>
      <c r="N68" s="2">
        <f>M68+SUMIFS(data!$H$1:$H$1683, data!$A$1:$A$1683, 'Heron View'!$A68, data!$D$1:$D$1683, 'Heron View'!$A$2, data!$E$1:$E$1683, 'Heron View'!N$5)</f>
        <v>0</v>
      </c>
      <c r="O68" s="2">
        <f>N68+SUMIFS(data!$H$1:$H$1683, data!$A$1:$A$1683, 'Heron View'!$A68, data!$D$1:$D$1683, 'Heron View'!$A$2, data!$E$1:$E$1683, 'Heron View'!O$5)</f>
        <v>0</v>
      </c>
      <c r="P68" s="2">
        <f>O68+SUMIFS(data!$H$1:$H$1683, data!$A$1:$A$1683, 'Heron View'!$A68, data!$D$1:$D$1683, 'Heron View'!$A$2, data!$E$1:$E$1683, 'Heron View'!P$5)</f>
        <v>0</v>
      </c>
      <c r="Q68" s="2">
        <f>P68+SUMIFS(data!$H$1:$H$1683, data!$A$1:$A$1683, 'Heron View'!$A68, data!$D$1:$D$1683, 'Heron View'!$A$2, data!$E$1:$E$1683, 'Heron View'!Q$5)</f>
        <v>0</v>
      </c>
      <c r="R68" s="2">
        <f>Q68+SUMIFS(data!$H$1:$H$1683, data!$A$1:$A$1683, 'Heron View'!$A68, data!$D$1:$D$1683, 'Heron View'!$A$2, data!$E$1:$E$1683, 'Heron View'!R$5)</f>
        <v>0</v>
      </c>
      <c r="S68" s="2">
        <f>R68+SUMIFS(data!$H$1:$H$1683, data!$A$1:$A$1683, 'Heron View'!$A68, data!$D$1:$D$1683, 'Heron View'!$A$2, data!$E$1:$E$1683, 'Heron View'!S$5)</f>
        <v>0</v>
      </c>
      <c r="T68" s="2">
        <f>S68+SUMIFS(data!$H$1:$H$1683, data!$A$1:$A$1683, 'Heron View'!$A68, data!$D$1:$D$1683, 'Heron View'!$A$2, data!$E$1:$E$1683, 'Heron View'!T$5)</f>
        <v>0</v>
      </c>
      <c r="U68" s="2">
        <f>T68+SUMIFS(data!$H$1:$H$1683, data!$A$1:$A$1683, 'Heron View'!$A68, data!$D$1:$D$1683, 'Heron View'!$A$2, data!$E$1:$E$1683, 'Heron View'!U$5)</f>
        <v>0</v>
      </c>
      <c r="V68" s="2">
        <f>U68+SUMIFS(data!$H$1:$H$1683, data!$A$1:$A$1683, 'Heron View'!$A68, data!$D$1:$D$1683, 'Heron View'!$A$2, data!$E$1:$E$1683, 'Heron View'!V$5)</f>
        <v>0</v>
      </c>
      <c r="W68" s="2">
        <f>V68+SUMIFS(data!$H$1:$H$1683, data!$A$1:$A$1683, 'Heron View'!$A68, data!$D$1:$D$1683, 'Heron View'!$A$2, data!$E$1:$E$1683, 'Heron View'!W$5)</f>
        <v>0</v>
      </c>
      <c r="X68" s="2">
        <f>W68+SUMIFS(data!$H$1:$H$1683, data!$A$1:$A$1683, 'Heron View'!$A68, data!$D$1:$D$1683, 'Heron View'!$A$2, data!$E$1:$E$1683, 'Heron View'!X$5)</f>
        <v>0</v>
      </c>
      <c r="Y68" s="2">
        <f>X68+SUMIFS(data!$H$1:$H$1683, data!$A$1:$A$1683, 'Heron View'!$A68, data!$D$1:$D$1683, 'Heron View'!$A$2, data!$E$1:$E$1683, 'Heron View'!Y$5)</f>
        <v>0</v>
      </c>
      <c r="Z68" s="2">
        <f>Y68+SUMIFS(data!$H$1:$H$1683, data!$A$1:$A$1683, 'Heron View'!$A68, data!$D$1:$D$1683, 'Heron View'!$A$2, data!$E$1:$E$1683, 'Heron View'!Z$5)</f>
        <v>0</v>
      </c>
      <c r="AA68" s="2">
        <f>Z68+SUMIFS(data!$H$1:$H$1683, data!$A$1:$A$1683, 'Heron View'!$A68, data!$D$1:$D$1683, 'Heron View'!$A$2, data!$E$1:$E$1683, 'Heron View'!AA$5)</f>
        <v>328.38</v>
      </c>
      <c r="AB68" s="2">
        <f>AA68+SUMIFS(data!$H$1:$H$1683, data!$A$1:$A$1683, 'Heron View'!$A68, data!$D$1:$D$1683, 'Heron View'!$A$2, data!$E$1:$E$1683, 'Heron View'!AB$5)</f>
        <v>656.76</v>
      </c>
      <c r="AC68" s="2">
        <f>AB68+SUMIFS(data!$H$1:$H$1683, data!$A$1:$A$1683, 'Heron View'!$A68, data!$D$1:$D$1683, 'Heron View'!$A$2, data!$E$1:$E$1683, 'Heron View'!AC$5)</f>
        <v>985.14</v>
      </c>
      <c r="AD68" s="2">
        <f>AC68+SUMIFS(data!$H$1:$H$1683, data!$A$1:$A$1683, 'Heron View'!$A68, data!$D$1:$D$1683, 'Heron View'!$A$2, data!$E$1:$E$1683, 'Heron View'!AD$5)</f>
        <v>1351.28</v>
      </c>
      <c r="AE68" s="2">
        <f>AD68+SUMIFS(data!$H$1:$H$1683, data!$A$1:$A$1683, 'Heron View'!$A68, data!$D$1:$D$1683, 'Heron View'!$A$2, data!$E$1:$E$1683, 'Heron View'!AE$5)</f>
        <v>1351.28</v>
      </c>
      <c r="AF68" s="2">
        <f>AE68+SUMIFS(data!$H$1:$H$1683, data!$A$1:$A$1683, 'Heron View'!$A68, data!$D$1:$D$1683, 'Heron View'!$A$2, data!$E$1:$E$1683, 'Heron View'!AF$5)</f>
        <v>1351.28</v>
      </c>
    </row>
    <row r="69" spans="1:32" x14ac:dyDescent="0.2">
      <c r="A69" t="s">
        <v>60</v>
      </c>
      <c r="C69" s="2">
        <f>SUMIFS(data!$H$1:$H$1683, data!$A$1:$A$1683, 'Heron View'!$A69, data!$D$1:$D$1683, 'Heron View'!$A$2, data!$E$1:$E$1683, 'Heron View'!C$5)</f>
        <v>0</v>
      </c>
      <c r="D69" s="2">
        <f>C69+SUMIFS(data!$H$1:$H$1683, data!$A$1:$A$1683, 'Heron View'!$A69, data!$D$1:$D$1683, 'Heron View'!$A$2, data!$E$1:$E$1683, 'Heron View'!D$5)</f>
        <v>1200</v>
      </c>
      <c r="E69" s="2">
        <f>D69+SUMIFS(data!$H$1:$H$1683, data!$A$1:$A$1683, 'Heron View'!$A69, data!$D$1:$D$1683, 'Heron View'!$A$2, data!$E$1:$E$1683, 'Heron View'!E$5)</f>
        <v>1800</v>
      </c>
      <c r="F69" s="2">
        <f>E69+SUMIFS(data!$H$1:$H$1683, data!$A$1:$A$1683, 'Heron View'!$A69, data!$D$1:$D$1683, 'Heron View'!$A$2, data!$E$1:$E$1683, 'Heron View'!F$5)</f>
        <v>2400</v>
      </c>
      <c r="G69" s="2">
        <f>F69+SUMIFS(data!$H$1:$H$1683, data!$A$1:$A$1683, 'Heron View'!$A69, data!$D$1:$D$1683, 'Heron View'!$A$2, data!$E$1:$E$1683, 'Heron View'!G$5)</f>
        <v>3000</v>
      </c>
      <c r="H69" s="2">
        <f>G69+SUMIFS(data!$H$1:$H$1683, data!$A$1:$A$1683, 'Heron View'!$A69, data!$D$1:$D$1683, 'Heron View'!$A$2, data!$E$1:$E$1683, 'Heron View'!H$5)</f>
        <v>7200</v>
      </c>
      <c r="I69" s="2">
        <f>H69+SUMIFS(data!$H$1:$H$1683, data!$A$1:$A$1683, 'Heron View'!$A69, data!$D$1:$D$1683, 'Heron View'!$A$2, data!$E$1:$E$1683, 'Heron View'!I$5)</f>
        <v>7800</v>
      </c>
      <c r="J69" s="2">
        <f>I69+SUMIFS(data!$H$1:$H$1683, data!$A$1:$A$1683, 'Heron View'!$A69, data!$D$1:$D$1683, 'Heron View'!$A$2, data!$E$1:$E$1683, 'Heron View'!J$5)</f>
        <v>8400</v>
      </c>
      <c r="K69" s="2">
        <f>J69+SUMIFS(data!$H$1:$H$1683, data!$A$1:$A$1683, 'Heron View'!$A69, data!$D$1:$D$1683, 'Heron View'!$A$2, data!$E$1:$E$1683, 'Heron View'!K$5)</f>
        <v>9000</v>
      </c>
      <c r="L69" s="2">
        <f>K69+SUMIFS(data!$H$1:$H$1683, data!$A$1:$A$1683, 'Heron View'!$A69, data!$D$1:$D$1683, 'Heron View'!$A$2, data!$E$1:$E$1683, 'Heron View'!L$5)</f>
        <v>9600</v>
      </c>
      <c r="M69" s="2">
        <f>L69+SUMIFS(data!$H$1:$H$1683, data!$A$1:$A$1683, 'Heron View'!$A69, data!$D$1:$D$1683, 'Heron View'!$A$2, data!$E$1:$E$1683, 'Heron View'!M$5)</f>
        <v>10200</v>
      </c>
      <c r="N69" s="2">
        <f>M69+SUMIFS(data!$H$1:$H$1683, data!$A$1:$A$1683, 'Heron View'!$A69, data!$D$1:$D$1683, 'Heron View'!$A$2, data!$E$1:$E$1683, 'Heron View'!N$5)</f>
        <v>10800</v>
      </c>
      <c r="O69" s="2">
        <f>N69+SUMIFS(data!$H$1:$H$1683, data!$A$1:$A$1683, 'Heron View'!$A69, data!$D$1:$D$1683, 'Heron View'!$A$2, data!$E$1:$E$1683, 'Heron View'!O$5)</f>
        <v>11400</v>
      </c>
      <c r="P69" s="2">
        <f>O69+SUMIFS(data!$H$1:$H$1683, data!$A$1:$A$1683, 'Heron View'!$A69, data!$D$1:$D$1683, 'Heron View'!$A$2, data!$E$1:$E$1683, 'Heron View'!P$5)</f>
        <v>12000</v>
      </c>
      <c r="Q69" s="2">
        <f>P69+SUMIFS(data!$H$1:$H$1683, data!$A$1:$A$1683, 'Heron View'!$A69, data!$D$1:$D$1683, 'Heron View'!$A$2, data!$E$1:$E$1683, 'Heron View'!Q$5)</f>
        <v>12600</v>
      </c>
      <c r="R69" s="2">
        <f>Q69+SUMIFS(data!$H$1:$H$1683, data!$A$1:$A$1683, 'Heron View'!$A69, data!$D$1:$D$1683, 'Heron View'!$A$2, data!$E$1:$E$1683, 'Heron View'!R$5)</f>
        <v>13200</v>
      </c>
      <c r="S69" s="2">
        <f>R69+SUMIFS(data!$H$1:$H$1683, data!$A$1:$A$1683, 'Heron View'!$A69, data!$D$1:$D$1683, 'Heron View'!$A$2, data!$E$1:$E$1683, 'Heron View'!S$5)</f>
        <v>13800</v>
      </c>
      <c r="T69" s="2">
        <f>S69+SUMIFS(data!$H$1:$H$1683, data!$A$1:$A$1683, 'Heron View'!$A69, data!$D$1:$D$1683, 'Heron View'!$A$2, data!$E$1:$E$1683, 'Heron View'!T$5)</f>
        <v>14400</v>
      </c>
      <c r="U69" s="2">
        <f>T69+SUMIFS(data!$H$1:$H$1683, data!$A$1:$A$1683, 'Heron View'!$A69, data!$D$1:$D$1683, 'Heron View'!$A$2, data!$E$1:$E$1683, 'Heron View'!U$5)</f>
        <v>15000</v>
      </c>
      <c r="V69" s="2">
        <f>U69+SUMIFS(data!$H$1:$H$1683, data!$A$1:$A$1683, 'Heron View'!$A69, data!$D$1:$D$1683, 'Heron View'!$A$2, data!$E$1:$E$1683, 'Heron View'!V$5)</f>
        <v>15600</v>
      </c>
      <c r="W69" s="2">
        <f>V69+SUMIFS(data!$H$1:$H$1683, data!$A$1:$A$1683, 'Heron View'!$A69, data!$D$1:$D$1683, 'Heron View'!$A$2, data!$E$1:$E$1683, 'Heron View'!W$5)</f>
        <v>16200</v>
      </c>
      <c r="X69" s="2">
        <f>W69+SUMIFS(data!$H$1:$H$1683, data!$A$1:$A$1683, 'Heron View'!$A69, data!$D$1:$D$1683, 'Heron View'!$A$2, data!$E$1:$E$1683, 'Heron View'!X$5)</f>
        <v>16800</v>
      </c>
      <c r="Y69" s="2">
        <f>X69+SUMIFS(data!$H$1:$H$1683, data!$A$1:$A$1683, 'Heron View'!$A69, data!$D$1:$D$1683, 'Heron View'!$A$2, data!$E$1:$E$1683, 'Heron View'!Y$5)</f>
        <v>17400</v>
      </c>
      <c r="Z69" s="2">
        <f>Y69+SUMIFS(data!$H$1:$H$1683, data!$A$1:$A$1683, 'Heron View'!$A69, data!$D$1:$D$1683, 'Heron View'!$A$2, data!$E$1:$E$1683, 'Heron View'!Z$5)</f>
        <v>18000</v>
      </c>
      <c r="AA69" s="2">
        <f>Z69+SUMIFS(data!$H$1:$H$1683, data!$A$1:$A$1683, 'Heron View'!$A69, data!$D$1:$D$1683, 'Heron View'!$A$2, data!$E$1:$E$1683, 'Heron View'!AA$5)</f>
        <v>18600</v>
      </c>
      <c r="AB69" s="2">
        <f>AA69+SUMIFS(data!$H$1:$H$1683, data!$A$1:$A$1683, 'Heron View'!$A69, data!$D$1:$D$1683, 'Heron View'!$A$2, data!$E$1:$E$1683, 'Heron View'!AB$5)</f>
        <v>19200</v>
      </c>
      <c r="AC69" s="2">
        <f>AB69+SUMIFS(data!$H$1:$H$1683, data!$A$1:$A$1683, 'Heron View'!$A69, data!$D$1:$D$1683, 'Heron View'!$A$2, data!$E$1:$E$1683, 'Heron View'!AC$5)</f>
        <v>19800</v>
      </c>
      <c r="AD69" s="2">
        <f>AC69+SUMIFS(data!$H$1:$H$1683, data!$A$1:$A$1683, 'Heron View'!$A69, data!$D$1:$D$1683, 'Heron View'!$A$2, data!$E$1:$E$1683, 'Heron View'!AD$5)</f>
        <v>20400</v>
      </c>
      <c r="AE69" s="2">
        <f>AD69+SUMIFS(data!$H$1:$H$1683, data!$A$1:$A$1683, 'Heron View'!$A69, data!$D$1:$D$1683, 'Heron View'!$A$2, data!$E$1:$E$1683, 'Heron View'!AE$5)</f>
        <v>20400</v>
      </c>
      <c r="AF69" s="2">
        <f>AE69+SUMIFS(data!$H$1:$H$1683, data!$A$1:$A$1683, 'Heron View'!$A69, data!$D$1:$D$1683, 'Heron View'!$A$2, data!$E$1:$E$1683, 'Heron View'!AF$5)</f>
        <v>20400</v>
      </c>
    </row>
    <row r="70" spans="1:32" ht="16" x14ac:dyDescent="0.2">
      <c r="A70" s="5" t="s">
        <v>145</v>
      </c>
      <c r="C70" s="6">
        <f t="shared" ref="C70:AF70" si="4">SUM(C39:C69)</f>
        <v>0</v>
      </c>
      <c r="D70" s="6">
        <f t="shared" si="4"/>
        <v>1200</v>
      </c>
      <c r="E70" s="6">
        <f t="shared" si="4"/>
        <v>1800</v>
      </c>
      <c r="F70" s="6">
        <f t="shared" si="4"/>
        <v>2400</v>
      </c>
      <c r="G70" s="6">
        <f t="shared" si="4"/>
        <v>3000</v>
      </c>
      <c r="H70" s="6">
        <f t="shared" si="4"/>
        <v>7200</v>
      </c>
      <c r="I70" s="6">
        <f t="shared" si="4"/>
        <v>13704.619999999999</v>
      </c>
      <c r="J70" s="6">
        <f t="shared" si="4"/>
        <v>14304.619999999999</v>
      </c>
      <c r="K70" s="6">
        <f t="shared" si="4"/>
        <v>21904.62</v>
      </c>
      <c r="L70" s="6">
        <f t="shared" si="4"/>
        <v>28254.62</v>
      </c>
      <c r="M70" s="6">
        <f t="shared" si="4"/>
        <v>50618.530000000006</v>
      </c>
      <c r="N70" s="6">
        <f t="shared" si="4"/>
        <v>69719.53</v>
      </c>
      <c r="O70" s="6">
        <f t="shared" si="4"/>
        <v>95294.53</v>
      </c>
      <c r="P70" s="6">
        <f t="shared" si="4"/>
        <v>95894.53</v>
      </c>
      <c r="Q70" s="6">
        <f t="shared" si="4"/>
        <v>102132.03</v>
      </c>
      <c r="R70" s="6">
        <f t="shared" si="4"/>
        <v>461275.78</v>
      </c>
      <c r="S70" s="6">
        <f t="shared" si="4"/>
        <v>481432.78</v>
      </c>
      <c r="T70" s="6">
        <f t="shared" si="4"/>
        <v>1346058.6099999999</v>
      </c>
      <c r="U70" s="6">
        <f t="shared" si="4"/>
        <v>2972610.2199999997</v>
      </c>
      <c r="V70" s="6">
        <f t="shared" si="4"/>
        <v>4427519.53</v>
      </c>
      <c r="W70" s="6">
        <f t="shared" si="4"/>
        <v>5860321.9100000011</v>
      </c>
      <c r="X70" s="6">
        <f t="shared" si="4"/>
        <v>7293124.2900000019</v>
      </c>
      <c r="Y70" s="6">
        <f t="shared" si="4"/>
        <v>10975926.669999998</v>
      </c>
      <c r="Z70" s="6">
        <f t="shared" si="4"/>
        <v>14658729.049999995</v>
      </c>
      <c r="AA70" s="6">
        <f t="shared" si="4"/>
        <v>16585075.360000001</v>
      </c>
      <c r="AB70" s="6">
        <f t="shared" si="4"/>
        <v>21285550.420000002</v>
      </c>
      <c r="AC70" s="6">
        <f t="shared" si="4"/>
        <v>24941736.82</v>
      </c>
      <c r="AD70" s="6">
        <f t="shared" si="4"/>
        <v>28419711.059999999</v>
      </c>
      <c r="AE70" s="6">
        <f t="shared" si="4"/>
        <v>32094663.440000001</v>
      </c>
      <c r="AF70" s="6">
        <f t="shared" si="4"/>
        <v>35769616.18999999</v>
      </c>
    </row>
    <row r="73" spans="1:32" ht="16" x14ac:dyDescent="0.2">
      <c r="A73" s="5" t="s">
        <v>146</v>
      </c>
      <c r="C73" s="8">
        <f t="shared" ref="C73:AF73" si="5">+C35-C70</f>
        <v>0</v>
      </c>
      <c r="D73" s="8">
        <f t="shared" si="5"/>
        <v>-1200</v>
      </c>
      <c r="E73" s="8">
        <f t="shared" si="5"/>
        <v>-1800</v>
      </c>
      <c r="F73" s="8">
        <f t="shared" si="5"/>
        <v>-2400</v>
      </c>
      <c r="G73" s="8">
        <f t="shared" si="5"/>
        <v>-8914.7799999999988</v>
      </c>
      <c r="H73" s="8">
        <f t="shared" si="5"/>
        <v>-26887.5</v>
      </c>
      <c r="I73" s="8">
        <f t="shared" si="5"/>
        <v>-619811.63</v>
      </c>
      <c r="J73" s="8">
        <f t="shared" si="5"/>
        <v>-1850691.7400000002</v>
      </c>
      <c r="K73" s="8">
        <f t="shared" si="5"/>
        <v>-2944898.91</v>
      </c>
      <c r="L73" s="8">
        <f t="shared" si="5"/>
        <v>-4400926.7700000005</v>
      </c>
      <c r="M73" s="8">
        <f t="shared" si="5"/>
        <v>-5160096.5</v>
      </c>
      <c r="N73" s="8">
        <f t="shared" si="5"/>
        <v>-6954666.7400000002</v>
      </c>
      <c r="O73" s="8">
        <f t="shared" si="5"/>
        <v>-9726520.4400000013</v>
      </c>
      <c r="P73" s="8">
        <f t="shared" si="5"/>
        <v>-13032446.430000002</v>
      </c>
      <c r="Q73" s="8">
        <f t="shared" si="5"/>
        <v>-16895313.680000003</v>
      </c>
      <c r="R73" s="8">
        <f t="shared" si="5"/>
        <v>-19991360.840000004</v>
      </c>
      <c r="S73" s="8">
        <f t="shared" si="5"/>
        <v>-22982054.059999999</v>
      </c>
      <c r="T73" s="8">
        <f t="shared" si="5"/>
        <v>-19561945.780000001</v>
      </c>
      <c r="U73" s="8">
        <f t="shared" si="5"/>
        <v>-13266258.569999997</v>
      </c>
      <c r="V73" s="8">
        <f t="shared" si="5"/>
        <v>-28564174.879999999</v>
      </c>
      <c r="W73" s="8">
        <f t="shared" si="5"/>
        <v>-19247178.272999991</v>
      </c>
      <c r="X73" s="8">
        <f t="shared" si="5"/>
        <v>-17490181.665999997</v>
      </c>
      <c r="Y73" s="8">
        <f t="shared" si="5"/>
        <v>-9388924.1889999993</v>
      </c>
      <c r="Z73" s="8">
        <f t="shared" si="5"/>
        <v>7758072.4179999996</v>
      </c>
      <c r="AA73" s="8">
        <f t="shared" si="5"/>
        <v>34219547.714999996</v>
      </c>
      <c r="AB73" s="8">
        <f t="shared" si="5"/>
        <v>42109754.872000001</v>
      </c>
      <c r="AC73" s="8">
        <f t="shared" si="5"/>
        <v>44309263.159000017</v>
      </c>
      <c r="AD73" s="8">
        <f t="shared" si="5"/>
        <v>57284297.175999999</v>
      </c>
      <c r="AE73" s="8">
        <f t="shared" si="5"/>
        <v>92779644.562999994</v>
      </c>
      <c r="AF73" s="8">
        <f t="shared" si="5"/>
        <v>31436588.739999987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0"/>
  <sheetViews>
    <sheetView workbookViewId="0">
      <pane xSplit="1" ySplit="5" topLeftCell="Y45" activePane="bottomRight" state="frozen"/>
      <selection pane="topRight"/>
      <selection pane="bottomLeft"/>
      <selection pane="bottomRight" activeCell="AG53" sqref="AG53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140</v>
      </c>
    </row>
    <row r="2" spans="1:33" x14ac:dyDescent="0.2">
      <c r="A2" t="s">
        <v>147</v>
      </c>
    </row>
    <row r="5" spans="1:33" x14ac:dyDescent="0.2">
      <c r="A5" s="3"/>
      <c r="B5" s="3"/>
      <c r="C5" s="3" t="s">
        <v>11</v>
      </c>
      <c r="D5" s="3" t="s">
        <v>66</v>
      </c>
      <c r="E5" s="3" t="s">
        <v>67</v>
      </c>
      <c r="F5" s="3" t="s">
        <v>68</v>
      </c>
      <c r="G5" s="3" t="s">
        <v>69</v>
      </c>
      <c r="H5" s="3" t="s">
        <v>70</v>
      </c>
      <c r="I5" s="3" t="s">
        <v>71</v>
      </c>
      <c r="J5" s="3" t="s">
        <v>74</v>
      </c>
      <c r="K5" s="3" t="s">
        <v>75</v>
      </c>
      <c r="L5" s="3" t="s">
        <v>76</v>
      </c>
      <c r="M5" s="3" t="s">
        <v>77</v>
      </c>
      <c r="N5" s="3" t="s">
        <v>80</v>
      </c>
      <c r="O5" s="3" t="s">
        <v>82</v>
      </c>
      <c r="P5" s="3" t="s">
        <v>107</v>
      </c>
      <c r="Q5" s="3" t="s">
        <v>108</v>
      </c>
      <c r="R5" s="3" t="s">
        <v>109</v>
      </c>
      <c r="S5" s="3" t="s">
        <v>110</v>
      </c>
      <c r="T5" s="3" t="s">
        <v>111</v>
      </c>
      <c r="U5" s="3" t="s">
        <v>112</v>
      </c>
      <c r="V5" s="3" t="s">
        <v>116</v>
      </c>
      <c r="W5" s="3" t="s">
        <v>129</v>
      </c>
      <c r="X5" s="3" t="s">
        <v>130</v>
      </c>
      <c r="Y5" s="3" t="s">
        <v>131</v>
      </c>
      <c r="Z5" s="3" t="s">
        <v>132</v>
      </c>
      <c r="AA5" s="3" t="s">
        <v>133</v>
      </c>
      <c r="AB5" s="3" t="s">
        <v>134</v>
      </c>
      <c r="AC5" s="3" t="s">
        <v>135</v>
      </c>
      <c r="AD5" s="3" t="s">
        <v>136</v>
      </c>
      <c r="AE5" s="3" t="s">
        <v>137</v>
      </c>
      <c r="AF5" s="3" t="s">
        <v>138</v>
      </c>
      <c r="AG5" s="3" t="s">
        <v>148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SUMIFS(data!$H$1:$H$1683, data!$A$1:$A$1683, Heron!$A7, data!$E$1:$E$1683, Heron!C$5)</f>
        <v>0</v>
      </c>
      <c r="D7" s="2">
        <f>C7+SUMIFS(data!$H$1:$H$1683, data!$A$1:$A$1683, Heron!$A7,  data!$E$1:$E$1683, Heron!D$5)</f>
        <v>0</v>
      </c>
      <c r="E7" s="2">
        <f>D7+SUMIFS(data!$H$1:$H$1683, data!$A$1:$A$1683, Heron!$A7,  data!$E$1:$E$1683, Heron!E$5)</f>
        <v>0</v>
      </c>
      <c r="F7" s="2">
        <f>E7+SUMIFS(data!$H$1:$H$1683, data!$A$1:$A$1683, Heron!$A7,  data!$E$1:$E$1683, Heron!F$5)</f>
        <v>0</v>
      </c>
      <c r="G7" s="2">
        <f>F7+SUMIFS(data!$H$1:$H$1683, data!$A$1:$A$1683, Heron!$A7,  data!$E$1:$E$1683, Heron!G$5)</f>
        <v>0</v>
      </c>
      <c r="H7" s="2">
        <f>G7+SUMIFS(data!$H$1:$H$1683, data!$A$1:$A$1683, Heron!$A7,  data!$E$1:$E$1683, Heron!H$5)</f>
        <v>0</v>
      </c>
      <c r="I7" s="2">
        <f>H7+SUMIFS(data!$H$1:$H$1683, data!$A$1:$A$1683, Heron!$A7,  data!$E$1:$E$1683, Heron!I$5)</f>
        <v>0</v>
      </c>
      <c r="J7" s="2">
        <f>I7+SUMIFS(data!$H$1:$H$1683, data!$A$1:$A$1683, Heron!$A7,  data!$E$1:$E$1683, Heron!J$5)</f>
        <v>0</v>
      </c>
      <c r="K7" s="2">
        <f>J7+SUMIFS(data!$H$1:$H$1683, data!$A$1:$A$1683, Heron!$A7,  data!$E$1:$E$1683, Heron!K$5)</f>
        <v>0</v>
      </c>
      <c r="L7" s="2">
        <f>K7+SUMIFS(data!$H$1:$H$1683, data!$A$1:$A$1683, Heron!$A7,  data!$E$1:$E$1683, Heron!L$5)</f>
        <v>0</v>
      </c>
      <c r="M7" s="2">
        <f>L7+SUMIFS(data!$H$1:$H$1683, data!$A$1:$A$1683, Heron!$A7,  data!$E$1:$E$1683, Heron!M$5)</f>
        <v>35916.78</v>
      </c>
      <c r="N7" s="2">
        <f>M7+SUMIFS(data!$H$1:$H$1683, data!$A$1:$A$1683, Heron!$A7,  data!$E$1:$E$1683, Heron!N$5)</f>
        <v>0</v>
      </c>
      <c r="O7" s="2">
        <f>N7+SUMIFS(data!$H$1:$H$1683, data!$A$1:$A$1683, Heron!$A7,  data!$E$1:$E$1683, Heron!O$5)</f>
        <v>0</v>
      </c>
      <c r="P7" s="2">
        <f>O7+SUMIFS(data!$H$1:$H$1683, data!$A$1:$A$1683, Heron!$A7,  data!$E$1:$E$1683, Heron!P$5)</f>
        <v>0</v>
      </c>
      <c r="Q7" s="2">
        <f>P7+SUMIFS(data!$H$1:$H$1683, data!$A$1:$A$1683, Heron!$A7,  data!$E$1:$E$1683, Heron!Q$5)</f>
        <v>0</v>
      </c>
      <c r="R7" s="2">
        <f>Q7+SUMIFS(data!$H$1:$H$1683, data!$A$1:$A$1683, Heron!$A7,  data!$E$1:$E$1683, Heron!R$5)</f>
        <v>0</v>
      </c>
      <c r="S7" s="2">
        <f>R7+SUMIFS(data!$H$1:$H$1683, data!$A$1:$A$1683, Heron!$A7,  data!$E$1:$E$1683, Heron!S$5)</f>
        <v>0</v>
      </c>
      <c r="T7" s="2">
        <f>S7+SUMIFS(data!$H$1:$H$1683, data!$A$1:$A$1683, Heron!$A7,  data!$E$1:$E$1683, Heron!T$5)</f>
        <v>0</v>
      </c>
      <c r="U7" s="2">
        <f>T7+SUMIFS(data!$H$1:$H$1683, data!$A$1:$A$1683, Heron!$A7,  data!$E$1:$E$1683, Heron!U$5)</f>
        <v>0</v>
      </c>
      <c r="V7" s="2">
        <f>U7+SUMIFS(data!$H$1:$H$1683, data!$A$1:$A$1683, Heron!$A7,  data!$E$1:$E$1683, Heron!V$5)</f>
        <v>0</v>
      </c>
      <c r="W7" s="2">
        <f>V7+SUMIFS(data!$H$1:$H$1683, data!$A$1:$A$1683, Heron!$A7,  data!$E$1:$E$1683, Heron!W$5)</f>
        <v>0</v>
      </c>
      <c r="X7" s="2">
        <f>W7+SUMIFS(data!$H$1:$H$1683, data!$A$1:$A$1683, Heron!$A7,  data!$E$1:$E$1683, Heron!X$5)</f>
        <v>0</v>
      </c>
      <c r="Y7" s="2">
        <f>X7+SUMIFS(data!$H$1:$H$1683, data!$A$1:$A$1683, Heron!$A7,  data!$E$1:$E$1683, Heron!Y$5)</f>
        <v>0</v>
      </c>
      <c r="Z7" s="2">
        <f>Y7+SUMIFS(data!$H$1:$H$1683, data!$A$1:$A$1683, Heron!$A7,  data!$E$1:$E$1683, Heron!Z$5)</f>
        <v>0</v>
      </c>
      <c r="AA7" s="2">
        <f>Z7+SUMIFS(data!$H$1:$H$1683, data!$A$1:$A$1683, Heron!$A7,  data!$E$1:$E$1683, Heron!AA$5)</f>
        <v>0</v>
      </c>
      <c r="AB7" s="2">
        <f>AA7+SUMIFS(data!$H$1:$H$1683, data!$A$1:$A$1683, Heron!$A7,  data!$E$1:$E$1683, Heron!AB$5)</f>
        <v>0</v>
      </c>
      <c r="AC7" s="2">
        <f>AB7+SUMIFS(data!$H$1:$H$1683, data!$A$1:$A$1683, Heron!$A7,  data!$E$1:$E$1683, Heron!AC$5)</f>
        <v>0</v>
      </c>
      <c r="AD7" s="2">
        <f>AC7+SUMIFS(data!$H$1:$H$1683, data!$A$1:$A$1683, Heron!$A7,  data!$E$1:$E$1683, Heron!AD$5)</f>
        <v>0</v>
      </c>
      <c r="AE7" s="2">
        <f>AD7+SUMIFS(data!$H$1:$H$1683, data!$A$1:$A$1683, Heron!$A7,  data!$E$1:$E$1683, Heron!AE$5)</f>
        <v>0</v>
      </c>
      <c r="AF7" s="2">
        <f>AE7+SUMIFS(data!$H$1:$H$1683, data!$A$1:$A$1683, Heron!$A7,  data!$E$1:$E$1683, Heron!AF$5)</f>
        <v>0</v>
      </c>
      <c r="AG7" s="2">
        <f>AF7+SUMIFS(data!$H$1:$H$1683, data!$A$1:$A$1683, Heron!$A7,  data!$E$1:$E$1683, Heron!AG$5)+SUMIFS('NSST Print'!$C$43,'NSST Print'!$F$43,Heron!A7)-SUMIFS('NSST Print'!$C$44:$C$50,'NSST Print'!$F$44:$F$50,Heron!A7)</f>
        <v>0</v>
      </c>
    </row>
    <row r="8" spans="1:33" x14ac:dyDescent="0.2">
      <c r="A8" t="s">
        <v>56</v>
      </c>
      <c r="C8" s="2">
        <f>SUMIFS(data!$H$1:$H$1683, data!$A$1:$A$1683, Heron!$A8, data!$E$1:$E$1683, Heron!C$5)</f>
        <v>0</v>
      </c>
      <c r="D8" s="2">
        <f>C8+SUMIFS(data!$H$1:$H$1683, data!$A$1:$A$1683, Heron!$A8,  data!$E$1:$E$1683, Heron!D$5)</f>
        <v>0</v>
      </c>
      <c r="E8" s="2">
        <f>D8+SUMIFS(data!$H$1:$H$1683, data!$A$1:$A$1683, Heron!$A8,  data!$E$1:$E$1683, Heron!E$5)</f>
        <v>0</v>
      </c>
      <c r="F8" s="2">
        <f>E8+SUMIFS(data!$H$1:$H$1683, data!$A$1:$A$1683, Heron!$A8,  data!$E$1:$E$1683, Heron!F$5)</f>
        <v>0</v>
      </c>
      <c r="G8" s="2">
        <f>F8+SUMIFS(data!$H$1:$H$1683, data!$A$1:$A$1683, Heron!$A8,  data!$E$1:$E$1683, Heron!G$5)</f>
        <v>0</v>
      </c>
      <c r="H8" s="2">
        <f>G8+SUMIFS(data!$H$1:$H$1683, data!$A$1:$A$1683, Heron!$A8,  data!$E$1:$E$1683, Heron!H$5)</f>
        <v>0</v>
      </c>
      <c r="I8" s="2">
        <f>H8+SUMIFS(data!$H$1:$H$1683, data!$A$1:$A$1683, Heron!$A8,  data!$E$1:$E$1683, Heron!I$5)</f>
        <v>0</v>
      </c>
      <c r="J8" s="2">
        <f>I8+SUMIFS(data!$H$1:$H$1683, data!$A$1:$A$1683, Heron!$A8,  data!$E$1:$E$1683, Heron!J$5)</f>
        <v>0</v>
      </c>
      <c r="K8" s="2">
        <f>J8+SUMIFS(data!$H$1:$H$1683, data!$A$1:$A$1683, Heron!$A8,  data!$E$1:$E$1683, Heron!K$5)</f>
        <v>13825130.439999999</v>
      </c>
      <c r="L8" s="2">
        <f>K8+SUMIFS(data!$H$1:$H$1683, data!$A$1:$A$1683, Heron!$A8,  data!$E$1:$E$1683, Heron!L$5)</f>
        <v>22716695.670000002</v>
      </c>
      <c r="M8" s="2">
        <f>L8+SUMIFS(data!$H$1:$H$1683, data!$A$1:$A$1683, Heron!$A8,  data!$E$1:$E$1683, Heron!M$5)</f>
        <v>33655043.490000002</v>
      </c>
      <c r="N8" s="2">
        <f>M8+SUMIFS(data!$H$1:$H$1683, data!$A$1:$A$1683, Heron!$A8,  data!$E$1:$E$1683, Heron!N$5)</f>
        <v>36420086.969999999</v>
      </c>
      <c r="O8" s="2">
        <f>N8+SUMIFS(data!$H$1:$H$1683, data!$A$1:$A$1683, Heron!$A8,  data!$E$1:$E$1683, Heron!O$5)</f>
        <v>45617739.149999999</v>
      </c>
      <c r="P8" s="2">
        <f>O8+SUMIFS(data!$H$1:$H$1683, data!$A$1:$A$1683, Heron!$A8,  data!$E$1:$E$1683, Heron!P$5)</f>
        <v>55925739.149999999</v>
      </c>
      <c r="Q8" s="2">
        <f>P8+SUMIFS(data!$H$1:$H$1683, data!$A$1:$A$1683, Heron!$A8,  data!$E$1:$E$1683, Heron!Q$5)</f>
        <v>60777565.239999995</v>
      </c>
      <c r="R8" s="2">
        <f>Q8+SUMIFS(data!$H$1:$H$1683, data!$A$1:$A$1683, Heron!$A8,  data!$E$1:$E$1683, Heron!R$5)</f>
        <v>62020956.539999992</v>
      </c>
      <c r="S8" s="2">
        <f>R8+SUMIFS(data!$H$1:$H$1683, data!$A$1:$A$1683, Heron!$A8,  data!$E$1:$E$1683, Heron!S$5)</f>
        <v>63335647.849999994</v>
      </c>
      <c r="T8" s="2">
        <f>S8+SUMIFS(data!$H$1:$H$1683, data!$A$1:$A$1683, Heron!$A8,  data!$E$1:$E$1683, Heron!T$5)</f>
        <v>63273043.499999993</v>
      </c>
      <c r="U8" s="2">
        <f>T8+SUMIFS(data!$H$1:$H$1683, data!$A$1:$A$1683, Heron!$A8,  data!$E$1:$E$1683, Heron!U$5)</f>
        <v>63273043.499999993</v>
      </c>
      <c r="V8" s="2">
        <f>U8+SUMIFS(data!$H$1:$H$1683, data!$A$1:$A$1683, Heron!$A8,  data!$E$1:$E$1683, Heron!V$5)</f>
        <v>64516434.79999999</v>
      </c>
      <c r="W8" s="2">
        <f>V8+SUMIFS(data!$H$1:$H$1683, data!$A$1:$A$1683, Heron!$A8,  data!$E$1:$E$1683, Heron!W$5)</f>
        <v>65831026.109999992</v>
      </c>
      <c r="X8" s="2">
        <f>W8+SUMIFS(data!$H$1:$H$1683, data!$A$1:$A$1683, Heron!$A8,  data!$E$1:$E$1683, Heron!X$5)</f>
        <v>67145617.419999987</v>
      </c>
      <c r="Y8" s="2">
        <f>X8+SUMIFS(data!$H$1:$H$1683, data!$A$1:$A$1683, Heron!$A8,  data!$E$1:$E$1683, Heron!Y$5)</f>
        <v>68460208.729999989</v>
      </c>
      <c r="Z8" s="2">
        <f>Y8+SUMIFS(data!$H$1:$H$1683, data!$A$1:$A$1683, Heron!$A8,  data!$E$1:$E$1683, Heron!Z$5)</f>
        <v>69774800.039999992</v>
      </c>
      <c r="AA8" s="2">
        <f>Z8+SUMIFS(data!$H$1:$H$1683, data!$A$1:$A$1683, Heron!$A8,  data!$E$1:$E$1683, Heron!AA$5)</f>
        <v>71089391.349999994</v>
      </c>
      <c r="AB8" s="2">
        <f>AA8+SUMIFS(data!$H$1:$H$1683, data!$A$1:$A$1683, Heron!$A8,  data!$E$1:$E$1683, Heron!AB$5)</f>
        <v>71545795.629999995</v>
      </c>
      <c r="AC8" s="2">
        <f>AB8+SUMIFS(data!$H$1:$H$1683, data!$A$1:$A$1683, Heron!$A8,  data!$E$1:$E$1683, Heron!AC$5)</f>
        <v>72860386.939999998</v>
      </c>
      <c r="AD8" s="2">
        <f>AC8+SUMIFS(data!$H$1:$H$1683, data!$A$1:$A$1683, Heron!$A8,  data!$E$1:$E$1683, Heron!AD$5)</f>
        <v>72860386.939999998</v>
      </c>
      <c r="AE8" s="2">
        <f>AD8+SUMIFS(data!$H$1:$H$1683, data!$A$1:$A$1683, Heron!$A8,  data!$E$1:$E$1683, Heron!AE$5)</f>
        <v>72860386.939999998</v>
      </c>
      <c r="AF8" s="2">
        <f>AE8+SUMIFS(data!$H$1:$H$1683, data!$A$1:$A$1683, Heron!$A8,  data!$E$1:$E$1683, Heron!AF$5)</f>
        <v>72860386.939999998</v>
      </c>
      <c r="AG8" s="2">
        <f>AF8+SUMIFS(data!$H$1:$H$1683, data!$A$1:$A$1683, Heron!$A8,  data!$E$1:$E$1683, Heron!AG$5)+SUMIFS('NSST Print'!$C$43,'NSST Print'!$F$43,Heron!A8)-SUMIFS('NSST Print'!$C$44:$C$50,'NSST Print'!$F$44:$F$50,Heron!A8)</f>
        <v>72860386.939999998</v>
      </c>
    </row>
    <row r="9" spans="1:33" x14ac:dyDescent="0.2">
      <c r="A9" t="s">
        <v>57</v>
      </c>
      <c r="C9" s="2">
        <f>SUMIFS(data!$H$1:$H$1683, data!$A$1:$A$1683, Heron!$A9, data!$E$1:$E$1683, Heron!C$5)</f>
        <v>0</v>
      </c>
      <c r="D9" s="2">
        <f>C9+SUMIFS(data!$H$1:$H$1683, data!$A$1:$A$1683, Heron!$A9,  data!$E$1:$E$1683, Heron!D$5)</f>
        <v>0</v>
      </c>
      <c r="E9" s="2">
        <f>D9+SUMIFS(data!$H$1:$H$1683, data!$A$1:$A$1683, Heron!$A9,  data!$E$1:$E$1683, Heron!E$5)</f>
        <v>0</v>
      </c>
      <c r="F9" s="2">
        <f>E9+SUMIFS(data!$H$1:$H$1683, data!$A$1:$A$1683, Heron!$A9,  data!$E$1:$E$1683, Heron!F$5)</f>
        <v>0</v>
      </c>
      <c r="G9" s="2">
        <f>F9+SUMIFS(data!$H$1:$H$1683, data!$A$1:$A$1683, Heron!$A9,  data!$E$1:$E$1683, Heron!G$5)</f>
        <v>0</v>
      </c>
      <c r="H9" s="2">
        <f>G9+SUMIFS(data!$H$1:$H$1683, data!$A$1:$A$1683, Heron!$A9,  data!$E$1:$E$1683, Heron!H$5)</f>
        <v>0</v>
      </c>
      <c r="I9" s="2">
        <f>H9+SUMIFS(data!$H$1:$H$1683, data!$A$1:$A$1683, Heron!$A9,  data!$E$1:$E$1683, Heron!I$5)</f>
        <v>0</v>
      </c>
      <c r="J9" s="2">
        <f>I9+SUMIFS(data!$H$1:$H$1683, data!$A$1:$A$1683, Heron!$A9,  data!$E$1:$E$1683, Heron!J$5)</f>
        <v>0</v>
      </c>
      <c r="K9" s="2">
        <f>J9+SUMIFS(data!$H$1:$H$1683, data!$A$1:$A$1683, Heron!$A9,  data!$E$1:$E$1683, Heron!K$5)</f>
        <v>66591.399999999994</v>
      </c>
      <c r="L9" s="2">
        <f>K9+SUMIFS(data!$H$1:$H$1683, data!$A$1:$A$1683, Heron!$A9,  data!$E$1:$E$1683, Heron!L$5)</f>
        <v>89091.39</v>
      </c>
      <c r="M9" s="2">
        <f>L9+SUMIFS(data!$H$1:$H$1683, data!$A$1:$A$1683, Heron!$A9,  data!$E$1:$E$1683, Heron!M$5)</f>
        <v>112833.33</v>
      </c>
      <c r="N9" s="2">
        <f>M9+SUMIFS(data!$H$1:$H$1683, data!$A$1:$A$1683, Heron!$A9,  data!$E$1:$E$1683, Heron!N$5)</f>
        <v>112833.33</v>
      </c>
      <c r="O9" s="2">
        <f>N9+SUMIFS(data!$H$1:$H$1683, data!$A$1:$A$1683, Heron!$A9,  data!$E$1:$E$1683, Heron!O$5)</f>
        <v>123697.39</v>
      </c>
      <c r="P9" s="2">
        <f>O9+SUMIFS(data!$H$1:$H$1683, data!$A$1:$A$1683, Heron!$A9,  data!$E$1:$E$1683, Heron!P$5)</f>
        <v>142147.39000000001</v>
      </c>
      <c r="Q9" s="2">
        <f>P9+SUMIFS(data!$H$1:$H$1683, data!$A$1:$A$1683, Heron!$A9,  data!$E$1:$E$1683, Heron!Q$5)</f>
        <v>207480.24000000002</v>
      </c>
      <c r="R9" s="2">
        <f>Q9+SUMIFS(data!$H$1:$H$1683, data!$A$1:$A$1683, Heron!$A9,  data!$E$1:$E$1683, Heron!R$5)</f>
        <v>207480.24000000002</v>
      </c>
      <c r="S9" s="2">
        <f>R9+SUMIFS(data!$H$1:$H$1683, data!$A$1:$A$1683, Heron!$A9,  data!$E$1:$E$1683, Heron!S$5)</f>
        <v>215222.18000000002</v>
      </c>
      <c r="T9" s="2">
        <f>S9+SUMIFS(data!$H$1:$H$1683, data!$A$1:$A$1683, Heron!$A9,  data!$E$1:$E$1683, Heron!T$5)</f>
        <v>215222.18000000002</v>
      </c>
      <c r="U9" s="2">
        <f>T9+SUMIFS(data!$H$1:$H$1683, data!$A$1:$A$1683, Heron!$A9,  data!$E$1:$E$1683, Heron!U$5)</f>
        <v>215222.18000000002</v>
      </c>
      <c r="V9" s="2">
        <f>U9+SUMIFS(data!$H$1:$H$1683, data!$A$1:$A$1683, Heron!$A9,  data!$E$1:$E$1683, Heron!V$5)</f>
        <v>215222.18000000002</v>
      </c>
      <c r="W9" s="2">
        <f>V9+SUMIFS(data!$H$1:$H$1683, data!$A$1:$A$1683, Heron!$A9,  data!$E$1:$E$1683, Heron!W$5)</f>
        <v>215222.18000000002</v>
      </c>
      <c r="X9" s="2">
        <f>W9+SUMIFS(data!$H$1:$H$1683, data!$A$1:$A$1683, Heron!$A9,  data!$E$1:$E$1683, Heron!X$5)</f>
        <v>215222.18000000002</v>
      </c>
      <c r="Y9" s="2">
        <f>X9+SUMIFS(data!$H$1:$H$1683, data!$A$1:$A$1683, Heron!$A9,  data!$E$1:$E$1683, Heron!Y$5)</f>
        <v>215222.18000000002</v>
      </c>
      <c r="Z9" s="2">
        <f>Y9+SUMIFS(data!$H$1:$H$1683, data!$A$1:$A$1683, Heron!$A9,  data!$E$1:$E$1683, Heron!Z$5)</f>
        <v>215222.18000000002</v>
      </c>
      <c r="AA9" s="2">
        <f>Z9+SUMIFS(data!$H$1:$H$1683, data!$A$1:$A$1683, Heron!$A9,  data!$E$1:$E$1683, Heron!AA$5)</f>
        <v>226086.24000000002</v>
      </c>
      <c r="AB9" s="2">
        <f>AA9+SUMIFS(data!$H$1:$H$1683, data!$A$1:$A$1683, Heron!$A9,  data!$E$1:$E$1683, Heron!AB$5)</f>
        <v>244536.24000000002</v>
      </c>
      <c r="AC9" s="2">
        <f>AB9+SUMIFS(data!$H$1:$H$1683, data!$A$1:$A$1683, Heron!$A9,  data!$E$1:$E$1683, Heron!AC$5)</f>
        <v>244536.24000000002</v>
      </c>
      <c r="AD9" s="2">
        <f>AC9+SUMIFS(data!$H$1:$H$1683, data!$A$1:$A$1683, Heron!$A9,  data!$E$1:$E$1683, Heron!AD$5)</f>
        <v>244536.24000000002</v>
      </c>
      <c r="AE9" s="2">
        <f>AD9+SUMIFS(data!$H$1:$H$1683, data!$A$1:$A$1683, Heron!$A9,  data!$E$1:$E$1683, Heron!AE$5)</f>
        <v>244536.24000000002</v>
      </c>
      <c r="AF9" s="2">
        <f>AE9+SUMIFS(data!$H$1:$H$1683, data!$A$1:$A$1683, Heron!$A9,  data!$E$1:$E$1683, Heron!AF$5)</f>
        <v>244536.24000000002</v>
      </c>
      <c r="AG9" s="2">
        <f>AF9+SUMIFS(data!$H$1:$H$1683, data!$A$1:$A$1683, Heron!$A9,  data!$E$1:$E$1683, Heron!AG$5)+SUMIFS('NSST Print'!$C$43,'NSST Print'!$F$43,Heron!A9)-SUMIFS('NSST Print'!$C$44:$C$50,'NSST Print'!$F$44:$F$50,Heron!A9)</f>
        <v>244536.24000000002</v>
      </c>
    </row>
    <row r="10" spans="1:33" x14ac:dyDescent="0.2">
      <c r="A10" t="s">
        <v>105</v>
      </c>
      <c r="C10" s="2">
        <f>SUMIFS(data!$H$1:$H$1683, data!$A$1:$A$1683, Heron!$A10, data!$E$1:$E$1683, Heron!C$5)</f>
        <v>0</v>
      </c>
      <c r="D10" s="2">
        <f>C10+SUMIFS(data!$H$1:$H$1683, data!$A$1:$A$1683, Heron!$A10,  data!$E$1:$E$1683, Heron!D$5)</f>
        <v>0</v>
      </c>
      <c r="E10" s="2">
        <f>D10+SUMIFS(data!$H$1:$H$1683, data!$A$1:$A$1683, Heron!$A10,  data!$E$1:$E$1683, Heron!E$5)</f>
        <v>0</v>
      </c>
      <c r="F10" s="2">
        <f>E10+SUMIFS(data!$H$1:$H$1683, data!$A$1:$A$1683, Heron!$A10,  data!$E$1:$E$1683, Heron!F$5)</f>
        <v>0</v>
      </c>
      <c r="G10" s="2">
        <f>F10+SUMIFS(data!$H$1:$H$1683, data!$A$1:$A$1683, Heron!$A10,  data!$E$1:$E$1683, Heron!G$5)</f>
        <v>0</v>
      </c>
      <c r="H10" s="2">
        <f>G10+SUMIFS(data!$H$1:$H$1683, data!$A$1:$A$1683, Heron!$A10,  data!$E$1:$E$1683, Heron!H$5)</f>
        <v>0</v>
      </c>
      <c r="I10" s="2">
        <f>H10+SUMIFS(data!$H$1:$H$1683, data!$A$1:$A$1683, Heron!$A10,  data!$E$1:$E$1683, Heron!I$5)</f>
        <v>0</v>
      </c>
      <c r="J10" s="2">
        <f>I10+SUMIFS(data!$H$1:$H$1683, data!$A$1:$A$1683, Heron!$A10,  data!$E$1:$E$1683, Heron!J$5)</f>
        <v>0</v>
      </c>
      <c r="K10" s="2">
        <f>J10+SUMIFS(data!$H$1:$H$1683, data!$A$1:$A$1683, Heron!$A10,  data!$E$1:$E$1683, Heron!K$5)</f>
        <v>0</v>
      </c>
      <c r="L10" s="2">
        <f>K10+SUMIFS(data!$H$1:$H$1683, data!$A$1:$A$1683, Heron!$A10,  data!$E$1:$E$1683, Heron!L$5)</f>
        <v>0</v>
      </c>
      <c r="M10" s="2">
        <f>L10+SUMIFS(data!$H$1:$H$1683, data!$A$1:$A$1683, Heron!$A10,  data!$E$1:$E$1683, Heron!M$5)</f>
        <v>0</v>
      </c>
      <c r="N10" s="2">
        <f>M10+SUMIFS(data!$H$1:$H$1683, data!$A$1:$A$1683, Heron!$A10,  data!$E$1:$E$1683, Heron!N$5)</f>
        <v>0</v>
      </c>
      <c r="O10" s="2">
        <f>N10+SUMIFS(data!$H$1:$H$1683, data!$A$1:$A$1683, Heron!$A10,  data!$E$1:$E$1683, Heron!O$5)</f>
        <v>0</v>
      </c>
      <c r="P10" s="2">
        <f>O10+SUMIFS(data!$H$1:$H$1683, data!$A$1:$A$1683, Heron!$A10,  data!$E$1:$E$1683, Heron!P$5)</f>
        <v>0</v>
      </c>
      <c r="Q10" s="2">
        <f>P10+SUMIFS(data!$H$1:$H$1683, data!$A$1:$A$1683, Heron!$A10,  data!$E$1:$E$1683, Heron!Q$5)</f>
        <v>0</v>
      </c>
      <c r="R10" s="2">
        <f>Q10+SUMIFS(data!$H$1:$H$1683, data!$A$1:$A$1683, Heron!$A10,  data!$E$1:$E$1683, Heron!R$5)</f>
        <v>0</v>
      </c>
      <c r="S10" s="2">
        <f>R10+SUMIFS(data!$H$1:$H$1683, data!$A$1:$A$1683, Heron!$A10,  data!$E$1:$E$1683, Heron!S$5)</f>
        <v>0</v>
      </c>
      <c r="T10" s="2">
        <f>S10+SUMIFS(data!$H$1:$H$1683, data!$A$1:$A$1683, Heron!$A10,  data!$E$1:$E$1683, Heron!T$5)</f>
        <v>17806.45</v>
      </c>
      <c r="U10" s="2">
        <f>T10+SUMIFS(data!$H$1:$H$1683, data!$A$1:$A$1683, Heron!$A10,  data!$E$1:$E$1683, Heron!U$5)</f>
        <v>78825.8</v>
      </c>
      <c r="V10" s="2">
        <f>U10+SUMIFS(data!$H$1:$H$1683, data!$A$1:$A$1683, Heron!$A10,  data!$E$1:$E$1683, Heron!V$5)</f>
        <v>78825.8</v>
      </c>
      <c r="W10" s="2">
        <f>V10+SUMIFS(data!$H$1:$H$1683, data!$A$1:$A$1683, Heron!$A10,  data!$E$1:$E$1683, Heron!W$5)</f>
        <v>78825.8</v>
      </c>
      <c r="X10" s="2">
        <f>W10+SUMIFS(data!$H$1:$H$1683, data!$A$1:$A$1683, Heron!$A10,  data!$E$1:$E$1683, Heron!X$5)</f>
        <v>78825.8</v>
      </c>
      <c r="Y10" s="2">
        <f>X10+SUMIFS(data!$H$1:$H$1683, data!$A$1:$A$1683, Heron!$A10,  data!$E$1:$E$1683, Heron!Y$5)</f>
        <v>78825.8</v>
      </c>
      <c r="Z10" s="2">
        <f>Y10+SUMIFS(data!$H$1:$H$1683, data!$A$1:$A$1683, Heron!$A10,  data!$E$1:$E$1683, Heron!Z$5)</f>
        <v>78825.8</v>
      </c>
      <c r="AA10" s="2">
        <f>Z10+SUMIFS(data!$H$1:$H$1683, data!$A$1:$A$1683, Heron!$A10,  data!$E$1:$E$1683, Heron!AA$5)</f>
        <v>78825.8</v>
      </c>
      <c r="AB10" s="2">
        <f>AA10+SUMIFS(data!$H$1:$H$1683, data!$A$1:$A$1683, Heron!$A10,  data!$E$1:$E$1683, Heron!AB$5)</f>
        <v>78825.8</v>
      </c>
      <c r="AC10" s="2">
        <f>AB10+SUMIFS(data!$H$1:$H$1683, data!$A$1:$A$1683, Heron!$A10,  data!$E$1:$E$1683, Heron!AC$5)</f>
        <v>78825.8</v>
      </c>
      <c r="AD10" s="2">
        <f>AC10+SUMIFS(data!$H$1:$H$1683, data!$A$1:$A$1683, Heron!$A10,  data!$E$1:$E$1683, Heron!AD$5)</f>
        <v>78825.8</v>
      </c>
      <c r="AE10" s="2">
        <f>AD10+SUMIFS(data!$H$1:$H$1683, data!$A$1:$A$1683, Heron!$A10,  data!$E$1:$E$1683, Heron!AE$5)</f>
        <v>78825.8</v>
      </c>
      <c r="AF10" s="2">
        <f>AE10+SUMIFS(data!$H$1:$H$1683, data!$A$1:$A$1683, Heron!$A10,  data!$E$1:$E$1683, Heron!AF$5)</f>
        <v>78825.8</v>
      </c>
      <c r="AG10" s="2">
        <f>AF10+SUMIFS(data!$H$1:$H$1683, data!$A$1:$A$1683, Heron!$A10,  data!$E$1:$E$1683, Heron!AG$5)+SUMIFS('NSST Print'!$C$43,'NSST Print'!$F$43,Heron!A10)-SUMIFS('NSST Print'!$C$44:$C$50,'NSST Print'!$F$44:$F$50,Heron!A10)</f>
        <v>78825.8</v>
      </c>
    </row>
    <row r="11" spans="1:33" x14ac:dyDescent="0.2">
      <c r="A11" t="s">
        <v>106</v>
      </c>
      <c r="C11" s="2">
        <f>SUMIFS(data!$H$1:$H$1683, data!$A$1:$A$1683, Heron!$A11, data!$E$1:$E$1683, Heron!C$5)</f>
        <v>0</v>
      </c>
      <c r="D11" s="2">
        <f>C11+SUMIFS(data!$H$1:$H$1683, data!$A$1:$A$1683, Heron!$A11,  data!$E$1:$E$1683, Heron!D$5)</f>
        <v>0</v>
      </c>
      <c r="E11" s="2">
        <f>D11+SUMIFS(data!$H$1:$H$1683, data!$A$1:$A$1683, Heron!$A11,  data!$E$1:$E$1683, Heron!E$5)</f>
        <v>0</v>
      </c>
      <c r="F11" s="2">
        <f>E11+SUMIFS(data!$H$1:$H$1683, data!$A$1:$A$1683, Heron!$A11,  data!$E$1:$E$1683, Heron!F$5)</f>
        <v>0</v>
      </c>
      <c r="G11" s="2">
        <f>F11+SUMIFS(data!$H$1:$H$1683, data!$A$1:$A$1683, Heron!$A11,  data!$E$1:$E$1683, Heron!G$5)</f>
        <v>0</v>
      </c>
      <c r="H11" s="2">
        <f>G11+SUMIFS(data!$H$1:$H$1683, data!$A$1:$A$1683, Heron!$A11,  data!$E$1:$E$1683, Heron!H$5)</f>
        <v>0</v>
      </c>
      <c r="I11" s="2">
        <f>H11+SUMIFS(data!$H$1:$H$1683, data!$A$1:$A$1683, Heron!$A11,  data!$E$1:$E$1683, Heron!I$5)</f>
        <v>0</v>
      </c>
      <c r="J11" s="2">
        <f>I11+SUMIFS(data!$H$1:$H$1683, data!$A$1:$A$1683, Heron!$A11,  data!$E$1:$E$1683, Heron!J$5)</f>
        <v>0</v>
      </c>
      <c r="K11" s="2">
        <f>J11+SUMIFS(data!$H$1:$H$1683, data!$A$1:$A$1683, Heron!$A11,  data!$E$1:$E$1683, Heron!K$5)</f>
        <v>0</v>
      </c>
      <c r="L11" s="2">
        <f>K11+SUMIFS(data!$H$1:$H$1683, data!$A$1:$A$1683, Heron!$A11,  data!$E$1:$E$1683, Heron!L$5)</f>
        <v>0</v>
      </c>
      <c r="M11" s="2">
        <f>L11+SUMIFS(data!$H$1:$H$1683, data!$A$1:$A$1683, Heron!$A11,  data!$E$1:$E$1683, Heron!M$5)</f>
        <v>0</v>
      </c>
      <c r="N11" s="2">
        <f>M11+SUMIFS(data!$H$1:$H$1683, data!$A$1:$A$1683, Heron!$A11,  data!$E$1:$E$1683, Heron!N$5)</f>
        <v>0</v>
      </c>
      <c r="O11" s="2">
        <f>N11+SUMIFS(data!$H$1:$H$1683, data!$A$1:$A$1683, Heron!$A11,  data!$E$1:$E$1683, Heron!O$5)</f>
        <v>0</v>
      </c>
      <c r="P11" s="2">
        <f>O11+SUMIFS(data!$H$1:$H$1683, data!$A$1:$A$1683, Heron!$A11,  data!$E$1:$E$1683, Heron!P$5)</f>
        <v>0</v>
      </c>
      <c r="Q11" s="2">
        <f>P11+SUMIFS(data!$H$1:$H$1683, data!$A$1:$A$1683, Heron!$A11,  data!$E$1:$E$1683, Heron!Q$5)</f>
        <v>0</v>
      </c>
      <c r="R11" s="2">
        <f>Q11+SUMIFS(data!$H$1:$H$1683, data!$A$1:$A$1683, Heron!$A11,  data!$E$1:$E$1683, Heron!R$5)</f>
        <v>0</v>
      </c>
      <c r="S11" s="2">
        <f>R11+SUMIFS(data!$H$1:$H$1683, data!$A$1:$A$1683, Heron!$A11,  data!$E$1:$E$1683, Heron!S$5)</f>
        <v>339130.43</v>
      </c>
      <c r="T11" s="2">
        <f>S11+SUMIFS(data!$H$1:$H$1683, data!$A$1:$A$1683, Heron!$A11,  data!$E$1:$E$1683, Heron!T$5)</f>
        <v>7160434.79</v>
      </c>
      <c r="U11" s="2">
        <f>T11+SUMIFS(data!$H$1:$H$1683, data!$A$1:$A$1683, Heron!$A11,  data!$E$1:$E$1683, Heron!U$5)</f>
        <v>20172695.670000002</v>
      </c>
      <c r="V11" s="2">
        <f>U11+SUMIFS(data!$H$1:$H$1683, data!$A$1:$A$1683, Heron!$A11,  data!$E$1:$E$1683, Heron!V$5)</f>
        <v>23037526.100000001</v>
      </c>
      <c r="W11" s="2">
        <f>V11+SUMIFS(data!$H$1:$H$1683, data!$A$1:$A$1683, Heron!$A11,  data!$E$1:$E$1683, Heron!W$5)</f>
        <v>35687526.100000001</v>
      </c>
      <c r="X11" s="2">
        <f>W11+SUMIFS(data!$H$1:$H$1683, data!$A$1:$A$1683, Heron!$A11,  data!$E$1:$E$1683, Heron!X$5)</f>
        <v>40237526.100000001</v>
      </c>
      <c r="Y11" s="2">
        <f>X11+SUMIFS(data!$H$1:$H$1683, data!$A$1:$A$1683, Heron!$A11,  data!$E$1:$E$1683, Heron!Y$5)</f>
        <v>53831786.969999999</v>
      </c>
      <c r="Z11" s="2">
        <f>Y11+SUMIFS(data!$H$1:$H$1683, data!$A$1:$A$1683, Heron!$A11,  data!$E$1:$E$1683, Heron!Z$5)</f>
        <v>77281786.969999999</v>
      </c>
      <c r="AA11" s="2">
        <f>Z11+SUMIFS(data!$H$1:$H$1683, data!$A$1:$A$1683, Heron!$A11,  data!$E$1:$E$1683, Heron!AA$5)</f>
        <v>111531786.97</v>
      </c>
      <c r="AB11" s="2">
        <f>AA11+SUMIFS(data!$H$1:$H$1683, data!$A$1:$A$1683, Heron!$A11,  data!$E$1:$E$1683, Heron!AB$5)</f>
        <v>129581786.97</v>
      </c>
      <c r="AC11" s="2">
        <f>AB11+SUMIFS(data!$H$1:$H$1683, data!$A$1:$A$1683, Heron!$A11,  data!$E$1:$E$1683, Heron!AC$5)</f>
        <v>140881786.97</v>
      </c>
      <c r="AD11" s="2">
        <f>AC11+SUMIFS(data!$H$1:$H$1683, data!$A$1:$A$1683, Heron!$A11,  data!$E$1:$E$1683, Heron!AD$5)</f>
        <v>162981786.97</v>
      </c>
      <c r="AE11" s="2">
        <f>AD11+SUMIFS(data!$H$1:$H$1683, data!$A$1:$A$1683, Heron!$A11,  data!$E$1:$E$1683, Heron!AE$5)</f>
        <v>206681786.97</v>
      </c>
      <c r="AF11" s="2">
        <f>AE11+SUMIFS(data!$H$1:$H$1683, data!$A$1:$A$1683, Heron!$A11,  data!$E$1:$E$1683, Heron!AF$5)</f>
        <v>234181786.97</v>
      </c>
      <c r="AG11" s="2">
        <f>AF11+SUMIFS(data!$H$1:$H$1683, data!$A$1:$A$1683, Heron!$A11,  data!$E$1:$E$1683, Heron!AG$5)+SUMIFS('NSST Print'!$C$43,'NSST Print'!$F$43,Heron!A11)-SUMIFS('NSST Print'!$C$44:$C$50,'NSST Print'!$F$44:$F$50,Heron!A11)</f>
        <v>248560712.18739131</v>
      </c>
    </row>
    <row r="12" spans="1:33" ht="16" x14ac:dyDescent="0.2">
      <c r="A12" s="5" t="s">
        <v>141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56067886.539999999</v>
      </c>
      <c r="Q12" s="6">
        <f t="shared" si="0"/>
        <v>60985045.479999997</v>
      </c>
      <c r="R12" s="6">
        <f t="shared" si="0"/>
        <v>62228436.779999994</v>
      </c>
      <c r="S12" s="6">
        <f t="shared" si="0"/>
        <v>63890000.459999993</v>
      </c>
      <c r="T12" s="6">
        <f t="shared" si="0"/>
        <v>70666506.920000002</v>
      </c>
      <c r="U12" s="6">
        <f t="shared" si="0"/>
        <v>83739787.149999991</v>
      </c>
      <c r="V12" s="6">
        <f t="shared" si="0"/>
        <v>87848008.879999995</v>
      </c>
      <c r="W12" s="6">
        <f t="shared" si="0"/>
        <v>101812600.19</v>
      </c>
      <c r="X12" s="6">
        <f t="shared" si="0"/>
        <v>107677191.5</v>
      </c>
      <c r="Y12" s="6">
        <f t="shared" si="0"/>
        <v>122586043.67999999</v>
      </c>
      <c r="Z12" s="6">
        <f t="shared" si="0"/>
        <v>147350634.99000001</v>
      </c>
      <c r="AA12" s="6">
        <f t="shared" si="0"/>
        <v>182926090.35999998</v>
      </c>
      <c r="AB12" s="6">
        <f t="shared" si="0"/>
        <v>201450944.63999999</v>
      </c>
      <c r="AC12" s="6">
        <f t="shared" si="0"/>
        <v>214065535.94999999</v>
      </c>
      <c r="AD12" s="6">
        <f t="shared" si="0"/>
        <v>236165535.94999999</v>
      </c>
      <c r="AE12" s="6">
        <f t="shared" si="0"/>
        <v>279865535.94999999</v>
      </c>
      <c r="AF12" s="6">
        <f t="shared" si="0"/>
        <v>307365535.94999999</v>
      </c>
      <c r="AG12" s="6">
        <f t="shared" si="0"/>
        <v>321744461.1673913</v>
      </c>
    </row>
    <row r="15" spans="1:33" x14ac:dyDescent="0.2">
      <c r="A15" s="4" t="s">
        <v>51</v>
      </c>
    </row>
    <row r="16" spans="1:33" x14ac:dyDescent="0.2">
      <c r="A16" t="s">
        <v>50</v>
      </c>
      <c r="C16" s="2">
        <f>SUMIFS(data!$H$1:$H$1683, data!$A$1:$A$1683, Heron!$A16, data!$E$1:$E$1683, Heron!C$5)</f>
        <v>7698.07</v>
      </c>
      <c r="D16" s="2">
        <f>C16+SUMIFS(data!$H$1:$H$1683, data!$A$1:$A$1683, Heron!$A16,  data!$E$1:$E$1683, Heron!D$5)</f>
        <v>41266.230000000003</v>
      </c>
      <c r="E16" s="2">
        <f>D16+SUMIFS(data!$H$1:$H$1683, data!$A$1:$A$1683, Heron!$A16,  data!$E$1:$E$1683, Heron!E$5)</f>
        <v>61180.770000000004</v>
      </c>
      <c r="F16" s="2">
        <f>E16+SUMIFS(data!$H$1:$H$1683, data!$A$1:$A$1683, Heron!$A16,  data!$E$1:$E$1683, Heron!F$5)</f>
        <v>121135.11</v>
      </c>
      <c r="G16" s="2">
        <f>F16+SUMIFS(data!$H$1:$H$1683, data!$A$1:$A$1683, Heron!$A16,  data!$E$1:$E$1683, Heron!G$5)</f>
        <v>171136.22</v>
      </c>
      <c r="H16" s="2">
        <f>G16+SUMIFS(data!$H$1:$H$1683, data!$A$1:$A$1683, Heron!$A16,  data!$E$1:$E$1683, Heron!H$5)</f>
        <v>220149.91999999998</v>
      </c>
      <c r="I16" s="2">
        <f>H16+SUMIFS(data!$H$1:$H$1683, data!$A$1:$A$1683, Heron!$A16,  data!$E$1:$E$1683, Heron!I$5)</f>
        <v>251088.68999999997</v>
      </c>
      <c r="J16" s="2">
        <f>I16+SUMIFS(data!$H$1:$H$1683, data!$A$1:$A$1683, Heron!$A16,  data!$E$1:$E$1683, Heron!J$5)</f>
        <v>282952.56</v>
      </c>
      <c r="K16" s="2">
        <f>J16+SUMIFS(data!$H$1:$H$1683, data!$A$1:$A$1683, Heron!$A16,  data!$E$1:$E$1683, Heron!K$5)</f>
        <v>340955.25</v>
      </c>
      <c r="L16" s="2">
        <f>K16+SUMIFS(data!$H$1:$H$1683, data!$A$1:$A$1683, Heron!$A16,  data!$E$1:$E$1683, Heron!L$5)</f>
        <v>390601.82</v>
      </c>
      <c r="M16" s="2">
        <f>L16+SUMIFS(data!$H$1:$H$1683, data!$A$1:$A$1683, Heron!$A16,  data!$E$1:$E$1683, Heron!M$5)</f>
        <v>462526.63</v>
      </c>
      <c r="N16" s="2">
        <f>M16+SUMIFS(data!$H$1:$H$1683, data!$A$1:$A$1683, Heron!$A16,  data!$E$1:$E$1683, Heron!N$5)</f>
        <v>579372.32999999996</v>
      </c>
      <c r="O16" s="2">
        <f>N16+SUMIFS(data!$H$1:$H$1683, data!$A$1:$A$1683, Heron!$A16,  data!$E$1:$E$1683, Heron!O$5)</f>
        <v>803679.2</v>
      </c>
      <c r="P16" s="2">
        <f>O16+SUMIFS(data!$H$1:$H$1683, data!$A$1:$A$1683, Heron!$A16,  data!$E$1:$E$1683, Heron!P$5)</f>
        <v>909888.41999999993</v>
      </c>
      <c r="Q16" s="2">
        <f>P16+SUMIFS(data!$H$1:$H$1683, data!$A$1:$A$1683, Heron!$A16,  data!$E$1:$E$1683, Heron!Q$5)</f>
        <v>1132413.8699999999</v>
      </c>
      <c r="R16" s="2">
        <f>Q16+SUMIFS(data!$H$1:$H$1683, data!$A$1:$A$1683, Heron!$A16,  data!$E$1:$E$1683, Heron!R$5)</f>
        <v>1526315.94</v>
      </c>
      <c r="S16" s="2">
        <f>R16+SUMIFS(data!$H$1:$H$1683, data!$A$1:$A$1683, Heron!$A16,  data!$E$1:$E$1683, Heron!S$5)</f>
        <v>1785906.8699999999</v>
      </c>
      <c r="T16" s="2">
        <f>S16+SUMIFS(data!$H$1:$H$1683, data!$A$1:$A$1683, Heron!$A16,  data!$E$1:$E$1683, Heron!T$5)</f>
        <v>2027271.5399999998</v>
      </c>
      <c r="U16" s="2">
        <f>T16+SUMIFS(data!$H$1:$H$1683, data!$A$1:$A$1683, Heron!$A16,  data!$E$1:$E$1683, Heron!U$5)</f>
        <v>2318657.48</v>
      </c>
      <c r="V16" s="2">
        <f>U16+SUMIFS(data!$H$1:$H$1683, data!$A$1:$A$1683, Heron!$A16,  data!$E$1:$E$1683, Heron!V$5)</f>
        <v>2660749.38</v>
      </c>
      <c r="W16" s="2">
        <f>V16+SUMIFS(data!$H$1:$H$1683, data!$A$1:$A$1683, Heron!$A16,  data!$E$1:$E$1683, Heron!W$5)</f>
        <v>2660749.38</v>
      </c>
      <c r="X16" s="2">
        <f>W16+SUMIFS(data!$H$1:$H$1683, data!$A$1:$A$1683, Heron!$A16,  data!$E$1:$E$1683, Heron!X$5)</f>
        <v>2660749.38</v>
      </c>
      <c r="Y16" s="2">
        <f>X16+SUMIFS(data!$H$1:$H$1683, data!$A$1:$A$1683, Heron!$A16,  data!$E$1:$E$1683, Heron!Y$5)</f>
        <v>2660749.38</v>
      </c>
      <c r="Z16" s="2">
        <f>Y16+SUMIFS(data!$H$1:$H$1683, data!$A$1:$A$1683, Heron!$A16,  data!$E$1:$E$1683, Heron!Z$5)</f>
        <v>2660749.38</v>
      </c>
      <c r="AA16" s="2">
        <f>Z16+SUMIFS(data!$H$1:$H$1683, data!$A$1:$A$1683, Heron!$A16,  data!$E$1:$E$1683, Heron!AA$5)</f>
        <v>3109352.02</v>
      </c>
      <c r="AB16" s="2">
        <f>AA16+SUMIFS(data!$H$1:$H$1683, data!$A$1:$A$1683, Heron!$A16,  data!$E$1:$E$1683, Heron!AB$5)</f>
        <v>3321770.46</v>
      </c>
      <c r="AC16" s="2">
        <f>AB16+SUMIFS(data!$H$1:$H$1683, data!$A$1:$A$1683, Heron!$A16,  data!$E$1:$E$1683, Heron!AC$5)</f>
        <v>3766821.36</v>
      </c>
      <c r="AD16" s="2">
        <f>AC16+SUMIFS(data!$H$1:$H$1683, data!$A$1:$A$1683, Heron!$A16,  data!$E$1:$E$1683, Heron!AD$5)</f>
        <v>3764831.17</v>
      </c>
      <c r="AE16" s="2">
        <f>AD16+SUMIFS(data!$H$1:$H$1683, data!$A$1:$A$1683, Heron!$A16,  data!$E$1:$E$1683, Heron!AE$5)</f>
        <v>3764831.17</v>
      </c>
      <c r="AF16" s="2">
        <f>AE16+SUMIFS(data!$H$1:$H$1683, data!$A$1:$A$1683, Heron!$A16,  data!$E$1:$E$1683, Heron!AF$5)</f>
        <v>3764831.17</v>
      </c>
      <c r="AG16" s="2">
        <f>AF16+SUMIFS(data!$H$1:$H$1683, data!$A$1:$A$1683, Heron!$A16,  data!$E$1:$E$1683, Heron!AG$5)+SUMIFS('NSST Print'!$C$43,'NSST Print'!$F$43,Heron!A16)-SUMIFS('NSST Print'!$C$44:$C$50,'NSST Print'!$F$44:$F$50,Heron!A16)</f>
        <v>3764831.17</v>
      </c>
    </row>
    <row r="17" spans="1:33" x14ac:dyDescent="0.2">
      <c r="A17" t="s">
        <v>96</v>
      </c>
      <c r="C17" s="2">
        <f>SUMIFS(data!$H$1:$H$1683, data!$A$1:$A$1683, Heron!$A17, data!$E$1:$E$1683, Heron!C$5)</f>
        <v>0</v>
      </c>
      <c r="D17" s="2">
        <f>C17+SUMIFS(data!$H$1:$H$1683, data!$A$1:$A$1683, Heron!$A17,  data!$E$1:$E$1683, Heron!D$5)</f>
        <v>0</v>
      </c>
      <c r="E17" s="2">
        <f>D17+SUMIFS(data!$H$1:$H$1683, data!$A$1:$A$1683, Heron!$A17,  data!$E$1:$E$1683, Heron!E$5)</f>
        <v>0</v>
      </c>
      <c r="F17" s="2">
        <f>E17+SUMIFS(data!$H$1:$H$1683, data!$A$1:$A$1683, Heron!$A17,  data!$E$1:$E$1683, Heron!F$5)</f>
        <v>0</v>
      </c>
      <c r="G17" s="2">
        <f>F17+SUMIFS(data!$H$1:$H$1683, data!$A$1:$A$1683, Heron!$A17,  data!$E$1:$E$1683, Heron!G$5)</f>
        <v>0</v>
      </c>
      <c r="H17" s="2">
        <f>G17+SUMIFS(data!$H$1:$H$1683, data!$A$1:$A$1683, Heron!$A17,  data!$E$1:$E$1683, Heron!H$5)</f>
        <v>0</v>
      </c>
      <c r="I17" s="2">
        <f>H17+SUMIFS(data!$H$1:$H$1683, data!$A$1:$A$1683, Heron!$A17,  data!$E$1:$E$1683, Heron!I$5)</f>
        <v>0</v>
      </c>
      <c r="J17" s="2">
        <f>I17+SUMIFS(data!$H$1:$H$1683, data!$A$1:$A$1683, Heron!$A17,  data!$E$1:$E$1683, Heron!J$5)</f>
        <v>0</v>
      </c>
      <c r="K17" s="2">
        <f>J17+SUMIFS(data!$H$1:$H$1683, data!$A$1:$A$1683, Heron!$A17,  data!$E$1:$E$1683, Heron!K$5)</f>
        <v>0</v>
      </c>
      <c r="L17" s="2">
        <f>K17+SUMIFS(data!$H$1:$H$1683, data!$A$1:$A$1683, Heron!$A17,  data!$E$1:$E$1683, Heron!L$5)</f>
        <v>0</v>
      </c>
      <c r="M17" s="2">
        <f>L17+SUMIFS(data!$H$1:$H$1683, data!$A$1:$A$1683, Heron!$A17,  data!$E$1:$E$1683, Heron!M$5)</f>
        <v>0</v>
      </c>
      <c r="N17" s="2">
        <f>M17+SUMIFS(data!$H$1:$H$1683, data!$A$1:$A$1683, Heron!$A17,  data!$E$1:$E$1683, Heron!N$5)</f>
        <v>0</v>
      </c>
      <c r="O17" s="2">
        <f>N17+SUMIFS(data!$H$1:$H$1683, data!$A$1:$A$1683, Heron!$A17,  data!$E$1:$E$1683, Heron!O$5)</f>
        <v>0</v>
      </c>
      <c r="P17" s="2">
        <f>O17+SUMIFS(data!$H$1:$H$1683, data!$A$1:$A$1683, Heron!$A17,  data!$E$1:$E$1683, Heron!P$5)</f>
        <v>0</v>
      </c>
      <c r="Q17" s="2">
        <f>P17+SUMIFS(data!$H$1:$H$1683, data!$A$1:$A$1683, Heron!$A17,  data!$E$1:$E$1683, Heron!Q$5)</f>
        <v>0</v>
      </c>
      <c r="R17" s="2">
        <f>Q17+SUMIFS(data!$H$1:$H$1683, data!$A$1:$A$1683, Heron!$A17,  data!$E$1:$E$1683, Heron!R$5)</f>
        <v>0</v>
      </c>
      <c r="S17" s="2">
        <f>R17+SUMIFS(data!$H$1:$H$1683, data!$A$1:$A$1683, Heron!$A17,  data!$E$1:$E$1683, Heron!S$5)</f>
        <v>37500</v>
      </c>
      <c r="T17" s="2">
        <f>S17+SUMIFS(data!$H$1:$H$1683, data!$A$1:$A$1683, Heron!$A17,  data!$E$1:$E$1683, Heron!T$5)</f>
        <v>67991.94</v>
      </c>
      <c r="U17" s="2">
        <f>T17+SUMIFS(data!$H$1:$H$1683, data!$A$1:$A$1683, Heron!$A17,  data!$E$1:$E$1683, Heron!U$5)</f>
        <v>82491.94</v>
      </c>
      <c r="V17" s="2">
        <f>U17+SUMIFS(data!$H$1:$H$1683, data!$A$1:$A$1683, Heron!$A17,  data!$E$1:$E$1683, Heron!V$5)</f>
        <v>128513.07</v>
      </c>
      <c r="W17" s="2">
        <f>V17+SUMIFS(data!$H$1:$H$1683, data!$A$1:$A$1683, Heron!$A17,  data!$E$1:$E$1683, Heron!W$5)</f>
        <v>128513.07</v>
      </c>
      <c r="X17" s="2">
        <f>W17+SUMIFS(data!$H$1:$H$1683, data!$A$1:$A$1683, Heron!$A17,  data!$E$1:$E$1683, Heron!X$5)</f>
        <v>128513.07</v>
      </c>
      <c r="Y17" s="2">
        <f>X17+SUMIFS(data!$H$1:$H$1683, data!$A$1:$A$1683, Heron!$A17,  data!$E$1:$E$1683, Heron!Y$5)</f>
        <v>128513.07</v>
      </c>
      <c r="Z17" s="2">
        <f>Y17+SUMIFS(data!$H$1:$H$1683, data!$A$1:$A$1683, Heron!$A17,  data!$E$1:$E$1683, Heron!Z$5)</f>
        <v>128513.07</v>
      </c>
      <c r="AA17" s="2">
        <f>Z17+SUMIFS(data!$H$1:$H$1683, data!$A$1:$A$1683, Heron!$A17,  data!$E$1:$E$1683, Heron!AA$5)</f>
        <v>128513.07</v>
      </c>
      <c r="AB17" s="2">
        <f>AA17+SUMIFS(data!$H$1:$H$1683, data!$A$1:$A$1683, Heron!$A17,  data!$E$1:$E$1683, Heron!AB$5)</f>
        <v>128513.07</v>
      </c>
      <c r="AC17" s="2">
        <f>AB17+SUMIFS(data!$H$1:$H$1683, data!$A$1:$A$1683, Heron!$A17,  data!$E$1:$E$1683, Heron!AC$5)</f>
        <v>128513.07</v>
      </c>
      <c r="AD17" s="2">
        <f>AC17+SUMIFS(data!$H$1:$H$1683, data!$A$1:$A$1683, Heron!$A17,  data!$E$1:$E$1683, Heron!AD$5)</f>
        <v>128513.07</v>
      </c>
      <c r="AE17" s="2">
        <f>AD17+SUMIFS(data!$H$1:$H$1683, data!$A$1:$A$1683, Heron!$A17,  data!$E$1:$E$1683, Heron!AE$5)</f>
        <v>128513.07</v>
      </c>
      <c r="AF17" s="2">
        <f>AE17+SUMIFS(data!$H$1:$H$1683, data!$A$1:$A$1683, Heron!$A17,  data!$E$1:$E$1683, Heron!AF$5)</f>
        <v>128513.07</v>
      </c>
      <c r="AG17" s="2">
        <f>AF17+SUMIFS(data!$H$1:$H$1683, data!$A$1:$A$1683, Heron!$A17,  data!$E$1:$E$1683, Heron!AG$5)+SUMIFS('NSST Print'!$C$43,'NSST Print'!$F$43,Heron!A17)-SUMIFS('NSST Print'!$C$44:$C$50,'NSST Print'!$F$44:$F$50,Heron!A17)</f>
        <v>128513.07</v>
      </c>
    </row>
    <row r="18" spans="1:33" ht="16" x14ac:dyDescent="0.2">
      <c r="A18" s="5" t="s">
        <v>142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2789262.4499999997</v>
      </c>
      <c r="W18" s="6">
        <f t="shared" si="1"/>
        <v>2789262.4499999997</v>
      </c>
      <c r="X18" s="6">
        <f t="shared" si="1"/>
        <v>2789262.4499999997</v>
      </c>
      <c r="Y18" s="6">
        <f t="shared" si="1"/>
        <v>2789262.4499999997</v>
      </c>
      <c r="Z18" s="6">
        <f t="shared" si="1"/>
        <v>2789262.4499999997</v>
      </c>
      <c r="AA18" s="6">
        <f t="shared" si="1"/>
        <v>3237865.09</v>
      </c>
      <c r="AB18" s="6">
        <f t="shared" si="1"/>
        <v>3450283.53</v>
      </c>
      <c r="AC18" s="6">
        <f t="shared" si="1"/>
        <v>3895334.4299999997</v>
      </c>
      <c r="AD18" s="6">
        <f t="shared" si="1"/>
        <v>3893344.2399999998</v>
      </c>
      <c r="AE18" s="6">
        <f t="shared" si="1"/>
        <v>3893344.2399999998</v>
      </c>
      <c r="AF18" s="6">
        <f t="shared" si="1"/>
        <v>3893344.2399999998</v>
      </c>
      <c r="AG18" s="6">
        <f t="shared" si="1"/>
        <v>3893344.2399999998</v>
      </c>
    </row>
    <row r="21" spans="1:33" x14ac:dyDescent="0.2">
      <c r="A21" s="4" t="s">
        <v>18</v>
      </c>
    </row>
    <row r="22" spans="1:33" x14ac:dyDescent="0.2">
      <c r="A22" t="s">
        <v>117</v>
      </c>
      <c r="C22" s="2">
        <f>SUMIFS(data!$H$1:$H$1683, data!$A$1:$A$1683, Heron!$A22, data!$E$1:$E$1683, Heron!C$5)</f>
        <v>0</v>
      </c>
      <c r="D22" s="2">
        <f>C22+SUMIFS(data!$H$1:$H$1683, data!$A$1:$A$1683, Heron!$A22,  data!$E$1:$E$1683, Heron!D$5)</f>
        <v>0</v>
      </c>
      <c r="E22" s="2">
        <f>D22+SUMIFS(data!$H$1:$H$1683, data!$A$1:$A$1683, Heron!$A22,  data!$E$1:$E$1683, Heron!E$5)</f>
        <v>0</v>
      </c>
      <c r="F22" s="2">
        <f>E22+SUMIFS(data!$H$1:$H$1683, data!$A$1:$A$1683, Heron!$A22,  data!$E$1:$E$1683, Heron!F$5)</f>
        <v>0</v>
      </c>
      <c r="G22" s="2">
        <f>F22+SUMIFS(data!$H$1:$H$1683, data!$A$1:$A$1683, Heron!$A22,  data!$E$1:$E$1683, Heron!G$5)</f>
        <v>0</v>
      </c>
      <c r="H22" s="2">
        <f>G22+SUMIFS(data!$H$1:$H$1683, data!$A$1:$A$1683, Heron!$A22,  data!$E$1:$E$1683, Heron!H$5)</f>
        <v>0</v>
      </c>
      <c r="I22" s="2">
        <f>H22+SUMIFS(data!$H$1:$H$1683, data!$A$1:$A$1683, Heron!$A22,  data!$E$1:$E$1683, Heron!I$5)</f>
        <v>0</v>
      </c>
      <c r="J22" s="2">
        <f>I22+SUMIFS(data!$H$1:$H$1683, data!$A$1:$A$1683, Heron!$A22,  data!$E$1:$E$1683, Heron!J$5)</f>
        <v>0</v>
      </c>
      <c r="K22" s="2">
        <f>J22+SUMIFS(data!$H$1:$H$1683, data!$A$1:$A$1683, Heron!$A22,  data!$E$1:$E$1683, Heron!K$5)</f>
        <v>0</v>
      </c>
      <c r="L22" s="2">
        <f>K22+SUMIFS(data!$H$1:$H$1683, data!$A$1:$A$1683, Heron!$A22,  data!$E$1:$E$1683, Heron!L$5)</f>
        <v>0</v>
      </c>
      <c r="M22" s="2">
        <f>L22+SUMIFS(data!$H$1:$H$1683, data!$A$1:$A$1683, Heron!$A22,  data!$E$1:$E$1683, Heron!M$5)</f>
        <v>0</v>
      </c>
      <c r="N22" s="2">
        <f>M22+SUMIFS(data!$H$1:$H$1683, data!$A$1:$A$1683, Heron!$A22,  data!$E$1:$E$1683, Heron!N$5)</f>
        <v>0</v>
      </c>
      <c r="O22" s="2">
        <f>N22+SUMIFS(data!$H$1:$H$1683, data!$A$1:$A$1683, Heron!$A22,  data!$E$1:$E$1683, Heron!O$5)</f>
        <v>0</v>
      </c>
      <c r="P22" s="2">
        <f>O22+SUMIFS(data!$H$1:$H$1683, data!$A$1:$A$1683, Heron!$A22,  data!$E$1:$E$1683, Heron!P$5)</f>
        <v>0</v>
      </c>
      <c r="Q22" s="2">
        <f>P22+SUMIFS(data!$H$1:$H$1683, data!$A$1:$A$1683, Heron!$A22,  data!$E$1:$E$1683, Heron!Q$5)</f>
        <v>0</v>
      </c>
      <c r="R22" s="2">
        <f>Q22+SUMIFS(data!$H$1:$H$1683, data!$A$1:$A$1683, Heron!$A22,  data!$E$1:$E$1683, Heron!R$5)</f>
        <v>0</v>
      </c>
      <c r="S22" s="2">
        <f>R22+SUMIFS(data!$H$1:$H$1683, data!$A$1:$A$1683, Heron!$A22,  data!$E$1:$E$1683, Heron!S$5)</f>
        <v>0</v>
      </c>
      <c r="T22" s="2">
        <f>S22+SUMIFS(data!$H$1:$H$1683, data!$A$1:$A$1683, Heron!$A22,  data!$E$1:$E$1683, Heron!T$5)</f>
        <v>0</v>
      </c>
      <c r="U22" s="2">
        <f>T22+SUMIFS(data!$H$1:$H$1683, data!$A$1:$A$1683, Heron!$A22,  data!$E$1:$E$1683, Heron!U$5)</f>
        <v>0</v>
      </c>
      <c r="V22" s="2">
        <f>U22+SUMIFS(data!$H$1:$H$1683, data!$A$1:$A$1683, Heron!$A22,  data!$E$1:$E$1683, Heron!V$5)</f>
        <v>4776945.71</v>
      </c>
      <c r="W22" s="2">
        <f>V22+SUMIFS(data!$H$1:$H$1683, data!$A$1:$A$1683, Heron!$A22,  data!$E$1:$E$1683, Heron!W$5)</f>
        <v>4776945.71</v>
      </c>
      <c r="X22" s="2">
        <f>W22+SUMIFS(data!$H$1:$H$1683, data!$A$1:$A$1683, Heron!$A22,  data!$E$1:$E$1683, Heron!X$5)</f>
        <v>4776945.71</v>
      </c>
      <c r="Y22" s="2">
        <f>X22+SUMIFS(data!$H$1:$H$1683, data!$A$1:$A$1683, Heron!$A22,  data!$E$1:$E$1683, Heron!Y$5)</f>
        <v>4776945.71</v>
      </c>
      <c r="Z22" s="2">
        <f>Y22+SUMIFS(data!$H$1:$H$1683, data!$A$1:$A$1683, Heron!$A22,  data!$E$1:$E$1683, Heron!Z$5)</f>
        <v>4776945.71</v>
      </c>
      <c r="AA22" s="2">
        <f>Z22+SUMIFS(data!$H$1:$H$1683, data!$A$1:$A$1683, Heron!$A22,  data!$E$1:$E$1683, Heron!AA$5)</f>
        <v>4776945.71</v>
      </c>
      <c r="AB22" s="2">
        <f>AA22+SUMIFS(data!$H$1:$H$1683, data!$A$1:$A$1683, Heron!$A22,  data!$E$1:$E$1683, Heron!AB$5)</f>
        <v>4776945.71</v>
      </c>
      <c r="AC22" s="2">
        <f>AB22+SUMIFS(data!$H$1:$H$1683, data!$A$1:$A$1683, Heron!$A22,  data!$E$1:$E$1683, Heron!AC$5)</f>
        <v>4776945.71</v>
      </c>
      <c r="AD22" s="2">
        <f>AC22+SUMIFS(data!$H$1:$H$1683, data!$A$1:$A$1683, Heron!$A22,  data!$E$1:$E$1683, Heron!AD$5)</f>
        <v>4776945.71</v>
      </c>
      <c r="AE22" s="2">
        <f>AD22+SUMIFS(data!$H$1:$H$1683, data!$A$1:$A$1683, Heron!$A22,  data!$E$1:$E$1683, Heron!AE$5)</f>
        <v>4776945.71</v>
      </c>
      <c r="AF22" s="2">
        <f>AE22+SUMIFS(data!$H$1:$H$1683, data!$A$1:$A$1683, Heron!$A22,  data!$E$1:$E$1683, Heron!AF$5)</f>
        <v>4776945.71</v>
      </c>
      <c r="AG22" s="2">
        <f>AF22+SUMIFS(data!$H$1:$H$1683, data!$A$1:$A$1683, Heron!$A22,  data!$E$1:$E$1683, Heron!AG$5)+SUMIFS('NSST Print'!$C$43,'NSST Print'!$F$43,Heron!A22)-SUMIFS('NSST Print'!$C$44:$C$50,'NSST Print'!$F$44:$F$50,Heron!A22)</f>
        <v>4776945.71</v>
      </c>
    </row>
    <row r="23" spans="1:33" x14ac:dyDescent="0.2">
      <c r="A23" t="s">
        <v>17</v>
      </c>
      <c r="C23" s="2">
        <f>SUMIFS(data!$H$1:$H$1683, data!$A$1:$A$1683, Heron!$A23, data!$E$1:$E$1683, Heron!C$5)</f>
        <v>0</v>
      </c>
      <c r="D23" s="2">
        <f>C23+SUMIFS(data!$H$1:$H$1683, data!$A$1:$A$1683, Heron!$A23,  data!$E$1:$E$1683, Heron!D$5)</f>
        <v>0</v>
      </c>
      <c r="E23" s="2">
        <f>D23+SUMIFS(data!$H$1:$H$1683, data!$A$1:$A$1683, Heron!$A23,  data!$E$1:$E$1683, Heron!E$5)</f>
        <v>0</v>
      </c>
      <c r="F23" s="2">
        <f>E23+SUMIFS(data!$H$1:$H$1683, data!$A$1:$A$1683, Heron!$A23,  data!$E$1:$E$1683, Heron!F$5)</f>
        <v>0</v>
      </c>
      <c r="G23" s="2">
        <f>F23+SUMIFS(data!$H$1:$H$1683, data!$A$1:$A$1683, Heron!$A23,  data!$E$1:$E$1683, Heron!G$5)</f>
        <v>0</v>
      </c>
      <c r="H23" s="2">
        <f>G23+SUMIFS(data!$H$1:$H$1683, data!$A$1:$A$1683, Heron!$A23,  data!$E$1:$E$1683, Heron!H$5)</f>
        <v>0</v>
      </c>
      <c r="I23" s="2">
        <f>H23+SUMIFS(data!$H$1:$H$1683, data!$A$1:$A$1683, Heron!$A23,  data!$E$1:$E$1683, Heron!I$5)</f>
        <v>0</v>
      </c>
      <c r="J23" s="2">
        <f>I23+SUMIFS(data!$H$1:$H$1683, data!$A$1:$A$1683, Heron!$A23,  data!$E$1:$E$1683, Heron!J$5)</f>
        <v>0</v>
      </c>
      <c r="K23" s="2">
        <f>J23+SUMIFS(data!$H$1:$H$1683, data!$A$1:$A$1683, Heron!$A23,  data!$E$1:$E$1683, Heron!K$5)</f>
        <v>123904.35</v>
      </c>
      <c r="L23" s="2">
        <f>K23+SUMIFS(data!$H$1:$H$1683, data!$A$1:$A$1683, Heron!$A23,  data!$E$1:$E$1683, Heron!L$5)</f>
        <v>381539.13</v>
      </c>
      <c r="M23" s="2">
        <f>L23+SUMIFS(data!$H$1:$H$1683, data!$A$1:$A$1683, Heron!$A23,  data!$E$1:$E$1683, Heron!M$5)</f>
        <v>1356034.77</v>
      </c>
      <c r="N23" s="2">
        <f>M23+SUMIFS(data!$H$1:$H$1683, data!$A$1:$A$1683, Heron!$A23,  data!$E$1:$E$1683, Heron!N$5)</f>
        <v>1822091.28</v>
      </c>
      <c r="O23" s="2">
        <f>N23+SUMIFS(data!$H$1:$H$1683, data!$A$1:$A$1683, Heron!$A23,  data!$E$1:$E$1683, Heron!O$5)</f>
        <v>2287495.62</v>
      </c>
      <c r="P23" s="2">
        <f>O23+SUMIFS(data!$H$1:$H$1683, data!$A$1:$A$1683, Heron!$A23,  data!$E$1:$E$1683, Heron!P$5)</f>
        <v>2736378.23</v>
      </c>
      <c r="Q23" s="2">
        <f>P23+SUMIFS(data!$H$1:$H$1683, data!$A$1:$A$1683, Heron!$A23,  data!$E$1:$E$1683, Heron!Q$5)</f>
        <v>2978969.54</v>
      </c>
      <c r="R23" s="2">
        <f>Q23+SUMIFS(data!$H$1:$H$1683, data!$A$1:$A$1683, Heron!$A23,  data!$E$1:$E$1683, Heron!R$5)</f>
        <v>3041139.11</v>
      </c>
      <c r="S23" s="2">
        <f>R23+SUMIFS(data!$H$1:$H$1683, data!$A$1:$A$1683, Heron!$A23,  data!$E$1:$E$1683, Heron!S$5)</f>
        <v>3103004.33</v>
      </c>
      <c r="T23" s="2">
        <f>S23+SUMIFS(data!$H$1:$H$1683, data!$A$1:$A$1683, Heron!$A23,  data!$E$1:$E$1683, Heron!T$5)</f>
        <v>3165608.68</v>
      </c>
      <c r="U23" s="2">
        <f>T23+SUMIFS(data!$H$1:$H$1683, data!$A$1:$A$1683, Heron!$A23,  data!$E$1:$E$1683, Heron!U$5)</f>
        <v>3165608.68</v>
      </c>
      <c r="V23" s="2">
        <f>U23+SUMIFS(data!$H$1:$H$1683, data!$A$1:$A$1683, Heron!$A23,  data!$E$1:$E$1683, Heron!V$5)</f>
        <v>3227778.25</v>
      </c>
      <c r="W23" s="2">
        <f>V23+SUMIFS(data!$H$1:$H$1683, data!$A$1:$A$1683, Heron!$A23,  data!$E$1:$E$1683, Heron!W$5)</f>
        <v>3340723.77</v>
      </c>
      <c r="X23" s="2">
        <f>W23+SUMIFS(data!$H$1:$H$1683, data!$A$1:$A$1683, Heron!$A23,  data!$E$1:$E$1683, Heron!X$5)</f>
        <v>3453669.29</v>
      </c>
      <c r="Y23" s="2">
        <f>X23+SUMIFS(data!$H$1:$H$1683, data!$A$1:$A$1683, Heron!$A23,  data!$E$1:$E$1683, Heron!Y$5)</f>
        <v>3566614.81</v>
      </c>
      <c r="Z23" s="2">
        <f>Y23+SUMIFS(data!$H$1:$H$1683, data!$A$1:$A$1683, Heron!$A23,  data!$E$1:$E$1683, Heron!Z$5)</f>
        <v>3679560.33</v>
      </c>
      <c r="AA23" s="2">
        <f>Z23+SUMIFS(data!$H$1:$H$1683, data!$A$1:$A$1683, Heron!$A23,  data!$E$1:$E$1683, Heron!AA$5)</f>
        <v>3792505.85</v>
      </c>
      <c r="AB23" s="2">
        <f>AA23+SUMIFS(data!$H$1:$H$1683, data!$A$1:$A$1683, Heron!$A23,  data!$E$1:$E$1683, Heron!AB$5)</f>
        <v>3905451.37</v>
      </c>
      <c r="AC23" s="2">
        <f>AB23+SUMIFS(data!$H$1:$H$1683, data!$A$1:$A$1683, Heron!$A23,  data!$E$1:$E$1683, Heron!AC$5)</f>
        <v>4171637.88</v>
      </c>
      <c r="AD23" s="2">
        <f>AC23+SUMIFS(data!$H$1:$H$1683, data!$A$1:$A$1683, Heron!$A23,  data!$E$1:$E$1683, Heron!AD$5)</f>
        <v>4171637.88</v>
      </c>
      <c r="AE23" s="2">
        <f>AD23+SUMIFS(data!$H$1:$H$1683, data!$A$1:$A$1683, Heron!$A23,  data!$E$1:$E$1683, Heron!AE$5)</f>
        <v>4171637.88</v>
      </c>
      <c r="AF23" s="2">
        <f>AE23+SUMIFS(data!$H$1:$H$1683, data!$A$1:$A$1683, Heron!$A23,  data!$E$1:$E$1683, Heron!AF$5)</f>
        <v>4171637.88</v>
      </c>
      <c r="AG23" s="2">
        <f>AF23+SUMIFS(data!$H$1:$H$1683, data!$A$1:$A$1683, Heron!$A23,  data!$E$1:$E$1683, Heron!AG$5)+SUMIFS('NSST Print'!$C$43,'NSST Print'!$F$43,Heron!A23)-SUMIFS('NSST Print'!$C$44:$C$50,'NSST Print'!$F$44:$F$50,Heron!A23)</f>
        <v>4171637.88</v>
      </c>
    </row>
    <row r="24" spans="1:33" x14ac:dyDescent="0.2">
      <c r="A24" t="s">
        <v>97</v>
      </c>
      <c r="C24" s="2">
        <f>SUMIFS(data!$H$1:$H$1683, data!$A$1:$A$1683, Heron!$A24, data!$E$1:$E$1683, Heron!C$5)</f>
        <v>0</v>
      </c>
      <c r="D24" s="2">
        <f>C24+SUMIFS(data!$H$1:$H$1683, data!$A$1:$A$1683, Heron!$A24,  data!$E$1:$E$1683, Heron!D$5)</f>
        <v>0</v>
      </c>
      <c r="E24" s="2">
        <f>D24+SUMIFS(data!$H$1:$H$1683, data!$A$1:$A$1683, Heron!$A24,  data!$E$1:$E$1683, Heron!E$5)</f>
        <v>0</v>
      </c>
      <c r="F24" s="2">
        <f>E24+SUMIFS(data!$H$1:$H$1683, data!$A$1:$A$1683, Heron!$A24,  data!$E$1:$E$1683, Heron!F$5)</f>
        <v>0</v>
      </c>
      <c r="G24" s="2">
        <f>F24+SUMIFS(data!$H$1:$H$1683, data!$A$1:$A$1683, Heron!$A24,  data!$E$1:$E$1683, Heron!G$5)</f>
        <v>0</v>
      </c>
      <c r="H24" s="2">
        <f>G24+SUMIFS(data!$H$1:$H$1683, data!$A$1:$A$1683, Heron!$A24,  data!$E$1:$E$1683, Heron!H$5)</f>
        <v>0</v>
      </c>
      <c r="I24" s="2">
        <f>H24+SUMIFS(data!$H$1:$H$1683, data!$A$1:$A$1683, Heron!$A24,  data!$E$1:$E$1683, Heron!I$5)</f>
        <v>0</v>
      </c>
      <c r="J24" s="2">
        <f>I24+SUMIFS(data!$H$1:$H$1683, data!$A$1:$A$1683, Heron!$A24,  data!$E$1:$E$1683, Heron!J$5)</f>
        <v>0</v>
      </c>
      <c r="K24" s="2">
        <f>J24+SUMIFS(data!$H$1:$H$1683, data!$A$1:$A$1683, Heron!$A24,  data!$E$1:$E$1683, Heron!K$5)</f>
        <v>0</v>
      </c>
      <c r="L24" s="2">
        <f>K24+SUMIFS(data!$H$1:$H$1683, data!$A$1:$A$1683, Heron!$A24,  data!$E$1:$E$1683, Heron!L$5)</f>
        <v>0</v>
      </c>
      <c r="M24" s="2">
        <f>L24+SUMIFS(data!$H$1:$H$1683, data!$A$1:$A$1683, Heron!$A24,  data!$E$1:$E$1683, Heron!M$5)</f>
        <v>0</v>
      </c>
      <c r="N24" s="2">
        <f>M24+SUMIFS(data!$H$1:$H$1683, data!$A$1:$A$1683, Heron!$A24,  data!$E$1:$E$1683, Heron!N$5)</f>
        <v>0</v>
      </c>
      <c r="O24" s="2">
        <f>N24+SUMIFS(data!$H$1:$H$1683, data!$A$1:$A$1683, Heron!$A24,  data!$E$1:$E$1683, Heron!O$5)</f>
        <v>0</v>
      </c>
      <c r="P24" s="2">
        <f>O24+SUMIFS(data!$H$1:$H$1683, data!$A$1:$A$1683, Heron!$A24,  data!$E$1:$E$1683, Heron!P$5)</f>
        <v>0</v>
      </c>
      <c r="Q24" s="2">
        <f>P24+SUMIFS(data!$H$1:$H$1683, data!$A$1:$A$1683, Heron!$A24,  data!$E$1:$E$1683, Heron!Q$5)</f>
        <v>0</v>
      </c>
      <c r="R24" s="2">
        <f>Q24+SUMIFS(data!$H$1:$H$1683, data!$A$1:$A$1683, Heron!$A24,  data!$E$1:$E$1683, Heron!R$5)</f>
        <v>0</v>
      </c>
      <c r="S24" s="2">
        <f>R24+SUMIFS(data!$H$1:$H$1683, data!$A$1:$A$1683, Heron!$A24,  data!$E$1:$E$1683, Heron!S$5)</f>
        <v>0</v>
      </c>
      <c r="T24" s="2">
        <f>S24+SUMIFS(data!$H$1:$H$1683, data!$A$1:$A$1683, Heron!$A24,  data!$E$1:$E$1683, Heron!T$5)</f>
        <v>343456.51</v>
      </c>
      <c r="U24" s="2">
        <f>T24+SUMIFS(data!$H$1:$H$1683, data!$A$1:$A$1683, Heron!$A24,  data!$E$1:$E$1683, Heron!U$5)</f>
        <v>993852.14</v>
      </c>
      <c r="V24" s="2">
        <f>U24+SUMIFS(data!$H$1:$H$1683, data!$A$1:$A$1683, Heron!$A24,  data!$E$1:$E$1683, Heron!V$5)</f>
        <v>1795595.99</v>
      </c>
      <c r="W24" s="2">
        <f>V24+SUMIFS(data!$H$1:$H$1683, data!$A$1:$A$1683, Heron!$A24,  data!$E$1:$E$1683, Heron!W$5)</f>
        <v>2597339.84</v>
      </c>
      <c r="X24" s="2">
        <f>W24+SUMIFS(data!$H$1:$H$1683, data!$A$1:$A$1683, Heron!$A24,  data!$E$1:$E$1683, Heron!X$5)</f>
        <v>3039083.69</v>
      </c>
      <c r="Y24" s="2">
        <f>X24+SUMIFS(data!$H$1:$H$1683, data!$A$1:$A$1683, Heron!$A24,  data!$E$1:$E$1683, Heron!Y$5)</f>
        <v>3780827.54</v>
      </c>
      <c r="Z24" s="2">
        <f>Y24+SUMIFS(data!$H$1:$H$1683, data!$A$1:$A$1683, Heron!$A24,  data!$E$1:$E$1683, Heron!Z$5)</f>
        <v>5062571.3900000006</v>
      </c>
      <c r="AA24" s="2">
        <f>Z24+SUMIFS(data!$H$1:$H$1683, data!$A$1:$A$1683, Heron!$A24,  data!$E$1:$E$1683, Heron!AA$5)</f>
        <v>6824315.2400000002</v>
      </c>
      <c r="AB24" s="2">
        <f>AA24+SUMIFS(data!$H$1:$H$1683, data!$A$1:$A$1683, Heron!$A24,  data!$E$1:$E$1683, Heron!AB$5)</f>
        <v>7866059.0899999999</v>
      </c>
      <c r="AC24" s="2">
        <f>AB24+SUMIFS(data!$H$1:$H$1683, data!$A$1:$A$1683, Heron!$A24,  data!$E$1:$E$1683, Heron!AC$5)</f>
        <v>8607802.9399999995</v>
      </c>
      <c r="AD24" s="2">
        <f>AC24+SUMIFS(data!$H$1:$H$1683, data!$A$1:$A$1683, Heron!$A24,  data!$E$1:$E$1683, Heron!AD$5)</f>
        <v>9829546.7899999991</v>
      </c>
      <c r="AE24" s="2">
        <f>AD24+SUMIFS(data!$H$1:$H$1683, data!$A$1:$A$1683, Heron!$A24,  data!$E$1:$E$1683, Heron!AE$5)</f>
        <v>10268333.68</v>
      </c>
      <c r="AF24" s="2">
        <f>AE24+SUMIFS(data!$H$1:$H$1683, data!$A$1:$A$1683, Heron!$A24,  data!$E$1:$E$1683, Heron!AF$5)</f>
        <v>11730077.48</v>
      </c>
      <c r="AG24" s="2">
        <f>AF24+SUMIFS(data!$H$1:$H$1683, data!$A$1:$A$1683, Heron!$A24,  data!$E$1:$E$1683, Heron!AG$5)+SUMIFS('NSST Print'!$C$43,'NSST Print'!$F$43,Heron!A24)-SUMIFS('NSST Print'!$C$44:$C$50,'NSST Print'!$F$44:$F$50,Heron!A24)</f>
        <v>11730077.48</v>
      </c>
    </row>
    <row r="25" spans="1:33" x14ac:dyDescent="0.2">
      <c r="A25" t="s">
        <v>19</v>
      </c>
      <c r="C25" s="2">
        <f>SUMIFS(data!$H$1:$H$1683, data!$A$1:$A$1683, Heron!$A25, data!$E$1:$E$1683, Heron!C$5)</f>
        <v>0</v>
      </c>
      <c r="D25" s="2">
        <f>C25+SUMIFS(data!$H$1:$H$1683, data!$A$1:$A$1683, Heron!$A25,  data!$E$1:$E$1683, Heron!D$5)</f>
        <v>0</v>
      </c>
      <c r="E25" s="2">
        <f>D25+SUMIFS(data!$H$1:$H$1683, data!$A$1:$A$1683, Heron!$A25,  data!$E$1:$E$1683, Heron!E$5)</f>
        <v>0</v>
      </c>
      <c r="F25" s="2">
        <f>E25+SUMIFS(data!$H$1:$H$1683, data!$A$1:$A$1683, Heron!$A25,  data!$E$1:$E$1683, Heron!F$5)</f>
        <v>86956.52</v>
      </c>
      <c r="G25" s="2">
        <f>F25+SUMIFS(data!$H$1:$H$1683, data!$A$1:$A$1683, Heron!$A25,  data!$E$1:$E$1683, Heron!G$5)</f>
        <v>86956.52</v>
      </c>
      <c r="H25" s="2">
        <f>G25+SUMIFS(data!$H$1:$H$1683, data!$A$1:$A$1683, Heron!$A25,  data!$E$1:$E$1683, Heron!H$5)</f>
        <v>86956.52</v>
      </c>
      <c r="I25" s="2">
        <f>H25+SUMIFS(data!$H$1:$H$1683, data!$A$1:$A$1683, Heron!$A25,  data!$E$1:$E$1683, Heron!I$5)</f>
        <v>86956.52</v>
      </c>
      <c r="J25" s="2">
        <f>I25+SUMIFS(data!$H$1:$H$1683, data!$A$1:$A$1683, Heron!$A25,  data!$E$1:$E$1683, Heron!J$5)</f>
        <v>86956.52</v>
      </c>
      <c r="K25" s="2">
        <f>J25+SUMIFS(data!$H$1:$H$1683, data!$A$1:$A$1683, Heron!$A25,  data!$E$1:$E$1683, Heron!K$5)</f>
        <v>86956.52</v>
      </c>
      <c r="L25" s="2">
        <f>K25+SUMIFS(data!$H$1:$H$1683, data!$A$1:$A$1683, Heron!$A25,  data!$E$1:$E$1683, Heron!L$5)</f>
        <v>86956.52</v>
      </c>
      <c r="M25" s="2">
        <f>L25+SUMIFS(data!$H$1:$H$1683, data!$A$1:$A$1683, Heron!$A25,  data!$E$1:$E$1683, Heron!M$5)</f>
        <v>86956.52</v>
      </c>
      <c r="N25" s="2">
        <f>M25+SUMIFS(data!$H$1:$H$1683, data!$A$1:$A$1683, Heron!$A25,  data!$E$1:$E$1683, Heron!N$5)</f>
        <v>86956.52</v>
      </c>
      <c r="O25" s="2">
        <f>N25+SUMIFS(data!$H$1:$H$1683, data!$A$1:$A$1683, Heron!$A25,  data!$E$1:$E$1683, Heron!O$5)</f>
        <v>86956.52</v>
      </c>
      <c r="P25" s="2">
        <f>O25+SUMIFS(data!$H$1:$H$1683, data!$A$1:$A$1683, Heron!$A25,  data!$E$1:$E$1683, Heron!P$5)</f>
        <v>86956.52</v>
      </c>
      <c r="Q25" s="2">
        <f>P25+SUMIFS(data!$H$1:$H$1683, data!$A$1:$A$1683, Heron!$A25,  data!$E$1:$E$1683, Heron!Q$5)</f>
        <v>86956.52</v>
      </c>
      <c r="R25" s="2">
        <f>Q25+SUMIFS(data!$H$1:$H$1683, data!$A$1:$A$1683, Heron!$A25,  data!$E$1:$E$1683, Heron!R$5)</f>
        <v>86956.52</v>
      </c>
      <c r="S25" s="2">
        <f>R25+SUMIFS(data!$H$1:$H$1683, data!$A$1:$A$1683, Heron!$A25,  data!$E$1:$E$1683, Heron!S$5)</f>
        <v>86956.52</v>
      </c>
      <c r="T25" s="2">
        <f>S25+SUMIFS(data!$H$1:$H$1683, data!$A$1:$A$1683, Heron!$A25,  data!$E$1:$E$1683, Heron!T$5)</f>
        <v>86956.52</v>
      </c>
      <c r="U25" s="2">
        <f>T25+SUMIFS(data!$H$1:$H$1683, data!$A$1:$A$1683, Heron!$A25,  data!$E$1:$E$1683, Heron!U$5)</f>
        <v>86956.52</v>
      </c>
      <c r="V25" s="2">
        <f>U25+SUMIFS(data!$H$1:$H$1683, data!$A$1:$A$1683, Heron!$A25,  data!$E$1:$E$1683, Heron!V$5)</f>
        <v>86956.52</v>
      </c>
      <c r="W25" s="2">
        <f>V25+SUMIFS(data!$H$1:$H$1683, data!$A$1:$A$1683, Heron!$A25,  data!$E$1:$E$1683, Heron!W$5)</f>
        <v>86956.52</v>
      </c>
      <c r="X25" s="2">
        <f>W25+SUMIFS(data!$H$1:$H$1683, data!$A$1:$A$1683, Heron!$A25,  data!$E$1:$E$1683, Heron!X$5)</f>
        <v>86956.52</v>
      </c>
      <c r="Y25" s="2">
        <f>X25+SUMIFS(data!$H$1:$H$1683, data!$A$1:$A$1683, Heron!$A25,  data!$E$1:$E$1683, Heron!Y$5)</f>
        <v>86956.52</v>
      </c>
      <c r="Z25" s="2">
        <f>Y25+SUMIFS(data!$H$1:$H$1683, data!$A$1:$A$1683, Heron!$A25,  data!$E$1:$E$1683, Heron!Z$5)</f>
        <v>86956.52</v>
      </c>
      <c r="AA25" s="2">
        <f>Z25+SUMIFS(data!$H$1:$H$1683, data!$A$1:$A$1683, Heron!$A25,  data!$E$1:$E$1683, Heron!AA$5)</f>
        <v>86956.52</v>
      </c>
      <c r="AB25" s="2">
        <f>AA25+SUMIFS(data!$H$1:$H$1683, data!$A$1:$A$1683, Heron!$A25,  data!$E$1:$E$1683, Heron!AB$5)</f>
        <v>86956.52</v>
      </c>
      <c r="AC25" s="2">
        <f>AB25+SUMIFS(data!$H$1:$H$1683, data!$A$1:$A$1683, Heron!$A25,  data!$E$1:$E$1683, Heron!AC$5)</f>
        <v>86956.52</v>
      </c>
      <c r="AD25" s="2">
        <f>AC25+SUMIFS(data!$H$1:$H$1683, data!$A$1:$A$1683, Heron!$A25,  data!$E$1:$E$1683, Heron!AD$5)</f>
        <v>86956.52</v>
      </c>
      <c r="AE25" s="2">
        <f>AD25+SUMIFS(data!$H$1:$H$1683, data!$A$1:$A$1683, Heron!$A25,  data!$E$1:$E$1683, Heron!AE$5)</f>
        <v>86956.52</v>
      </c>
      <c r="AF25" s="2">
        <f>AE25+SUMIFS(data!$H$1:$H$1683, data!$A$1:$A$1683, Heron!$A25,  data!$E$1:$E$1683, Heron!AF$5)</f>
        <v>86956.52</v>
      </c>
      <c r="AG25" s="2">
        <f>AF25+SUMIFS(data!$H$1:$H$1683, data!$A$1:$A$1683, Heron!$A25,  data!$E$1:$E$1683, Heron!AG$5)+SUMIFS('NSST Print'!$C$43,'NSST Print'!$F$43,Heron!A25)-SUMIFS('NSST Print'!$C$44:$C$50,'NSST Print'!$F$44:$F$50,Heron!A25)</f>
        <v>86956.52</v>
      </c>
    </row>
    <row r="26" spans="1:33" x14ac:dyDescent="0.2">
      <c r="A26" t="s">
        <v>20</v>
      </c>
      <c r="C26" s="2">
        <f>SUMIFS(data!$H$1:$H$1683, data!$A$1:$A$1683, Heron!$A26, data!$E$1:$E$1683, Heron!C$5)</f>
        <v>0</v>
      </c>
      <c r="D26" s="2">
        <f>C26+SUMIFS(data!$H$1:$H$1683, data!$A$1:$A$1683, Heron!$A26,  data!$E$1:$E$1683, Heron!D$5)</f>
        <v>0</v>
      </c>
      <c r="E26" s="2">
        <f>D26+SUMIFS(data!$H$1:$H$1683, data!$A$1:$A$1683, Heron!$A26,  data!$E$1:$E$1683, Heron!E$5)</f>
        <v>0</v>
      </c>
      <c r="F26" s="2">
        <f>E26+SUMIFS(data!$H$1:$H$1683, data!$A$1:$A$1683, Heron!$A26,  data!$E$1:$E$1683, Heron!F$5)</f>
        <v>0</v>
      </c>
      <c r="G26" s="2">
        <f>F26+SUMIFS(data!$H$1:$H$1683, data!$A$1:$A$1683, Heron!$A26,  data!$E$1:$E$1683, Heron!G$5)</f>
        <v>0</v>
      </c>
      <c r="H26" s="2">
        <f>G26+SUMIFS(data!$H$1:$H$1683, data!$A$1:$A$1683, Heron!$A26,  data!$E$1:$E$1683, Heron!H$5)</f>
        <v>0</v>
      </c>
      <c r="I26" s="2">
        <f>H26+SUMIFS(data!$H$1:$H$1683, data!$A$1:$A$1683, Heron!$A26,  data!$E$1:$E$1683, Heron!I$5)</f>
        <v>0</v>
      </c>
      <c r="J26" s="2">
        <f>I26+SUMIFS(data!$H$1:$H$1683, data!$A$1:$A$1683, Heron!$A26,  data!$E$1:$E$1683, Heron!J$5)</f>
        <v>0</v>
      </c>
      <c r="K26" s="2">
        <f>J26+SUMIFS(data!$H$1:$H$1683, data!$A$1:$A$1683, Heron!$A26,  data!$E$1:$E$1683, Heron!K$5)</f>
        <v>0</v>
      </c>
      <c r="L26" s="2">
        <f>K26+SUMIFS(data!$H$1:$H$1683, data!$A$1:$A$1683, Heron!$A26,  data!$E$1:$E$1683, Heron!L$5)</f>
        <v>0</v>
      </c>
      <c r="M26" s="2">
        <f>L26+SUMIFS(data!$H$1:$H$1683, data!$A$1:$A$1683, Heron!$A26,  data!$E$1:$E$1683, Heron!M$5)</f>
        <v>0</v>
      </c>
      <c r="N26" s="2">
        <f>M26+SUMIFS(data!$H$1:$H$1683, data!$A$1:$A$1683, Heron!$A26,  data!$E$1:$E$1683, Heron!N$5)</f>
        <v>0</v>
      </c>
      <c r="O26" s="2">
        <f>N26+SUMIFS(data!$H$1:$H$1683, data!$A$1:$A$1683, Heron!$A26,  data!$E$1:$E$1683, Heron!O$5)</f>
        <v>0</v>
      </c>
      <c r="P26" s="2">
        <f>O26+SUMIFS(data!$H$1:$H$1683, data!$A$1:$A$1683, Heron!$A26,  data!$E$1:$E$1683, Heron!P$5)</f>
        <v>0</v>
      </c>
      <c r="Q26" s="2">
        <f>P26+SUMIFS(data!$H$1:$H$1683, data!$A$1:$A$1683, Heron!$A26,  data!$E$1:$E$1683, Heron!Q$5)</f>
        <v>0</v>
      </c>
      <c r="R26" s="2">
        <f>Q26+SUMIFS(data!$H$1:$H$1683, data!$A$1:$A$1683, Heron!$A26,  data!$E$1:$E$1683, Heron!R$5)</f>
        <v>0</v>
      </c>
      <c r="S26" s="2">
        <f>R26+SUMIFS(data!$H$1:$H$1683, data!$A$1:$A$1683, Heron!$A26,  data!$E$1:$E$1683, Heron!S$5)</f>
        <v>0</v>
      </c>
      <c r="T26" s="2">
        <f>S26+SUMIFS(data!$H$1:$H$1683, data!$A$1:$A$1683, Heron!$A26,  data!$E$1:$E$1683, Heron!T$5)</f>
        <v>0</v>
      </c>
      <c r="U26" s="2">
        <f>T26+SUMIFS(data!$H$1:$H$1683, data!$A$1:$A$1683, Heron!$A26,  data!$E$1:$E$1683, Heron!U$5)</f>
        <v>0</v>
      </c>
      <c r="V26" s="2">
        <f>U26+SUMIFS(data!$H$1:$H$1683, data!$A$1:$A$1683, Heron!$A26,  data!$E$1:$E$1683, Heron!V$5)</f>
        <v>0</v>
      </c>
      <c r="W26" s="2">
        <f>V26+SUMIFS(data!$H$1:$H$1683, data!$A$1:$A$1683, Heron!$A26,  data!$E$1:$E$1683, Heron!W$5)</f>
        <v>0</v>
      </c>
      <c r="X26" s="2">
        <f>W26+SUMIFS(data!$H$1:$H$1683, data!$A$1:$A$1683, Heron!$A26,  data!$E$1:$E$1683, Heron!X$5)</f>
        <v>0</v>
      </c>
      <c r="Y26" s="2">
        <f>X26+SUMIFS(data!$H$1:$H$1683, data!$A$1:$A$1683, Heron!$A26,  data!$E$1:$E$1683, Heron!Y$5)</f>
        <v>0</v>
      </c>
      <c r="Z26" s="2">
        <f>Y26+SUMIFS(data!$H$1:$H$1683, data!$A$1:$A$1683, Heron!$A26,  data!$E$1:$E$1683, Heron!Z$5)</f>
        <v>0</v>
      </c>
      <c r="AA26" s="2">
        <f>Z26+SUMIFS(data!$H$1:$H$1683, data!$A$1:$A$1683, Heron!$A26,  data!$E$1:$E$1683, Heron!AA$5)</f>
        <v>0</v>
      </c>
      <c r="AB26" s="2">
        <f>AA26+SUMIFS(data!$H$1:$H$1683, data!$A$1:$A$1683, Heron!$A26,  data!$E$1:$E$1683, Heron!AB$5)</f>
        <v>0</v>
      </c>
      <c r="AC26" s="2">
        <f>AB26+SUMIFS(data!$H$1:$H$1683, data!$A$1:$A$1683, Heron!$A26,  data!$E$1:$E$1683, Heron!AC$5)</f>
        <v>0</v>
      </c>
      <c r="AD26" s="2">
        <f>AC26+SUMIFS(data!$H$1:$H$1683, data!$A$1:$A$1683, Heron!$A26,  data!$E$1:$E$1683, Heron!AD$5)</f>
        <v>0</v>
      </c>
      <c r="AE26" s="2">
        <f>AD26+SUMIFS(data!$H$1:$H$1683, data!$A$1:$A$1683, Heron!$A26,  data!$E$1:$E$1683, Heron!AE$5)</f>
        <v>0</v>
      </c>
      <c r="AF26" s="2">
        <f>AE26+SUMIFS(data!$H$1:$H$1683, data!$A$1:$A$1683, Heron!$A26,  data!$E$1:$E$1683, Heron!AF$5)</f>
        <v>0</v>
      </c>
      <c r="AG26" s="2">
        <f>AF26+SUMIFS(data!$H$1:$H$1683, data!$A$1:$A$1683, Heron!$A26,  data!$E$1:$E$1683, Heron!AG$5)+SUMIFS('NSST Print'!$C$43,'NSST Print'!$F$43,Heron!A26)-SUMIFS('NSST Print'!$C$44:$C$50,'NSST Print'!$F$44:$F$50,Heron!A26)</f>
        <v>0</v>
      </c>
    </row>
    <row r="27" spans="1:33" x14ac:dyDescent="0.2">
      <c r="A27" t="s">
        <v>85</v>
      </c>
      <c r="C27" s="2">
        <f>SUMIFS(data!$H$1:$H$1683, data!$A$1:$A$1683, Heron!$A27, data!$E$1:$E$1683, Heron!C$5)</f>
        <v>0</v>
      </c>
      <c r="D27" s="2">
        <f>C27+SUMIFS(data!$H$1:$H$1683, data!$A$1:$A$1683, Heron!$A27,  data!$E$1:$E$1683, Heron!D$5)</f>
        <v>0</v>
      </c>
      <c r="E27" s="2">
        <f>D27+SUMIFS(data!$H$1:$H$1683, data!$A$1:$A$1683, Heron!$A27,  data!$E$1:$E$1683, Heron!E$5)</f>
        <v>0</v>
      </c>
      <c r="F27" s="2">
        <f>E27+SUMIFS(data!$H$1:$H$1683, data!$A$1:$A$1683, Heron!$A27,  data!$E$1:$E$1683, Heron!F$5)</f>
        <v>0</v>
      </c>
      <c r="G27" s="2">
        <f>F27+SUMIFS(data!$H$1:$H$1683, data!$A$1:$A$1683, Heron!$A27,  data!$E$1:$E$1683, Heron!G$5)</f>
        <v>0</v>
      </c>
      <c r="H27" s="2">
        <f>G27+SUMIFS(data!$H$1:$H$1683, data!$A$1:$A$1683, Heron!$A27,  data!$E$1:$E$1683, Heron!H$5)</f>
        <v>0</v>
      </c>
      <c r="I27" s="2">
        <f>H27+SUMIFS(data!$H$1:$H$1683, data!$A$1:$A$1683, Heron!$A27,  data!$E$1:$E$1683, Heron!I$5)</f>
        <v>0</v>
      </c>
      <c r="J27" s="2">
        <f>I27+SUMIFS(data!$H$1:$H$1683, data!$A$1:$A$1683, Heron!$A27,  data!$E$1:$E$1683, Heron!J$5)</f>
        <v>0</v>
      </c>
      <c r="K27" s="2">
        <f>J27+SUMIFS(data!$H$1:$H$1683, data!$A$1:$A$1683, Heron!$A27,  data!$E$1:$E$1683, Heron!K$5)</f>
        <v>0</v>
      </c>
      <c r="L27" s="2">
        <f>K27+SUMIFS(data!$H$1:$H$1683, data!$A$1:$A$1683, Heron!$A27,  data!$E$1:$E$1683, Heron!L$5)</f>
        <v>0</v>
      </c>
      <c r="M27" s="2">
        <f>L27+SUMIFS(data!$H$1:$H$1683, data!$A$1:$A$1683, Heron!$A27,  data!$E$1:$E$1683, Heron!M$5)</f>
        <v>0</v>
      </c>
      <c r="N27" s="2">
        <f>M27+SUMIFS(data!$H$1:$H$1683, data!$A$1:$A$1683, Heron!$A27,  data!$E$1:$E$1683, Heron!N$5)</f>
        <v>0</v>
      </c>
      <c r="O27" s="2">
        <f>N27+SUMIFS(data!$H$1:$H$1683, data!$A$1:$A$1683, Heron!$A27,  data!$E$1:$E$1683, Heron!O$5)</f>
        <v>750</v>
      </c>
      <c r="P27" s="2">
        <f>O27+SUMIFS(data!$H$1:$H$1683, data!$A$1:$A$1683, Heron!$A27,  data!$E$1:$E$1683, Heron!P$5)</f>
        <v>250</v>
      </c>
      <c r="Q27" s="2">
        <f>P27+SUMIFS(data!$H$1:$H$1683, data!$A$1:$A$1683, Heron!$A27,  data!$E$1:$E$1683, Heron!Q$5)</f>
        <v>250</v>
      </c>
      <c r="R27" s="2">
        <f>Q27+SUMIFS(data!$H$1:$H$1683, data!$A$1:$A$1683, Heron!$A27,  data!$E$1:$E$1683, Heron!R$5)</f>
        <v>250</v>
      </c>
      <c r="S27" s="2">
        <f>R27+SUMIFS(data!$H$1:$H$1683, data!$A$1:$A$1683, Heron!$A27,  data!$E$1:$E$1683, Heron!S$5)</f>
        <v>250</v>
      </c>
      <c r="T27" s="2">
        <f>S27+SUMIFS(data!$H$1:$H$1683, data!$A$1:$A$1683, Heron!$A27,  data!$E$1:$E$1683, Heron!T$5)</f>
        <v>250</v>
      </c>
      <c r="U27" s="2">
        <f>T27+SUMIFS(data!$H$1:$H$1683, data!$A$1:$A$1683, Heron!$A27,  data!$E$1:$E$1683, Heron!U$5)</f>
        <v>350</v>
      </c>
      <c r="V27" s="2">
        <f>U27+SUMIFS(data!$H$1:$H$1683, data!$A$1:$A$1683, Heron!$A27,  data!$E$1:$E$1683, Heron!V$5)</f>
        <v>436.96</v>
      </c>
      <c r="W27" s="2">
        <f>V27+SUMIFS(data!$H$1:$H$1683, data!$A$1:$A$1683, Heron!$A27,  data!$E$1:$E$1683, Heron!W$5)</f>
        <v>436.96</v>
      </c>
      <c r="X27" s="2">
        <f>W27+SUMIFS(data!$H$1:$H$1683, data!$A$1:$A$1683, Heron!$A27,  data!$E$1:$E$1683, Heron!X$5)</f>
        <v>436.96</v>
      </c>
      <c r="Y27" s="2">
        <f>X27+SUMIFS(data!$H$1:$H$1683, data!$A$1:$A$1683, Heron!$A27,  data!$E$1:$E$1683, Heron!Y$5)</f>
        <v>436.96</v>
      </c>
      <c r="Z27" s="2">
        <f>Y27+SUMIFS(data!$H$1:$H$1683, data!$A$1:$A$1683, Heron!$A27,  data!$E$1:$E$1683, Heron!Z$5)</f>
        <v>436.96</v>
      </c>
      <c r="AA27" s="2">
        <f>Z27+SUMIFS(data!$H$1:$H$1683, data!$A$1:$A$1683, Heron!$A27,  data!$E$1:$E$1683, Heron!AA$5)</f>
        <v>436.96</v>
      </c>
      <c r="AB27" s="2">
        <f>AA27+SUMIFS(data!$H$1:$H$1683, data!$A$1:$A$1683, Heron!$A27,  data!$E$1:$E$1683, Heron!AB$5)</f>
        <v>436.96</v>
      </c>
      <c r="AC27" s="2">
        <f>AB27+SUMIFS(data!$H$1:$H$1683, data!$A$1:$A$1683, Heron!$A27,  data!$E$1:$E$1683, Heron!AC$5)</f>
        <v>436.96</v>
      </c>
      <c r="AD27" s="2">
        <f>AC27+SUMIFS(data!$H$1:$H$1683, data!$A$1:$A$1683, Heron!$A27,  data!$E$1:$E$1683, Heron!AD$5)</f>
        <v>436.96</v>
      </c>
      <c r="AE27" s="2">
        <f>AD27+SUMIFS(data!$H$1:$H$1683, data!$A$1:$A$1683, Heron!$A27,  data!$E$1:$E$1683, Heron!AE$5)</f>
        <v>436.96</v>
      </c>
      <c r="AF27" s="2">
        <f>AE27+SUMIFS(data!$H$1:$H$1683, data!$A$1:$A$1683, Heron!$A27,  data!$E$1:$E$1683, Heron!AF$5)</f>
        <v>436.96</v>
      </c>
      <c r="AG27" s="2">
        <f>AF27+SUMIFS(data!$H$1:$H$1683, data!$A$1:$A$1683, Heron!$A27,  data!$E$1:$E$1683, Heron!AG$5)+SUMIFS('NSST Print'!$C$43,'NSST Print'!$F$43,Heron!A27)-SUMIFS('NSST Print'!$C$44:$C$50,'NSST Print'!$F$44:$F$50,Heron!A27)</f>
        <v>436.96</v>
      </c>
    </row>
    <row r="28" spans="1:33" x14ac:dyDescent="0.2">
      <c r="A28" t="s">
        <v>86</v>
      </c>
      <c r="C28" s="2">
        <f>SUMIFS(data!$H$1:$H$1683, data!$A$1:$A$1683, Heron!$A28, data!$E$1:$E$1683, Heron!C$5)</f>
        <v>0</v>
      </c>
      <c r="D28" s="2">
        <f>C28+SUMIFS(data!$H$1:$H$1683, data!$A$1:$A$1683, Heron!$A28,  data!$E$1:$E$1683, Heron!D$5)</f>
        <v>0</v>
      </c>
      <c r="E28" s="2">
        <f>D28+SUMIFS(data!$H$1:$H$1683, data!$A$1:$A$1683, Heron!$A28,  data!$E$1:$E$1683, Heron!E$5)</f>
        <v>0</v>
      </c>
      <c r="F28" s="2">
        <f>E28+SUMIFS(data!$H$1:$H$1683, data!$A$1:$A$1683, Heron!$A28,  data!$E$1:$E$1683, Heron!F$5)</f>
        <v>0</v>
      </c>
      <c r="G28" s="2">
        <f>F28+SUMIFS(data!$H$1:$H$1683, data!$A$1:$A$1683, Heron!$A28,  data!$E$1:$E$1683, Heron!G$5)</f>
        <v>0</v>
      </c>
      <c r="H28" s="2">
        <f>G28+SUMIFS(data!$H$1:$H$1683, data!$A$1:$A$1683, Heron!$A28,  data!$E$1:$E$1683, Heron!H$5)</f>
        <v>0</v>
      </c>
      <c r="I28" s="2">
        <f>H28+SUMIFS(data!$H$1:$H$1683, data!$A$1:$A$1683, Heron!$A28,  data!$E$1:$E$1683, Heron!I$5)</f>
        <v>0</v>
      </c>
      <c r="J28" s="2">
        <f>I28+SUMIFS(data!$H$1:$H$1683, data!$A$1:$A$1683, Heron!$A28,  data!$E$1:$E$1683, Heron!J$5)</f>
        <v>0</v>
      </c>
      <c r="K28" s="2">
        <f>J28+SUMIFS(data!$H$1:$H$1683, data!$A$1:$A$1683, Heron!$A28,  data!$E$1:$E$1683, Heron!K$5)</f>
        <v>0</v>
      </c>
      <c r="L28" s="2">
        <f>K28+SUMIFS(data!$H$1:$H$1683, data!$A$1:$A$1683, Heron!$A28,  data!$E$1:$E$1683, Heron!L$5)</f>
        <v>0</v>
      </c>
      <c r="M28" s="2">
        <f>L28+SUMIFS(data!$H$1:$H$1683, data!$A$1:$A$1683, Heron!$A28,  data!$E$1:$E$1683, Heron!M$5)</f>
        <v>0</v>
      </c>
      <c r="N28" s="2">
        <f>M28+SUMIFS(data!$H$1:$H$1683, data!$A$1:$A$1683, Heron!$A28,  data!$E$1:$E$1683, Heron!N$5)</f>
        <v>0</v>
      </c>
      <c r="O28" s="2">
        <f>N28+SUMIFS(data!$H$1:$H$1683, data!$A$1:$A$1683, Heron!$A28,  data!$E$1:$E$1683, Heron!O$5)</f>
        <v>0</v>
      </c>
      <c r="P28" s="2">
        <f>O28+SUMIFS(data!$H$1:$H$1683, data!$A$1:$A$1683, Heron!$A28,  data!$E$1:$E$1683, Heron!P$5)</f>
        <v>0</v>
      </c>
      <c r="Q28" s="2">
        <f>P28+SUMIFS(data!$H$1:$H$1683, data!$A$1:$A$1683, Heron!$A28,  data!$E$1:$E$1683, Heron!Q$5)</f>
        <v>0</v>
      </c>
      <c r="R28" s="2">
        <f>Q28+SUMIFS(data!$H$1:$H$1683, data!$A$1:$A$1683, Heron!$A28,  data!$E$1:$E$1683, Heron!R$5)</f>
        <v>86.96</v>
      </c>
      <c r="S28" s="2">
        <f>R28+SUMIFS(data!$H$1:$H$1683, data!$A$1:$A$1683, Heron!$A28,  data!$E$1:$E$1683, Heron!S$5)</f>
        <v>86.96</v>
      </c>
      <c r="T28" s="2">
        <f>S28+SUMIFS(data!$H$1:$H$1683, data!$A$1:$A$1683, Heron!$A28,  data!$E$1:$E$1683, Heron!T$5)</f>
        <v>86.96</v>
      </c>
      <c r="U28" s="2">
        <f>T28+SUMIFS(data!$H$1:$H$1683, data!$A$1:$A$1683, Heron!$A28,  data!$E$1:$E$1683, Heron!U$5)</f>
        <v>86.96</v>
      </c>
      <c r="V28" s="2">
        <f>U28+SUMIFS(data!$H$1:$H$1683, data!$A$1:$A$1683, Heron!$A28,  data!$E$1:$E$1683, Heron!V$5)</f>
        <v>86.96</v>
      </c>
      <c r="W28" s="2">
        <f>V28+SUMIFS(data!$H$1:$H$1683, data!$A$1:$A$1683, Heron!$A28,  data!$E$1:$E$1683, Heron!W$5)</f>
        <v>86.96</v>
      </c>
      <c r="X28" s="2">
        <f>W28+SUMIFS(data!$H$1:$H$1683, data!$A$1:$A$1683, Heron!$A28,  data!$E$1:$E$1683, Heron!X$5)</f>
        <v>86.96</v>
      </c>
      <c r="Y28" s="2">
        <f>X28+SUMIFS(data!$H$1:$H$1683, data!$A$1:$A$1683, Heron!$A28,  data!$E$1:$E$1683, Heron!Y$5)</f>
        <v>86.96</v>
      </c>
      <c r="Z28" s="2">
        <f>Y28+SUMIFS(data!$H$1:$H$1683, data!$A$1:$A$1683, Heron!$A28,  data!$E$1:$E$1683, Heron!Z$5)</f>
        <v>86.96</v>
      </c>
      <c r="AA28" s="2">
        <f>Z28+SUMIFS(data!$H$1:$H$1683, data!$A$1:$A$1683, Heron!$A28,  data!$E$1:$E$1683, Heron!AA$5)</f>
        <v>836.96</v>
      </c>
      <c r="AB28" s="2">
        <f>AA28+SUMIFS(data!$H$1:$H$1683, data!$A$1:$A$1683, Heron!$A28,  data!$E$1:$E$1683, Heron!AB$5)</f>
        <v>836.96</v>
      </c>
      <c r="AC28" s="2">
        <f>AB28+SUMIFS(data!$H$1:$H$1683, data!$A$1:$A$1683, Heron!$A28,  data!$E$1:$E$1683, Heron!AC$5)</f>
        <v>836.96</v>
      </c>
      <c r="AD28" s="2">
        <f>AC28+SUMIFS(data!$H$1:$H$1683, data!$A$1:$A$1683, Heron!$A28,  data!$E$1:$E$1683, Heron!AD$5)</f>
        <v>836.96</v>
      </c>
      <c r="AE28" s="2">
        <f>AD28+SUMIFS(data!$H$1:$H$1683, data!$A$1:$A$1683, Heron!$A28,  data!$E$1:$E$1683, Heron!AE$5)</f>
        <v>836.96</v>
      </c>
      <c r="AF28" s="2">
        <f>AE28+SUMIFS(data!$H$1:$H$1683, data!$A$1:$A$1683, Heron!$A28,  data!$E$1:$E$1683, Heron!AF$5)</f>
        <v>836.96</v>
      </c>
      <c r="AG28" s="2">
        <f>AF28+SUMIFS(data!$H$1:$H$1683, data!$A$1:$A$1683, Heron!$A28,  data!$E$1:$E$1683, Heron!AG$5)+SUMIFS('NSST Print'!$C$43,'NSST Print'!$F$43,Heron!A28)-SUMIFS('NSST Print'!$C$44:$C$50,'NSST Print'!$F$44:$F$50,Heron!A28)</f>
        <v>836.96</v>
      </c>
    </row>
    <row r="29" spans="1:33" x14ac:dyDescent="0.2">
      <c r="A29" t="s">
        <v>98</v>
      </c>
      <c r="C29" s="2">
        <f>SUMIFS(data!$H$1:$H$1683, data!$A$1:$A$1683, Heron!$A29, data!$E$1:$E$1683, Heron!C$5)</f>
        <v>0</v>
      </c>
      <c r="D29" s="2">
        <f>C29+SUMIFS(data!$H$1:$H$1683, data!$A$1:$A$1683, Heron!$A29,  data!$E$1:$E$1683, Heron!D$5)</f>
        <v>0</v>
      </c>
      <c r="E29" s="2">
        <f>D29+SUMIFS(data!$H$1:$H$1683, data!$A$1:$A$1683, Heron!$A29,  data!$E$1:$E$1683, Heron!E$5)</f>
        <v>0</v>
      </c>
      <c r="F29" s="2">
        <f>E29+SUMIFS(data!$H$1:$H$1683, data!$A$1:$A$1683, Heron!$A29,  data!$E$1:$E$1683, Heron!F$5)</f>
        <v>0</v>
      </c>
      <c r="G29" s="2">
        <f>F29+SUMIFS(data!$H$1:$H$1683, data!$A$1:$A$1683, Heron!$A29,  data!$E$1:$E$1683, Heron!G$5)</f>
        <v>0</v>
      </c>
      <c r="H29" s="2">
        <f>G29+SUMIFS(data!$H$1:$H$1683, data!$A$1:$A$1683, Heron!$A29,  data!$E$1:$E$1683, Heron!H$5)</f>
        <v>0</v>
      </c>
      <c r="I29" s="2">
        <f>H29+SUMIFS(data!$H$1:$H$1683, data!$A$1:$A$1683, Heron!$A29,  data!$E$1:$E$1683, Heron!I$5)</f>
        <v>0</v>
      </c>
      <c r="J29" s="2">
        <f>I29+SUMIFS(data!$H$1:$H$1683, data!$A$1:$A$1683, Heron!$A29,  data!$E$1:$E$1683, Heron!J$5)</f>
        <v>0</v>
      </c>
      <c r="K29" s="2">
        <f>J29+SUMIFS(data!$H$1:$H$1683, data!$A$1:$A$1683, Heron!$A29,  data!$E$1:$E$1683, Heron!K$5)</f>
        <v>0</v>
      </c>
      <c r="L29" s="2">
        <f>K29+SUMIFS(data!$H$1:$H$1683, data!$A$1:$A$1683, Heron!$A29,  data!$E$1:$E$1683, Heron!L$5)</f>
        <v>0</v>
      </c>
      <c r="M29" s="2">
        <f>L29+SUMIFS(data!$H$1:$H$1683, data!$A$1:$A$1683, Heron!$A29,  data!$E$1:$E$1683, Heron!M$5)</f>
        <v>0</v>
      </c>
      <c r="N29" s="2">
        <f>M29+SUMIFS(data!$H$1:$H$1683, data!$A$1:$A$1683, Heron!$A29,  data!$E$1:$E$1683, Heron!N$5)</f>
        <v>0</v>
      </c>
      <c r="O29" s="2">
        <f>N29+SUMIFS(data!$H$1:$H$1683, data!$A$1:$A$1683, Heron!$A29,  data!$E$1:$E$1683, Heron!O$5)</f>
        <v>0</v>
      </c>
      <c r="P29" s="2">
        <f>O29+SUMIFS(data!$H$1:$H$1683, data!$A$1:$A$1683, Heron!$A29,  data!$E$1:$E$1683, Heron!P$5)</f>
        <v>0</v>
      </c>
      <c r="Q29" s="2">
        <f>P29+SUMIFS(data!$H$1:$H$1683, data!$A$1:$A$1683, Heron!$A29,  data!$E$1:$E$1683, Heron!Q$5)</f>
        <v>0</v>
      </c>
      <c r="R29" s="2">
        <f>Q29+SUMIFS(data!$H$1:$H$1683, data!$A$1:$A$1683, Heron!$A29,  data!$E$1:$E$1683, Heron!R$5)</f>
        <v>0</v>
      </c>
      <c r="S29" s="2">
        <f>R29+SUMIFS(data!$H$1:$H$1683, data!$A$1:$A$1683, Heron!$A29,  data!$E$1:$E$1683, Heron!S$5)</f>
        <v>44968.24</v>
      </c>
      <c r="T29" s="2">
        <f>S29+SUMIFS(data!$H$1:$H$1683, data!$A$1:$A$1683, Heron!$A29,  data!$E$1:$E$1683, Heron!T$5)</f>
        <v>44968.24</v>
      </c>
      <c r="U29" s="2">
        <f>T29+SUMIFS(data!$H$1:$H$1683, data!$A$1:$A$1683, Heron!$A29,  data!$E$1:$E$1683, Heron!U$5)</f>
        <v>44968.24</v>
      </c>
      <c r="V29" s="2">
        <f>U29+SUMIFS(data!$H$1:$H$1683, data!$A$1:$A$1683, Heron!$A29,  data!$E$1:$E$1683, Heron!V$5)</f>
        <v>44968.24</v>
      </c>
      <c r="W29" s="2">
        <f>V29+SUMIFS(data!$H$1:$H$1683, data!$A$1:$A$1683, Heron!$A29,  data!$E$1:$E$1683, Heron!W$5)</f>
        <v>44968.24</v>
      </c>
      <c r="X29" s="2">
        <f>W29+SUMIFS(data!$H$1:$H$1683, data!$A$1:$A$1683, Heron!$A29,  data!$E$1:$E$1683, Heron!X$5)</f>
        <v>44968.24</v>
      </c>
      <c r="Y29" s="2">
        <f>X29+SUMIFS(data!$H$1:$H$1683, data!$A$1:$A$1683, Heron!$A29,  data!$E$1:$E$1683, Heron!Y$5)</f>
        <v>44968.24</v>
      </c>
      <c r="Z29" s="2">
        <f>Y29+SUMIFS(data!$H$1:$H$1683, data!$A$1:$A$1683, Heron!$A29,  data!$E$1:$E$1683, Heron!Z$5)</f>
        <v>44968.24</v>
      </c>
      <c r="AA29" s="2">
        <f>Z29+SUMIFS(data!$H$1:$H$1683, data!$A$1:$A$1683, Heron!$A29,  data!$E$1:$E$1683, Heron!AA$5)</f>
        <v>44968.24</v>
      </c>
      <c r="AB29" s="2">
        <f>AA29+SUMIFS(data!$H$1:$H$1683, data!$A$1:$A$1683, Heron!$A29,  data!$E$1:$E$1683, Heron!AB$5)</f>
        <v>44968.24</v>
      </c>
      <c r="AC29" s="2">
        <f>AB29+SUMIFS(data!$H$1:$H$1683, data!$A$1:$A$1683, Heron!$A29,  data!$E$1:$E$1683, Heron!AC$5)</f>
        <v>44968.24</v>
      </c>
      <c r="AD29" s="2">
        <f>AC29+SUMIFS(data!$H$1:$H$1683, data!$A$1:$A$1683, Heron!$A29,  data!$E$1:$E$1683, Heron!AD$5)</f>
        <v>44968.24</v>
      </c>
      <c r="AE29" s="2">
        <f>AD29+SUMIFS(data!$H$1:$H$1683, data!$A$1:$A$1683, Heron!$A29,  data!$E$1:$E$1683, Heron!AE$5)</f>
        <v>44968.24</v>
      </c>
      <c r="AF29" s="2">
        <f>AE29+SUMIFS(data!$H$1:$H$1683, data!$A$1:$A$1683, Heron!$A29,  data!$E$1:$E$1683, Heron!AF$5)</f>
        <v>44968.24</v>
      </c>
      <c r="AG29" s="2">
        <f>AF29+SUMIFS(data!$H$1:$H$1683, data!$A$1:$A$1683, Heron!$A29,  data!$E$1:$E$1683, Heron!AG$5)+SUMIFS('NSST Print'!$C$43,'NSST Print'!$F$43,Heron!A29)-SUMIFS('NSST Print'!$C$44:$C$50,'NSST Print'!$F$44:$F$50,Heron!A29)</f>
        <v>44968.24</v>
      </c>
    </row>
    <row r="30" spans="1:33" x14ac:dyDescent="0.2">
      <c r="A30" t="s">
        <v>21</v>
      </c>
      <c r="C30" s="2">
        <f>SUMIFS(data!$H$1:$H$1683, data!$A$1:$A$1683, Heron!$A30, data!$E$1:$E$1683, Heron!C$5)</f>
        <v>545.59</v>
      </c>
      <c r="D30" s="2">
        <f>C30+SUMIFS(data!$H$1:$H$1683, data!$A$1:$A$1683, Heron!$A30,  data!$E$1:$E$1683, Heron!D$5)</f>
        <v>1630.81</v>
      </c>
      <c r="E30" s="2">
        <f>D30+SUMIFS(data!$H$1:$H$1683, data!$A$1:$A$1683, Heron!$A30,  data!$E$1:$E$1683, Heron!E$5)</f>
        <v>1630.81</v>
      </c>
      <c r="F30" s="2">
        <f>E30+SUMIFS(data!$H$1:$H$1683, data!$A$1:$A$1683, Heron!$A30,  data!$E$1:$E$1683, Heron!F$5)</f>
        <v>2238.64</v>
      </c>
      <c r="G30" s="2">
        <f>F30+SUMIFS(data!$H$1:$H$1683, data!$A$1:$A$1683, Heron!$A30,  data!$E$1:$E$1683, Heron!G$5)</f>
        <v>2846.47</v>
      </c>
      <c r="H30" s="2">
        <f>G30+SUMIFS(data!$H$1:$H$1683, data!$A$1:$A$1683, Heron!$A30,  data!$E$1:$E$1683, Heron!H$5)</f>
        <v>3454.2999999999997</v>
      </c>
      <c r="I30" s="2">
        <f>H30+SUMIFS(data!$H$1:$H$1683, data!$A$1:$A$1683, Heron!$A30,  data!$E$1:$E$1683, Heron!I$5)</f>
        <v>4062.1299999999997</v>
      </c>
      <c r="J30" s="2">
        <f>I30+SUMIFS(data!$H$1:$H$1683, data!$A$1:$A$1683, Heron!$A30,  data!$E$1:$E$1683, Heron!J$5)</f>
        <v>4669.96</v>
      </c>
      <c r="K30" s="2">
        <f>J30+SUMIFS(data!$H$1:$H$1683, data!$A$1:$A$1683, Heron!$A30,  data!$E$1:$E$1683, Heron!K$5)</f>
        <v>5277.79</v>
      </c>
      <c r="L30" s="2">
        <f>K30+SUMIFS(data!$H$1:$H$1683, data!$A$1:$A$1683, Heron!$A30,  data!$E$1:$E$1683, Heron!L$5)</f>
        <v>5885.62</v>
      </c>
      <c r="M30" s="2">
        <f>L30+SUMIFS(data!$H$1:$H$1683, data!$A$1:$A$1683, Heron!$A30,  data!$E$1:$E$1683, Heron!M$5)</f>
        <v>6717.43</v>
      </c>
      <c r="N30" s="2">
        <f>M30+SUMIFS(data!$H$1:$H$1683, data!$A$1:$A$1683, Heron!$A30,  data!$E$1:$E$1683, Heron!N$5)</f>
        <v>7880.91</v>
      </c>
      <c r="O30" s="2">
        <f>N30+SUMIFS(data!$H$1:$H$1683, data!$A$1:$A$1683, Heron!$A30,  data!$E$1:$E$1683, Heron!O$5)</f>
        <v>9070.48</v>
      </c>
      <c r="P30" s="2">
        <f>O30+SUMIFS(data!$H$1:$H$1683, data!$A$1:$A$1683, Heron!$A30,  data!$E$1:$E$1683, Heron!P$5)</f>
        <v>10260.049999999999</v>
      </c>
      <c r="Q30" s="2">
        <f>P30+SUMIFS(data!$H$1:$H$1683, data!$A$1:$A$1683, Heron!$A30,  data!$E$1:$E$1683, Heron!Q$5)</f>
        <v>11449.619999999999</v>
      </c>
      <c r="R30" s="2">
        <f>Q30+SUMIFS(data!$H$1:$H$1683, data!$A$1:$A$1683, Heron!$A30,  data!$E$1:$E$1683, Heron!R$5)</f>
        <v>12890.489999999998</v>
      </c>
      <c r="S30" s="2">
        <f>R30+SUMIFS(data!$H$1:$H$1683, data!$A$1:$A$1683, Heron!$A30,  data!$E$1:$E$1683, Heron!S$5)</f>
        <v>14373.629999999997</v>
      </c>
      <c r="T30" s="2">
        <f>S30+SUMIFS(data!$H$1:$H$1683, data!$A$1:$A$1683, Heron!$A30,  data!$E$1:$E$1683, Heron!T$5)</f>
        <v>16171.019999999997</v>
      </c>
      <c r="U30" s="2">
        <f>T30+SUMIFS(data!$H$1:$H$1683, data!$A$1:$A$1683, Heron!$A30,  data!$E$1:$E$1683, Heron!U$5)</f>
        <v>17968.409999999996</v>
      </c>
      <c r="V30" s="2">
        <f>U30+SUMIFS(data!$H$1:$H$1683, data!$A$1:$A$1683, Heron!$A30,  data!$E$1:$E$1683, Heron!V$5)</f>
        <v>19765.799999999996</v>
      </c>
      <c r="W30" s="2">
        <f>V30+SUMIFS(data!$H$1:$H$1683, data!$A$1:$A$1683, Heron!$A30,  data!$E$1:$E$1683, Heron!W$5)</f>
        <v>19765.799999999996</v>
      </c>
      <c r="X30" s="2">
        <f>W30+SUMIFS(data!$H$1:$H$1683, data!$A$1:$A$1683, Heron!$A30,  data!$E$1:$E$1683, Heron!X$5)</f>
        <v>19765.799999999996</v>
      </c>
      <c r="Y30" s="2">
        <f>X30+SUMIFS(data!$H$1:$H$1683, data!$A$1:$A$1683, Heron!$A30,  data!$E$1:$E$1683, Heron!Y$5)</f>
        <v>19765.799999999996</v>
      </c>
      <c r="Z30" s="2">
        <f>Y30+SUMIFS(data!$H$1:$H$1683, data!$A$1:$A$1683, Heron!$A30,  data!$E$1:$E$1683, Heron!Z$5)</f>
        <v>19765.799999999996</v>
      </c>
      <c r="AA30" s="2">
        <f>Z30+SUMIFS(data!$H$1:$H$1683, data!$A$1:$A$1683, Heron!$A30,  data!$E$1:$E$1683, Heron!AA$5)</f>
        <v>19765.799999999996</v>
      </c>
      <c r="AB30" s="2">
        <f>AA30+SUMIFS(data!$H$1:$H$1683, data!$A$1:$A$1683, Heron!$A30,  data!$E$1:$E$1683, Heron!AB$5)</f>
        <v>19765.799999999996</v>
      </c>
      <c r="AC30" s="2">
        <f>AB30+SUMIFS(data!$H$1:$H$1683, data!$A$1:$A$1683, Heron!$A30,  data!$E$1:$E$1683, Heron!AC$5)</f>
        <v>19765.799999999996</v>
      </c>
      <c r="AD30" s="2">
        <f>AC30+SUMIFS(data!$H$1:$H$1683, data!$A$1:$A$1683, Heron!$A30,  data!$E$1:$E$1683, Heron!AD$5)</f>
        <v>19765.799999999996</v>
      </c>
      <c r="AE30" s="2">
        <f>AD30+SUMIFS(data!$H$1:$H$1683, data!$A$1:$A$1683, Heron!$A30,  data!$E$1:$E$1683, Heron!AE$5)</f>
        <v>19765.799999999996</v>
      </c>
      <c r="AF30" s="2">
        <f>AE30+SUMIFS(data!$H$1:$H$1683, data!$A$1:$A$1683, Heron!$A30,  data!$E$1:$E$1683, Heron!AF$5)</f>
        <v>19765.799999999996</v>
      </c>
      <c r="AG30" s="2">
        <f>AF30+SUMIFS(data!$H$1:$H$1683, data!$A$1:$A$1683, Heron!$A30,  data!$E$1:$E$1683, Heron!AG$5)+SUMIFS('NSST Print'!$C$43,'NSST Print'!$F$43,Heron!A30)-SUMIFS('NSST Print'!$C$44:$C$50,'NSST Print'!$F$44:$F$50,Heron!A30)</f>
        <v>19765.799999999996</v>
      </c>
    </row>
    <row r="31" spans="1:33" x14ac:dyDescent="0.2">
      <c r="A31" t="s">
        <v>23</v>
      </c>
      <c r="C31" s="2">
        <f>SUMIFS(data!$H$1:$H$1683, data!$A$1:$A$1683, Heron!$A31, data!$E$1:$E$1683, Heron!C$5)</f>
        <v>967790.23</v>
      </c>
      <c r="D31" s="2">
        <f>C31+SUMIFS(data!$H$1:$H$1683, data!$A$1:$A$1683, Heron!$A31,  data!$E$1:$E$1683, Heron!D$5)</f>
        <v>3106575.23</v>
      </c>
      <c r="E31" s="2">
        <f>D31+SUMIFS(data!$H$1:$H$1683, data!$A$1:$A$1683, Heron!$A31,  data!$E$1:$E$1683, Heron!E$5)</f>
        <v>6694476.2999999998</v>
      </c>
      <c r="F31" s="2">
        <f>E31+SUMIFS(data!$H$1:$H$1683, data!$A$1:$A$1683, Heron!$A31,  data!$E$1:$E$1683, Heron!F$5)</f>
        <v>9020578.3599999994</v>
      </c>
      <c r="G31" s="2">
        <f>F31+SUMIFS(data!$H$1:$H$1683, data!$A$1:$A$1683, Heron!$A31,  data!$E$1:$E$1683, Heron!G$5)</f>
        <v>12687055.559999999</v>
      </c>
      <c r="H31" s="2">
        <f>G31+SUMIFS(data!$H$1:$H$1683, data!$A$1:$A$1683, Heron!$A31,  data!$E$1:$E$1683, Heron!H$5)</f>
        <v>17117891.529999997</v>
      </c>
      <c r="I31" s="2">
        <f>H31+SUMIFS(data!$H$1:$H$1683, data!$A$1:$A$1683, Heron!$A31,  data!$E$1:$E$1683, Heron!I$5)</f>
        <v>22344353.989999998</v>
      </c>
      <c r="J31" s="2">
        <f>I31+SUMIFS(data!$H$1:$H$1683, data!$A$1:$A$1683, Heron!$A31,  data!$E$1:$E$1683, Heron!J$5)</f>
        <v>25477189.739999998</v>
      </c>
      <c r="K31" s="2">
        <f>J31+SUMIFS(data!$H$1:$H$1683, data!$A$1:$A$1683, Heron!$A31,  data!$E$1:$E$1683, Heron!K$5)</f>
        <v>27773747.309999999</v>
      </c>
      <c r="L31" s="2">
        <f>K31+SUMIFS(data!$H$1:$H$1683, data!$A$1:$A$1683, Heron!$A31,  data!$E$1:$E$1683, Heron!L$5)</f>
        <v>30228526</v>
      </c>
      <c r="M31" s="2">
        <f>L31+SUMIFS(data!$H$1:$H$1683, data!$A$1:$A$1683, Heron!$A31,  data!$E$1:$E$1683, Heron!M$5)</f>
        <v>30518670.510000002</v>
      </c>
      <c r="N31" s="2">
        <f>M31+SUMIFS(data!$H$1:$H$1683, data!$A$1:$A$1683, Heron!$A31,  data!$E$1:$E$1683, Heron!N$5)</f>
        <v>31638299.07</v>
      </c>
      <c r="O31" s="2">
        <f>N31+SUMIFS(data!$H$1:$H$1683, data!$A$1:$A$1683, Heron!$A31,  data!$E$1:$E$1683, Heron!O$5)</f>
        <v>32414948.48</v>
      </c>
      <c r="P31" s="2">
        <f>O31+SUMIFS(data!$H$1:$H$1683, data!$A$1:$A$1683, Heron!$A31,  data!$E$1:$E$1683, Heron!P$5)</f>
        <v>32499598.050000001</v>
      </c>
      <c r="Q31" s="2">
        <f>P31+SUMIFS(data!$H$1:$H$1683, data!$A$1:$A$1683, Heron!$A31,  data!$E$1:$E$1683, Heron!Q$5)</f>
        <v>32649281.82</v>
      </c>
      <c r="R31" s="2">
        <f>Q31+SUMIFS(data!$H$1:$H$1683, data!$A$1:$A$1683, Heron!$A31,  data!$E$1:$E$1683, Heron!R$5)</f>
        <v>32977893.66</v>
      </c>
      <c r="S31" s="2">
        <f>R31+SUMIFS(data!$H$1:$H$1683, data!$A$1:$A$1683, Heron!$A31,  data!$E$1:$E$1683, Heron!S$5)</f>
        <v>33053084.66</v>
      </c>
      <c r="T31" s="2">
        <f>S31+SUMIFS(data!$H$1:$H$1683, data!$A$1:$A$1683, Heron!$A31,  data!$E$1:$E$1683, Heron!T$5)</f>
        <v>33127936.149999999</v>
      </c>
      <c r="U31" s="2">
        <f>T31+SUMIFS(data!$H$1:$H$1683, data!$A$1:$A$1683, Heron!$A31,  data!$E$1:$E$1683, Heron!U$5)</f>
        <v>33191127.459999997</v>
      </c>
      <c r="V31" s="2">
        <f>U31+SUMIFS(data!$H$1:$H$1683, data!$A$1:$A$1683, Heron!$A31,  data!$E$1:$E$1683, Heron!V$5)</f>
        <v>33235472.939999998</v>
      </c>
      <c r="W31" s="2">
        <f>V31+SUMIFS(data!$H$1:$H$1683, data!$A$1:$A$1683, Heron!$A31,  data!$E$1:$E$1683, Heron!W$5)</f>
        <v>33235472.939999998</v>
      </c>
      <c r="X31" s="2">
        <f>W31+SUMIFS(data!$H$1:$H$1683, data!$A$1:$A$1683, Heron!$A31,  data!$E$1:$E$1683, Heron!X$5)</f>
        <v>33235472.939999998</v>
      </c>
      <c r="Y31" s="2">
        <f>X31+SUMIFS(data!$H$1:$H$1683, data!$A$1:$A$1683, Heron!$A31,  data!$E$1:$E$1683, Heron!Y$5)</f>
        <v>33235472.939999998</v>
      </c>
      <c r="Z31" s="2">
        <f>Y31+SUMIFS(data!$H$1:$H$1683, data!$A$1:$A$1683, Heron!$A31,  data!$E$1:$E$1683, Heron!Z$5)</f>
        <v>33235472.939999998</v>
      </c>
      <c r="AA31" s="2">
        <f>Z31+SUMIFS(data!$H$1:$H$1683, data!$A$1:$A$1683, Heron!$A31,  data!$E$1:$E$1683, Heron!AA$5)</f>
        <v>33235472.939999998</v>
      </c>
      <c r="AB31" s="2">
        <f>AA31+SUMIFS(data!$H$1:$H$1683, data!$A$1:$A$1683, Heron!$A31,  data!$E$1:$E$1683, Heron!AB$5)</f>
        <v>33235472.939999998</v>
      </c>
      <c r="AC31" s="2">
        <f>AB31+SUMIFS(data!$H$1:$H$1683, data!$A$1:$A$1683, Heron!$A31,  data!$E$1:$E$1683, Heron!AC$5)</f>
        <v>33235472.939999998</v>
      </c>
      <c r="AD31" s="2">
        <f>AC31+SUMIFS(data!$H$1:$H$1683, data!$A$1:$A$1683, Heron!$A31,  data!$E$1:$E$1683, Heron!AD$5)</f>
        <v>33235472.939999998</v>
      </c>
      <c r="AE31" s="2">
        <f>AD31+SUMIFS(data!$H$1:$H$1683, data!$A$1:$A$1683, Heron!$A31,  data!$E$1:$E$1683, Heron!AE$5)</f>
        <v>33235472.939999998</v>
      </c>
      <c r="AF31" s="2">
        <f>AE31+SUMIFS(data!$H$1:$H$1683, data!$A$1:$A$1683, Heron!$A31,  data!$E$1:$E$1683, Heron!AF$5)</f>
        <v>33235472.939999998</v>
      </c>
      <c r="AG31" s="2">
        <f>AF31+SUMIFS(data!$H$1:$H$1683, data!$A$1:$A$1683, Heron!$A31,  data!$E$1:$E$1683, Heron!AG$5)+SUMIFS('NSST Print'!$C$43,'NSST Print'!$F$43,Heron!A31)-SUMIFS('NSST Print'!$C$44:$C$50,'NSST Print'!$F$44:$F$50,Heron!A31)</f>
        <v>33235472.939999998</v>
      </c>
    </row>
    <row r="32" spans="1:33" x14ac:dyDescent="0.2">
      <c r="A32" t="s">
        <v>24</v>
      </c>
      <c r="C32" s="2">
        <f>SUMIFS(data!$H$1:$H$1683, data!$A$1:$A$1683, Heron!$A32, data!$E$1:$E$1683, Heron!C$5)</f>
        <v>6286.3</v>
      </c>
      <c r="D32" s="2">
        <f>C32+SUMIFS(data!$H$1:$H$1683, data!$A$1:$A$1683, Heron!$A32,  data!$E$1:$E$1683, Heron!D$5)</f>
        <v>10286.299999999999</v>
      </c>
      <c r="E32" s="2">
        <f>D32+SUMIFS(data!$H$1:$H$1683, data!$A$1:$A$1683, Heron!$A32,  data!$E$1:$E$1683, Heron!E$5)</f>
        <v>14286.3</v>
      </c>
      <c r="F32" s="2">
        <f>E32+SUMIFS(data!$H$1:$H$1683, data!$A$1:$A$1683, Heron!$A32,  data!$E$1:$E$1683, Heron!F$5)</f>
        <v>18286.3</v>
      </c>
      <c r="G32" s="2">
        <f>F32+SUMIFS(data!$H$1:$H$1683, data!$A$1:$A$1683, Heron!$A32,  data!$E$1:$E$1683, Heron!G$5)</f>
        <v>22286.3</v>
      </c>
      <c r="H32" s="2">
        <f>G32+SUMIFS(data!$H$1:$H$1683, data!$A$1:$A$1683, Heron!$A32,  data!$E$1:$E$1683, Heron!H$5)</f>
        <v>22286.3</v>
      </c>
      <c r="I32" s="2">
        <f>H32+SUMIFS(data!$H$1:$H$1683, data!$A$1:$A$1683, Heron!$A32,  data!$E$1:$E$1683, Heron!I$5)</f>
        <v>22286.3</v>
      </c>
      <c r="J32" s="2">
        <f>I32+SUMIFS(data!$H$1:$H$1683, data!$A$1:$A$1683, Heron!$A32,  data!$E$1:$E$1683, Heron!J$5)</f>
        <v>22286.3</v>
      </c>
      <c r="K32" s="2">
        <f>J32+SUMIFS(data!$H$1:$H$1683, data!$A$1:$A$1683, Heron!$A32,  data!$E$1:$E$1683, Heron!K$5)</f>
        <v>22286.3</v>
      </c>
      <c r="L32" s="2">
        <f>K32+SUMIFS(data!$H$1:$H$1683, data!$A$1:$A$1683, Heron!$A32,  data!$E$1:$E$1683, Heron!L$5)</f>
        <v>22286.3</v>
      </c>
      <c r="M32" s="2">
        <f>L32+SUMIFS(data!$H$1:$H$1683, data!$A$1:$A$1683, Heron!$A32,  data!$E$1:$E$1683, Heron!M$5)</f>
        <v>22286.3</v>
      </c>
      <c r="N32" s="2">
        <f>M32+SUMIFS(data!$H$1:$H$1683, data!$A$1:$A$1683, Heron!$A32,  data!$E$1:$E$1683, Heron!N$5)</f>
        <v>22286.3</v>
      </c>
      <c r="O32" s="2">
        <f>N32+SUMIFS(data!$H$1:$H$1683, data!$A$1:$A$1683, Heron!$A32,  data!$E$1:$E$1683, Heron!O$5)</f>
        <v>22286.3</v>
      </c>
      <c r="P32" s="2">
        <f>O32+SUMIFS(data!$H$1:$H$1683, data!$A$1:$A$1683, Heron!$A32,  data!$E$1:$E$1683, Heron!P$5)</f>
        <v>22981.079999999998</v>
      </c>
      <c r="Q32" s="2">
        <f>P32+SUMIFS(data!$H$1:$H$1683, data!$A$1:$A$1683, Heron!$A32,  data!$E$1:$E$1683, Heron!Q$5)</f>
        <v>22981.079999999998</v>
      </c>
      <c r="R32" s="2">
        <f>Q32+SUMIFS(data!$H$1:$H$1683, data!$A$1:$A$1683, Heron!$A32,  data!$E$1:$E$1683, Heron!R$5)</f>
        <v>22981.079999999998</v>
      </c>
      <c r="S32" s="2">
        <f>R32+SUMIFS(data!$H$1:$H$1683, data!$A$1:$A$1683, Heron!$A32,  data!$E$1:$E$1683, Heron!S$5)</f>
        <v>22981.079999999998</v>
      </c>
      <c r="T32" s="2">
        <f>S32+SUMIFS(data!$H$1:$H$1683, data!$A$1:$A$1683, Heron!$A32,  data!$E$1:$E$1683, Heron!T$5)</f>
        <v>22981.079999999998</v>
      </c>
      <c r="U32" s="2">
        <f>T32+SUMIFS(data!$H$1:$H$1683, data!$A$1:$A$1683, Heron!$A32,  data!$E$1:$E$1683, Heron!U$5)</f>
        <v>22981.079999999998</v>
      </c>
      <c r="V32" s="2">
        <f>U32+SUMIFS(data!$H$1:$H$1683, data!$A$1:$A$1683, Heron!$A32,  data!$E$1:$E$1683, Heron!V$5)</f>
        <v>22981.079999999998</v>
      </c>
      <c r="W32" s="2">
        <f>V32+SUMIFS(data!$H$1:$H$1683, data!$A$1:$A$1683, Heron!$A32,  data!$E$1:$E$1683, Heron!W$5)</f>
        <v>22981.079999999998</v>
      </c>
      <c r="X32" s="2">
        <f>W32+SUMIFS(data!$H$1:$H$1683, data!$A$1:$A$1683, Heron!$A32,  data!$E$1:$E$1683, Heron!X$5)</f>
        <v>22981.079999999998</v>
      </c>
      <c r="Y32" s="2">
        <f>X32+SUMIFS(data!$H$1:$H$1683, data!$A$1:$A$1683, Heron!$A32,  data!$E$1:$E$1683, Heron!Y$5)</f>
        <v>22981.079999999998</v>
      </c>
      <c r="Z32" s="2">
        <f>Y32+SUMIFS(data!$H$1:$H$1683, data!$A$1:$A$1683, Heron!$A32,  data!$E$1:$E$1683, Heron!Z$5)</f>
        <v>22981.079999999998</v>
      </c>
      <c r="AA32" s="2">
        <f>Z32+SUMIFS(data!$H$1:$H$1683, data!$A$1:$A$1683, Heron!$A32,  data!$E$1:$E$1683, Heron!AA$5)</f>
        <v>22981.079999999998</v>
      </c>
      <c r="AB32" s="2">
        <f>AA32+SUMIFS(data!$H$1:$H$1683, data!$A$1:$A$1683, Heron!$A32,  data!$E$1:$E$1683, Heron!AB$5)</f>
        <v>22981.079999999998</v>
      </c>
      <c r="AC32" s="2">
        <f>AB32+SUMIFS(data!$H$1:$H$1683, data!$A$1:$A$1683, Heron!$A32,  data!$E$1:$E$1683, Heron!AC$5)</f>
        <v>22981.079999999998</v>
      </c>
      <c r="AD32" s="2">
        <f>AC32+SUMIFS(data!$H$1:$H$1683, data!$A$1:$A$1683, Heron!$A32,  data!$E$1:$E$1683, Heron!AD$5)</f>
        <v>22981.079999999998</v>
      </c>
      <c r="AE32" s="2">
        <f>AD32+SUMIFS(data!$H$1:$H$1683, data!$A$1:$A$1683, Heron!$A32,  data!$E$1:$E$1683, Heron!AE$5)</f>
        <v>22981.079999999998</v>
      </c>
      <c r="AF32" s="2">
        <f>AE32+SUMIFS(data!$H$1:$H$1683, data!$A$1:$A$1683, Heron!$A32,  data!$E$1:$E$1683, Heron!AF$5)</f>
        <v>22981.079999999998</v>
      </c>
      <c r="AG32" s="2">
        <f>AF32+SUMIFS(data!$H$1:$H$1683, data!$A$1:$A$1683, Heron!$A32,  data!$E$1:$E$1683, Heron!AG$5)+SUMIFS('NSST Print'!$C$43,'NSST Print'!$F$43,Heron!A32)-SUMIFS('NSST Print'!$C$44:$C$50,'NSST Print'!$F$44:$F$50,Heron!A32)</f>
        <v>22981.079999999998</v>
      </c>
    </row>
    <row r="33" spans="1:33" x14ac:dyDescent="0.2">
      <c r="A33" t="s">
        <v>25</v>
      </c>
      <c r="C33" s="2">
        <f>SUMIFS(data!$H$1:$H$1683, data!$A$1:$A$1683, Heron!$A33, data!$E$1:$E$1683, Heron!C$5)</f>
        <v>92590.28</v>
      </c>
      <c r="D33" s="2">
        <f>C33+SUMIFS(data!$H$1:$H$1683, data!$A$1:$A$1683, Heron!$A33,  data!$E$1:$E$1683, Heron!D$5)</f>
        <v>332474.45</v>
      </c>
      <c r="E33" s="2">
        <f>D33+SUMIFS(data!$H$1:$H$1683, data!$A$1:$A$1683, Heron!$A33,  data!$E$1:$E$1683, Heron!E$5)</f>
        <v>597820.78</v>
      </c>
      <c r="F33" s="2">
        <f>E33+SUMIFS(data!$H$1:$H$1683, data!$A$1:$A$1683, Heron!$A33,  data!$E$1:$E$1683, Heron!F$5)</f>
        <v>844567.17</v>
      </c>
      <c r="G33" s="2">
        <f>F33+SUMIFS(data!$H$1:$H$1683, data!$A$1:$A$1683, Heron!$A33,  data!$E$1:$E$1683, Heron!G$5)</f>
        <v>1200516.05</v>
      </c>
      <c r="H33" s="2">
        <f>G33+SUMIFS(data!$H$1:$H$1683, data!$A$1:$A$1683, Heron!$A33,  data!$E$1:$E$1683, Heron!H$5)</f>
        <v>1396447.32</v>
      </c>
      <c r="I33" s="2">
        <f>H33+SUMIFS(data!$H$1:$H$1683, data!$A$1:$A$1683, Heron!$A33,  data!$E$1:$E$1683, Heron!I$5)</f>
        <v>1804556.23</v>
      </c>
      <c r="J33" s="2">
        <f>I33+SUMIFS(data!$H$1:$H$1683, data!$A$1:$A$1683, Heron!$A33,  data!$E$1:$E$1683, Heron!J$5)</f>
        <v>2085639.44</v>
      </c>
      <c r="K33" s="2">
        <f>J33+SUMIFS(data!$H$1:$H$1683, data!$A$1:$A$1683, Heron!$A33,  data!$E$1:$E$1683, Heron!K$5)</f>
        <v>2359788.94</v>
      </c>
      <c r="L33" s="2">
        <f>K33+SUMIFS(data!$H$1:$H$1683, data!$A$1:$A$1683, Heron!$A33,  data!$E$1:$E$1683, Heron!L$5)</f>
        <v>2673191.5499999998</v>
      </c>
      <c r="M33" s="2">
        <f>L33+SUMIFS(data!$H$1:$H$1683, data!$A$1:$A$1683, Heron!$A33,  data!$E$1:$E$1683, Heron!M$5)</f>
        <v>2776382.9</v>
      </c>
      <c r="N33" s="2">
        <f>M33+SUMIFS(data!$H$1:$H$1683, data!$A$1:$A$1683, Heron!$A33,  data!$E$1:$E$1683, Heron!N$5)</f>
        <v>2918802.41</v>
      </c>
      <c r="O33" s="2">
        <f>N33+SUMIFS(data!$H$1:$H$1683, data!$A$1:$A$1683, Heron!$A33,  data!$E$1:$E$1683, Heron!O$5)</f>
        <v>2977960.04</v>
      </c>
      <c r="P33" s="2">
        <f>O33+SUMIFS(data!$H$1:$H$1683, data!$A$1:$A$1683, Heron!$A33,  data!$E$1:$E$1683, Heron!P$5)</f>
        <v>3030964.44</v>
      </c>
      <c r="Q33" s="2">
        <f>P33+SUMIFS(data!$H$1:$H$1683, data!$A$1:$A$1683, Heron!$A33,  data!$E$1:$E$1683, Heron!Q$5)</f>
        <v>3081232.06</v>
      </c>
      <c r="R33" s="2">
        <f>Q33+SUMIFS(data!$H$1:$H$1683, data!$A$1:$A$1683, Heron!$A33,  data!$E$1:$E$1683, Heron!R$5)</f>
        <v>3121456.8000000003</v>
      </c>
      <c r="S33" s="2">
        <f>R33+SUMIFS(data!$H$1:$H$1683, data!$A$1:$A$1683, Heron!$A33,  data!$E$1:$E$1683, Heron!S$5)</f>
        <v>3201322.0400000005</v>
      </c>
      <c r="T33" s="2">
        <f>S33+SUMIFS(data!$H$1:$H$1683, data!$A$1:$A$1683, Heron!$A33,  data!$E$1:$E$1683, Heron!T$5)</f>
        <v>3248799.8500000006</v>
      </c>
      <c r="U33" s="2">
        <f>T33+SUMIFS(data!$H$1:$H$1683, data!$A$1:$A$1683, Heron!$A33,  data!$E$1:$E$1683, Heron!U$5)</f>
        <v>3246015.0500000007</v>
      </c>
      <c r="V33" s="2">
        <f>U33+SUMIFS(data!$H$1:$H$1683, data!$A$1:$A$1683, Heron!$A33,  data!$E$1:$E$1683, Heron!V$5)</f>
        <v>3250411.1000000006</v>
      </c>
      <c r="W33" s="2">
        <f>V33+SUMIFS(data!$H$1:$H$1683, data!$A$1:$A$1683, Heron!$A33,  data!$E$1:$E$1683, Heron!W$5)</f>
        <v>3250411.1000000006</v>
      </c>
      <c r="X33" s="2">
        <f>W33+SUMIFS(data!$H$1:$H$1683, data!$A$1:$A$1683, Heron!$A33,  data!$E$1:$E$1683, Heron!X$5)</f>
        <v>3250411.1000000006</v>
      </c>
      <c r="Y33" s="2">
        <f>X33+SUMIFS(data!$H$1:$H$1683, data!$A$1:$A$1683, Heron!$A33,  data!$E$1:$E$1683, Heron!Y$5)</f>
        <v>3250411.1000000006</v>
      </c>
      <c r="Z33" s="2">
        <f>Y33+SUMIFS(data!$H$1:$H$1683, data!$A$1:$A$1683, Heron!$A33,  data!$E$1:$E$1683, Heron!Z$5)</f>
        <v>3250411.1000000006</v>
      </c>
      <c r="AA33" s="2">
        <f>Z33+SUMIFS(data!$H$1:$H$1683, data!$A$1:$A$1683, Heron!$A33,  data!$E$1:$E$1683, Heron!AA$5)</f>
        <v>3250411.1000000006</v>
      </c>
      <c r="AB33" s="2">
        <f>AA33+SUMIFS(data!$H$1:$H$1683, data!$A$1:$A$1683, Heron!$A33,  data!$E$1:$E$1683, Heron!AB$5)</f>
        <v>3250411.1000000006</v>
      </c>
      <c r="AC33" s="2">
        <f>AB33+SUMIFS(data!$H$1:$H$1683, data!$A$1:$A$1683, Heron!$A33,  data!$E$1:$E$1683, Heron!AC$5)</f>
        <v>3250411.1000000006</v>
      </c>
      <c r="AD33" s="2">
        <f>AC33+SUMIFS(data!$H$1:$H$1683, data!$A$1:$A$1683, Heron!$A33,  data!$E$1:$E$1683, Heron!AD$5)</f>
        <v>3250411.1000000006</v>
      </c>
      <c r="AE33" s="2">
        <f>AD33+SUMIFS(data!$H$1:$H$1683, data!$A$1:$A$1683, Heron!$A33,  data!$E$1:$E$1683, Heron!AE$5)</f>
        <v>3250411.1000000006</v>
      </c>
      <c r="AF33" s="2">
        <f>AE33+SUMIFS(data!$H$1:$H$1683, data!$A$1:$A$1683, Heron!$A33,  data!$E$1:$E$1683, Heron!AF$5)</f>
        <v>3250411.1000000006</v>
      </c>
      <c r="AG33" s="2">
        <f>AF33+SUMIFS(data!$H$1:$H$1683, data!$A$1:$A$1683, Heron!$A33,  data!$E$1:$E$1683, Heron!AG$5)+SUMIFS('NSST Print'!$C$43,'NSST Print'!$F$43,Heron!A33)-SUMIFS('NSST Print'!$C$44:$C$50,'NSST Print'!$F$44:$F$50,Heron!A33)</f>
        <v>3250411.1000000006</v>
      </c>
    </row>
    <row r="34" spans="1:33" x14ac:dyDescent="0.2">
      <c r="A34" t="s">
        <v>26</v>
      </c>
      <c r="C34" s="2">
        <f>SUMIFS(data!$H$1:$H$1683, data!$A$1:$A$1683, Heron!$A34, data!$E$1:$E$1683, Heron!C$5)</f>
        <v>268.05</v>
      </c>
      <c r="D34" s="2">
        <f>C34+SUMIFS(data!$H$1:$H$1683, data!$A$1:$A$1683, Heron!$A34,  data!$E$1:$E$1683, Heron!D$5)</f>
        <v>2683.05</v>
      </c>
      <c r="E34" s="2">
        <f>D34+SUMIFS(data!$H$1:$H$1683, data!$A$1:$A$1683, Heron!$A34,  data!$E$1:$E$1683, Heron!E$5)</f>
        <v>2952.7000000000003</v>
      </c>
      <c r="F34" s="2">
        <f>E34+SUMIFS(data!$H$1:$H$1683, data!$A$1:$A$1683, Heron!$A34,  data!$E$1:$E$1683, Heron!F$5)</f>
        <v>2952.7000000000003</v>
      </c>
      <c r="G34" s="2">
        <f>F34+SUMIFS(data!$H$1:$H$1683, data!$A$1:$A$1683, Heron!$A34,  data!$E$1:$E$1683, Heron!G$5)</f>
        <v>2952.7000000000003</v>
      </c>
      <c r="H34" s="2">
        <f>G34+SUMIFS(data!$H$1:$H$1683, data!$A$1:$A$1683, Heron!$A34,  data!$E$1:$E$1683, Heron!H$5)</f>
        <v>2952.7000000000003</v>
      </c>
      <c r="I34" s="2">
        <f>H34+SUMIFS(data!$H$1:$H$1683, data!$A$1:$A$1683, Heron!$A34,  data!$E$1:$E$1683, Heron!I$5)</f>
        <v>2952.7000000000003</v>
      </c>
      <c r="J34" s="2">
        <f>I34+SUMIFS(data!$H$1:$H$1683, data!$A$1:$A$1683, Heron!$A34,  data!$E$1:$E$1683, Heron!J$5)</f>
        <v>2952.7000000000003</v>
      </c>
      <c r="K34" s="2">
        <f>J34+SUMIFS(data!$H$1:$H$1683, data!$A$1:$A$1683, Heron!$A34,  data!$E$1:$E$1683, Heron!K$5)</f>
        <v>2952.7000000000003</v>
      </c>
      <c r="L34" s="2">
        <f>K34+SUMIFS(data!$H$1:$H$1683, data!$A$1:$A$1683, Heron!$A34,  data!$E$1:$E$1683, Heron!L$5)</f>
        <v>2952.7000000000003</v>
      </c>
      <c r="M34" s="2">
        <f>L34+SUMIFS(data!$H$1:$H$1683, data!$A$1:$A$1683, Heron!$A34,  data!$E$1:$E$1683, Heron!M$5)</f>
        <v>2952.7000000000003</v>
      </c>
      <c r="N34" s="2">
        <f>M34+SUMIFS(data!$H$1:$H$1683, data!$A$1:$A$1683, Heron!$A34,  data!$E$1:$E$1683, Heron!N$5)</f>
        <v>3439.6600000000003</v>
      </c>
      <c r="O34" s="2">
        <f>N34+SUMIFS(data!$H$1:$H$1683, data!$A$1:$A$1683, Heron!$A34,  data!$E$1:$E$1683, Heron!O$5)</f>
        <v>3439.6600000000003</v>
      </c>
      <c r="P34" s="2">
        <f>O34+SUMIFS(data!$H$1:$H$1683, data!$A$1:$A$1683, Heron!$A34,  data!$E$1:$E$1683, Heron!P$5)</f>
        <v>3439.6600000000003</v>
      </c>
      <c r="Q34" s="2">
        <f>P34+SUMIFS(data!$H$1:$H$1683, data!$A$1:$A$1683, Heron!$A34,  data!$E$1:$E$1683, Heron!Q$5)</f>
        <v>4569.2300000000005</v>
      </c>
      <c r="R34" s="2">
        <f>Q34+SUMIFS(data!$H$1:$H$1683, data!$A$1:$A$1683, Heron!$A34,  data!$E$1:$E$1683, Heron!R$5)</f>
        <v>4569.2300000000005</v>
      </c>
      <c r="S34" s="2">
        <f>R34+SUMIFS(data!$H$1:$H$1683, data!$A$1:$A$1683, Heron!$A34,  data!$E$1:$E$1683, Heron!S$5)</f>
        <v>4569.2300000000005</v>
      </c>
      <c r="T34" s="2">
        <f>S34+SUMIFS(data!$H$1:$H$1683, data!$A$1:$A$1683, Heron!$A34,  data!$E$1:$E$1683, Heron!T$5)</f>
        <v>4569.2300000000005</v>
      </c>
      <c r="U34" s="2">
        <f>T34+SUMIFS(data!$H$1:$H$1683, data!$A$1:$A$1683, Heron!$A34,  data!$E$1:$E$1683, Heron!U$5)</f>
        <v>4569.2300000000005</v>
      </c>
      <c r="V34" s="2">
        <f>U34+SUMIFS(data!$H$1:$H$1683, data!$A$1:$A$1683, Heron!$A34,  data!$E$1:$E$1683, Heron!V$5)</f>
        <v>4569.2300000000005</v>
      </c>
      <c r="W34" s="2">
        <f>V34+SUMIFS(data!$H$1:$H$1683, data!$A$1:$A$1683, Heron!$A34,  data!$E$1:$E$1683, Heron!W$5)</f>
        <v>4569.2300000000005</v>
      </c>
      <c r="X34" s="2">
        <f>W34+SUMIFS(data!$H$1:$H$1683, data!$A$1:$A$1683, Heron!$A34,  data!$E$1:$E$1683, Heron!X$5)</f>
        <v>4569.2300000000005</v>
      </c>
      <c r="Y34" s="2">
        <f>X34+SUMIFS(data!$H$1:$H$1683, data!$A$1:$A$1683, Heron!$A34,  data!$E$1:$E$1683, Heron!Y$5)</f>
        <v>4569.2300000000005</v>
      </c>
      <c r="Z34" s="2">
        <f>Y34+SUMIFS(data!$H$1:$H$1683, data!$A$1:$A$1683, Heron!$A34,  data!$E$1:$E$1683, Heron!Z$5)</f>
        <v>4569.2300000000005</v>
      </c>
      <c r="AA34" s="2">
        <f>Z34+SUMIFS(data!$H$1:$H$1683, data!$A$1:$A$1683, Heron!$A34,  data!$E$1:$E$1683, Heron!AA$5)</f>
        <v>4569.2300000000005</v>
      </c>
      <c r="AB34" s="2">
        <f>AA34+SUMIFS(data!$H$1:$H$1683, data!$A$1:$A$1683, Heron!$A34,  data!$E$1:$E$1683, Heron!AB$5)</f>
        <v>4569.2300000000005</v>
      </c>
      <c r="AC34" s="2">
        <f>AB34+SUMIFS(data!$H$1:$H$1683, data!$A$1:$A$1683, Heron!$A34,  data!$E$1:$E$1683, Heron!AC$5)</f>
        <v>4569.2300000000005</v>
      </c>
      <c r="AD34" s="2">
        <f>AC34+SUMIFS(data!$H$1:$H$1683, data!$A$1:$A$1683, Heron!$A34,  data!$E$1:$E$1683, Heron!AD$5)</f>
        <v>4569.2300000000005</v>
      </c>
      <c r="AE34" s="2">
        <f>AD34+SUMIFS(data!$H$1:$H$1683, data!$A$1:$A$1683, Heron!$A34,  data!$E$1:$E$1683, Heron!AE$5)</f>
        <v>4569.2300000000005</v>
      </c>
      <c r="AF34" s="2">
        <f>AE34+SUMIFS(data!$H$1:$H$1683, data!$A$1:$A$1683, Heron!$A34,  data!$E$1:$E$1683, Heron!AF$5)</f>
        <v>4569.2300000000005</v>
      </c>
      <c r="AG34" s="2">
        <f>AF34+SUMIFS(data!$H$1:$H$1683, data!$A$1:$A$1683, Heron!$A34,  data!$E$1:$E$1683, Heron!AG$5)+SUMIFS('NSST Print'!$C$43,'NSST Print'!$F$43,Heron!A34)-SUMIFS('NSST Print'!$C$44:$C$50,'NSST Print'!$F$44:$F$50,Heron!A34)</f>
        <v>4569.2300000000005</v>
      </c>
    </row>
    <row r="35" spans="1:33" x14ac:dyDescent="0.2">
      <c r="A35" t="s">
        <v>27</v>
      </c>
      <c r="C35" s="2">
        <f>SUMIFS(data!$H$1:$H$1683, data!$A$1:$A$1683, Heron!$A35, data!$E$1:$E$1683, Heron!C$5)</f>
        <v>0</v>
      </c>
      <c r="D35" s="2">
        <f>C35+SUMIFS(data!$H$1:$H$1683, data!$A$1:$A$1683, Heron!$A35,  data!$E$1:$E$1683, Heron!D$5)</f>
        <v>4782.6099999999997</v>
      </c>
      <c r="E35" s="2">
        <f>D35+SUMIFS(data!$H$1:$H$1683, data!$A$1:$A$1683, Heron!$A35,  data!$E$1:$E$1683, Heron!E$5)</f>
        <v>4782.6099999999997</v>
      </c>
      <c r="F35" s="2">
        <f>E35+SUMIFS(data!$H$1:$H$1683, data!$A$1:$A$1683, Heron!$A35,  data!$E$1:$E$1683, Heron!F$5)</f>
        <v>9565.2199999999993</v>
      </c>
      <c r="G35" s="2">
        <f>F35+SUMIFS(data!$H$1:$H$1683, data!$A$1:$A$1683, Heron!$A35,  data!$E$1:$E$1683, Heron!G$5)</f>
        <v>20565.22</v>
      </c>
      <c r="H35" s="2">
        <f>G35+SUMIFS(data!$H$1:$H$1683, data!$A$1:$A$1683, Heron!$A35,  data!$E$1:$E$1683, Heron!H$5)</f>
        <v>20565.22</v>
      </c>
      <c r="I35" s="2">
        <f>H35+SUMIFS(data!$H$1:$H$1683, data!$A$1:$A$1683, Heron!$A35,  data!$E$1:$E$1683, Heron!I$5)</f>
        <v>20565.22</v>
      </c>
      <c r="J35" s="2">
        <f>I35+SUMIFS(data!$H$1:$H$1683, data!$A$1:$A$1683, Heron!$A35,  data!$E$1:$E$1683, Heron!J$5)</f>
        <v>20565.22</v>
      </c>
      <c r="K35" s="2">
        <f>J35+SUMIFS(data!$H$1:$H$1683, data!$A$1:$A$1683, Heron!$A35,  data!$E$1:$E$1683, Heron!K$5)</f>
        <v>20565.22</v>
      </c>
      <c r="L35" s="2">
        <f>K35+SUMIFS(data!$H$1:$H$1683, data!$A$1:$A$1683, Heron!$A35,  data!$E$1:$E$1683, Heron!L$5)</f>
        <v>20565.22</v>
      </c>
      <c r="M35" s="2">
        <f>L35+SUMIFS(data!$H$1:$H$1683, data!$A$1:$A$1683, Heron!$A35,  data!$E$1:$E$1683, Heron!M$5)</f>
        <v>20565.22</v>
      </c>
      <c r="N35" s="2">
        <f>M35+SUMIFS(data!$H$1:$H$1683, data!$A$1:$A$1683, Heron!$A35,  data!$E$1:$E$1683, Heron!N$5)</f>
        <v>20565.22</v>
      </c>
      <c r="O35" s="2">
        <f>N35+SUMIFS(data!$H$1:$H$1683, data!$A$1:$A$1683, Heron!$A35,  data!$E$1:$E$1683, Heron!O$5)</f>
        <v>20565.22</v>
      </c>
      <c r="P35" s="2">
        <f>O35+SUMIFS(data!$H$1:$H$1683, data!$A$1:$A$1683, Heron!$A35,  data!$E$1:$E$1683, Heron!P$5)</f>
        <v>20565.22</v>
      </c>
      <c r="Q35" s="2">
        <f>P35+SUMIFS(data!$H$1:$H$1683, data!$A$1:$A$1683, Heron!$A35,  data!$E$1:$E$1683, Heron!Q$5)</f>
        <v>20565.22</v>
      </c>
      <c r="R35" s="2">
        <f>Q35+SUMIFS(data!$H$1:$H$1683, data!$A$1:$A$1683, Heron!$A35,  data!$E$1:$E$1683, Heron!R$5)</f>
        <v>20565.22</v>
      </c>
      <c r="S35" s="2">
        <f>R35+SUMIFS(data!$H$1:$H$1683, data!$A$1:$A$1683, Heron!$A35,  data!$E$1:$E$1683, Heron!S$5)</f>
        <v>20565.22</v>
      </c>
      <c r="T35" s="2">
        <f>S35+SUMIFS(data!$H$1:$H$1683, data!$A$1:$A$1683, Heron!$A35,  data!$E$1:$E$1683, Heron!T$5)</f>
        <v>20565.22</v>
      </c>
      <c r="U35" s="2">
        <f>T35+SUMIFS(data!$H$1:$H$1683, data!$A$1:$A$1683, Heron!$A35,  data!$E$1:$E$1683, Heron!U$5)</f>
        <v>20565.22</v>
      </c>
      <c r="V35" s="2">
        <f>U35+SUMIFS(data!$H$1:$H$1683, data!$A$1:$A$1683, Heron!$A35,  data!$E$1:$E$1683, Heron!V$5)</f>
        <v>20565.22</v>
      </c>
      <c r="W35" s="2">
        <f>V35+SUMIFS(data!$H$1:$H$1683, data!$A$1:$A$1683, Heron!$A35,  data!$E$1:$E$1683, Heron!W$5)</f>
        <v>20565.22</v>
      </c>
      <c r="X35" s="2">
        <f>W35+SUMIFS(data!$H$1:$H$1683, data!$A$1:$A$1683, Heron!$A35,  data!$E$1:$E$1683, Heron!X$5)</f>
        <v>20565.22</v>
      </c>
      <c r="Y35" s="2">
        <f>X35+SUMIFS(data!$H$1:$H$1683, data!$A$1:$A$1683, Heron!$A35,  data!$E$1:$E$1683, Heron!Y$5)</f>
        <v>20565.22</v>
      </c>
      <c r="Z35" s="2">
        <f>Y35+SUMIFS(data!$H$1:$H$1683, data!$A$1:$A$1683, Heron!$A35,  data!$E$1:$E$1683, Heron!Z$5)</f>
        <v>20565.22</v>
      </c>
      <c r="AA35" s="2">
        <f>Z35+SUMIFS(data!$H$1:$H$1683, data!$A$1:$A$1683, Heron!$A35,  data!$E$1:$E$1683, Heron!AA$5)</f>
        <v>20565.22</v>
      </c>
      <c r="AB35" s="2">
        <f>AA35+SUMIFS(data!$H$1:$H$1683, data!$A$1:$A$1683, Heron!$A35,  data!$E$1:$E$1683, Heron!AB$5)</f>
        <v>20565.22</v>
      </c>
      <c r="AC35" s="2">
        <f>AB35+SUMIFS(data!$H$1:$H$1683, data!$A$1:$A$1683, Heron!$A35,  data!$E$1:$E$1683, Heron!AC$5)</f>
        <v>20565.22</v>
      </c>
      <c r="AD35" s="2">
        <f>AC35+SUMIFS(data!$H$1:$H$1683, data!$A$1:$A$1683, Heron!$A35,  data!$E$1:$E$1683, Heron!AD$5)</f>
        <v>20565.22</v>
      </c>
      <c r="AE35" s="2">
        <f>AD35+SUMIFS(data!$H$1:$H$1683, data!$A$1:$A$1683, Heron!$A35,  data!$E$1:$E$1683, Heron!AE$5)</f>
        <v>20565.22</v>
      </c>
      <c r="AF35" s="2">
        <f>AE35+SUMIFS(data!$H$1:$H$1683, data!$A$1:$A$1683, Heron!$A35,  data!$E$1:$E$1683, Heron!AF$5)</f>
        <v>20565.22</v>
      </c>
      <c r="AG35" s="2">
        <f>AF35+SUMIFS(data!$H$1:$H$1683, data!$A$1:$A$1683, Heron!$A35,  data!$E$1:$E$1683, Heron!AG$5)+SUMIFS('NSST Print'!$C$43,'NSST Print'!$F$43,Heron!A35)-SUMIFS('NSST Print'!$C$44:$C$50,'NSST Print'!$F$44:$F$50,Heron!A35)</f>
        <v>20565.22</v>
      </c>
    </row>
    <row r="36" spans="1:33" x14ac:dyDescent="0.2">
      <c r="A36" t="s">
        <v>61</v>
      </c>
      <c r="C36" s="2">
        <f>SUMIFS(data!$H$1:$H$1683, data!$A$1:$A$1683, Heron!$A36, data!$E$1:$E$1683, Heron!C$5)</f>
        <v>0</v>
      </c>
      <c r="D36" s="2">
        <f>C36+SUMIFS(data!$H$1:$H$1683, data!$A$1:$A$1683, Heron!$A36,  data!$E$1:$E$1683, Heron!D$5)</f>
        <v>0</v>
      </c>
      <c r="E36" s="2">
        <f>D36+SUMIFS(data!$H$1:$H$1683, data!$A$1:$A$1683, Heron!$A36,  data!$E$1:$E$1683, Heron!E$5)</f>
        <v>0</v>
      </c>
      <c r="F36" s="2">
        <f>E36+SUMIFS(data!$H$1:$H$1683, data!$A$1:$A$1683, Heron!$A36,  data!$E$1:$E$1683, Heron!F$5)</f>
        <v>0</v>
      </c>
      <c r="G36" s="2">
        <f>F36+SUMIFS(data!$H$1:$H$1683, data!$A$1:$A$1683, Heron!$A36,  data!$E$1:$E$1683, Heron!G$5)</f>
        <v>0</v>
      </c>
      <c r="H36" s="2">
        <f>G36+SUMIFS(data!$H$1:$H$1683, data!$A$1:$A$1683, Heron!$A36,  data!$E$1:$E$1683, Heron!H$5)</f>
        <v>0</v>
      </c>
      <c r="I36" s="2">
        <f>H36+SUMIFS(data!$H$1:$H$1683, data!$A$1:$A$1683, Heron!$A36,  data!$E$1:$E$1683, Heron!I$5)</f>
        <v>0</v>
      </c>
      <c r="J36" s="2">
        <f>I36+SUMIFS(data!$H$1:$H$1683, data!$A$1:$A$1683, Heron!$A36,  data!$E$1:$E$1683, Heron!J$5)</f>
        <v>0</v>
      </c>
      <c r="K36" s="2">
        <f>J36+SUMIFS(data!$H$1:$H$1683, data!$A$1:$A$1683, Heron!$A36,  data!$E$1:$E$1683, Heron!K$5)</f>
        <v>11169.12</v>
      </c>
      <c r="L36" s="2">
        <f>K36+SUMIFS(data!$H$1:$H$1683, data!$A$1:$A$1683, Heron!$A36,  data!$E$1:$E$1683, Heron!L$5)</f>
        <v>11169.12</v>
      </c>
      <c r="M36" s="2">
        <f>L36+SUMIFS(data!$H$1:$H$1683, data!$A$1:$A$1683, Heron!$A36,  data!$E$1:$E$1683, Heron!M$5)</f>
        <v>11169.12</v>
      </c>
      <c r="N36" s="2">
        <f>M36+SUMIFS(data!$H$1:$H$1683, data!$A$1:$A$1683, Heron!$A36,  data!$E$1:$E$1683, Heron!N$5)</f>
        <v>11169.12</v>
      </c>
      <c r="O36" s="2">
        <f>N36+SUMIFS(data!$H$1:$H$1683, data!$A$1:$A$1683, Heron!$A36,  data!$E$1:$E$1683, Heron!O$5)</f>
        <v>11169.12</v>
      </c>
      <c r="P36" s="2">
        <f>O36+SUMIFS(data!$H$1:$H$1683, data!$A$1:$A$1683, Heron!$A36,  data!$E$1:$E$1683, Heron!P$5)</f>
        <v>11169.12</v>
      </c>
      <c r="Q36" s="2">
        <f>P36+SUMIFS(data!$H$1:$H$1683, data!$A$1:$A$1683, Heron!$A36,  data!$E$1:$E$1683, Heron!Q$5)</f>
        <v>11169.12</v>
      </c>
      <c r="R36" s="2">
        <f>Q36+SUMIFS(data!$H$1:$H$1683, data!$A$1:$A$1683, Heron!$A36,  data!$E$1:$E$1683, Heron!R$5)</f>
        <v>11169.12</v>
      </c>
      <c r="S36" s="2">
        <f>R36+SUMIFS(data!$H$1:$H$1683, data!$A$1:$A$1683, Heron!$A36,  data!$E$1:$E$1683, Heron!S$5)</f>
        <v>11169.12</v>
      </c>
      <c r="T36" s="2">
        <f>S36+SUMIFS(data!$H$1:$H$1683, data!$A$1:$A$1683, Heron!$A36,  data!$E$1:$E$1683, Heron!T$5)</f>
        <v>11169.12</v>
      </c>
      <c r="U36" s="2">
        <f>T36+SUMIFS(data!$H$1:$H$1683, data!$A$1:$A$1683, Heron!$A36,  data!$E$1:$E$1683, Heron!U$5)</f>
        <v>11169.12</v>
      </c>
      <c r="V36" s="2">
        <f>U36+SUMIFS(data!$H$1:$H$1683, data!$A$1:$A$1683, Heron!$A36,  data!$E$1:$E$1683, Heron!V$5)</f>
        <v>11169.12</v>
      </c>
      <c r="W36" s="2">
        <f>V36+SUMIFS(data!$H$1:$H$1683, data!$A$1:$A$1683, Heron!$A36,  data!$E$1:$E$1683, Heron!W$5)</f>
        <v>11169.12</v>
      </c>
      <c r="X36" s="2">
        <f>W36+SUMIFS(data!$H$1:$H$1683, data!$A$1:$A$1683, Heron!$A36,  data!$E$1:$E$1683, Heron!X$5)</f>
        <v>11169.12</v>
      </c>
      <c r="Y36" s="2">
        <f>X36+SUMIFS(data!$H$1:$H$1683, data!$A$1:$A$1683, Heron!$A36,  data!$E$1:$E$1683, Heron!Y$5)</f>
        <v>11169.12</v>
      </c>
      <c r="Z36" s="2">
        <f>Y36+SUMIFS(data!$H$1:$H$1683, data!$A$1:$A$1683, Heron!$A36,  data!$E$1:$E$1683, Heron!Z$5)</f>
        <v>11169.12</v>
      </c>
      <c r="AA36" s="2">
        <f>Z36+SUMIFS(data!$H$1:$H$1683, data!$A$1:$A$1683, Heron!$A36,  data!$E$1:$E$1683, Heron!AA$5)</f>
        <v>11169.12</v>
      </c>
      <c r="AB36" s="2">
        <f>AA36+SUMIFS(data!$H$1:$H$1683, data!$A$1:$A$1683, Heron!$A36,  data!$E$1:$E$1683, Heron!AB$5)</f>
        <v>11169.12</v>
      </c>
      <c r="AC36" s="2">
        <f>AB36+SUMIFS(data!$H$1:$H$1683, data!$A$1:$A$1683, Heron!$A36,  data!$E$1:$E$1683, Heron!AC$5)</f>
        <v>11169.12</v>
      </c>
      <c r="AD36" s="2">
        <f>AC36+SUMIFS(data!$H$1:$H$1683, data!$A$1:$A$1683, Heron!$A36,  data!$E$1:$E$1683, Heron!AD$5)</f>
        <v>11169.12</v>
      </c>
      <c r="AE36" s="2">
        <f>AD36+SUMIFS(data!$H$1:$H$1683, data!$A$1:$A$1683, Heron!$A36,  data!$E$1:$E$1683, Heron!AE$5)</f>
        <v>11169.12</v>
      </c>
      <c r="AF36" s="2">
        <f>AE36+SUMIFS(data!$H$1:$H$1683, data!$A$1:$A$1683, Heron!$A36,  data!$E$1:$E$1683, Heron!AF$5)</f>
        <v>11169.12</v>
      </c>
      <c r="AG36" s="2">
        <f>AF36+SUMIFS(data!$H$1:$H$1683, data!$A$1:$A$1683, Heron!$A36,  data!$E$1:$E$1683, Heron!AG$5)+SUMIFS('NSST Print'!$C$43,'NSST Print'!$F$43,Heron!A36)-SUMIFS('NSST Print'!$C$44:$C$50,'NSST Print'!$F$44:$F$50,Heron!A36)</f>
        <v>11169.12</v>
      </c>
    </row>
    <row r="37" spans="1:33" x14ac:dyDescent="0.2">
      <c r="A37" t="s">
        <v>72</v>
      </c>
      <c r="C37" s="2">
        <f>SUMIFS(data!$H$1:$H$1683, data!$A$1:$A$1683, Heron!$A37, data!$E$1:$E$1683, Heron!C$5)</f>
        <v>0</v>
      </c>
      <c r="D37" s="2">
        <f>C37+SUMIFS(data!$H$1:$H$1683, data!$A$1:$A$1683, Heron!$A37,  data!$E$1:$E$1683, Heron!D$5)</f>
        <v>0</v>
      </c>
      <c r="E37" s="2">
        <f>D37+SUMIFS(data!$H$1:$H$1683, data!$A$1:$A$1683, Heron!$A37,  data!$E$1:$E$1683, Heron!E$5)</f>
        <v>0</v>
      </c>
      <c r="F37" s="2">
        <f>E37+SUMIFS(data!$H$1:$H$1683, data!$A$1:$A$1683, Heron!$A37,  data!$E$1:$E$1683, Heron!F$5)</f>
        <v>0</v>
      </c>
      <c r="G37" s="2">
        <f>F37+SUMIFS(data!$H$1:$H$1683, data!$A$1:$A$1683, Heron!$A37,  data!$E$1:$E$1683, Heron!G$5)</f>
        <v>0</v>
      </c>
      <c r="H37" s="2">
        <f>G37+SUMIFS(data!$H$1:$H$1683, data!$A$1:$A$1683, Heron!$A37,  data!$E$1:$E$1683, Heron!H$5)</f>
        <v>0</v>
      </c>
      <c r="I37" s="2">
        <f>H37+SUMIFS(data!$H$1:$H$1683, data!$A$1:$A$1683, Heron!$A37,  data!$E$1:$E$1683, Heron!I$5)</f>
        <v>678.59</v>
      </c>
      <c r="J37" s="2">
        <f>I37+SUMIFS(data!$H$1:$H$1683, data!$A$1:$A$1683, Heron!$A37,  data!$E$1:$E$1683, Heron!J$5)</f>
        <v>678.59</v>
      </c>
      <c r="K37" s="2">
        <f>J37+SUMIFS(data!$H$1:$H$1683, data!$A$1:$A$1683, Heron!$A37,  data!$E$1:$E$1683, Heron!K$5)</f>
        <v>678.59</v>
      </c>
      <c r="L37" s="2">
        <f>K37+SUMIFS(data!$H$1:$H$1683, data!$A$1:$A$1683, Heron!$A37,  data!$E$1:$E$1683, Heron!L$5)</f>
        <v>678.59</v>
      </c>
      <c r="M37" s="2">
        <f>L37+SUMIFS(data!$H$1:$H$1683, data!$A$1:$A$1683, Heron!$A37,  data!$E$1:$E$1683, Heron!M$5)</f>
        <v>678.59</v>
      </c>
      <c r="N37" s="2">
        <f>M37+SUMIFS(data!$H$1:$H$1683, data!$A$1:$A$1683, Heron!$A37,  data!$E$1:$E$1683, Heron!N$5)</f>
        <v>678.59</v>
      </c>
      <c r="O37" s="2">
        <f>N37+SUMIFS(data!$H$1:$H$1683, data!$A$1:$A$1683, Heron!$A37,  data!$E$1:$E$1683, Heron!O$5)</f>
        <v>678.59</v>
      </c>
      <c r="P37" s="2">
        <f>O37+SUMIFS(data!$H$1:$H$1683, data!$A$1:$A$1683, Heron!$A37,  data!$E$1:$E$1683, Heron!P$5)</f>
        <v>678.59</v>
      </c>
      <c r="Q37" s="2">
        <f>P37+SUMIFS(data!$H$1:$H$1683, data!$A$1:$A$1683, Heron!$A37,  data!$E$1:$E$1683, Heron!Q$5)</f>
        <v>678.59</v>
      </c>
      <c r="R37" s="2">
        <f>Q37+SUMIFS(data!$H$1:$H$1683, data!$A$1:$A$1683, Heron!$A37,  data!$E$1:$E$1683, Heron!R$5)</f>
        <v>678.59</v>
      </c>
      <c r="S37" s="2">
        <f>R37+SUMIFS(data!$H$1:$H$1683, data!$A$1:$A$1683, Heron!$A37,  data!$E$1:$E$1683, Heron!S$5)</f>
        <v>678.59</v>
      </c>
      <c r="T37" s="2">
        <f>S37+SUMIFS(data!$H$1:$H$1683, data!$A$1:$A$1683, Heron!$A37,  data!$E$1:$E$1683, Heron!T$5)</f>
        <v>678.59</v>
      </c>
      <c r="U37" s="2">
        <f>T37+SUMIFS(data!$H$1:$H$1683, data!$A$1:$A$1683, Heron!$A37,  data!$E$1:$E$1683, Heron!U$5)</f>
        <v>678.59</v>
      </c>
      <c r="V37" s="2">
        <f>U37+SUMIFS(data!$H$1:$H$1683, data!$A$1:$A$1683, Heron!$A37,  data!$E$1:$E$1683, Heron!V$5)</f>
        <v>-499321.41</v>
      </c>
      <c r="W37" s="2">
        <f>V37+SUMIFS(data!$H$1:$H$1683, data!$A$1:$A$1683, Heron!$A37,  data!$E$1:$E$1683, Heron!W$5)</f>
        <v>-499321.41</v>
      </c>
      <c r="X37" s="2">
        <f>W37+SUMIFS(data!$H$1:$H$1683, data!$A$1:$A$1683, Heron!$A37,  data!$E$1:$E$1683, Heron!X$5)</f>
        <v>-499321.41</v>
      </c>
      <c r="Y37" s="2">
        <f>X37+SUMIFS(data!$H$1:$H$1683, data!$A$1:$A$1683, Heron!$A37,  data!$E$1:$E$1683, Heron!Y$5)</f>
        <v>-499321.41</v>
      </c>
      <c r="Z37" s="2">
        <f>Y37+SUMIFS(data!$H$1:$H$1683, data!$A$1:$A$1683, Heron!$A37,  data!$E$1:$E$1683, Heron!Z$5)</f>
        <v>-499321.41</v>
      </c>
      <c r="AA37" s="2">
        <f>Z37+SUMIFS(data!$H$1:$H$1683, data!$A$1:$A$1683, Heron!$A37,  data!$E$1:$E$1683, Heron!AA$5)</f>
        <v>-499321.41</v>
      </c>
      <c r="AB37" s="2">
        <f>AA37+SUMIFS(data!$H$1:$H$1683, data!$A$1:$A$1683, Heron!$A37,  data!$E$1:$E$1683, Heron!AB$5)</f>
        <v>-499321.41</v>
      </c>
      <c r="AC37" s="2">
        <f>AB37+SUMIFS(data!$H$1:$H$1683, data!$A$1:$A$1683, Heron!$A37,  data!$E$1:$E$1683, Heron!AC$5)</f>
        <v>-499321.41</v>
      </c>
      <c r="AD37" s="2">
        <f>AC37+SUMIFS(data!$H$1:$H$1683, data!$A$1:$A$1683, Heron!$A37,  data!$E$1:$E$1683, Heron!AD$5)</f>
        <v>-499321.41</v>
      </c>
      <c r="AE37" s="2">
        <f>AD37+SUMIFS(data!$H$1:$H$1683, data!$A$1:$A$1683, Heron!$A37,  data!$E$1:$E$1683, Heron!AE$5)</f>
        <v>-499321.41</v>
      </c>
      <c r="AF37" s="2">
        <f>AE37+SUMIFS(data!$H$1:$H$1683, data!$A$1:$A$1683, Heron!$A37,  data!$E$1:$E$1683, Heron!AF$5)</f>
        <v>-499321.41</v>
      </c>
      <c r="AG37" s="2">
        <f>AF37+SUMIFS(data!$H$1:$H$1683, data!$A$1:$A$1683, Heron!$A37,  data!$E$1:$E$1683, Heron!AG$5)+SUMIFS('NSST Print'!$C$43,'NSST Print'!$F$43,Heron!A37)-SUMIFS('NSST Print'!$C$44:$C$50,'NSST Print'!$F$44:$F$50,Heron!A37)</f>
        <v>-499321.41</v>
      </c>
    </row>
    <row r="38" spans="1:33" x14ac:dyDescent="0.2">
      <c r="A38" t="s">
        <v>63</v>
      </c>
      <c r="C38" s="2">
        <f>SUMIFS(data!$H$1:$H$1683, data!$A$1:$A$1683, Heron!$A38, data!$E$1:$E$1683, Heron!C$5)</f>
        <v>0</v>
      </c>
      <c r="D38" s="2">
        <f>C38+SUMIFS(data!$H$1:$H$1683, data!$A$1:$A$1683, Heron!$A38,  data!$E$1:$E$1683, Heron!D$5)</f>
        <v>0</v>
      </c>
      <c r="E38" s="2">
        <f>D38+SUMIFS(data!$H$1:$H$1683, data!$A$1:$A$1683, Heron!$A38,  data!$E$1:$E$1683, Heron!E$5)</f>
        <v>0</v>
      </c>
      <c r="F38" s="2">
        <f>E38+SUMIFS(data!$H$1:$H$1683, data!$A$1:$A$1683, Heron!$A38,  data!$E$1:$E$1683, Heron!F$5)</f>
        <v>0</v>
      </c>
      <c r="G38" s="2">
        <f>F38+SUMIFS(data!$H$1:$H$1683, data!$A$1:$A$1683, Heron!$A38,  data!$E$1:$E$1683, Heron!G$5)</f>
        <v>0</v>
      </c>
      <c r="H38" s="2">
        <f>G38+SUMIFS(data!$H$1:$H$1683, data!$A$1:$A$1683, Heron!$A38,  data!$E$1:$E$1683, Heron!H$5)</f>
        <v>0</v>
      </c>
      <c r="I38" s="2">
        <f>H38+SUMIFS(data!$H$1:$H$1683, data!$A$1:$A$1683, Heron!$A38,  data!$E$1:$E$1683, Heron!I$5)</f>
        <v>512835.64</v>
      </c>
      <c r="J38" s="2">
        <f>I38+SUMIFS(data!$H$1:$H$1683, data!$A$1:$A$1683, Heron!$A38,  data!$E$1:$E$1683, Heron!J$5)</f>
        <v>1724655.1</v>
      </c>
      <c r="K38" s="2">
        <f>J38+SUMIFS(data!$H$1:$H$1683, data!$A$1:$A$1683, Heron!$A38,  data!$E$1:$E$1683, Heron!K$5)</f>
        <v>2725233.79</v>
      </c>
      <c r="L38" s="2">
        <f>K38+SUMIFS(data!$H$1:$H$1683, data!$A$1:$A$1683, Heron!$A38,  data!$E$1:$E$1683, Heron!L$5)</f>
        <v>4164274.85</v>
      </c>
      <c r="M38" s="2">
        <f>L38+SUMIFS(data!$H$1:$H$1683, data!$A$1:$A$1683, Heron!$A38,  data!$E$1:$E$1683, Heron!M$5)</f>
        <v>4859578.97</v>
      </c>
      <c r="N38" s="2">
        <f>M38+SUMIFS(data!$H$1:$H$1683, data!$A$1:$A$1683, Heron!$A38,  data!$E$1:$E$1683, Heron!N$5)</f>
        <v>6565647.2199999997</v>
      </c>
      <c r="O38" s="2">
        <f>N38+SUMIFS(data!$H$1:$H$1683, data!$A$1:$A$1683, Heron!$A38,  data!$E$1:$E$1683, Heron!O$5)</f>
        <v>9048702.7400000002</v>
      </c>
      <c r="P38" s="2">
        <f>O38+SUMIFS(data!$H$1:$H$1683, data!$A$1:$A$1683, Heron!$A38,  data!$E$1:$E$1683, Heron!P$5)</f>
        <v>12242628.050000001</v>
      </c>
      <c r="Q38" s="2">
        <f>P38+SUMIFS(data!$H$1:$H$1683, data!$A$1:$A$1683, Heron!$A38,  data!$E$1:$E$1683, Heron!Q$5)</f>
        <v>16036065.43</v>
      </c>
      <c r="R38" s="2">
        <f>Q38+SUMIFS(data!$H$1:$H$1683, data!$A$1:$A$1683, Heron!$A38,  data!$E$1:$E$1683, Heron!R$5)</f>
        <v>18720702.199999999</v>
      </c>
      <c r="S38" s="2">
        <f>R38+SUMIFS(data!$H$1:$H$1683, data!$A$1:$A$1683, Heron!$A38,  data!$E$1:$E$1683, Heron!S$5)</f>
        <v>21954286.489999998</v>
      </c>
      <c r="T38" s="2">
        <f>S38+SUMIFS(data!$H$1:$H$1683, data!$A$1:$A$1683, Heron!$A38,  data!$E$1:$E$1683, Heron!T$5)</f>
        <v>23953728.889999997</v>
      </c>
      <c r="U38" s="2">
        <f>T38+SUMIFS(data!$H$1:$H$1683, data!$A$1:$A$1683, Heron!$A38,  data!$E$1:$E$1683, Heron!U$5)</f>
        <v>28104255.829999998</v>
      </c>
      <c r="V38" s="2">
        <f>U38+SUMIFS(data!$H$1:$H$1683, data!$A$1:$A$1683, Heron!$A38,  data!$E$1:$E$1683, Heron!V$5)</f>
        <v>33325925.849999998</v>
      </c>
      <c r="W38" s="2">
        <f>V38+SUMIFS(data!$H$1:$H$1683, data!$A$1:$A$1683, Heron!$A38,  data!$E$1:$E$1683, Heron!W$5)</f>
        <v>33325925.849999998</v>
      </c>
      <c r="X38" s="2">
        <f>W38+SUMIFS(data!$H$1:$H$1683, data!$A$1:$A$1683, Heron!$A38,  data!$E$1:$E$1683, Heron!X$5)</f>
        <v>33325925.849999998</v>
      </c>
      <c r="Y38" s="2">
        <f>X38+SUMIFS(data!$H$1:$H$1683, data!$A$1:$A$1683, Heron!$A38,  data!$E$1:$E$1683, Heron!Y$5)</f>
        <v>33325925.849999998</v>
      </c>
      <c r="Z38" s="2">
        <f>Y38+SUMIFS(data!$H$1:$H$1683, data!$A$1:$A$1683, Heron!$A38,  data!$E$1:$E$1683, Heron!Z$5)</f>
        <v>33325925.849999998</v>
      </c>
      <c r="AA38" s="2">
        <f>Z38+SUMIFS(data!$H$1:$H$1683, data!$A$1:$A$1683, Heron!$A38,  data!$E$1:$E$1683, Heron!AA$5)</f>
        <v>35808981.369999997</v>
      </c>
      <c r="AB38" s="2">
        <f>AA38+SUMIFS(data!$H$1:$H$1683, data!$A$1:$A$1683, Heron!$A38,  data!$E$1:$E$1683, Heron!AB$5)</f>
        <v>39002906.68</v>
      </c>
      <c r="AC38" s="2">
        <f>AB38+SUMIFS(data!$H$1:$H$1683, data!$A$1:$A$1683, Heron!$A38,  data!$E$1:$E$1683, Heron!AC$5)</f>
        <v>42796344.060000002</v>
      </c>
      <c r="AD38" s="2">
        <f>AC38+SUMIFS(data!$H$1:$H$1683, data!$A$1:$A$1683, Heron!$A38,  data!$E$1:$E$1683, Heron!AD$5)</f>
        <v>45485105.830000006</v>
      </c>
      <c r="AE38" s="2">
        <f>AD38+SUMIFS(data!$H$1:$H$1683, data!$A$1:$A$1683, Heron!$A38,  data!$E$1:$E$1683, Heron!AE$5)</f>
        <v>48617960.020000003</v>
      </c>
      <c r="AF38" s="2">
        <f>AE38+SUMIFS(data!$H$1:$H$1683, data!$A$1:$A$1683, Heron!$A38,  data!$E$1:$E$1683, Heron!AF$5)</f>
        <v>130895862.17000002</v>
      </c>
      <c r="AG38" s="2">
        <f>AF38+SUMIFS(data!$H$1:$H$1683, data!$A$1:$A$1683, Heron!$A38,  data!$E$1:$E$1683, Heron!AG$5)+SUMIFS('NSST Print'!$C$43,'NSST Print'!$F$43,Heron!A38)-SUMIFS('NSST Print'!$C$44:$C$50,'NSST Print'!$F$44:$F$50,Heron!A38)</f>
        <v>130895862.17000002</v>
      </c>
    </row>
    <row r="39" spans="1:33" x14ac:dyDescent="0.2">
      <c r="A39" t="s">
        <v>64</v>
      </c>
      <c r="C39" s="2">
        <f>SUMIFS(data!$H$1:$H$1683, data!$A$1:$A$1683, Heron!$A39, data!$E$1:$E$1683, Heron!C$5)</f>
        <v>0</v>
      </c>
      <c r="D39" s="2">
        <f>C39+SUMIFS(data!$H$1:$H$1683, data!$A$1:$A$1683, Heron!$A39,  data!$E$1:$E$1683, Heron!D$5)</f>
        <v>0</v>
      </c>
      <c r="E39" s="2">
        <f>D39+SUMIFS(data!$H$1:$H$1683, data!$A$1:$A$1683, Heron!$A39,  data!$E$1:$E$1683, Heron!E$5)</f>
        <v>0</v>
      </c>
      <c r="F39" s="2">
        <f>E39+SUMIFS(data!$H$1:$H$1683, data!$A$1:$A$1683, Heron!$A39,  data!$E$1:$E$1683, Heron!F$5)</f>
        <v>0</v>
      </c>
      <c r="G39" s="2">
        <f>F39+SUMIFS(data!$H$1:$H$1683, data!$A$1:$A$1683, Heron!$A39,  data!$E$1:$E$1683, Heron!G$5)</f>
        <v>5914.78</v>
      </c>
      <c r="H39" s="2">
        <f>G39+SUMIFS(data!$H$1:$H$1683, data!$A$1:$A$1683, Heron!$A39,  data!$E$1:$E$1683, Heron!H$5)</f>
        <v>19687.5</v>
      </c>
      <c r="I39" s="2">
        <f>H39+SUMIFS(data!$H$1:$H$1683, data!$A$1:$A$1683, Heron!$A39,  data!$E$1:$E$1683, Heron!I$5)</f>
        <v>92592.78</v>
      </c>
      <c r="J39" s="2">
        <f>I39+SUMIFS(data!$H$1:$H$1683, data!$A$1:$A$1683, Heron!$A39,  data!$E$1:$E$1683, Heron!J$5)</f>
        <v>111053.43</v>
      </c>
      <c r="K39" s="2">
        <f>J39+SUMIFS(data!$H$1:$H$1683, data!$A$1:$A$1683, Heron!$A39,  data!$E$1:$E$1683, Heron!K$5)</f>
        <v>185912.78999999998</v>
      </c>
      <c r="L39" s="2">
        <f>K39+SUMIFS(data!$H$1:$H$1683, data!$A$1:$A$1683, Heron!$A39,  data!$E$1:$E$1683, Heron!L$5)</f>
        <v>196549.58999999997</v>
      </c>
      <c r="M39" s="2">
        <f>L39+SUMIFS(data!$H$1:$H$1683, data!$A$1:$A$1683, Heron!$A39,  data!$E$1:$E$1683, Heron!M$5)</f>
        <v>236646.50999999995</v>
      </c>
      <c r="N39" s="2">
        <f>M39+SUMIFS(data!$H$1:$H$1683, data!$A$1:$A$1683, Heron!$A39,  data!$E$1:$E$1683, Heron!N$5)</f>
        <v>303151.86999999994</v>
      </c>
      <c r="O39" s="2">
        <f>N39+SUMIFS(data!$H$1:$H$1683, data!$A$1:$A$1683, Heron!$A39,  data!$E$1:$E$1683, Heron!O$5)</f>
        <v>566375.04999999993</v>
      </c>
      <c r="P39" s="2">
        <f>O39+SUMIFS(data!$H$1:$H$1683, data!$A$1:$A$1683, Heron!$A39,  data!$E$1:$E$1683, Heron!P$5)</f>
        <v>677697.47</v>
      </c>
      <c r="Q39" s="2">
        <f>P39+SUMIFS(data!$H$1:$H$1683, data!$A$1:$A$1683, Heron!$A39,  data!$E$1:$E$1683, Heron!Q$5)</f>
        <v>738719.39</v>
      </c>
      <c r="R39" s="2">
        <f>Q39+SUMIFS(data!$H$1:$H$1683, data!$A$1:$A$1683, Heron!$A39,  data!$E$1:$E$1683, Heron!R$5)</f>
        <v>767413.95000000007</v>
      </c>
      <c r="S39" s="2">
        <f>R39+SUMIFS(data!$H$1:$H$1683, data!$A$1:$A$1683, Heron!$A39,  data!$E$1:$E$1683, Heron!S$5)</f>
        <v>792207.83000000007</v>
      </c>
      <c r="T39" s="2">
        <f>S39+SUMIFS(data!$H$1:$H$1683, data!$A$1:$A$1683, Heron!$A39,  data!$E$1:$E$1683, Heron!T$5)</f>
        <v>835623.8</v>
      </c>
      <c r="U39" s="2">
        <f>T39+SUMIFS(data!$H$1:$H$1683, data!$A$1:$A$1683, Heron!$A39,  data!$E$1:$E$1683, Heron!U$5)</f>
        <v>846069.16</v>
      </c>
      <c r="V39" s="2">
        <f>U39+SUMIFS(data!$H$1:$H$1683, data!$A$1:$A$1683, Heron!$A39,  data!$E$1:$E$1683, Heron!V$5)</f>
        <v>848721.76</v>
      </c>
      <c r="W39" s="2">
        <f>V39+SUMIFS(data!$H$1:$H$1683, data!$A$1:$A$1683, Heron!$A39,  data!$E$1:$E$1683, Heron!W$5)</f>
        <v>848721.76</v>
      </c>
      <c r="X39" s="2">
        <f>W39+SUMIFS(data!$H$1:$H$1683, data!$A$1:$A$1683, Heron!$A39,  data!$E$1:$E$1683, Heron!X$5)</f>
        <v>848721.76</v>
      </c>
      <c r="Y39" s="2">
        <f>X39+SUMIFS(data!$H$1:$H$1683, data!$A$1:$A$1683, Heron!$A39,  data!$E$1:$E$1683, Heron!Y$5)</f>
        <v>848721.76</v>
      </c>
      <c r="Z39" s="2">
        <f>Y39+SUMIFS(data!$H$1:$H$1683, data!$A$1:$A$1683, Heron!$A39,  data!$E$1:$E$1683, Heron!Z$5)</f>
        <v>848721.76</v>
      </c>
      <c r="AA39" s="2">
        <f>Z39+SUMIFS(data!$H$1:$H$1683, data!$A$1:$A$1683, Heron!$A39,  data!$E$1:$E$1683, Heron!AA$5)</f>
        <v>1111944.94</v>
      </c>
      <c r="AB39" s="2">
        <f>AA39+SUMIFS(data!$H$1:$H$1683, data!$A$1:$A$1683, Heron!$A39,  data!$E$1:$E$1683, Heron!AB$5)</f>
        <v>1223267.3599999999</v>
      </c>
      <c r="AC39" s="2">
        <f>AB39+SUMIFS(data!$H$1:$H$1683, data!$A$1:$A$1683, Heron!$A39,  data!$E$1:$E$1683, Heron!AC$5)</f>
        <v>1284289.2799999998</v>
      </c>
      <c r="AD39" s="2">
        <f>AC39+SUMIFS(data!$H$1:$H$1683, data!$A$1:$A$1683, Heron!$A39,  data!$E$1:$E$1683, Heron!AD$5)</f>
        <v>1307543.8399999999</v>
      </c>
      <c r="AE39" s="2">
        <f>AD39+SUMIFS(data!$H$1:$H$1683, data!$A$1:$A$1683, Heron!$A39,  data!$E$1:$E$1683, Heron!AE$5)</f>
        <v>1332633.8399999999</v>
      </c>
      <c r="AF39" s="2">
        <f>AE39+SUMIFS(data!$H$1:$H$1683, data!$A$1:$A$1683, Heron!$A39,  data!$E$1:$E$1683, Heron!AF$5)</f>
        <v>1332633.8399999999</v>
      </c>
      <c r="AG39" s="2">
        <f>AF39+SUMIFS(data!$H$1:$H$1683, data!$A$1:$A$1683, Heron!$A39,  data!$E$1:$E$1683, Heron!AG$5)+SUMIFS('NSST Print'!$C$43,'NSST Print'!$F$43,Heron!A39)-SUMIFS('NSST Print'!$C$44:$C$50,'NSST Print'!$F$44:$F$50,Heron!A39)</f>
        <v>1332633.8399999999</v>
      </c>
    </row>
    <row r="40" spans="1:33" x14ac:dyDescent="0.2">
      <c r="A40" t="s">
        <v>65</v>
      </c>
      <c r="C40" s="2">
        <f>SUMIFS(data!$H$1:$H$1683, data!$A$1:$A$1683, Heron!$A40, data!$E$1:$E$1683, Heron!C$5)</f>
        <v>0</v>
      </c>
      <c r="D40" s="2">
        <f>C40+SUMIFS(data!$H$1:$H$1683, data!$A$1:$A$1683, Heron!$A40,  data!$E$1:$E$1683, Heron!D$5)</f>
        <v>0</v>
      </c>
      <c r="E40" s="2">
        <f>D40+SUMIFS(data!$H$1:$H$1683, data!$A$1:$A$1683, Heron!$A40,  data!$E$1:$E$1683, Heron!E$5)</f>
        <v>0</v>
      </c>
      <c r="F40" s="2">
        <f>E40+SUMIFS(data!$H$1:$H$1683, data!$A$1:$A$1683, Heron!$A40,  data!$E$1:$E$1683, Heron!F$5)</f>
        <v>0</v>
      </c>
      <c r="G40" s="2">
        <f>F40+SUMIFS(data!$H$1:$H$1683, data!$A$1:$A$1683, Heron!$A40,  data!$E$1:$E$1683, Heron!G$5)</f>
        <v>0</v>
      </c>
      <c r="H40" s="2">
        <f>G40+SUMIFS(data!$H$1:$H$1683, data!$A$1:$A$1683, Heron!$A40,  data!$E$1:$E$1683, Heron!H$5)</f>
        <v>0</v>
      </c>
      <c r="I40" s="2">
        <f>H40+SUMIFS(data!$H$1:$H$1683, data!$A$1:$A$1683, Heron!$A40,  data!$E$1:$E$1683, Heron!I$5)</f>
        <v>0</v>
      </c>
      <c r="J40" s="2">
        <f>I40+SUMIFS(data!$H$1:$H$1683, data!$A$1:$A$1683, Heron!$A40,  data!$E$1:$E$1683, Heron!J$5)</f>
        <v>0</v>
      </c>
      <c r="K40" s="2">
        <f>J40+SUMIFS(data!$H$1:$H$1683, data!$A$1:$A$1683, Heron!$A40,  data!$E$1:$E$1683, Heron!K$5)</f>
        <v>0</v>
      </c>
      <c r="L40" s="2">
        <f>K40+SUMIFS(data!$H$1:$H$1683, data!$A$1:$A$1683, Heron!$A40,  data!$E$1:$E$1683, Heron!L$5)</f>
        <v>0</v>
      </c>
      <c r="M40" s="2">
        <f>L40+SUMIFS(data!$H$1:$H$1683, data!$A$1:$A$1683, Heron!$A40,  data!$E$1:$E$1683, Heron!M$5)</f>
        <v>1404.78</v>
      </c>
      <c r="N40" s="2">
        <f>M40+SUMIFS(data!$H$1:$H$1683, data!$A$1:$A$1683, Heron!$A40,  data!$E$1:$E$1683, Heron!N$5)</f>
        <v>4300.41</v>
      </c>
      <c r="O40" s="2">
        <f>N40+SUMIFS(data!$H$1:$H$1683, data!$A$1:$A$1683, Heron!$A40,  data!$E$1:$E$1683, Heron!O$5)</f>
        <v>4300.41</v>
      </c>
      <c r="P40" s="2">
        <f>O40+SUMIFS(data!$H$1:$H$1683, data!$A$1:$A$1683, Heron!$A40,  data!$E$1:$E$1683, Heron!P$5)</f>
        <v>4378.67</v>
      </c>
      <c r="Q40" s="2">
        <f>P40+SUMIFS(data!$H$1:$H$1683, data!$A$1:$A$1683, Heron!$A40,  data!$E$1:$E$1683, Heron!Q$5)</f>
        <v>6549.12</v>
      </c>
      <c r="R40" s="2">
        <f>Q40+SUMIFS(data!$H$1:$H$1683, data!$A$1:$A$1683, Heron!$A40,  data!$E$1:$E$1683, Heron!R$5)</f>
        <v>15431.259999999998</v>
      </c>
      <c r="S40" s="2">
        <f>R40+SUMIFS(data!$H$1:$H$1683, data!$A$1:$A$1683, Heron!$A40,  data!$E$1:$E$1683, Heron!S$5)</f>
        <v>15538.649999999998</v>
      </c>
      <c r="T40" s="2">
        <f>S40+SUMIFS(data!$H$1:$H$1683, data!$A$1:$A$1683, Heron!$A40,  data!$E$1:$E$1683, Heron!T$5)</f>
        <v>19314.929999999997</v>
      </c>
      <c r="U40" s="2">
        <f>T40+SUMIFS(data!$H$1:$H$1683, data!$A$1:$A$1683, Heron!$A40,  data!$E$1:$E$1683, Heron!U$5)</f>
        <v>25058.399999999998</v>
      </c>
      <c r="V40" s="2">
        <f>U40+SUMIFS(data!$H$1:$H$1683, data!$A$1:$A$1683, Heron!$A40,  data!$E$1:$E$1683, Heron!V$5)</f>
        <v>26710.57</v>
      </c>
      <c r="W40" s="2">
        <f>V40+SUMIFS(data!$H$1:$H$1683, data!$A$1:$A$1683, Heron!$A40,  data!$E$1:$E$1683, Heron!W$5)</f>
        <v>26710.57</v>
      </c>
      <c r="X40" s="2">
        <f>W40+SUMIFS(data!$H$1:$H$1683, data!$A$1:$A$1683, Heron!$A40,  data!$E$1:$E$1683, Heron!X$5)</f>
        <v>26710.57</v>
      </c>
      <c r="Y40" s="2">
        <f>X40+SUMIFS(data!$H$1:$H$1683, data!$A$1:$A$1683, Heron!$A40,  data!$E$1:$E$1683, Heron!Y$5)</f>
        <v>26710.57</v>
      </c>
      <c r="Z40" s="2">
        <f>Y40+SUMIFS(data!$H$1:$H$1683, data!$A$1:$A$1683, Heron!$A40,  data!$E$1:$E$1683, Heron!Z$5)</f>
        <v>26710.57</v>
      </c>
      <c r="AA40" s="2">
        <f>Z40+SUMIFS(data!$H$1:$H$1683, data!$A$1:$A$1683, Heron!$A40,  data!$E$1:$E$1683, Heron!AA$5)</f>
        <v>26710.57</v>
      </c>
      <c r="AB40" s="2">
        <f>AA40+SUMIFS(data!$H$1:$H$1683, data!$A$1:$A$1683, Heron!$A40,  data!$E$1:$E$1683, Heron!AB$5)</f>
        <v>26788.829999999998</v>
      </c>
      <c r="AC40" s="2">
        <f>AB40+SUMIFS(data!$H$1:$H$1683, data!$A$1:$A$1683, Heron!$A40,  data!$E$1:$E$1683, Heron!AC$5)</f>
        <v>28959.279999999999</v>
      </c>
      <c r="AD40" s="2">
        <f>AC40+SUMIFS(data!$H$1:$H$1683, data!$A$1:$A$1683, Heron!$A40,  data!$E$1:$E$1683, Heron!AD$5)</f>
        <v>37841.42</v>
      </c>
      <c r="AE40" s="2">
        <f>AD40+SUMIFS(data!$H$1:$H$1683, data!$A$1:$A$1683, Heron!$A40,  data!$E$1:$E$1683, Heron!AE$5)</f>
        <v>37948.81</v>
      </c>
      <c r="AF40" s="2">
        <f>AE40+SUMIFS(data!$H$1:$H$1683, data!$A$1:$A$1683, Heron!$A40,  data!$E$1:$E$1683, Heron!AF$5)</f>
        <v>37948.81</v>
      </c>
      <c r="AG40" s="2">
        <f>AF40+SUMIFS(data!$H$1:$H$1683, data!$A$1:$A$1683, Heron!$A40,  data!$E$1:$E$1683, Heron!AG$5)+SUMIFS('NSST Print'!$C$43,'NSST Print'!$F$43,Heron!A40)-SUMIFS('NSST Print'!$C$44:$C$50,'NSST Print'!$F$44:$F$50,Heron!A40)</f>
        <v>37948.81</v>
      </c>
    </row>
    <row r="41" spans="1:33" x14ac:dyDescent="0.2">
      <c r="A41" t="s">
        <v>87</v>
      </c>
      <c r="C41" s="2">
        <f>SUMIFS(data!$H$1:$H$1683, data!$A$1:$A$1683, Heron!$A41, data!$E$1:$E$1683, Heron!C$5)</f>
        <v>0</v>
      </c>
      <c r="D41" s="2">
        <f>C41+SUMIFS(data!$H$1:$H$1683, data!$A$1:$A$1683, Heron!$A41,  data!$E$1:$E$1683, Heron!D$5)</f>
        <v>0</v>
      </c>
      <c r="E41" s="2">
        <f>D41+SUMIFS(data!$H$1:$H$1683, data!$A$1:$A$1683, Heron!$A41,  data!$E$1:$E$1683, Heron!E$5)</f>
        <v>0</v>
      </c>
      <c r="F41" s="2">
        <f>E41+SUMIFS(data!$H$1:$H$1683, data!$A$1:$A$1683, Heron!$A41,  data!$E$1:$E$1683, Heron!F$5)</f>
        <v>0</v>
      </c>
      <c r="G41" s="2">
        <f>F41+SUMIFS(data!$H$1:$H$1683, data!$A$1:$A$1683, Heron!$A41,  data!$E$1:$E$1683, Heron!G$5)</f>
        <v>0</v>
      </c>
      <c r="H41" s="2">
        <f>G41+SUMIFS(data!$H$1:$H$1683, data!$A$1:$A$1683, Heron!$A41,  data!$E$1:$E$1683, Heron!H$5)</f>
        <v>0</v>
      </c>
      <c r="I41" s="2">
        <f>H41+SUMIFS(data!$H$1:$H$1683, data!$A$1:$A$1683, Heron!$A41,  data!$E$1:$E$1683, Heron!I$5)</f>
        <v>0</v>
      </c>
      <c r="J41" s="2">
        <f>I41+SUMIFS(data!$H$1:$H$1683, data!$A$1:$A$1683, Heron!$A41,  data!$E$1:$E$1683, Heron!J$5)</f>
        <v>0</v>
      </c>
      <c r="K41" s="2">
        <f>J41+SUMIFS(data!$H$1:$H$1683, data!$A$1:$A$1683, Heron!$A41,  data!$E$1:$E$1683, Heron!K$5)</f>
        <v>0</v>
      </c>
      <c r="L41" s="2">
        <f>K41+SUMIFS(data!$H$1:$H$1683, data!$A$1:$A$1683, Heron!$A41,  data!$E$1:$E$1683, Heron!L$5)</f>
        <v>0</v>
      </c>
      <c r="M41" s="2">
        <f>L41+SUMIFS(data!$H$1:$H$1683, data!$A$1:$A$1683, Heron!$A41,  data!$E$1:$E$1683, Heron!M$5)</f>
        <v>0</v>
      </c>
      <c r="N41" s="2">
        <f>M41+SUMIFS(data!$H$1:$H$1683, data!$A$1:$A$1683, Heron!$A41,  data!$E$1:$E$1683, Heron!N$5)</f>
        <v>0</v>
      </c>
      <c r="O41" s="2">
        <f>N41+SUMIFS(data!$H$1:$H$1683, data!$A$1:$A$1683, Heron!$A41,  data!$E$1:$E$1683, Heron!O$5)</f>
        <v>0</v>
      </c>
      <c r="P41" s="2">
        <f>O41+SUMIFS(data!$H$1:$H$1683, data!$A$1:$A$1683, Heron!$A41,  data!$E$1:$E$1683, Heron!P$5)</f>
        <v>0</v>
      </c>
      <c r="Q41" s="2">
        <f>P41+SUMIFS(data!$H$1:$H$1683, data!$A$1:$A$1683, Heron!$A41,  data!$E$1:$E$1683, Heron!Q$5)</f>
        <v>0</v>
      </c>
      <c r="R41" s="2">
        <f>Q41+SUMIFS(data!$H$1:$H$1683, data!$A$1:$A$1683, Heron!$A41,  data!$E$1:$E$1683, Heron!R$5)</f>
        <v>0</v>
      </c>
      <c r="S41" s="2">
        <f>R41+SUMIFS(data!$H$1:$H$1683, data!$A$1:$A$1683, Heron!$A41,  data!$E$1:$E$1683, Heron!S$5)</f>
        <v>45300.43</v>
      </c>
      <c r="T41" s="2">
        <f>S41+SUMIFS(data!$H$1:$H$1683, data!$A$1:$A$1683, Heron!$A41,  data!$E$1:$E$1683, Heron!T$5)</f>
        <v>45300.43</v>
      </c>
      <c r="U41" s="2">
        <f>T41+SUMIFS(data!$H$1:$H$1683, data!$A$1:$A$1683, Heron!$A41,  data!$E$1:$E$1683, Heron!U$5)</f>
        <v>45300.43</v>
      </c>
      <c r="V41" s="2">
        <f>U41+SUMIFS(data!$H$1:$H$1683, data!$A$1:$A$1683, Heron!$A41,  data!$E$1:$E$1683, Heron!V$5)</f>
        <v>45300.43</v>
      </c>
      <c r="W41" s="2">
        <f>V41+SUMIFS(data!$H$1:$H$1683, data!$A$1:$A$1683, Heron!$A41,  data!$E$1:$E$1683, Heron!W$5)</f>
        <v>45300.43</v>
      </c>
      <c r="X41" s="2">
        <f>W41+SUMIFS(data!$H$1:$H$1683, data!$A$1:$A$1683, Heron!$A41,  data!$E$1:$E$1683, Heron!X$5)</f>
        <v>45300.43</v>
      </c>
      <c r="Y41" s="2">
        <f>X41+SUMIFS(data!$H$1:$H$1683, data!$A$1:$A$1683, Heron!$A41,  data!$E$1:$E$1683, Heron!Y$5)</f>
        <v>45300.43</v>
      </c>
      <c r="Z41" s="2">
        <f>Y41+SUMIFS(data!$H$1:$H$1683, data!$A$1:$A$1683, Heron!$A41,  data!$E$1:$E$1683, Heron!Z$5)</f>
        <v>45300.43</v>
      </c>
      <c r="AA41" s="2">
        <f>Z41+SUMIFS(data!$H$1:$H$1683, data!$A$1:$A$1683, Heron!$A41,  data!$E$1:$E$1683, Heron!AA$5)</f>
        <v>45300.43</v>
      </c>
      <c r="AB41" s="2">
        <f>AA41+SUMIFS(data!$H$1:$H$1683, data!$A$1:$A$1683, Heron!$A41,  data!$E$1:$E$1683, Heron!AB$5)</f>
        <v>45300.43</v>
      </c>
      <c r="AC41" s="2">
        <f>AB41+SUMIFS(data!$H$1:$H$1683, data!$A$1:$A$1683, Heron!$A41,  data!$E$1:$E$1683, Heron!AC$5)</f>
        <v>45300.43</v>
      </c>
      <c r="AD41" s="2">
        <f>AC41+SUMIFS(data!$H$1:$H$1683, data!$A$1:$A$1683, Heron!$A41,  data!$E$1:$E$1683, Heron!AD$5)</f>
        <v>45300.43</v>
      </c>
      <c r="AE41" s="2">
        <f>AD41+SUMIFS(data!$H$1:$H$1683, data!$A$1:$A$1683, Heron!$A41,  data!$E$1:$E$1683, Heron!AE$5)</f>
        <v>45300.43</v>
      </c>
      <c r="AF41" s="2">
        <f>AE41+SUMIFS(data!$H$1:$H$1683, data!$A$1:$A$1683, Heron!$A41,  data!$E$1:$E$1683, Heron!AF$5)</f>
        <v>45300.43</v>
      </c>
      <c r="AG41" s="2">
        <f>AF41+SUMIFS(data!$H$1:$H$1683, data!$A$1:$A$1683, Heron!$A41,  data!$E$1:$E$1683, Heron!AG$5)+SUMIFS('NSST Print'!$C$43,'NSST Print'!$F$43,Heron!A41)-SUMIFS('NSST Print'!$C$44:$C$50,'NSST Print'!$F$44:$F$50,Heron!A41)</f>
        <v>45300.43</v>
      </c>
    </row>
    <row r="42" spans="1:33" x14ac:dyDescent="0.2">
      <c r="A42" t="s">
        <v>88</v>
      </c>
      <c r="C42" s="2">
        <f>SUMIFS(data!$H$1:$H$1683, data!$A$1:$A$1683, Heron!$A42, data!$E$1:$E$1683, Heron!C$5)</f>
        <v>0</v>
      </c>
      <c r="D42" s="2">
        <f>C42+SUMIFS(data!$H$1:$H$1683, data!$A$1:$A$1683, Heron!$A42,  data!$E$1:$E$1683, Heron!D$5)</f>
        <v>0</v>
      </c>
      <c r="E42" s="2">
        <f>D42+SUMIFS(data!$H$1:$H$1683, data!$A$1:$A$1683, Heron!$A42,  data!$E$1:$E$1683, Heron!E$5)</f>
        <v>0</v>
      </c>
      <c r="F42" s="2">
        <f>E42+SUMIFS(data!$H$1:$H$1683, data!$A$1:$A$1683, Heron!$A42,  data!$E$1:$E$1683, Heron!F$5)</f>
        <v>0</v>
      </c>
      <c r="G42" s="2">
        <f>F42+SUMIFS(data!$H$1:$H$1683, data!$A$1:$A$1683, Heron!$A42,  data!$E$1:$E$1683, Heron!G$5)</f>
        <v>0</v>
      </c>
      <c r="H42" s="2">
        <f>G42+SUMIFS(data!$H$1:$H$1683, data!$A$1:$A$1683, Heron!$A42,  data!$E$1:$E$1683, Heron!H$5)</f>
        <v>0</v>
      </c>
      <c r="I42" s="2">
        <f>H42+SUMIFS(data!$H$1:$H$1683, data!$A$1:$A$1683, Heron!$A42,  data!$E$1:$E$1683, Heron!I$5)</f>
        <v>0</v>
      </c>
      <c r="J42" s="2">
        <f>I42+SUMIFS(data!$H$1:$H$1683, data!$A$1:$A$1683, Heron!$A42,  data!$E$1:$E$1683, Heron!J$5)</f>
        <v>0</v>
      </c>
      <c r="K42" s="2">
        <f>J42+SUMIFS(data!$H$1:$H$1683, data!$A$1:$A$1683, Heron!$A42,  data!$E$1:$E$1683, Heron!K$5)</f>
        <v>0</v>
      </c>
      <c r="L42" s="2">
        <f>K42+SUMIFS(data!$H$1:$H$1683, data!$A$1:$A$1683, Heron!$A42,  data!$E$1:$E$1683, Heron!L$5)</f>
        <v>0</v>
      </c>
      <c r="M42" s="2">
        <f>L42+SUMIFS(data!$H$1:$H$1683, data!$A$1:$A$1683, Heron!$A42,  data!$E$1:$E$1683, Heron!M$5)</f>
        <v>0</v>
      </c>
      <c r="N42" s="2">
        <f>M42+SUMIFS(data!$H$1:$H$1683, data!$A$1:$A$1683, Heron!$A42,  data!$E$1:$E$1683, Heron!N$5)</f>
        <v>0</v>
      </c>
      <c r="O42" s="2">
        <f>N42+SUMIFS(data!$H$1:$H$1683, data!$A$1:$A$1683, Heron!$A42,  data!$E$1:$E$1683, Heron!O$5)</f>
        <v>0</v>
      </c>
      <c r="P42" s="2">
        <f>O42+SUMIFS(data!$H$1:$H$1683, data!$A$1:$A$1683, Heron!$A42,  data!$E$1:$E$1683, Heron!P$5)</f>
        <v>0</v>
      </c>
      <c r="Q42" s="2">
        <f>P42+SUMIFS(data!$H$1:$H$1683, data!$A$1:$A$1683, Heron!$A42,  data!$E$1:$E$1683, Heron!Q$5)</f>
        <v>0</v>
      </c>
      <c r="R42" s="2">
        <f>Q42+SUMIFS(data!$H$1:$H$1683, data!$A$1:$A$1683, Heron!$A42,  data!$E$1:$E$1683, Heron!R$5)</f>
        <v>31600</v>
      </c>
      <c r="S42" s="2">
        <f>R42+SUMIFS(data!$H$1:$H$1683, data!$A$1:$A$1683, Heron!$A42,  data!$E$1:$E$1683, Heron!S$5)</f>
        <v>31600</v>
      </c>
      <c r="T42" s="2">
        <f>S42+SUMIFS(data!$H$1:$H$1683, data!$A$1:$A$1683, Heron!$A42,  data!$E$1:$E$1683, Heron!T$5)</f>
        <v>31600</v>
      </c>
      <c r="U42" s="2">
        <f>T42+SUMIFS(data!$H$1:$H$1683, data!$A$1:$A$1683, Heron!$A42,  data!$E$1:$E$1683, Heron!U$5)</f>
        <v>31600</v>
      </c>
      <c r="V42" s="2">
        <f>U42+SUMIFS(data!$H$1:$H$1683, data!$A$1:$A$1683, Heron!$A42,  data!$E$1:$E$1683, Heron!V$5)</f>
        <v>31600</v>
      </c>
      <c r="W42" s="2">
        <f>V42+SUMIFS(data!$H$1:$H$1683, data!$A$1:$A$1683, Heron!$A42,  data!$E$1:$E$1683, Heron!W$5)</f>
        <v>31600</v>
      </c>
      <c r="X42" s="2">
        <f>W42+SUMIFS(data!$H$1:$H$1683, data!$A$1:$A$1683, Heron!$A42,  data!$E$1:$E$1683, Heron!X$5)</f>
        <v>31600</v>
      </c>
      <c r="Y42" s="2">
        <f>X42+SUMIFS(data!$H$1:$H$1683, data!$A$1:$A$1683, Heron!$A42,  data!$E$1:$E$1683, Heron!Y$5)</f>
        <v>31600</v>
      </c>
      <c r="Z42" s="2">
        <f>Y42+SUMIFS(data!$H$1:$H$1683, data!$A$1:$A$1683, Heron!$A42,  data!$E$1:$E$1683, Heron!Z$5)</f>
        <v>31600</v>
      </c>
      <c r="AA42" s="2">
        <f>Z42+SUMIFS(data!$H$1:$H$1683, data!$A$1:$A$1683, Heron!$A42,  data!$E$1:$E$1683, Heron!AA$5)</f>
        <v>31600</v>
      </c>
      <c r="AB42" s="2">
        <f>AA42+SUMIFS(data!$H$1:$H$1683, data!$A$1:$A$1683, Heron!$A42,  data!$E$1:$E$1683, Heron!AB$5)</f>
        <v>31600</v>
      </c>
      <c r="AC42" s="2">
        <f>AB42+SUMIFS(data!$H$1:$H$1683, data!$A$1:$A$1683, Heron!$A42,  data!$E$1:$E$1683, Heron!AC$5)</f>
        <v>31600</v>
      </c>
      <c r="AD42" s="2">
        <f>AC42+SUMIFS(data!$H$1:$H$1683, data!$A$1:$A$1683, Heron!$A42,  data!$E$1:$E$1683, Heron!AD$5)</f>
        <v>31600</v>
      </c>
      <c r="AE42" s="2">
        <f>AD42+SUMIFS(data!$H$1:$H$1683, data!$A$1:$A$1683, Heron!$A42,  data!$E$1:$E$1683, Heron!AE$5)</f>
        <v>31600</v>
      </c>
      <c r="AF42" s="2">
        <f>AE42+SUMIFS(data!$H$1:$H$1683, data!$A$1:$A$1683, Heron!$A42,  data!$E$1:$E$1683, Heron!AF$5)</f>
        <v>31600</v>
      </c>
      <c r="AG42" s="2">
        <f>AF42+SUMIFS(data!$H$1:$H$1683, data!$A$1:$A$1683, Heron!$A42,  data!$E$1:$E$1683, Heron!AG$5)+SUMIFS('NSST Print'!$C$43,'NSST Print'!$F$43,Heron!A42)-SUMIFS('NSST Print'!$C$44:$C$50,'NSST Print'!$F$44:$F$50,Heron!A42)</f>
        <v>31600</v>
      </c>
    </row>
    <row r="43" spans="1:33" x14ac:dyDescent="0.2">
      <c r="A43" t="s">
        <v>28</v>
      </c>
      <c r="C43" s="2">
        <f>SUMIFS(data!$H$1:$H$1683, data!$A$1:$A$1683, Heron!$A43, data!$E$1:$E$1683, Heron!C$5)</f>
        <v>0</v>
      </c>
      <c r="D43" s="2">
        <f>C43+SUMIFS(data!$H$1:$H$1683, data!$A$1:$A$1683, Heron!$A43,  data!$E$1:$E$1683, Heron!D$5)</f>
        <v>0</v>
      </c>
      <c r="E43" s="2">
        <f>D43+SUMIFS(data!$H$1:$H$1683, data!$A$1:$A$1683, Heron!$A43,  data!$E$1:$E$1683, Heron!E$5)</f>
        <v>0</v>
      </c>
      <c r="F43" s="2">
        <f>E43+SUMIFS(data!$H$1:$H$1683, data!$A$1:$A$1683, Heron!$A43,  data!$E$1:$E$1683, Heron!F$5)</f>
        <v>0</v>
      </c>
      <c r="G43" s="2">
        <f>F43+SUMIFS(data!$H$1:$H$1683, data!$A$1:$A$1683, Heron!$A43,  data!$E$1:$E$1683, Heron!G$5)</f>
        <v>0</v>
      </c>
      <c r="H43" s="2">
        <f>G43+SUMIFS(data!$H$1:$H$1683, data!$A$1:$A$1683, Heron!$A43,  data!$E$1:$E$1683, Heron!H$5)</f>
        <v>20693</v>
      </c>
      <c r="I43" s="2">
        <f>H43+SUMIFS(data!$H$1:$H$1683, data!$A$1:$A$1683, Heron!$A43,  data!$E$1:$E$1683, Heron!I$5)</f>
        <v>20693</v>
      </c>
      <c r="J43" s="2">
        <f>I43+SUMIFS(data!$H$1:$H$1683, data!$A$1:$A$1683, Heron!$A43,  data!$E$1:$E$1683, Heron!J$5)</f>
        <v>57843.94</v>
      </c>
      <c r="K43" s="2">
        <f>J43+SUMIFS(data!$H$1:$H$1683, data!$A$1:$A$1683, Heron!$A43,  data!$E$1:$E$1683, Heron!K$5)</f>
        <v>433116.76</v>
      </c>
      <c r="L43" s="2">
        <f>K43+SUMIFS(data!$H$1:$H$1683, data!$A$1:$A$1683, Heron!$A43,  data!$E$1:$E$1683, Heron!L$5)</f>
        <v>590147.94999999995</v>
      </c>
      <c r="M43" s="2">
        <f>L43+SUMIFS(data!$H$1:$H$1683, data!$A$1:$A$1683, Heron!$A43,  data!$E$1:$E$1683, Heron!M$5)</f>
        <v>780843.29999999993</v>
      </c>
      <c r="N43" s="2">
        <f>M43+SUMIFS(data!$H$1:$H$1683, data!$A$1:$A$1683, Heron!$A43,  data!$E$1:$E$1683, Heron!N$5)</f>
        <v>924384.58</v>
      </c>
      <c r="O43" s="2">
        <f>N43+SUMIFS(data!$H$1:$H$1683, data!$A$1:$A$1683, Heron!$A43,  data!$E$1:$E$1683, Heron!O$5)</f>
        <v>1118242.94</v>
      </c>
      <c r="P43" s="2">
        <f>O43+SUMIFS(data!$H$1:$H$1683, data!$A$1:$A$1683, Heron!$A43,  data!$E$1:$E$1683, Heron!P$5)</f>
        <v>1348386.7999999998</v>
      </c>
      <c r="Q43" s="2">
        <f>P43+SUMIFS(data!$H$1:$H$1683, data!$A$1:$A$1683, Heron!$A43,  data!$E$1:$E$1683, Heron!Q$5)</f>
        <v>1483743.63</v>
      </c>
      <c r="R43" s="2">
        <f>Q43+SUMIFS(data!$H$1:$H$1683, data!$A$1:$A$1683, Heron!$A43,  data!$E$1:$E$1683, Heron!R$5)</f>
        <v>1502287.88</v>
      </c>
      <c r="S43" s="2">
        <f>R43+SUMIFS(data!$H$1:$H$1683, data!$A$1:$A$1683, Heron!$A43,  data!$E$1:$E$1683, Heron!S$5)</f>
        <v>1573341.22</v>
      </c>
      <c r="T43" s="2">
        <f>S43+SUMIFS(data!$H$1:$H$1683, data!$A$1:$A$1683, Heron!$A43,  data!$E$1:$E$1683, Heron!T$5)</f>
        <v>1707606.76</v>
      </c>
      <c r="U43" s="2">
        <f>T43+SUMIFS(data!$H$1:$H$1683, data!$A$1:$A$1683, Heron!$A43,  data!$E$1:$E$1683, Heron!U$5)</f>
        <v>2024589.77</v>
      </c>
      <c r="V43" s="2">
        <f>U43+SUMIFS(data!$H$1:$H$1683, data!$A$1:$A$1683, Heron!$A43,  data!$E$1:$E$1683, Heron!V$5)</f>
        <v>2452851.6</v>
      </c>
      <c r="W43" s="2">
        <f>V43+SUMIFS(data!$H$1:$H$1683, data!$A$1:$A$1683, Heron!$A43,  data!$E$1:$E$1683, Heron!W$5)</f>
        <v>2915409.9199999999</v>
      </c>
      <c r="X43" s="2">
        <f>W43+SUMIFS(data!$H$1:$H$1683, data!$A$1:$A$1683, Heron!$A43,  data!$E$1:$E$1683, Heron!X$5)</f>
        <v>3300570.52</v>
      </c>
      <c r="Y43" s="2">
        <f>X43+SUMIFS(data!$H$1:$H$1683, data!$A$1:$A$1683, Heron!$A43,  data!$E$1:$E$1683, Heron!Y$5)</f>
        <v>3733128.84</v>
      </c>
      <c r="Z43" s="2">
        <f>Y43+SUMIFS(data!$H$1:$H$1683, data!$A$1:$A$1683, Heron!$A43,  data!$E$1:$E$1683, Heron!Z$5)</f>
        <v>4435687.16</v>
      </c>
      <c r="AA43" s="2">
        <f>Z43+SUMIFS(data!$H$1:$H$1683, data!$A$1:$A$1683, Heron!$A43,  data!$E$1:$E$1683, Heron!AA$5)</f>
        <v>5378245.4800000004</v>
      </c>
      <c r="AB43" s="2">
        <f>AA43+SUMIFS(data!$H$1:$H$1683, data!$A$1:$A$1683, Heron!$A43,  data!$E$1:$E$1683, Heron!AB$5)</f>
        <v>5960803.8000000007</v>
      </c>
      <c r="AC43" s="2">
        <f>AB43+SUMIFS(data!$H$1:$H$1683, data!$A$1:$A$1683, Heron!$A43,  data!$E$1:$E$1683, Heron!AC$5)</f>
        <v>6393362.120000001</v>
      </c>
      <c r="AD43" s="2">
        <f>AC43+SUMIFS(data!$H$1:$H$1683, data!$A$1:$A$1683, Heron!$A43,  data!$E$1:$E$1683, Heron!AD$5)</f>
        <v>6994867.1000000015</v>
      </c>
      <c r="AE43" s="2">
        <f>AD43+SUMIFS(data!$H$1:$H$1683, data!$A$1:$A$1683, Heron!$A43,  data!$E$1:$E$1683, Heron!AE$5)</f>
        <v>7220776.6800000016</v>
      </c>
      <c r="AF43" s="2">
        <f>AE43+SUMIFS(data!$H$1:$H$1683, data!$A$1:$A$1683, Heron!$A43,  data!$E$1:$E$1683, Heron!AF$5)</f>
        <v>7942281.620000001</v>
      </c>
      <c r="AG43" s="2">
        <f>AF43+SUMIFS(data!$H$1:$H$1683, data!$A$1:$A$1683, Heron!$A43,  data!$E$1:$E$1683, Heron!AG$5)+SUMIFS('NSST Print'!$C$43,'NSST Print'!$F$43,Heron!A43)-SUMIFS('NSST Print'!$C$44:$C$50,'NSST Print'!$F$44:$F$50,Heron!A43)</f>
        <v>7942281.620000001</v>
      </c>
    </row>
    <row r="44" spans="1:33" x14ac:dyDescent="0.2">
      <c r="A44" t="s">
        <v>99</v>
      </c>
      <c r="C44" s="2">
        <f>SUMIFS(data!$H$1:$H$1683, data!$A$1:$A$1683, Heron!$A44, data!$E$1:$E$1683, Heron!C$5)</f>
        <v>0</v>
      </c>
      <c r="D44" s="2">
        <f>C44+SUMIFS(data!$H$1:$H$1683, data!$A$1:$A$1683, Heron!$A44,  data!$E$1:$E$1683, Heron!D$5)</f>
        <v>0</v>
      </c>
      <c r="E44" s="2">
        <f>D44+SUMIFS(data!$H$1:$H$1683, data!$A$1:$A$1683, Heron!$A44,  data!$E$1:$E$1683, Heron!E$5)</f>
        <v>0</v>
      </c>
      <c r="F44" s="2">
        <f>E44+SUMIFS(data!$H$1:$H$1683, data!$A$1:$A$1683, Heron!$A44,  data!$E$1:$E$1683, Heron!F$5)</f>
        <v>0</v>
      </c>
      <c r="G44" s="2">
        <f>F44+SUMIFS(data!$H$1:$H$1683, data!$A$1:$A$1683, Heron!$A44,  data!$E$1:$E$1683, Heron!G$5)</f>
        <v>0</v>
      </c>
      <c r="H44" s="2">
        <f>G44+SUMIFS(data!$H$1:$H$1683, data!$A$1:$A$1683, Heron!$A44,  data!$E$1:$E$1683, Heron!H$5)</f>
        <v>0</v>
      </c>
      <c r="I44" s="2">
        <f>H44+SUMIFS(data!$H$1:$H$1683, data!$A$1:$A$1683, Heron!$A44,  data!$E$1:$E$1683, Heron!I$5)</f>
        <v>0</v>
      </c>
      <c r="J44" s="2">
        <f>I44+SUMIFS(data!$H$1:$H$1683, data!$A$1:$A$1683, Heron!$A44,  data!$E$1:$E$1683, Heron!J$5)</f>
        <v>0</v>
      </c>
      <c r="K44" s="2">
        <f>J44+SUMIFS(data!$H$1:$H$1683, data!$A$1:$A$1683, Heron!$A44,  data!$E$1:$E$1683, Heron!K$5)</f>
        <v>0</v>
      </c>
      <c r="L44" s="2">
        <f>K44+SUMIFS(data!$H$1:$H$1683, data!$A$1:$A$1683, Heron!$A44,  data!$E$1:$E$1683, Heron!L$5)</f>
        <v>0</v>
      </c>
      <c r="M44" s="2">
        <f>L44+SUMIFS(data!$H$1:$H$1683, data!$A$1:$A$1683, Heron!$A44,  data!$E$1:$E$1683, Heron!M$5)</f>
        <v>0</v>
      </c>
      <c r="N44" s="2">
        <f>M44+SUMIFS(data!$H$1:$H$1683, data!$A$1:$A$1683, Heron!$A44,  data!$E$1:$E$1683, Heron!N$5)</f>
        <v>0</v>
      </c>
      <c r="O44" s="2">
        <f>N44+SUMIFS(data!$H$1:$H$1683, data!$A$1:$A$1683, Heron!$A44,  data!$E$1:$E$1683, Heron!O$5)</f>
        <v>0</v>
      </c>
      <c r="P44" s="2">
        <f>O44+SUMIFS(data!$H$1:$H$1683, data!$A$1:$A$1683, Heron!$A44,  data!$E$1:$E$1683, Heron!P$5)</f>
        <v>0</v>
      </c>
      <c r="Q44" s="2">
        <f>P44+SUMIFS(data!$H$1:$H$1683, data!$A$1:$A$1683, Heron!$A44,  data!$E$1:$E$1683, Heron!Q$5)</f>
        <v>0</v>
      </c>
      <c r="R44" s="2">
        <f>Q44+SUMIFS(data!$H$1:$H$1683, data!$A$1:$A$1683, Heron!$A44,  data!$E$1:$E$1683, Heron!R$5)</f>
        <v>14689.94</v>
      </c>
      <c r="S44" s="2">
        <f>R44+SUMIFS(data!$H$1:$H$1683, data!$A$1:$A$1683, Heron!$A44,  data!$E$1:$E$1683, Heron!S$5)</f>
        <v>14689.94</v>
      </c>
      <c r="T44" s="2">
        <f>S44+SUMIFS(data!$H$1:$H$1683, data!$A$1:$A$1683, Heron!$A44,  data!$E$1:$E$1683, Heron!T$5)</f>
        <v>44709.94</v>
      </c>
      <c r="U44" s="2">
        <f>T44+SUMIFS(data!$H$1:$H$1683, data!$A$1:$A$1683, Heron!$A44,  data!$E$1:$E$1683, Heron!U$5)</f>
        <v>61556.94</v>
      </c>
      <c r="V44" s="2">
        <f>U44+SUMIFS(data!$H$1:$H$1683, data!$A$1:$A$1683, Heron!$A44,  data!$E$1:$E$1683, Heron!V$5)</f>
        <v>61556.94</v>
      </c>
      <c r="W44" s="2">
        <f>V44+SUMIFS(data!$H$1:$H$1683, data!$A$1:$A$1683, Heron!$A44,  data!$E$1:$E$1683, Heron!W$5)</f>
        <v>61556.94</v>
      </c>
      <c r="X44" s="2">
        <f>W44+SUMIFS(data!$H$1:$H$1683, data!$A$1:$A$1683, Heron!$A44,  data!$E$1:$E$1683, Heron!X$5)</f>
        <v>61556.94</v>
      </c>
      <c r="Y44" s="2">
        <f>X44+SUMIFS(data!$H$1:$H$1683, data!$A$1:$A$1683, Heron!$A44,  data!$E$1:$E$1683, Heron!Y$5)</f>
        <v>61556.94</v>
      </c>
      <c r="Z44" s="2">
        <f>Y44+SUMIFS(data!$H$1:$H$1683, data!$A$1:$A$1683, Heron!$A44,  data!$E$1:$E$1683, Heron!Z$5)</f>
        <v>61556.94</v>
      </c>
      <c r="AA44" s="2">
        <f>Z44+SUMIFS(data!$H$1:$H$1683, data!$A$1:$A$1683, Heron!$A44,  data!$E$1:$E$1683, Heron!AA$5)</f>
        <v>61556.94</v>
      </c>
      <c r="AB44" s="2">
        <f>AA44+SUMIFS(data!$H$1:$H$1683, data!$A$1:$A$1683, Heron!$A44,  data!$E$1:$E$1683, Heron!AB$5)</f>
        <v>61556.94</v>
      </c>
      <c r="AC44" s="2">
        <f>AB44+SUMIFS(data!$H$1:$H$1683, data!$A$1:$A$1683, Heron!$A44,  data!$E$1:$E$1683, Heron!AC$5)</f>
        <v>61556.94</v>
      </c>
      <c r="AD44" s="2">
        <f>AC44+SUMIFS(data!$H$1:$H$1683, data!$A$1:$A$1683, Heron!$A44,  data!$E$1:$E$1683, Heron!AD$5)</f>
        <v>61556.94</v>
      </c>
      <c r="AE44" s="2">
        <f>AD44+SUMIFS(data!$H$1:$H$1683, data!$A$1:$A$1683, Heron!$A44,  data!$E$1:$E$1683, Heron!AE$5)</f>
        <v>61556.94</v>
      </c>
      <c r="AF44" s="2">
        <f>AE44+SUMIFS(data!$H$1:$H$1683, data!$A$1:$A$1683, Heron!$A44,  data!$E$1:$E$1683, Heron!AF$5)</f>
        <v>61556.94</v>
      </c>
      <c r="AG44" s="2">
        <f>AF44+SUMIFS(data!$H$1:$H$1683, data!$A$1:$A$1683, Heron!$A44,  data!$E$1:$E$1683, Heron!AG$5)+SUMIFS('NSST Print'!$C$43,'NSST Print'!$F$43,Heron!A44)-SUMIFS('NSST Print'!$C$44:$C$50,'NSST Print'!$F$44:$F$50,Heron!A44)</f>
        <v>61556.94</v>
      </c>
    </row>
    <row r="45" spans="1:33" x14ac:dyDescent="0.2">
      <c r="A45" t="s">
        <v>29</v>
      </c>
      <c r="C45" s="2">
        <f>SUMIFS(data!$H$1:$H$1683, data!$A$1:$A$1683, Heron!$A45, data!$E$1:$E$1683, Heron!C$5)</f>
        <v>0</v>
      </c>
      <c r="D45" s="2">
        <f>C45+SUMIFS(data!$H$1:$H$1683, data!$A$1:$A$1683, Heron!$A45,  data!$E$1:$E$1683, Heron!D$5)</f>
        <v>0</v>
      </c>
      <c r="E45" s="2">
        <f>D45+SUMIFS(data!$H$1:$H$1683, data!$A$1:$A$1683, Heron!$A45,  data!$E$1:$E$1683, Heron!E$5)</f>
        <v>0</v>
      </c>
      <c r="F45" s="2">
        <f>E45+SUMIFS(data!$H$1:$H$1683, data!$A$1:$A$1683, Heron!$A45,  data!$E$1:$E$1683, Heron!F$5)</f>
        <v>0</v>
      </c>
      <c r="G45" s="2">
        <f>F45+SUMIFS(data!$H$1:$H$1683, data!$A$1:$A$1683, Heron!$A45,  data!$E$1:$E$1683, Heron!G$5)</f>
        <v>0</v>
      </c>
      <c r="H45" s="2">
        <f>G45+SUMIFS(data!$H$1:$H$1683, data!$A$1:$A$1683, Heron!$A45,  data!$E$1:$E$1683, Heron!H$5)</f>
        <v>0</v>
      </c>
      <c r="I45" s="2">
        <f>H45+SUMIFS(data!$H$1:$H$1683, data!$A$1:$A$1683, Heron!$A45,  data!$E$1:$E$1683, Heron!I$5)</f>
        <v>0</v>
      </c>
      <c r="J45" s="2">
        <f>I45+SUMIFS(data!$H$1:$H$1683, data!$A$1:$A$1683, Heron!$A45,  data!$E$1:$E$1683, Heron!J$5)</f>
        <v>0</v>
      </c>
      <c r="K45" s="2">
        <f>J45+SUMIFS(data!$H$1:$H$1683, data!$A$1:$A$1683, Heron!$A45,  data!$E$1:$E$1683, Heron!K$5)</f>
        <v>0</v>
      </c>
      <c r="L45" s="2">
        <f>K45+SUMIFS(data!$H$1:$H$1683, data!$A$1:$A$1683, Heron!$A45,  data!$E$1:$E$1683, Heron!L$5)</f>
        <v>0</v>
      </c>
      <c r="M45" s="2">
        <f>L45+SUMIFS(data!$H$1:$H$1683, data!$A$1:$A$1683, Heron!$A45,  data!$E$1:$E$1683, Heron!M$5)</f>
        <v>0</v>
      </c>
      <c r="N45" s="2">
        <f>M45+SUMIFS(data!$H$1:$H$1683, data!$A$1:$A$1683, Heron!$A45,  data!$E$1:$E$1683, Heron!N$5)</f>
        <v>15988</v>
      </c>
      <c r="O45" s="2">
        <f>N45+SUMIFS(data!$H$1:$H$1683, data!$A$1:$A$1683, Heron!$A45,  data!$E$1:$E$1683, Heron!O$5)</f>
        <v>15988</v>
      </c>
      <c r="P45" s="2">
        <f>O45+SUMIFS(data!$H$1:$H$1683, data!$A$1:$A$1683, Heron!$A45,  data!$E$1:$E$1683, Heron!P$5)</f>
        <v>15988</v>
      </c>
      <c r="Q45" s="2">
        <f>P45+SUMIFS(data!$H$1:$H$1683, data!$A$1:$A$1683, Heron!$A45,  data!$E$1:$E$1683, Heron!Q$5)</f>
        <v>15988</v>
      </c>
      <c r="R45" s="2">
        <f>Q45+SUMIFS(data!$H$1:$H$1683, data!$A$1:$A$1683, Heron!$A45,  data!$E$1:$E$1683, Heron!R$5)</f>
        <v>15988</v>
      </c>
      <c r="S45" s="2">
        <f>R45+SUMIFS(data!$H$1:$H$1683, data!$A$1:$A$1683, Heron!$A45,  data!$E$1:$E$1683, Heron!S$5)</f>
        <v>15988</v>
      </c>
      <c r="T45" s="2">
        <f>S45+SUMIFS(data!$H$1:$H$1683, data!$A$1:$A$1683, Heron!$A45,  data!$E$1:$E$1683, Heron!T$5)</f>
        <v>15988</v>
      </c>
      <c r="U45" s="2">
        <f>T45+SUMIFS(data!$H$1:$H$1683, data!$A$1:$A$1683, Heron!$A45,  data!$E$1:$E$1683, Heron!U$5)</f>
        <v>15988</v>
      </c>
      <c r="V45" s="2">
        <f>U45+SUMIFS(data!$H$1:$H$1683, data!$A$1:$A$1683, Heron!$A45,  data!$E$1:$E$1683, Heron!V$5)</f>
        <v>26528</v>
      </c>
      <c r="W45" s="2">
        <f>V45+SUMIFS(data!$H$1:$H$1683, data!$A$1:$A$1683, Heron!$A45,  data!$E$1:$E$1683, Heron!W$5)</f>
        <v>26528</v>
      </c>
      <c r="X45" s="2">
        <f>W45+SUMIFS(data!$H$1:$H$1683, data!$A$1:$A$1683, Heron!$A45,  data!$E$1:$E$1683, Heron!X$5)</f>
        <v>26528</v>
      </c>
      <c r="Y45" s="2">
        <f>X45+SUMIFS(data!$H$1:$H$1683, data!$A$1:$A$1683, Heron!$A45,  data!$E$1:$E$1683, Heron!Y$5)</f>
        <v>26528</v>
      </c>
      <c r="Z45" s="2">
        <f>Y45+SUMIFS(data!$H$1:$H$1683, data!$A$1:$A$1683, Heron!$A45,  data!$E$1:$E$1683, Heron!Z$5)</f>
        <v>26528</v>
      </c>
      <c r="AA45" s="2">
        <f>Z45+SUMIFS(data!$H$1:$H$1683, data!$A$1:$A$1683, Heron!$A45,  data!$E$1:$E$1683, Heron!AA$5)</f>
        <v>26528</v>
      </c>
      <c r="AB45" s="2">
        <f>AA45+SUMIFS(data!$H$1:$H$1683, data!$A$1:$A$1683, Heron!$A45,  data!$E$1:$E$1683, Heron!AB$5)</f>
        <v>26528</v>
      </c>
      <c r="AC45" s="2">
        <f>AB45+SUMIFS(data!$H$1:$H$1683, data!$A$1:$A$1683, Heron!$A45,  data!$E$1:$E$1683, Heron!AC$5)</f>
        <v>26528</v>
      </c>
      <c r="AD45" s="2">
        <f>AC45+SUMIFS(data!$H$1:$H$1683, data!$A$1:$A$1683, Heron!$A45,  data!$E$1:$E$1683, Heron!AD$5)</f>
        <v>26528</v>
      </c>
      <c r="AE45" s="2">
        <f>AD45+SUMIFS(data!$H$1:$H$1683, data!$A$1:$A$1683, Heron!$A45,  data!$E$1:$E$1683, Heron!AE$5)</f>
        <v>26528</v>
      </c>
      <c r="AF45" s="2">
        <f>AE45+SUMIFS(data!$H$1:$H$1683, data!$A$1:$A$1683, Heron!$A45,  data!$E$1:$E$1683, Heron!AF$5)</f>
        <v>26528</v>
      </c>
      <c r="AG45" s="2">
        <f>AF45+SUMIFS(data!$H$1:$H$1683, data!$A$1:$A$1683, Heron!$A45,  data!$E$1:$E$1683, Heron!AG$5)+SUMIFS('NSST Print'!$C$43,'NSST Print'!$F$43,Heron!A45)-SUMIFS('NSST Print'!$C$44:$C$50,'NSST Print'!$F$44:$F$50,Heron!A45)</f>
        <v>26528</v>
      </c>
    </row>
    <row r="46" spans="1:33" x14ac:dyDescent="0.2">
      <c r="A46" t="s">
        <v>30</v>
      </c>
      <c r="C46" s="2">
        <f>SUMIFS(data!$H$1:$H$1683, data!$A$1:$A$1683, Heron!$A46, data!$E$1:$E$1683, Heron!C$5)</f>
        <v>0</v>
      </c>
      <c r="D46" s="2">
        <f>C46+SUMIFS(data!$H$1:$H$1683, data!$A$1:$A$1683, Heron!$A46,  data!$E$1:$E$1683, Heron!D$5)</f>
        <v>0</v>
      </c>
      <c r="E46" s="2">
        <f>D46+SUMIFS(data!$H$1:$H$1683, data!$A$1:$A$1683, Heron!$A46,  data!$E$1:$E$1683, Heron!E$5)</f>
        <v>0</v>
      </c>
      <c r="F46" s="2">
        <f>E46+SUMIFS(data!$H$1:$H$1683, data!$A$1:$A$1683, Heron!$A46,  data!$E$1:$E$1683, Heron!F$5)</f>
        <v>0</v>
      </c>
      <c r="G46" s="2">
        <f>F46+SUMIFS(data!$H$1:$H$1683, data!$A$1:$A$1683, Heron!$A46,  data!$E$1:$E$1683, Heron!G$5)</f>
        <v>0</v>
      </c>
      <c r="H46" s="2">
        <f>G46+SUMIFS(data!$H$1:$H$1683, data!$A$1:$A$1683, Heron!$A46,  data!$E$1:$E$1683, Heron!H$5)</f>
        <v>0</v>
      </c>
      <c r="I46" s="2">
        <f>H46+SUMIFS(data!$H$1:$H$1683, data!$A$1:$A$1683, Heron!$A46,  data!$E$1:$E$1683, Heron!I$5)</f>
        <v>0</v>
      </c>
      <c r="J46" s="2">
        <f>I46+SUMIFS(data!$H$1:$H$1683, data!$A$1:$A$1683, Heron!$A46,  data!$E$1:$E$1683, Heron!J$5)</f>
        <v>0</v>
      </c>
      <c r="K46" s="2">
        <f>J46+SUMIFS(data!$H$1:$H$1683, data!$A$1:$A$1683, Heron!$A46,  data!$E$1:$E$1683, Heron!K$5)</f>
        <v>27473.64</v>
      </c>
      <c r="L46" s="2">
        <f>K46+SUMIFS(data!$H$1:$H$1683, data!$A$1:$A$1683, Heron!$A46,  data!$E$1:$E$1683, Heron!L$5)</f>
        <v>202650.47999999998</v>
      </c>
      <c r="M46" s="2">
        <f>L46+SUMIFS(data!$H$1:$H$1683, data!$A$1:$A$1683, Heron!$A46,  data!$E$1:$E$1683, Heron!M$5)</f>
        <v>217104.12</v>
      </c>
      <c r="N46" s="2">
        <f>M46+SUMIFS(data!$H$1:$H$1683, data!$A$1:$A$1683, Heron!$A46,  data!$E$1:$E$1683, Heron!N$5)</f>
        <v>280478.40000000002</v>
      </c>
      <c r="O46" s="2">
        <f>N46+SUMIFS(data!$H$1:$H$1683, data!$A$1:$A$1683, Heron!$A46,  data!$E$1:$E$1683, Heron!O$5)</f>
        <v>280478.40000000002</v>
      </c>
      <c r="P46" s="2">
        <f>O46+SUMIFS(data!$H$1:$H$1683, data!$A$1:$A$1683, Heron!$A46,  data!$E$1:$E$1683, Heron!P$5)</f>
        <v>280478.40000000002</v>
      </c>
      <c r="Q46" s="2">
        <f>P46+SUMIFS(data!$H$1:$H$1683, data!$A$1:$A$1683, Heron!$A46,  data!$E$1:$E$1683, Heron!Q$5)</f>
        <v>451656.84</v>
      </c>
      <c r="R46" s="2">
        <f>Q46+SUMIFS(data!$H$1:$H$1683, data!$A$1:$A$1683, Heron!$A46,  data!$E$1:$E$1683, Heron!R$5)</f>
        <v>451656.84</v>
      </c>
      <c r="S46" s="2">
        <f>R46+SUMIFS(data!$H$1:$H$1683, data!$A$1:$A$1683, Heron!$A46,  data!$E$1:$E$1683, Heron!S$5)</f>
        <v>451656.84</v>
      </c>
      <c r="T46" s="2">
        <f>S46+SUMIFS(data!$H$1:$H$1683, data!$A$1:$A$1683, Heron!$A46,  data!$E$1:$E$1683, Heron!T$5)</f>
        <v>451656.84</v>
      </c>
      <c r="U46" s="2">
        <f>T46+SUMIFS(data!$H$1:$H$1683, data!$A$1:$A$1683, Heron!$A46,  data!$E$1:$E$1683, Heron!U$5)</f>
        <v>661547.88</v>
      </c>
      <c r="V46" s="2">
        <f>U46+SUMIFS(data!$H$1:$H$1683, data!$A$1:$A$1683, Heron!$A46,  data!$E$1:$E$1683, Heron!V$5)</f>
        <v>661547.88</v>
      </c>
      <c r="W46" s="2">
        <f>V46+SUMIFS(data!$H$1:$H$1683, data!$A$1:$A$1683, Heron!$A46,  data!$E$1:$E$1683, Heron!W$5)</f>
        <v>661547.88</v>
      </c>
      <c r="X46" s="2">
        <f>W46+SUMIFS(data!$H$1:$H$1683, data!$A$1:$A$1683, Heron!$A46,  data!$E$1:$E$1683, Heron!X$5)</f>
        <v>661547.88</v>
      </c>
      <c r="Y46" s="2">
        <f>X46+SUMIFS(data!$H$1:$H$1683, data!$A$1:$A$1683, Heron!$A46,  data!$E$1:$E$1683, Heron!Y$5)</f>
        <v>661547.88</v>
      </c>
      <c r="Z46" s="2">
        <f>Y46+SUMIFS(data!$H$1:$H$1683, data!$A$1:$A$1683, Heron!$A46,  data!$E$1:$E$1683, Heron!Z$5)</f>
        <v>661547.88</v>
      </c>
      <c r="AA46" s="2">
        <f>Z46+SUMIFS(data!$H$1:$H$1683, data!$A$1:$A$1683, Heron!$A46,  data!$E$1:$E$1683, Heron!AA$5)</f>
        <v>661547.88</v>
      </c>
      <c r="AB46" s="2">
        <f>AA46+SUMIFS(data!$H$1:$H$1683, data!$A$1:$A$1683, Heron!$A46,  data!$E$1:$E$1683, Heron!AB$5)</f>
        <v>661547.88</v>
      </c>
      <c r="AC46" s="2">
        <f>AB46+SUMIFS(data!$H$1:$H$1683, data!$A$1:$A$1683, Heron!$A46,  data!$E$1:$E$1683, Heron!AC$5)</f>
        <v>661547.88</v>
      </c>
      <c r="AD46" s="2">
        <f>AC46+SUMIFS(data!$H$1:$H$1683, data!$A$1:$A$1683, Heron!$A46,  data!$E$1:$E$1683, Heron!AD$5)</f>
        <v>2733131.03</v>
      </c>
      <c r="AE46" s="2">
        <f>AD46+SUMIFS(data!$H$1:$H$1683, data!$A$1:$A$1683, Heron!$A46,  data!$E$1:$E$1683, Heron!AE$5)</f>
        <v>2733131.03</v>
      </c>
      <c r="AF46" s="2">
        <f>AE46+SUMIFS(data!$H$1:$H$1683, data!$A$1:$A$1683, Heron!$A46,  data!$E$1:$E$1683, Heron!AF$5)</f>
        <v>2733131.03</v>
      </c>
      <c r="AG46" s="2">
        <f>AF46+SUMIFS(data!$H$1:$H$1683, data!$A$1:$A$1683, Heron!$A46,  data!$E$1:$E$1683, Heron!AG$5)+SUMIFS('NSST Print'!$C$43,'NSST Print'!$F$43,Heron!A46)-SUMIFS('NSST Print'!$C$44:$C$50,'NSST Print'!$F$44:$F$50,Heron!A46)</f>
        <v>2733131.03</v>
      </c>
    </row>
    <row r="47" spans="1:33" x14ac:dyDescent="0.2">
      <c r="A47" t="s">
        <v>31</v>
      </c>
      <c r="C47" s="2">
        <f>SUMIFS(data!$H$1:$H$1683, data!$A$1:$A$1683, Heron!$A47, data!$E$1:$E$1683, Heron!C$5)</f>
        <v>0</v>
      </c>
      <c r="D47" s="2">
        <f>C47+SUMIFS(data!$H$1:$H$1683, data!$A$1:$A$1683, Heron!$A47,  data!$E$1:$E$1683, Heron!D$5)</f>
        <v>0</v>
      </c>
      <c r="E47" s="2">
        <f>D47+SUMIFS(data!$H$1:$H$1683, data!$A$1:$A$1683, Heron!$A47,  data!$E$1:$E$1683, Heron!E$5)</f>
        <v>0</v>
      </c>
      <c r="F47" s="2">
        <f>E47+SUMIFS(data!$H$1:$H$1683, data!$A$1:$A$1683, Heron!$A47,  data!$E$1:$E$1683, Heron!F$5)</f>
        <v>0</v>
      </c>
      <c r="G47" s="2">
        <f>F47+SUMIFS(data!$H$1:$H$1683, data!$A$1:$A$1683, Heron!$A47,  data!$E$1:$E$1683, Heron!G$5)</f>
        <v>0</v>
      </c>
      <c r="H47" s="2">
        <f>G47+SUMIFS(data!$H$1:$H$1683, data!$A$1:$A$1683, Heron!$A47,  data!$E$1:$E$1683, Heron!H$5)</f>
        <v>0</v>
      </c>
      <c r="I47" s="2">
        <f>H47+SUMIFS(data!$H$1:$H$1683, data!$A$1:$A$1683, Heron!$A47,  data!$E$1:$E$1683, Heron!I$5)</f>
        <v>9738.91</v>
      </c>
      <c r="J47" s="2">
        <f>I47+SUMIFS(data!$H$1:$H$1683, data!$A$1:$A$1683, Heron!$A47,  data!$E$1:$E$1683, Heron!J$5)</f>
        <v>9738.91</v>
      </c>
      <c r="K47" s="2">
        <f>J47+SUMIFS(data!$H$1:$H$1683, data!$A$1:$A$1683, Heron!$A47,  data!$E$1:$E$1683, Heron!K$5)</f>
        <v>9738.91</v>
      </c>
      <c r="L47" s="2">
        <f>K47+SUMIFS(data!$H$1:$H$1683, data!$A$1:$A$1683, Heron!$A47,  data!$E$1:$E$1683, Heron!L$5)</f>
        <v>9738.91</v>
      </c>
      <c r="M47" s="2">
        <f>L47+SUMIFS(data!$H$1:$H$1683, data!$A$1:$A$1683, Heron!$A47,  data!$E$1:$E$1683, Heron!M$5)</f>
        <v>9738.91</v>
      </c>
      <c r="N47" s="2">
        <f>M47+SUMIFS(data!$H$1:$H$1683, data!$A$1:$A$1683, Heron!$A47,  data!$E$1:$E$1683, Heron!N$5)</f>
        <v>9738.91</v>
      </c>
      <c r="O47" s="2">
        <f>N47+SUMIFS(data!$H$1:$H$1683, data!$A$1:$A$1683, Heron!$A47,  data!$E$1:$E$1683, Heron!O$5)</f>
        <v>9738.91</v>
      </c>
      <c r="P47" s="2">
        <f>O47+SUMIFS(data!$H$1:$H$1683, data!$A$1:$A$1683, Heron!$A47,  data!$E$1:$E$1683, Heron!P$5)</f>
        <v>21267.84</v>
      </c>
      <c r="Q47" s="2">
        <f>P47+SUMIFS(data!$H$1:$H$1683, data!$A$1:$A$1683, Heron!$A47,  data!$E$1:$E$1683, Heron!Q$5)</f>
        <v>27899.83</v>
      </c>
      <c r="R47" s="2">
        <f>Q47+SUMIFS(data!$H$1:$H$1683, data!$A$1:$A$1683, Heron!$A47,  data!$E$1:$E$1683, Heron!R$5)</f>
        <v>27899.83</v>
      </c>
      <c r="S47" s="2">
        <f>R47+SUMIFS(data!$H$1:$H$1683, data!$A$1:$A$1683, Heron!$A47,  data!$E$1:$E$1683, Heron!S$5)</f>
        <v>31775.68</v>
      </c>
      <c r="T47" s="2">
        <f>S47+SUMIFS(data!$H$1:$H$1683, data!$A$1:$A$1683, Heron!$A47,  data!$E$1:$E$1683, Heron!T$5)</f>
        <v>35084.03</v>
      </c>
      <c r="U47" s="2">
        <f>T47+SUMIFS(data!$H$1:$H$1683, data!$A$1:$A$1683, Heron!$A47,  data!$E$1:$E$1683, Heron!U$5)</f>
        <v>35084.03</v>
      </c>
      <c r="V47" s="2">
        <f>U47+SUMIFS(data!$H$1:$H$1683, data!$A$1:$A$1683, Heron!$A47,  data!$E$1:$E$1683, Heron!V$5)</f>
        <v>54603.5</v>
      </c>
      <c r="W47" s="2">
        <f>V47+SUMIFS(data!$H$1:$H$1683, data!$A$1:$A$1683, Heron!$A47,  data!$E$1:$E$1683, Heron!W$5)</f>
        <v>54603.5</v>
      </c>
      <c r="X47" s="2">
        <f>W47+SUMIFS(data!$H$1:$H$1683, data!$A$1:$A$1683, Heron!$A47,  data!$E$1:$E$1683, Heron!X$5)</f>
        <v>54603.5</v>
      </c>
      <c r="Y47" s="2">
        <f>X47+SUMIFS(data!$H$1:$H$1683, data!$A$1:$A$1683, Heron!$A47,  data!$E$1:$E$1683, Heron!Y$5)</f>
        <v>54603.5</v>
      </c>
      <c r="Z47" s="2">
        <f>Y47+SUMIFS(data!$H$1:$H$1683, data!$A$1:$A$1683, Heron!$A47,  data!$E$1:$E$1683, Heron!Z$5)</f>
        <v>54603.5</v>
      </c>
      <c r="AA47" s="2">
        <f>Z47+SUMIFS(data!$H$1:$H$1683, data!$A$1:$A$1683, Heron!$A47,  data!$E$1:$E$1683, Heron!AA$5)</f>
        <v>54603.5</v>
      </c>
      <c r="AB47" s="2">
        <f>AA47+SUMIFS(data!$H$1:$H$1683, data!$A$1:$A$1683, Heron!$A47,  data!$E$1:$E$1683, Heron!AB$5)</f>
        <v>54603.5</v>
      </c>
      <c r="AC47" s="2">
        <f>AB47+SUMIFS(data!$H$1:$H$1683, data!$A$1:$A$1683, Heron!$A47,  data!$E$1:$E$1683, Heron!AC$5)</f>
        <v>54603.5</v>
      </c>
      <c r="AD47" s="2">
        <f>AC47+SUMIFS(data!$H$1:$H$1683, data!$A$1:$A$1683, Heron!$A47,  data!$E$1:$E$1683, Heron!AD$5)</f>
        <v>54603.5</v>
      </c>
      <c r="AE47" s="2">
        <f>AD47+SUMIFS(data!$H$1:$H$1683, data!$A$1:$A$1683, Heron!$A47,  data!$E$1:$E$1683, Heron!AE$5)</f>
        <v>54603.5</v>
      </c>
      <c r="AF47" s="2">
        <f>AE47+SUMIFS(data!$H$1:$H$1683, data!$A$1:$A$1683, Heron!$A47,  data!$E$1:$E$1683, Heron!AF$5)</f>
        <v>54603.5</v>
      </c>
      <c r="AG47" s="2">
        <f>AF47+SUMIFS(data!$H$1:$H$1683, data!$A$1:$A$1683, Heron!$A47,  data!$E$1:$E$1683, Heron!AG$5)+SUMIFS('NSST Print'!$C$43,'NSST Print'!$F$43,Heron!A47)-SUMIFS('NSST Print'!$C$44:$C$50,'NSST Print'!$F$44:$F$50,Heron!A47)</f>
        <v>54603.5</v>
      </c>
    </row>
    <row r="48" spans="1:33" x14ac:dyDescent="0.2">
      <c r="A48" t="s">
        <v>32</v>
      </c>
      <c r="C48" s="2">
        <f>SUMIFS(data!$H$1:$H$1683, data!$A$1:$A$1683, Heron!$A48, data!$E$1:$E$1683, Heron!C$5)</f>
        <v>0</v>
      </c>
      <c r="D48" s="2">
        <f>C48+SUMIFS(data!$H$1:$H$1683, data!$A$1:$A$1683, Heron!$A48,  data!$E$1:$E$1683, Heron!D$5)</f>
        <v>0</v>
      </c>
      <c r="E48" s="2">
        <f>D48+SUMIFS(data!$H$1:$H$1683, data!$A$1:$A$1683, Heron!$A48,  data!$E$1:$E$1683, Heron!E$5)</f>
        <v>0</v>
      </c>
      <c r="F48" s="2">
        <f>E48+SUMIFS(data!$H$1:$H$1683, data!$A$1:$A$1683, Heron!$A48,  data!$E$1:$E$1683, Heron!F$5)</f>
        <v>0</v>
      </c>
      <c r="G48" s="2">
        <f>F48+SUMIFS(data!$H$1:$H$1683, data!$A$1:$A$1683, Heron!$A48,  data!$E$1:$E$1683, Heron!G$5)</f>
        <v>0</v>
      </c>
      <c r="H48" s="2">
        <f>G48+SUMIFS(data!$H$1:$H$1683, data!$A$1:$A$1683, Heron!$A48,  data!$E$1:$E$1683, Heron!H$5)</f>
        <v>0</v>
      </c>
      <c r="I48" s="2">
        <f>H48+SUMIFS(data!$H$1:$H$1683, data!$A$1:$A$1683, Heron!$A48,  data!$E$1:$E$1683, Heron!I$5)</f>
        <v>0</v>
      </c>
      <c r="J48" s="2">
        <f>I48+SUMIFS(data!$H$1:$H$1683, data!$A$1:$A$1683, Heron!$A48,  data!$E$1:$E$1683, Heron!J$5)</f>
        <v>0</v>
      </c>
      <c r="K48" s="2">
        <f>J48+SUMIFS(data!$H$1:$H$1683, data!$A$1:$A$1683, Heron!$A48,  data!$E$1:$E$1683, Heron!K$5)</f>
        <v>0</v>
      </c>
      <c r="L48" s="2">
        <f>K48+SUMIFS(data!$H$1:$H$1683, data!$A$1:$A$1683, Heron!$A48,  data!$E$1:$E$1683, Heron!L$5)</f>
        <v>0</v>
      </c>
      <c r="M48" s="2">
        <f>L48+SUMIFS(data!$H$1:$H$1683, data!$A$1:$A$1683, Heron!$A48,  data!$E$1:$E$1683, Heron!M$5)</f>
        <v>0</v>
      </c>
      <c r="N48" s="2">
        <f>M48+SUMIFS(data!$H$1:$H$1683, data!$A$1:$A$1683, Heron!$A48,  data!$E$1:$E$1683, Heron!N$5)</f>
        <v>28465.91</v>
      </c>
      <c r="O48" s="2">
        <f>N48+SUMIFS(data!$H$1:$H$1683, data!$A$1:$A$1683, Heron!$A48,  data!$E$1:$E$1683, Heron!O$5)</f>
        <v>28465.91</v>
      </c>
      <c r="P48" s="2">
        <f>O48+SUMIFS(data!$H$1:$H$1683, data!$A$1:$A$1683, Heron!$A48,  data!$E$1:$E$1683, Heron!P$5)</f>
        <v>28465.91</v>
      </c>
      <c r="Q48" s="2">
        <f>P48+SUMIFS(data!$H$1:$H$1683, data!$A$1:$A$1683, Heron!$A48,  data!$E$1:$E$1683, Heron!Q$5)</f>
        <v>28465.91</v>
      </c>
      <c r="R48" s="2">
        <f>Q48+SUMIFS(data!$H$1:$H$1683, data!$A$1:$A$1683, Heron!$A48,  data!$E$1:$E$1683, Heron!R$5)</f>
        <v>28465.91</v>
      </c>
      <c r="S48" s="2">
        <f>R48+SUMIFS(data!$H$1:$H$1683, data!$A$1:$A$1683, Heron!$A48,  data!$E$1:$E$1683, Heron!S$5)</f>
        <v>28465.91</v>
      </c>
      <c r="T48" s="2">
        <f>S48+SUMIFS(data!$H$1:$H$1683, data!$A$1:$A$1683, Heron!$A48,  data!$E$1:$E$1683, Heron!T$5)</f>
        <v>29471.38</v>
      </c>
      <c r="U48" s="2">
        <f>T48+SUMIFS(data!$H$1:$H$1683, data!$A$1:$A$1683, Heron!$A48,  data!$E$1:$E$1683, Heron!U$5)</f>
        <v>29471.38</v>
      </c>
      <c r="V48" s="2">
        <f>U48+SUMIFS(data!$H$1:$H$1683, data!$A$1:$A$1683, Heron!$A48,  data!$E$1:$E$1683, Heron!V$5)</f>
        <v>29471.38</v>
      </c>
      <c r="W48" s="2">
        <f>V48+SUMIFS(data!$H$1:$H$1683, data!$A$1:$A$1683, Heron!$A48,  data!$E$1:$E$1683, Heron!W$5)</f>
        <v>29471.38</v>
      </c>
      <c r="X48" s="2">
        <f>W48+SUMIFS(data!$H$1:$H$1683, data!$A$1:$A$1683, Heron!$A48,  data!$E$1:$E$1683, Heron!X$5)</f>
        <v>29471.38</v>
      </c>
      <c r="Y48" s="2">
        <f>X48+SUMIFS(data!$H$1:$H$1683, data!$A$1:$A$1683, Heron!$A48,  data!$E$1:$E$1683, Heron!Y$5)</f>
        <v>29471.38</v>
      </c>
      <c r="Z48" s="2">
        <f>Y48+SUMIFS(data!$H$1:$H$1683, data!$A$1:$A$1683, Heron!$A48,  data!$E$1:$E$1683, Heron!Z$5)</f>
        <v>29471.38</v>
      </c>
      <c r="AA48" s="2">
        <f>Z48+SUMIFS(data!$H$1:$H$1683, data!$A$1:$A$1683, Heron!$A48,  data!$E$1:$E$1683, Heron!AA$5)</f>
        <v>29471.38</v>
      </c>
      <c r="AB48" s="2">
        <f>AA48+SUMIFS(data!$H$1:$H$1683, data!$A$1:$A$1683, Heron!$A48,  data!$E$1:$E$1683, Heron!AB$5)</f>
        <v>29471.38</v>
      </c>
      <c r="AC48" s="2">
        <f>AB48+SUMIFS(data!$H$1:$H$1683, data!$A$1:$A$1683, Heron!$A48,  data!$E$1:$E$1683, Heron!AC$5)</f>
        <v>29471.38</v>
      </c>
      <c r="AD48" s="2">
        <f>AC48+SUMIFS(data!$H$1:$H$1683, data!$A$1:$A$1683, Heron!$A48,  data!$E$1:$E$1683, Heron!AD$5)</f>
        <v>29471.38</v>
      </c>
      <c r="AE48" s="2">
        <f>AD48+SUMIFS(data!$H$1:$H$1683, data!$A$1:$A$1683, Heron!$A48,  data!$E$1:$E$1683, Heron!AE$5)</f>
        <v>29471.38</v>
      </c>
      <c r="AF48" s="2">
        <f>AE48+SUMIFS(data!$H$1:$H$1683, data!$A$1:$A$1683, Heron!$A48,  data!$E$1:$E$1683, Heron!AF$5)</f>
        <v>29471.38</v>
      </c>
      <c r="AG48" s="2">
        <f>AF48+SUMIFS(data!$H$1:$H$1683, data!$A$1:$A$1683, Heron!$A48,  data!$E$1:$E$1683, Heron!AG$5)+SUMIFS('NSST Print'!$C$43,'NSST Print'!$F$43,Heron!A48)-SUMIFS('NSST Print'!$C$44:$C$50,'NSST Print'!$F$44:$F$50,Heron!A48)</f>
        <v>29471.38</v>
      </c>
    </row>
    <row r="49" spans="1:33" x14ac:dyDescent="0.2">
      <c r="A49" t="s">
        <v>100</v>
      </c>
      <c r="C49" s="2">
        <f>SUMIFS(data!$H$1:$H$1683, data!$A$1:$A$1683, Heron!$A49, data!$E$1:$E$1683, Heron!C$5)</f>
        <v>0</v>
      </c>
      <c r="D49" s="2">
        <f>C49+SUMIFS(data!$H$1:$H$1683, data!$A$1:$A$1683, Heron!$A49,  data!$E$1:$E$1683, Heron!D$5)</f>
        <v>0</v>
      </c>
      <c r="E49" s="2">
        <f>D49+SUMIFS(data!$H$1:$H$1683, data!$A$1:$A$1683, Heron!$A49,  data!$E$1:$E$1683, Heron!E$5)</f>
        <v>0</v>
      </c>
      <c r="F49" s="2">
        <f>E49+SUMIFS(data!$H$1:$H$1683, data!$A$1:$A$1683, Heron!$A49,  data!$E$1:$E$1683, Heron!F$5)</f>
        <v>0</v>
      </c>
      <c r="G49" s="2">
        <f>F49+SUMIFS(data!$H$1:$H$1683, data!$A$1:$A$1683, Heron!$A49,  data!$E$1:$E$1683, Heron!G$5)</f>
        <v>0</v>
      </c>
      <c r="H49" s="2">
        <f>G49+SUMIFS(data!$H$1:$H$1683, data!$A$1:$A$1683, Heron!$A49,  data!$E$1:$E$1683, Heron!H$5)</f>
        <v>0</v>
      </c>
      <c r="I49" s="2">
        <f>H49+SUMIFS(data!$H$1:$H$1683, data!$A$1:$A$1683, Heron!$A49,  data!$E$1:$E$1683, Heron!I$5)</f>
        <v>0</v>
      </c>
      <c r="J49" s="2">
        <f>I49+SUMIFS(data!$H$1:$H$1683, data!$A$1:$A$1683, Heron!$A49,  data!$E$1:$E$1683, Heron!J$5)</f>
        <v>0</v>
      </c>
      <c r="K49" s="2">
        <f>J49+SUMIFS(data!$H$1:$H$1683, data!$A$1:$A$1683, Heron!$A49,  data!$E$1:$E$1683, Heron!K$5)</f>
        <v>0</v>
      </c>
      <c r="L49" s="2">
        <f>K49+SUMIFS(data!$H$1:$H$1683, data!$A$1:$A$1683, Heron!$A49,  data!$E$1:$E$1683, Heron!L$5)</f>
        <v>0</v>
      </c>
      <c r="M49" s="2">
        <f>L49+SUMIFS(data!$H$1:$H$1683, data!$A$1:$A$1683, Heron!$A49,  data!$E$1:$E$1683, Heron!M$5)</f>
        <v>0</v>
      </c>
      <c r="N49" s="2">
        <f>M49+SUMIFS(data!$H$1:$H$1683, data!$A$1:$A$1683, Heron!$A49,  data!$E$1:$E$1683, Heron!N$5)</f>
        <v>0</v>
      </c>
      <c r="O49" s="2">
        <f>N49+SUMIFS(data!$H$1:$H$1683, data!$A$1:$A$1683, Heron!$A49,  data!$E$1:$E$1683, Heron!O$5)</f>
        <v>0</v>
      </c>
      <c r="P49" s="2">
        <f>O49+SUMIFS(data!$H$1:$H$1683, data!$A$1:$A$1683, Heron!$A49,  data!$E$1:$E$1683, Heron!P$5)</f>
        <v>0</v>
      </c>
      <c r="Q49" s="2">
        <f>P49+SUMIFS(data!$H$1:$H$1683, data!$A$1:$A$1683, Heron!$A49,  data!$E$1:$E$1683, Heron!Q$5)</f>
        <v>0</v>
      </c>
      <c r="R49" s="2">
        <f>Q49+SUMIFS(data!$H$1:$H$1683, data!$A$1:$A$1683, Heron!$A49,  data!$E$1:$E$1683, Heron!R$5)</f>
        <v>0</v>
      </c>
      <c r="S49" s="2">
        <f>R49+SUMIFS(data!$H$1:$H$1683, data!$A$1:$A$1683, Heron!$A49,  data!$E$1:$E$1683, Heron!S$5)</f>
        <v>6212.85</v>
      </c>
      <c r="T49" s="2">
        <f>S49+SUMIFS(data!$H$1:$H$1683, data!$A$1:$A$1683, Heron!$A49,  data!$E$1:$E$1683, Heron!T$5)</f>
        <v>6212.85</v>
      </c>
      <c r="U49" s="2">
        <f>T49+SUMIFS(data!$H$1:$H$1683, data!$A$1:$A$1683, Heron!$A49,  data!$E$1:$E$1683, Heron!U$5)</f>
        <v>6212.85</v>
      </c>
      <c r="V49" s="2">
        <f>U49+SUMIFS(data!$H$1:$H$1683, data!$A$1:$A$1683, Heron!$A49,  data!$E$1:$E$1683, Heron!V$5)</f>
        <v>6212.85</v>
      </c>
      <c r="W49" s="2">
        <f>V49+SUMIFS(data!$H$1:$H$1683, data!$A$1:$A$1683, Heron!$A49,  data!$E$1:$E$1683, Heron!W$5)</f>
        <v>6212.85</v>
      </c>
      <c r="X49" s="2">
        <f>W49+SUMIFS(data!$H$1:$H$1683, data!$A$1:$A$1683, Heron!$A49,  data!$E$1:$E$1683, Heron!X$5)</f>
        <v>6212.85</v>
      </c>
      <c r="Y49" s="2">
        <f>X49+SUMIFS(data!$H$1:$H$1683, data!$A$1:$A$1683, Heron!$A49,  data!$E$1:$E$1683, Heron!Y$5)</f>
        <v>6212.85</v>
      </c>
      <c r="Z49" s="2">
        <f>Y49+SUMIFS(data!$H$1:$H$1683, data!$A$1:$A$1683, Heron!$A49,  data!$E$1:$E$1683, Heron!Z$5)</f>
        <v>6212.85</v>
      </c>
      <c r="AA49" s="2">
        <f>Z49+SUMIFS(data!$H$1:$H$1683, data!$A$1:$A$1683, Heron!$A49,  data!$E$1:$E$1683, Heron!AA$5)</f>
        <v>6212.85</v>
      </c>
      <c r="AB49" s="2">
        <f>AA49+SUMIFS(data!$H$1:$H$1683, data!$A$1:$A$1683, Heron!$A49,  data!$E$1:$E$1683, Heron!AB$5)</f>
        <v>6212.85</v>
      </c>
      <c r="AC49" s="2">
        <f>AB49+SUMIFS(data!$H$1:$H$1683, data!$A$1:$A$1683, Heron!$A49,  data!$E$1:$E$1683, Heron!AC$5)</f>
        <v>6212.85</v>
      </c>
      <c r="AD49" s="2">
        <f>AC49+SUMIFS(data!$H$1:$H$1683, data!$A$1:$A$1683, Heron!$A49,  data!$E$1:$E$1683, Heron!AD$5)</f>
        <v>6212.85</v>
      </c>
      <c r="AE49" s="2">
        <f>AD49+SUMIFS(data!$H$1:$H$1683, data!$A$1:$A$1683, Heron!$A49,  data!$E$1:$E$1683, Heron!AE$5)</f>
        <v>6212.85</v>
      </c>
      <c r="AF49" s="2">
        <f>AE49+SUMIFS(data!$H$1:$H$1683, data!$A$1:$A$1683, Heron!$A49,  data!$E$1:$E$1683, Heron!AF$5)</f>
        <v>6212.85</v>
      </c>
      <c r="AG49" s="2">
        <f>AF49+SUMIFS(data!$H$1:$H$1683, data!$A$1:$A$1683, Heron!$A49,  data!$E$1:$E$1683, Heron!AG$5)+SUMIFS('NSST Print'!$C$43,'NSST Print'!$F$43,Heron!A49)-SUMIFS('NSST Print'!$C$44:$C$50,'NSST Print'!$F$44:$F$50,Heron!A49)</f>
        <v>6212.85</v>
      </c>
    </row>
    <row r="50" spans="1:33" x14ac:dyDescent="0.2">
      <c r="A50" t="s">
        <v>122</v>
      </c>
      <c r="C50" s="2">
        <f>SUMIFS(data!$H$1:$H$1683, data!$A$1:$A$1683, Heron!$A50, data!$E$1:$E$1683, Heron!C$5)</f>
        <v>0</v>
      </c>
      <c r="D50" s="2">
        <f>C50+SUMIFS(data!$H$1:$H$1683, data!$A$1:$A$1683, Heron!$A50,  data!$E$1:$E$1683, Heron!D$5)</f>
        <v>0</v>
      </c>
      <c r="E50" s="2">
        <f>D50+SUMIFS(data!$H$1:$H$1683, data!$A$1:$A$1683, Heron!$A50,  data!$E$1:$E$1683, Heron!E$5)</f>
        <v>0</v>
      </c>
      <c r="F50" s="2">
        <f>E50+SUMIFS(data!$H$1:$H$1683, data!$A$1:$A$1683, Heron!$A50,  data!$E$1:$E$1683, Heron!F$5)</f>
        <v>0</v>
      </c>
      <c r="G50" s="2">
        <f>F50+SUMIFS(data!$H$1:$H$1683, data!$A$1:$A$1683, Heron!$A50,  data!$E$1:$E$1683, Heron!G$5)</f>
        <v>0</v>
      </c>
      <c r="H50" s="2">
        <f>G50+SUMIFS(data!$H$1:$H$1683, data!$A$1:$A$1683, Heron!$A50,  data!$E$1:$E$1683, Heron!H$5)</f>
        <v>0</v>
      </c>
      <c r="I50" s="2">
        <f>H50+SUMIFS(data!$H$1:$H$1683, data!$A$1:$A$1683, Heron!$A50,  data!$E$1:$E$1683, Heron!I$5)</f>
        <v>0</v>
      </c>
      <c r="J50" s="2">
        <f>I50+SUMIFS(data!$H$1:$H$1683, data!$A$1:$A$1683, Heron!$A50,  data!$E$1:$E$1683, Heron!J$5)</f>
        <v>0</v>
      </c>
      <c r="K50" s="2">
        <f>J50+SUMIFS(data!$H$1:$H$1683, data!$A$1:$A$1683, Heron!$A50,  data!$E$1:$E$1683, Heron!K$5)</f>
        <v>0</v>
      </c>
      <c r="L50" s="2">
        <f>K50+SUMIFS(data!$H$1:$H$1683, data!$A$1:$A$1683, Heron!$A50,  data!$E$1:$E$1683, Heron!L$5)</f>
        <v>0</v>
      </c>
      <c r="M50" s="2">
        <f>L50+SUMIFS(data!$H$1:$H$1683, data!$A$1:$A$1683, Heron!$A50,  data!$E$1:$E$1683, Heron!M$5)</f>
        <v>0</v>
      </c>
      <c r="N50" s="2">
        <f>M50+SUMIFS(data!$H$1:$H$1683, data!$A$1:$A$1683, Heron!$A50,  data!$E$1:$E$1683, Heron!N$5)</f>
        <v>0</v>
      </c>
      <c r="O50" s="2">
        <f>N50+SUMIFS(data!$H$1:$H$1683, data!$A$1:$A$1683, Heron!$A50,  data!$E$1:$E$1683, Heron!O$5)</f>
        <v>0</v>
      </c>
      <c r="P50" s="2">
        <f>O50+SUMIFS(data!$H$1:$H$1683, data!$A$1:$A$1683, Heron!$A50,  data!$E$1:$E$1683, Heron!P$5)</f>
        <v>0</v>
      </c>
      <c r="Q50" s="2">
        <f>P50+SUMIFS(data!$H$1:$H$1683, data!$A$1:$A$1683, Heron!$A50,  data!$E$1:$E$1683, Heron!Q$5)</f>
        <v>0</v>
      </c>
      <c r="R50" s="2">
        <f>Q50+SUMIFS(data!$H$1:$H$1683, data!$A$1:$A$1683, Heron!$A50,  data!$E$1:$E$1683, Heron!R$5)</f>
        <v>0</v>
      </c>
      <c r="S50" s="2">
        <f>R50+SUMIFS(data!$H$1:$H$1683, data!$A$1:$A$1683, Heron!$A50,  data!$E$1:$E$1683, Heron!S$5)</f>
        <v>0</v>
      </c>
      <c r="T50" s="2">
        <f>S50+SUMIFS(data!$H$1:$H$1683, data!$A$1:$A$1683, Heron!$A50,  data!$E$1:$E$1683, Heron!T$5)</f>
        <v>0</v>
      </c>
      <c r="U50" s="2">
        <f>T50+SUMIFS(data!$H$1:$H$1683, data!$A$1:$A$1683, Heron!$A50,  data!$E$1:$E$1683, Heron!U$5)</f>
        <v>0</v>
      </c>
      <c r="V50" s="2">
        <f>U50+SUMIFS(data!$H$1:$H$1683, data!$A$1:$A$1683, Heron!$A50,  data!$E$1:$E$1683, Heron!V$5)</f>
        <v>5125504.8499999996</v>
      </c>
      <c r="W50" s="2">
        <f>V50+SUMIFS(data!$H$1:$H$1683, data!$A$1:$A$1683, Heron!$A50,  data!$E$1:$E$1683, Heron!W$5)</f>
        <v>5439542.7309999997</v>
      </c>
      <c r="X50" s="2">
        <f>W50+SUMIFS(data!$H$1:$H$1683, data!$A$1:$A$1683, Heron!$A50,  data!$E$1:$E$1683, Heron!X$5)</f>
        <v>5753580.6119999997</v>
      </c>
      <c r="Y50" s="2">
        <f>X50+SUMIFS(data!$H$1:$H$1683, data!$A$1:$A$1683, Heron!$A50,  data!$E$1:$E$1683, Heron!Y$5)</f>
        <v>6067618.4929999998</v>
      </c>
      <c r="Z50" s="2">
        <f>Y50+SUMIFS(data!$H$1:$H$1683, data!$A$1:$A$1683, Heron!$A50,  data!$E$1:$E$1683, Heron!Z$5)</f>
        <v>6381656.3739999998</v>
      </c>
      <c r="AA50" s="2">
        <f>Z50+SUMIFS(data!$H$1:$H$1683, data!$A$1:$A$1683, Heron!$A50,  data!$E$1:$E$1683, Heron!AA$5)</f>
        <v>6695694.2549999999</v>
      </c>
      <c r="AB50" s="2">
        <f>AA50+SUMIFS(data!$H$1:$H$1683, data!$A$1:$A$1683, Heron!$A50,  data!$E$1:$E$1683, Heron!AB$5)</f>
        <v>7009732.1359999999</v>
      </c>
      <c r="AC50" s="2">
        <f>AB50+SUMIFS(data!$H$1:$H$1683, data!$A$1:$A$1683, Heron!$A50,  data!$E$1:$E$1683, Heron!AC$5)</f>
        <v>7323770.017</v>
      </c>
      <c r="AD50" s="2">
        <f>AC50+SUMIFS(data!$H$1:$H$1683, data!$A$1:$A$1683, Heron!$A50,  data!$E$1:$E$1683, Heron!AD$5)</f>
        <v>7637807.898</v>
      </c>
      <c r="AE50" s="2">
        <f>AD50+SUMIFS(data!$H$1:$H$1683, data!$A$1:$A$1683, Heron!$A50,  data!$E$1:$E$1683, Heron!AE$5)</f>
        <v>7951845.7790000001</v>
      </c>
      <c r="AF50" s="2">
        <f>AE50+SUMIFS(data!$H$1:$H$1683, data!$A$1:$A$1683, Heron!$A50,  data!$E$1:$E$1683, Heron!AF$5)</f>
        <v>8265883.6600000001</v>
      </c>
      <c r="AG50" s="2">
        <f>AF50+SUMIFS(data!$H$1:$H$1683, data!$A$1:$A$1683, Heron!$A50,  data!$E$1:$E$1683, Heron!AG$5)+SUMIFS('NSST Print'!$C$43,'NSST Print'!$F$43,Heron!A50)-SUMIFS('NSST Print'!$C$44:$C$50,'NSST Print'!$F$44:$F$50,Heron!A50)</f>
        <v>8265883.6600000001</v>
      </c>
    </row>
    <row r="51" spans="1:33" x14ac:dyDescent="0.2">
      <c r="A51" t="s">
        <v>118</v>
      </c>
      <c r="C51" s="2">
        <f>SUMIFS(data!$H$1:$H$1683, data!$A$1:$A$1683, Heron!$A51, data!$E$1:$E$1683, Heron!C$5)</f>
        <v>0</v>
      </c>
      <c r="D51" s="2">
        <f>C51+SUMIFS(data!$H$1:$H$1683, data!$A$1:$A$1683, Heron!$A51,  data!$E$1:$E$1683, Heron!D$5)</f>
        <v>0</v>
      </c>
      <c r="E51" s="2">
        <f>D51+SUMIFS(data!$H$1:$H$1683, data!$A$1:$A$1683, Heron!$A51,  data!$E$1:$E$1683, Heron!E$5)</f>
        <v>0</v>
      </c>
      <c r="F51" s="2">
        <f>E51+SUMIFS(data!$H$1:$H$1683, data!$A$1:$A$1683, Heron!$A51,  data!$E$1:$E$1683, Heron!F$5)</f>
        <v>0</v>
      </c>
      <c r="G51" s="2">
        <f>F51+SUMIFS(data!$H$1:$H$1683, data!$A$1:$A$1683, Heron!$A51,  data!$E$1:$E$1683, Heron!G$5)</f>
        <v>0</v>
      </c>
      <c r="H51" s="2">
        <f>G51+SUMIFS(data!$H$1:$H$1683, data!$A$1:$A$1683, Heron!$A51,  data!$E$1:$E$1683, Heron!H$5)</f>
        <v>0</v>
      </c>
      <c r="I51" s="2">
        <f>H51+SUMIFS(data!$H$1:$H$1683, data!$A$1:$A$1683, Heron!$A51,  data!$E$1:$E$1683, Heron!I$5)</f>
        <v>0</v>
      </c>
      <c r="J51" s="2">
        <f>I51+SUMIFS(data!$H$1:$H$1683, data!$A$1:$A$1683, Heron!$A51,  data!$E$1:$E$1683, Heron!J$5)</f>
        <v>0</v>
      </c>
      <c r="K51" s="2">
        <f>J51+SUMIFS(data!$H$1:$H$1683, data!$A$1:$A$1683, Heron!$A51,  data!$E$1:$E$1683, Heron!K$5)</f>
        <v>0</v>
      </c>
      <c r="L51" s="2">
        <f>K51+SUMIFS(data!$H$1:$H$1683, data!$A$1:$A$1683, Heron!$A51,  data!$E$1:$E$1683, Heron!L$5)</f>
        <v>0</v>
      </c>
      <c r="M51" s="2">
        <f>L51+SUMIFS(data!$H$1:$H$1683, data!$A$1:$A$1683, Heron!$A51,  data!$E$1:$E$1683, Heron!M$5)</f>
        <v>0</v>
      </c>
      <c r="N51" s="2">
        <f>M51+SUMIFS(data!$H$1:$H$1683, data!$A$1:$A$1683, Heron!$A51,  data!$E$1:$E$1683, Heron!N$5)</f>
        <v>0</v>
      </c>
      <c r="O51" s="2">
        <f>N51+SUMIFS(data!$H$1:$H$1683, data!$A$1:$A$1683, Heron!$A51,  data!$E$1:$E$1683, Heron!O$5)</f>
        <v>0</v>
      </c>
      <c r="P51" s="2">
        <f>O51+SUMIFS(data!$H$1:$H$1683, data!$A$1:$A$1683, Heron!$A51,  data!$E$1:$E$1683, Heron!P$5)</f>
        <v>0</v>
      </c>
      <c r="Q51" s="2">
        <f>P51+SUMIFS(data!$H$1:$H$1683, data!$A$1:$A$1683, Heron!$A51,  data!$E$1:$E$1683, Heron!Q$5)</f>
        <v>0</v>
      </c>
      <c r="R51" s="2">
        <f>Q51+SUMIFS(data!$H$1:$H$1683, data!$A$1:$A$1683, Heron!$A51,  data!$E$1:$E$1683, Heron!R$5)</f>
        <v>0</v>
      </c>
      <c r="S51" s="2">
        <f>R51+SUMIFS(data!$H$1:$H$1683, data!$A$1:$A$1683, Heron!$A51,  data!$E$1:$E$1683, Heron!S$5)</f>
        <v>0</v>
      </c>
      <c r="T51" s="2">
        <f>S51+SUMIFS(data!$H$1:$H$1683, data!$A$1:$A$1683, Heron!$A51,  data!$E$1:$E$1683, Heron!T$5)</f>
        <v>0</v>
      </c>
      <c r="U51" s="2">
        <f>T51+SUMIFS(data!$H$1:$H$1683, data!$A$1:$A$1683, Heron!$A51,  data!$E$1:$E$1683, Heron!U$5)</f>
        <v>0</v>
      </c>
      <c r="V51" s="2">
        <f>U51+SUMIFS(data!$H$1:$H$1683, data!$A$1:$A$1683, Heron!$A51,  data!$E$1:$E$1683, Heron!V$5)</f>
        <v>11741246.42</v>
      </c>
      <c r="W51" s="2">
        <f>V51+SUMIFS(data!$H$1:$H$1683, data!$A$1:$A$1683, Heron!$A51,  data!$E$1:$E$1683, Heron!W$5)</f>
        <v>11741246.42</v>
      </c>
      <c r="X51" s="2">
        <f>W51+SUMIFS(data!$H$1:$H$1683, data!$A$1:$A$1683, Heron!$A51,  data!$E$1:$E$1683, Heron!X$5)</f>
        <v>11741246.42</v>
      </c>
      <c r="Y51" s="2">
        <f>X51+SUMIFS(data!$H$1:$H$1683, data!$A$1:$A$1683, Heron!$A51,  data!$E$1:$E$1683, Heron!Y$5)</f>
        <v>11741246.42</v>
      </c>
      <c r="Z51" s="2">
        <f>Y51+SUMIFS(data!$H$1:$H$1683, data!$A$1:$A$1683, Heron!$A51,  data!$E$1:$E$1683, Heron!Z$5)</f>
        <v>11741246.42</v>
      </c>
      <c r="AA51" s="2">
        <f>Z51+SUMIFS(data!$H$1:$H$1683, data!$A$1:$A$1683, Heron!$A51,  data!$E$1:$E$1683, Heron!AA$5)</f>
        <v>11741246.42</v>
      </c>
      <c r="AB51" s="2">
        <f>AA51+SUMIFS(data!$H$1:$H$1683, data!$A$1:$A$1683, Heron!$A51,  data!$E$1:$E$1683, Heron!AB$5)</f>
        <v>11741246.42</v>
      </c>
      <c r="AC51" s="2">
        <f>AB51+SUMIFS(data!$H$1:$H$1683, data!$A$1:$A$1683, Heron!$A51,  data!$E$1:$E$1683, Heron!AC$5)</f>
        <v>11741246.42</v>
      </c>
      <c r="AD51" s="2">
        <f>AC51+SUMIFS(data!$H$1:$H$1683, data!$A$1:$A$1683, Heron!$A51,  data!$E$1:$E$1683, Heron!AD$5)</f>
        <v>11741246.42</v>
      </c>
      <c r="AE51" s="2">
        <f>AD51+SUMIFS(data!$H$1:$H$1683, data!$A$1:$A$1683, Heron!$A51,  data!$E$1:$E$1683, Heron!AE$5)</f>
        <v>11741246.42</v>
      </c>
      <c r="AF51" s="2">
        <f>AE51+SUMIFS(data!$H$1:$H$1683, data!$A$1:$A$1683, Heron!$A51,  data!$E$1:$E$1683, Heron!AF$5)</f>
        <v>11741246.42</v>
      </c>
      <c r="AG51" s="2">
        <f>AF51+SUMIFS(data!$H$1:$H$1683, data!$A$1:$A$1683, Heron!$A51,  data!$E$1:$E$1683, Heron!AG$5)+SUMIFS('NSST Print'!$C$43,'NSST Print'!$F$43,Heron!A51)-SUMIFS('NSST Print'!$C$44:$C$50,'NSST Print'!$F$44:$F$50,Heron!A51)</f>
        <v>11741246.42</v>
      </c>
    </row>
    <row r="52" spans="1:33" x14ac:dyDescent="0.2">
      <c r="A52" t="s">
        <v>119</v>
      </c>
      <c r="C52" s="2">
        <f>SUMIFS(data!$H$1:$H$1683, data!$A$1:$A$1683, Heron!$A52, data!$E$1:$E$1683, Heron!C$5)</f>
        <v>0</v>
      </c>
      <c r="D52" s="2">
        <f>C52+SUMIFS(data!$H$1:$H$1683, data!$A$1:$A$1683, Heron!$A52,  data!$E$1:$E$1683, Heron!D$5)</f>
        <v>0</v>
      </c>
      <c r="E52" s="2">
        <f>D52+SUMIFS(data!$H$1:$H$1683, data!$A$1:$A$1683, Heron!$A52,  data!$E$1:$E$1683, Heron!E$5)</f>
        <v>0</v>
      </c>
      <c r="F52" s="2">
        <f>E52+SUMIFS(data!$H$1:$H$1683, data!$A$1:$A$1683, Heron!$A52,  data!$E$1:$E$1683, Heron!F$5)</f>
        <v>0</v>
      </c>
      <c r="G52" s="2">
        <f>F52+SUMIFS(data!$H$1:$H$1683, data!$A$1:$A$1683, Heron!$A52,  data!$E$1:$E$1683, Heron!G$5)</f>
        <v>0</v>
      </c>
      <c r="H52" s="2">
        <f>G52+SUMIFS(data!$H$1:$H$1683, data!$A$1:$A$1683, Heron!$A52,  data!$E$1:$E$1683, Heron!H$5)</f>
        <v>0</v>
      </c>
      <c r="I52" s="2">
        <f>H52+SUMIFS(data!$H$1:$H$1683, data!$A$1:$A$1683, Heron!$A52,  data!$E$1:$E$1683, Heron!I$5)</f>
        <v>0</v>
      </c>
      <c r="J52" s="2">
        <f>I52+SUMIFS(data!$H$1:$H$1683, data!$A$1:$A$1683, Heron!$A52,  data!$E$1:$E$1683, Heron!J$5)</f>
        <v>0</v>
      </c>
      <c r="K52" s="2">
        <f>J52+SUMIFS(data!$H$1:$H$1683, data!$A$1:$A$1683, Heron!$A52,  data!$E$1:$E$1683, Heron!K$5)</f>
        <v>0</v>
      </c>
      <c r="L52" s="2">
        <f>K52+SUMIFS(data!$H$1:$H$1683, data!$A$1:$A$1683, Heron!$A52,  data!$E$1:$E$1683, Heron!L$5)</f>
        <v>0</v>
      </c>
      <c r="M52" s="2">
        <f>L52+SUMIFS(data!$H$1:$H$1683, data!$A$1:$A$1683, Heron!$A52,  data!$E$1:$E$1683, Heron!M$5)</f>
        <v>0</v>
      </c>
      <c r="N52" s="2">
        <f>M52+SUMIFS(data!$H$1:$H$1683, data!$A$1:$A$1683, Heron!$A52,  data!$E$1:$E$1683, Heron!N$5)</f>
        <v>0</v>
      </c>
      <c r="O52" s="2">
        <f>N52+SUMIFS(data!$H$1:$H$1683, data!$A$1:$A$1683, Heron!$A52,  data!$E$1:$E$1683, Heron!O$5)</f>
        <v>0</v>
      </c>
      <c r="P52" s="2">
        <f>O52+SUMIFS(data!$H$1:$H$1683, data!$A$1:$A$1683, Heron!$A52,  data!$E$1:$E$1683, Heron!P$5)</f>
        <v>0</v>
      </c>
      <c r="Q52" s="2">
        <f>P52+SUMIFS(data!$H$1:$H$1683, data!$A$1:$A$1683, Heron!$A52,  data!$E$1:$E$1683, Heron!Q$5)</f>
        <v>0</v>
      </c>
      <c r="R52" s="2">
        <f>Q52+SUMIFS(data!$H$1:$H$1683, data!$A$1:$A$1683, Heron!$A52,  data!$E$1:$E$1683, Heron!R$5)</f>
        <v>0</v>
      </c>
      <c r="S52" s="2">
        <f>R52+SUMIFS(data!$H$1:$H$1683, data!$A$1:$A$1683, Heron!$A52,  data!$E$1:$E$1683, Heron!S$5)</f>
        <v>0</v>
      </c>
      <c r="T52" s="2">
        <f>S52+SUMIFS(data!$H$1:$H$1683, data!$A$1:$A$1683, Heron!$A52,  data!$E$1:$E$1683, Heron!T$5)</f>
        <v>0</v>
      </c>
      <c r="U52" s="2">
        <f>T52+SUMIFS(data!$H$1:$H$1683, data!$A$1:$A$1683, Heron!$A52,  data!$E$1:$E$1683, Heron!U$5)</f>
        <v>0</v>
      </c>
      <c r="V52" s="2">
        <f>U52+SUMIFS(data!$H$1:$H$1683, data!$A$1:$A$1683, Heron!$A52,  data!$E$1:$E$1683, Heron!V$5)</f>
        <v>26200000</v>
      </c>
      <c r="W52" s="2">
        <f>V52+SUMIFS(data!$H$1:$H$1683, data!$A$1:$A$1683, Heron!$A52,  data!$E$1:$E$1683, Heron!W$5)</f>
        <v>26200000</v>
      </c>
      <c r="X52" s="2">
        <f>W52+SUMIFS(data!$H$1:$H$1683, data!$A$1:$A$1683, Heron!$A52,  data!$E$1:$E$1683, Heron!X$5)</f>
        <v>26200000</v>
      </c>
      <c r="Y52" s="2">
        <f>X52+SUMIFS(data!$H$1:$H$1683, data!$A$1:$A$1683, Heron!$A52,  data!$E$1:$E$1683, Heron!Y$5)</f>
        <v>26200000</v>
      </c>
      <c r="Z52" s="2">
        <f>Y52+SUMIFS(data!$H$1:$H$1683, data!$A$1:$A$1683, Heron!$A52,  data!$E$1:$E$1683, Heron!Z$5)</f>
        <v>26200000</v>
      </c>
      <c r="AA52" s="2">
        <f>Z52+SUMIFS(data!$H$1:$H$1683, data!$A$1:$A$1683, Heron!$A52,  data!$E$1:$E$1683, Heron!AA$5)</f>
        <v>26200000</v>
      </c>
      <c r="AB52" s="2">
        <f>AA52+SUMIFS(data!$H$1:$H$1683, data!$A$1:$A$1683, Heron!$A52,  data!$E$1:$E$1683, Heron!AB$5)</f>
        <v>26200000</v>
      </c>
      <c r="AC52" s="2">
        <f>AB52+SUMIFS(data!$H$1:$H$1683, data!$A$1:$A$1683, Heron!$A52,  data!$E$1:$E$1683, Heron!AC$5)</f>
        <v>26200000</v>
      </c>
      <c r="AD52" s="2">
        <f>AC52+SUMIFS(data!$H$1:$H$1683, data!$A$1:$A$1683, Heron!$A52,  data!$E$1:$E$1683, Heron!AD$5)</f>
        <v>26200000</v>
      </c>
      <c r="AE52" s="2">
        <f>AD52+SUMIFS(data!$H$1:$H$1683, data!$A$1:$A$1683, Heron!$A52,  data!$E$1:$E$1683, Heron!AE$5)</f>
        <v>26200000</v>
      </c>
      <c r="AF52" s="2">
        <f>AE52+SUMIFS(data!$H$1:$H$1683, data!$A$1:$A$1683, Heron!$A52,  data!$E$1:$E$1683, Heron!AF$5)</f>
        <v>26200000</v>
      </c>
      <c r="AG52" s="2">
        <f>AF52+SUMIFS(data!$H$1:$H$1683, data!$A$1:$A$1683, Heron!$A52,  data!$E$1:$E$1683, Heron!AG$5)+SUMIFS('NSST Print'!$C$43,'NSST Print'!$F$43,Heron!A52)-SUMIFS('NSST Print'!$C$44:$C$50,'NSST Print'!$F$44:$F$50,Heron!A52)</f>
        <v>26200000</v>
      </c>
    </row>
    <row r="53" spans="1:33" x14ac:dyDescent="0.2">
      <c r="A53" t="s">
        <v>125</v>
      </c>
      <c r="C53" s="2">
        <f>SUMIFS(data!$H$1:$H$1683, data!$A$1:$A$1683, Heron!$A53, data!$E$1:$E$1683, Heron!C$5)</f>
        <v>0</v>
      </c>
      <c r="D53" s="2">
        <f>C53+SUMIFS(data!$H$1:$H$1683, data!$A$1:$A$1683, Heron!$A53,  data!$E$1:$E$1683, Heron!D$5)</f>
        <v>0</v>
      </c>
      <c r="E53" s="2">
        <f>D53+SUMIFS(data!$H$1:$H$1683, data!$A$1:$A$1683, Heron!$A53,  data!$E$1:$E$1683, Heron!E$5)</f>
        <v>0</v>
      </c>
      <c r="F53" s="2">
        <f>E53+SUMIFS(data!$H$1:$H$1683, data!$A$1:$A$1683, Heron!$A53,  data!$E$1:$E$1683, Heron!F$5)</f>
        <v>0</v>
      </c>
      <c r="G53" s="2">
        <f>F53+SUMIFS(data!$H$1:$H$1683, data!$A$1:$A$1683, Heron!$A53,  data!$E$1:$E$1683, Heron!G$5)</f>
        <v>0</v>
      </c>
      <c r="H53" s="2">
        <f>G53+SUMIFS(data!$H$1:$H$1683, data!$A$1:$A$1683, Heron!$A53,  data!$E$1:$E$1683, Heron!H$5)</f>
        <v>0</v>
      </c>
      <c r="I53" s="2">
        <f>H53+SUMIFS(data!$H$1:$H$1683, data!$A$1:$A$1683, Heron!$A53,  data!$E$1:$E$1683, Heron!I$5)</f>
        <v>0</v>
      </c>
      <c r="J53" s="2">
        <f>I53+SUMIFS(data!$H$1:$H$1683, data!$A$1:$A$1683, Heron!$A53,  data!$E$1:$E$1683, Heron!J$5)</f>
        <v>0</v>
      </c>
      <c r="K53" s="2">
        <f>J53+SUMIFS(data!$H$1:$H$1683, data!$A$1:$A$1683, Heron!$A53,  data!$E$1:$E$1683, Heron!K$5)</f>
        <v>0</v>
      </c>
      <c r="L53" s="2">
        <f>K53+SUMIFS(data!$H$1:$H$1683, data!$A$1:$A$1683, Heron!$A53,  data!$E$1:$E$1683, Heron!L$5)</f>
        <v>0</v>
      </c>
      <c r="M53" s="2">
        <f>L53+SUMIFS(data!$H$1:$H$1683, data!$A$1:$A$1683, Heron!$A53,  data!$E$1:$E$1683, Heron!M$5)</f>
        <v>0</v>
      </c>
      <c r="N53" s="2">
        <f>M53+SUMIFS(data!$H$1:$H$1683, data!$A$1:$A$1683, Heron!$A53,  data!$E$1:$E$1683, Heron!N$5)</f>
        <v>0</v>
      </c>
      <c r="O53" s="2">
        <f>N53+SUMIFS(data!$H$1:$H$1683, data!$A$1:$A$1683, Heron!$A53,  data!$E$1:$E$1683, Heron!O$5)</f>
        <v>0</v>
      </c>
      <c r="P53" s="2">
        <f>O53+SUMIFS(data!$H$1:$H$1683, data!$A$1:$A$1683, Heron!$A53,  data!$E$1:$E$1683, Heron!P$5)</f>
        <v>0</v>
      </c>
      <c r="Q53" s="2">
        <f>P53+SUMIFS(data!$H$1:$H$1683, data!$A$1:$A$1683, Heron!$A53,  data!$E$1:$E$1683, Heron!Q$5)</f>
        <v>0</v>
      </c>
      <c r="R53" s="2">
        <f>Q53+SUMIFS(data!$H$1:$H$1683, data!$A$1:$A$1683, Heron!$A53,  data!$E$1:$E$1683, Heron!R$5)</f>
        <v>0</v>
      </c>
      <c r="S53" s="2">
        <f>R53+SUMIFS(data!$H$1:$H$1683, data!$A$1:$A$1683, Heron!$A53,  data!$E$1:$E$1683, Heron!S$5)</f>
        <v>0</v>
      </c>
      <c r="T53" s="2">
        <f>S53+SUMIFS(data!$H$1:$H$1683, data!$A$1:$A$1683, Heron!$A53,  data!$E$1:$E$1683, Heron!T$5)</f>
        <v>0</v>
      </c>
      <c r="U53" s="2">
        <f>T53+SUMIFS(data!$H$1:$H$1683, data!$A$1:$A$1683, Heron!$A53,  data!$E$1:$E$1683, Heron!U$5)</f>
        <v>0</v>
      </c>
      <c r="V53" s="2">
        <f>U53+SUMIFS(data!$H$1:$H$1683, data!$A$1:$A$1683, Heron!$A53,  data!$E$1:$E$1683, Heron!V$5)</f>
        <v>5676905</v>
      </c>
      <c r="W53" s="2">
        <f>V53+SUMIFS(data!$H$1:$H$1683, data!$A$1:$A$1683, Heron!$A53,  data!$E$1:$E$1683, Heron!W$5)</f>
        <v>6069819.3020000001</v>
      </c>
      <c r="X53" s="2">
        <f>W53+SUMIFS(data!$H$1:$H$1683, data!$A$1:$A$1683, Heron!$A53,  data!$E$1:$E$1683, Heron!X$5)</f>
        <v>6462733.6040000003</v>
      </c>
      <c r="Y53" s="2">
        <f>X53+SUMIFS(data!$H$1:$H$1683, data!$A$1:$A$1683, Heron!$A53,  data!$E$1:$E$1683, Heron!Y$5)</f>
        <v>6855647.9060000004</v>
      </c>
      <c r="Z53" s="2">
        <f>Y53+SUMIFS(data!$H$1:$H$1683, data!$A$1:$A$1683, Heron!$A53,  data!$E$1:$E$1683, Heron!Z$5)</f>
        <v>7248562.2080000006</v>
      </c>
      <c r="AA53" s="2">
        <f>Z53+SUMIFS(data!$H$1:$H$1683, data!$A$1:$A$1683, Heron!$A53,  data!$E$1:$E$1683, Heron!AA$5)</f>
        <v>7641476.5100000007</v>
      </c>
      <c r="AB53" s="2">
        <f>AA53+SUMIFS(data!$H$1:$H$1683, data!$A$1:$A$1683, Heron!$A53,  data!$E$1:$E$1683, Heron!AB$5)</f>
        <v>8034390.8120000008</v>
      </c>
      <c r="AC53" s="2">
        <f>AB53+SUMIFS(data!$H$1:$H$1683, data!$A$1:$A$1683, Heron!$A53,  data!$E$1:$E$1683, Heron!AC$5)</f>
        <v>8427305.1140000001</v>
      </c>
      <c r="AD53" s="2">
        <f>AC53+SUMIFS(data!$H$1:$H$1683, data!$A$1:$A$1683, Heron!$A53,  data!$E$1:$E$1683, Heron!AD$5)</f>
        <v>8820219.4159999993</v>
      </c>
      <c r="AE53" s="2">
        <f>AD53+SUMIFS(data!$H$1:$H$1683, data!$A$1:$A$1683, Heron!$A53,  data!$E$1:$E$1683, Heron!AE$5)</f>
        <v>9213133.7179999985</v>
      </c>
      <c r="AF53" s="2">
        <f>AE53+SUMIFS(data!$H$1:$H$1683, data!$A$1:$A$1683, Heron!$A53,  data!$E$1:$E$1683, Heron!AF$5)</f>
        <v>9606048.0199999977</v>
      </c>
      <c r="AG53" s="2">
        <f>AF53+SUMIFS(data!$H$1:$H$1683, data!$A$1:$A$1683, Heron!$A53,  data!$E$1:$E$1683, Heron!AG$5)+SUMIFS('NSST Print'!$C$43,'NSST Print'!$F$43,Heron!A53)-SUMIFS('NSST Print'!$C$44:$C$50,'NSST Print'!$F$44:$F$50,Heron!A53)</f>
        <v>9606048.0199999977</v>
      </c>
    </row>
    <row r="54" spans="1:33" x14ac:dyDescent="0.2">
      <c r="A54" t="s">
        <v>120</v>
      </c>
      <c r="C54" s="2">
        <f>SUMIFS(data!$H$1:$H$1683, data!$A$1:$A$1683, Heron!$A54, data!$E$1:$E$1683, Heron!C$5)</f>
        <v>0</v>
      </c>
      <c r="D54" s="2">
        <f>C54+SUMIFS(data!$H$1:$H$1683, data!$A$1:$A$1683, Heron!$A54,  data!$E$1:$E$1683, Heron!D$5)</f>
        <v>0</v>
      </c>
      <c r="E54" s="2">
        <f>D54+SUMIFS(data!$H$1:$H$1683, data!$A$1:$A$1683, Heron!$A54,  data!$E$1:$E$1683, Heron!E$5)</f>
        <v>0</v>
      </c>
      <c r="F54" s="2">
        <f>E54+SUMIFS(data!$H$1:$H$1683, data!$A$1:$A$1683, Heron!$A54,  data!$E$1:$E$1683, Heron!F$5)</f>
        <v>0</v>
      </c>
      <c r="G54" s="2">
        <f>F54+SUMIFS(data!$H$1:$H$1683, data!$A$1:$A$1683, Heron!$A54,  data!$E$1:$E$1683, Heron!G$5)</f>
        <v>0</v>
      </c>
      <c r="H54" s="2">
        <f>G54+SUMIFS(data!$H$1:$H$1683, data!$A$1:$A$1683, Heron!$A54,  data!$E$1:$E$1683, Heron!H$5)</f>
        <v>0</v>
      </c>
      <c r="I54" s="2">
        <f>H54+SUMIFS(data!$H$1:$H$1683, data!$A$1:$A$1683, Heron!$A54,  data!$E$1:$E$1683, Heron!I$5)</f>
        <v>0</v>
      </c>
      <c r="J54" s="2">
        <f>I54+SUMIFS(data!$H$1:$H$1683, data!$A$1:$A$1683, Heron!$A54,  data!$E$1:$E$1683, Heron!J$5)</f>
        <v>0</v>
      </c>
      <c r="K54" s="2">
        <f>J54+SUMIFS(data!$H$1:$H$1683, data!$A$1:$A$1683, Heron!$A54,  data!$E$1:$E$1683, Heron!K$5)</f>
        <v>0</v>
      </c>
      <c r="L54" s="2">
        <f>K54+SUMIFS(data!$H$1:$H$1683, data!$A$1:$A$1683, Heron!$A54,  data!$E$1:$E$1683, Heron!L$5)</f>
        <v>0</v>
      </c>
      <c r="M54" s="2">
        <f>L54+SUMIFS(data!$H$1:$H$1683, data!$A$1:$A$1683, Heron!$A54,  data!$E$1:$E$1683, Heron!M$5)</f>
        <v>0</v>
      </c>
      <c r="N54" s="2">
        <f>M54+SUMIFS(data!$H$1:$H$1683, data!$A$1:$A$1683, Heron!$A54,  data!$E$1:$E$1683, Heron!N$5)</f>
        <v>0</v>
      </c>
      <c r="O54" s="2">
        <f>N54+SUMIFS(data!$H$1:$H$1683, data!$A$1:$A$1683, Heron!$A54,  data!$E$1:$E$1683, Heron!O$5)</f>
        <v>0</v>
      </c>
      <c r="P54" s="2">
        <f>O54+SUMIFS(data!$H$1:$H$1683, data!$A$1:$A$1683, Heron!$A54,  data!$E$1:$E$1683, Heron!P$5)</f>
        <v>0</v>
      </c>
      <c r="Q54" s="2">
        <f>P54+SUMIFS(data!$H$1:$H$1683, data!$A$1:$A$1683, Heron!$A54,  data!$E$1:$E$1683, Heron!Q$5)</f>
        <v>0</v>
      </c>
      <c r="R54" s="2">
        <f>Q54+SUMIFS(data!$H$1:$H$1683, data!$A$1:$A$1683, Heron!$A54,  data!$E$1:$E$1683, Heron!R$5)</f>
        <v>0</v>
      </c>
      <c r="S54" s="2">
        <f>R54+SUMIFS(data!$H$1:$H$1683, data!$A$1:$A$1683, Heron!$A54,  data!$E$1:$E$1683, Heron!S$5)</f>
        <v>0</v>
      </c>
      <c r="T54" s="2">
        <f>S54+SUMIFS(data!$H$1:$H$1683, data!$A$1:$A$1683, Heron!$A54,  data!$E$1:$E$1683, Heron!T$5)</f>
        <v>0</v>
      </c>
      <c r="U54" s="2">
        <f>T54+SUMIFS(data!$H$1:$H$1683, data!$A$1:$A$1683, Heron!$A54,  data!$E$1:$E$1683, Heron!U$5)</f>
        <v>0</v>
      </c>
      <c r="V54" s="2">
        <f>U54+SUMIFS(data!$H$1:$H$1683, data!$A$1:$A$1683, Heron!$A54,  data!$E$1:$E$1683, Heron!V$5)</f>
        <v>5361342.92</v>
      </c>
      <c r="W54" s="2">
        <f>V54+SUMIFS(data!$H$1:$H$1683, data!$A$1:$A$1683, Heron!$A54,  data!$E$1:$E$1683, Heron!W$5)</f>
        <v>5361342.92</v>
      </c>
      <c r="X54" s="2">
        <f>W54+SUMIFS(data!$H$1:$H$1683, data!$A$1:$A$1683, Heron!$A54,  data!$E$1:$E$1683, Heron!X$5)</f>
        <v>5361342.92</v>
      </c>
      <c r="Y54" s="2">
        <f>X54+SUMIFS(data!$H$1:$H$1683, data!$A$1:$A$1683, Heron!$A54,  data!$E$1:$E$1683, Heron!Y$5)</f>
        <v>5361342.92</v>
      </c>
      <c r="Z54" s="2">
        <f>Y54+SUMIFS(data!$H$1:$H$1683, data!$A$1:$A$1683, Heron!$A54,  data!$E$1:$E$1683, Heron!Z$5)</f>
        <v>5361342.92</v>
      </c>
      <c r="AA54" s="2">
        <f>Z54+SUMIFS(data!$H$1:$H$1683, data!$A$1:$A$1683, Heron!$A54,  data!$E$1:$E$1683, Heron!AA$5)</f>
        <v>5361342.92</v>
      </c>
      <c r="AB54" s="2">
        <f>AA54+SUMIFS(data!$H$1:$H$1683, data!$A$1:$A$1683, Heron!$A54,  data!$E$1:$E$1683, Heron!AB$5)</f>
        <v>5361342.92</v>
      </c>
      <c r="AC54" s="2">
        <f>AB54+SUMIFS(data!$H$1:$H$1683, data!$A$1:$A$1683, Heron!$A54,  data!$E$1:$E$1683, Heron!AC$5)</f>
        <v>5361342.92</v>
      </c>
      <c r="AD54" s="2">
        <f>AC54+SUMIFS(data!$H$1:$H$1683, data!$A$1:$A$1683, Heron!$A54,  data!$E$1:$E$1683, Heron!AD$5)</f>
        <v>5361342.92</v>
      </c>
      <c r="AE54" s="2">
        <f>AD54+SUMIFS(data!$H$1:$H$1683, data!$A$1:$A$1683, Heron!$A54,  data!$E$1:$E$1683, Heron!AE$5)</f>
        <v>5361342.92</v>
      </c>
      <c r="AF54" s="2">
        <f>AE54+SUMIFS(data!$H$1:$H$1683, data!$A$1:$A$1683, Heron!$A54,  data!$E$1:$E$1683, Heron!AF$5)</f>
        <v>5361342.92</v>
      </c>
      <c r="AG54" s="2">
        <f>AF54+SUMIFS(data!$H$1:$H$1683, data!$A$1:$A$1683, Heron!$A54,  data!$E$1:$E$1683, Heron!AG$5)+SUMIFS('NSST Print'!$C$43,'NSST Print'!$F$43,Heron!A54)-SUMIFS('NSST Print'!$C$44:$C$50,'NSST Print'!$F$44:$F$50,Heron!A54)</f>
        <v>5361342.92</v>
      </c>
    </row>
    <row r="55" spans="1:33" ht="16" x14ac:dyDescent="0.2">
      <c r="A55" s="5" t="s">
        <v>143</v>
      </c>
      <c r="C55" s="6">
        <f t="shared" ref="C55:AG55" si="2">SUM(C22:C54)</f>
        <v>1067480.45</v>
      </c>
      <c r="D55" s="6">
        <f t="shared" si="2"/>
        <v>3458432.4499999997</v>
      </c>
      <c r="E55" s="6">
        <f t="shared" si="2"/>
        <v>7315949.5</v>
      </c>
      <c r="F55" s="6">
        <f t="shared" si="2"/>
        <v>9985144.9100000001</v>
      </c>
      <c r="G55" s="6">
        <f t="shared" si="2"/>
        <v>14029093.6</v>
      </c>
      <c r="H55" s="6">
        <f t="shared" si="2"/>
        <v>18690934.389999997</v>
      </c>
      <c r="I55" s="6">
        <f t="shared" si="2"/>
        <v>24922272.009999998</v>
      </c>
      <c r="J55" s="6">
        <f t="shared" si="2"/>
        <v>29604229.850000001</v>
      </c>
      <c r="K55" s="6">
        <f t="shared" si="2"/>
        <v>33788802.729999997</v>
      </c>
      <c r="L55" s="6">
        <f t="shared" si="2"/>
        <v>38597112.530000001</v>
      </c>
      <c r="M55" s="6">
        <f t="shared" si="2"/>
        <v>40907730.649999991</v>
      </c>
      <c r="N55" s="6">
        <f t="shared" si="2"/>
        <v>44664324.379999973</v>
      </c>
      <c r="O55" s="6">
        <f t="shared" si="2"/>
        <v>48907612.389999978</v>
      </c>
      <c r="P55" s="6">
        <f t="shared" si="2"/>
        <v>53042532.099999987</v>
      </c>
      <c r="Q55" s="6">
        <f t="shared" si="2"/>
        <v>57657190.949999996</v>
      </c>
      <c r="R55" s="6">
        <f t="shared" si="2"/>
        <v>60876772.589999989</v>
      </c>
      <c r="S55" s="6">
        <f t="shared" si="2"/>
        <v>64525073.459999993</v>
      </c>
      <c r="T55" s="6">
        <f t="shared" si="2"/>
        <v>67270495.019999966</v>
      </c>
      <c r="U55" s="6">
        <f t="shared" si="2"/>
        <v>72693631.369999975</v>
      </c>
      <c r="V55" s="6">
        <f t="shared" si="2"/>
        <v>137674411.65999997</v>
      </c>
      <c r="W55" s="6">
        <f t="shared" si="2"/>
        <v>139758611.53299996</v>
      </c>
      <c r="X55" s="6">
        <f t="shared" si="2"/>
        <v>141405413.68599996</v>
      </c>
      <c r="Y55" s="6">
        <f t="shared" si="2"/>
        <v>143399613.55899996</v>
      </c>
      <c r="Z55" s="6">
        <f t="shared" si="2"/>
        <v>146203813.43199995</v>
      </c>
      <c r="AA55" s="6">
        <f t="shared" si="2"/>
        <v>152475042.00499997</v>
      </c>
      <c r="AB55" s="6">
        <f t="shared" si="2"/>
        <v>158224567.86799997</v>
      </c>
      <c r="AC55" s="6">
        <f t="shared" si="2"/>
        <v>164228638.48099998</v>
      </c>
      <c r="AD55" s="6">
        <f t="shared" si="2"/>
        <v>171551321.11399999</v>
      </c>
      <c r="AE55" s="6">
        <f t="shared" si="2"/>
        <v>176081021.34699997</v>
      </c>
      <c r="AF55" s="6">
        <f t="shared" si="2"/>
        <v>261249124.41999999</v>
      </c>
      <c r="AG55" s="6">
        <f t="shared" si="2"/>
        <v>261249124.41999999</v>
      </c>
    </row>
    <row r="58" spans="1:33" ht="16" x14ac:dyDescent="0.2">
      <c r="A58" s="5" t="s">
        <v>144</v>
      </c>
      <c r="C58" s="7">
        <f t="shared" ref="C58:AG58" si="3">+C12+C18-(C55)</f>
        <v>-1059782.3799999999</v>
      </c>
      <c r="D58" s="7">
        <f t="shared" si="3"/>
        <v>-3417166.2199999997</v>
      </c>
      <c r="E58" s="7">
        <f t="shared" si="3"/>
        <v>-7254768.7300000004</v>
      </c>
      <c r="F58" s="7">
        <f t="shared" si="3"/>
        <v>-9864009.8000000007</v>
      </c>
      <c r="G58" s="7">
        <f t="shared" si="3"/>
        <v>-13857957.379999999</v>
      </c>
      <c r="H58" s="7">
        <f t="shared" si="3"/>
        <v>-18470784.469999995</v>
      </c>
      <c r="I58" s="7">
        <f t="shared" si="3"/>
        <v>-24671183.319999997</v>
      </c>
      <c r="J58" s="7">
        <f t="shared" si="3"/>
        <v>-29321277.290000003</v>
      </c>
      <c r="K58" s="7">
        <f t="shared" si="3"/>
        <v>-19556125.639999997</v>
      </c>
      <c r="L58" s="7">
        <f t="shared" si="3"/>
        <v>-15400723.649999999</v>
      </c>
      <c r="M58" s="7">
        <f t="shared" si="3"/>
        <v>-6641410.4199999869</v>
      </c>
      <c r="N58" s="7">
        <f t="shared" si="3"/>
        <v>-7552031.7499999776</v>
      </c>
      <c r="O58" s="7">
        <f t="shared" si="3"/>
        <v>-2362496.6499999762</v>
      </c>
      <c r="P58" s="7">
        <f t="shared" si="3"/>
        <v>3935242.8600000143</v>
      </c>
      <c r="Q58" s="7">
        <f t="shared" si="3"/>
        <v>4460268.3999999985</v>
      </c>
      <c r="R58" s="7">
        <f t="shared" si="3"/>
        <v>2877980.1300000027</v>
      </c>
      <c r="S58" s="7">
        <f t="shared" si="3"/>
        <v>1188333.8699999973</v>
      </c>
      <c r="T58" s="7">
        <f t="shared" si="3"/>
        <v>5491275.3800000399</v>
      </c>
      <c r="U58" s="7">
        <f t="shared" si="3"/>
        <v>13447305.200000018</v>
      </c>
      <c r="V58" s="7">
        <f t="shared" si="3"/>
        <v>-47037140.329999968</v>
      </c>
      <c r="W58" s="7">
        <f t="shared" si="3"/>
        <v>-35156748.892999962</v>
      </c>
      <c r="X58" s="7">
        <f t="shared" si="3"/>
        <v>-30938959.735999957</v>
      </c>
      <c r="Y58" s="7">
        <f t="shared" si="3"/>
        <v>-18024307.42899996</v>
      </c>
      <c r="Z58" s="7">
        <f t="shared" si="3"/>
        <v>3936084.008000046</v>
      </c>
      <c r="AA58" s="7">
        <f t="shared" si="3"/>
        <v>33688913.445000023</v>
      </c>
      <c r="AB58" s="7">
        <f t="shared" si="3"/>
        <v>46676660.302000016</v>
      </c>
      <c r="AC58" s="7">
        <f t="shared" si="3"/>
        <v>53732231.899000019</v>
      </c>
      <c r="AD58" s="7">
        <f t="shared" si="3"/>
        <v>68507559.076000005</v>
      </c>
      <c r="AE58" s="7">
        <f t="shared" si="3"/>
        <v>107677858.84300002</v>
      </c>
      <c r="AF58" s="7">
        <f t="shared" si="3"/>
        <v>50009755.770000011</v>
      </c>
      <c r="AG58" s="7">
        <f t="shared" si="3"/>
        <v>64388680.987391323</v>
      </c>
    </row>
    <row r="61" spans="1:33" x14ac:dyDescent="0.2">
      <c r="A61" s="4" t="s">
        <v>9</v>
      </c>
    </row>
    <row r="62" spans="1:33" x14ac:dyDescent="0.2">
      <c r="A62" t="s">
        <v>8</v>
      </c>
      <c r="C62" s="2">
        <f>SUMIFS(data!$H$1:$H$1683, data!$A$1:$A$1683, Heron!$A62, data!$E$1:$E$1683, Heron!C$5)</f>
        <v>0</v>
      </c>
      <c r="D62" s="2">
        <f>C62+SUMIFS(data!$H$1:$H$1683, data!$A$1:$A$1683, Heron!$A62,  data!$E$1:$E$1683, Heron!D$5)</f>
        <v>0</v>
      </c>
      <c r="E62" s="2">
        <f>D62+SUMIFS(data!$H$1:$H$1683, data!$A$1:$A$1683, Heron!$A62,  data!$E$1:$E$1683, Heron!E$5)</f>
        <v>0</v>
      </c>
      <c r="F62" s="2">
        <f>E62+SUMIFS(data!$H$1:$H$1683, data!$A$1:$A$1683, Heron!$A62,  data!$E$1:$E$1683, Heron!F$5)</f>
        <v>0</v>
      </c>
      <c r="G62" s="2">
        <f>F62+SUMIFS(data!$H$1:$H$1683, data!$A$1:$A$1683, Heron!$A62,  data!$E$1:$E$1683, Heron!G$5)</f>
        <v>0</v>
      </c>
      <c r="H62" s="2">
        <f>G62+SUMIFS(data!$H$1:$H$1683, data!$A$1:$A$1683, Heron!$A62,  data!$E$1:$E$1683, Heron!H$5)</f>
        <v>0</v>
      </c>
      <c r="I62" s="2">
        <f>H62+SUMIFS(data!$H$1:$H$1683, data!$A$1:$A$1683, Heron!$A62,  data!$E$1:$E$1683, Heron!I$5)</f>
        <v>0</v>
      </c>
      <c r="J62" s="2">
        <f>I62+SUMIFS(data!$H$1:$H$1683, data!$A$1:$A$1683, Heron!$A62,  data!$E$1:$E$1683, Heron!J$5)</f>
        <v>150</v>
      </c>
      <c r="K62" s="2">
        <f>J62+SUMIFS(data!$H$1:$H$1683, data!$A$1:$A$1683, Heron!$A62,  data!$E$1:$E$1683, Heron!K$5)</f>
        <v>150</v>
      </c>
      <c r="L62" s="2">
        <f>K62+SUMIFS(data!$H$1:$H$1683, data!$A$1:$A$1683, Heron!$A62,  data!$E$1:$E$1683, Heron!L$5)</f>
        <v>150</v>
      </c>
      <c r="M62" s="2">
        <f>L62+SUMIFS(data!$H$1:$H$1683, data!$A$1:$A$1683, Heron!$A62,  data!$E$1:$E$1683, Heron!M$5)</f>
        <v>150</v>
      </c>
      <c r="N62" s="2">
        <f>M62+SUMIFS(data!$H$1:$H$1683, data!$A$1:$A$1683, Heron!$A62,  data!$E$1:$E$1683, Heron!N$5)</f>
        <v>150</v>
      </c>
      <c r="O62" s="2">
        <f>N62+SUMIFS(data!$H$1:$H$1683, data!$A$1:$A$1683, Heron!$A62,  data!$E$1:$E$1683, Heron!O$5)</f>
        <v>150</v>
      </c>
      <c r="P62" s="2">
        <f>O62+SUMIFS(data!$H$1:$H$1683, data!$A$1:$A$1683, Heron!$A62,  data!$E$1:$E$1683, Heron!P$5)</f>
        <v>150</v>
      </c>
      <c r="Q62" s="2">
        <f>P62+SUMIFS(data!$H$1:$H$1683, data!$A$1:$A$1683, Heron!$A62,  data!$E$1:$E$1683, Heron!Q$5)</f>
        <v>150</v>
      </c>
      <c r="R62" s="2">
        <f>Q62+SUMIFS(data!$H$1:$H$1683, data!$A$1:$A$1683, Heron!$A62,  data!$E$1:$E$1683, Heron!R$5)</f>
        <v>150</v>
      </c>
      <c r="S62" s="2">
        <f>R62+SUMIFS(data!$H$1:$H$1683, data!$A$1:$A$1683, Heron!$A62,  data!$E$1:$E$1683, Heron!S$5)</f>
        <v>3200</v>
      </c>
      <c r="T62" s="2">
        <f>S62+SUMIFS(data!$H$1:$H$1683, data!$A$1:$A$1683, Heron!$A62,  data!$E$1:$E$1683, Heron!T$5)</f>
        <v>3200</v>
      </c>
      <c r="U62" s="2">
        <f>T62+SUMIFS(data!$H$1:$H$1683, data!$A$1:$A$1683, Heron!$A62,  data!$E$1:$E$1683, Heron!U$5)</f>
        <v>3200</v>
      </c>
      <c r="V62" s="2">
        <f>U62+SUMIFS(data!$H$1:$H$1683, data!$A$1:$A$1683, Heron!$A62,  data!$E$1:$E$1683, Heron!V$5)</f>
        <v>3200</v>
      </c>
      <c r="W62" s="2">
        <f>V62+SUMIFS(data!$H$1:$H$1683, data!$A$1:$A$1683, Heron!$A62,  data!$E$1:$E$1683, Heron!W$5)</f>
        <v>3200</v>
      </c>
      <c r="X62" s="2">
        <f>W62+SUMIFS(data!$H$1:$H$1683, data!$A$1:$A$1683, Heron!$A62,  data!$E$1:$E$1683, Heron!X$5)</f>
        <v>3200</v>
      </c>
      <c r="Y62" s="2">
        <f>X62+SUMIFS(data!$H$1:$H$1683, data!$A$1:$A$1683, Heron!$A62,  data!$E$1:$E$1683, Heron!Y$5)</f>
        <v>3200</v>
      </c>
      <c r="Z62" s="2">
        <f>Y62+SUMIFS(data!$H$1:$H$1683, data!$A$1:$A$1683, Heron!$A62,  data!$E$1:$E$1683, Heron!Z$5)</f>
        <v>3200</v>
      </c>
      <c r="AA62" s="2">
        <f>Z62+SUMIFS(data!$H$1:$H$1683, data!$A$1:$A$1683, Heron!$A62,  data!$E$1:$E$1683, Heron!AA$5)</f>
        <v>3200</v>
      </c>
      <c r="AB62" s="2">
        <f>AA62+SUMIFS(data!$H$1:$H$1683, data!$A$1:$A$1683, Heron!$A62,  data!$E$1:$E$1683, Heron!AB$5)</f>
        <v>3200</v>
      </c>
      <c r="AC62" s="2">
        <f>AB62+SUMIFS(data!$H$1:$H$1683, data!$A$1:$A$1683, Heron!$A62,  data!$E$1:$E$1683, Heron!AC$5)</f>
        <v>3200</v>
      </c>
      <c r="AD62" s="2">
        <f>AC62+SUMIFS(data!$H$1:$H$1683, data!$A$1:$A$1683, Heron!$A62,  data!$E$1:$E$1683, Heron!AD$5)</f>
        <v>3200</v>
      </c>
      <c r="AE62" s="2">
        <f>AD62+SUMIFS(data!$H$1:$H$1683, data!$A$1:$A$1683, Heron!$A62,  data!$E$1:$E$1683, Heron!AE$5)</f>
        <v>3200</v>
      </c>
      <c r="AF62" s="2">
        <f>AE62+SUMIFS(data!$H$1:$H$1683, data!$A$1:$A$1683, Heron!$A62,  data!$E$1:$E$1683, Heron!AF$5)</f>
        <v>3200</v>
      </c>
    </row>
    <row r="63" spans="1:33" x14ac:dyDescent="0.2">
      <c r="A63" t="s">
        <v>83</v>
      </c>
      <c r="C63" s="2">
        <f>SUMIFS(data!$H$1:$H$1683, data!$A$1:$A$1683, Heron!$A63, data!$E$1:$E$1683, Heron!C$5)</f>
        <v>0</v>
      </c>
      <c r="D63" s="2">
        <f>C63+SUMIFS(data!$H$1:$H$1683, data!$A$1:$A$1683, Heron!$A63,  data!$E$1:$E$1683, Heron!D$5)</f>
        <v>0</v>
      </c>
      <c r="E63" s="2">
        <f>D63+SUMIFS(data!$H$1:$H$1683, data!$A$1:$A$1683, Heron!$A63,  data!$E$1:$E$1683, Heron!E$5)</f>
        <v>0</v>
      </c>
      <c r="F63" s="2">
        <f>E63+SUMIFS(data!$H$1:$H$1683, data!$A$1:$A$1683, Heron!$A63,  data!$E$1:$E$1683, Heron!F$5)</f>
        <v>0</v>
      </c>
      <c r="G63" s="2">
        <f>F63+SUMIFS(data!$H$1:$H$1683, data!$A$1:$A$1683, Heron!$A63,  data!$E$1:$E$1683, Heron!G$5)</f>
        <v>0</v>
      </c>
      <c r="H63" s="2">
        <f>G63+SUMIFS(data!$H$1:$H$1683, data!$A$1:$A$1683, Heron!$A63,  data!$E$1:$E$1683, Heron!H$5)</f>
        <v>0</v>
      </c>
      <c r="I63" s="2">
        <f>H63+SUMIFS(data!$H$1:$H$1683, data!$A$1:$A$1683, Heron!$A63,  data!$E$1:$E$1683, Heron!I$5)</f>
        <v>0</v>
      </c>
      <c r="J63" s="2">
        <f>I63+SUMIFS(data!$H$1:$H$1683, data!$A$1:$A$1683, Heron!$A63,  data!$E$1:$E$1683, Heron!J$5)</f>
        <v>0</v>
      </c>
      <c r="K63" s="2">
        <f>J63+SUMIFS(data!$H$1:$H$1683, data!$A$1:$A$1683, Heron!$A63,  data!$E$1:$E$1683, Heron!K$5)</f>
        <v>0</v>
      </c>
      <c r="L63" s="2">
        <f>K63+SUMIFS(data!$H$1:$H$1683, data!$A$1:$A$1683, Heron!$A63,  data!$E$1:$E$1683, Heron!L$5)</f>
        <v>0</v>
      </c>
      <c r="M63" s="2">
        <f>L63+SUMIFS(data!$H$1:$H$1683, data!$A$1:$A$1683, Heron!$A63,  data!$E$1:$E$1683, Heron!M$5)</f>
        <v>0</v>
      </c>
      <c r="N63" s="2">
        <f>M63+SUMIFS(data!$H$1:$H$1683, data!$A$1:$A$1683, Heron!$A63,  data!$E$1:$E$1683, Heron!N$5)</f>
        <v>0</v>
      </c>
      <c r="O63" s="2">
        <f>N63+SUMIFS(data!$H$1:$H$1683, data!$A$1:$A$1683, Heron!$A63,  data!$E$1:$E$1683, Heron!O$5)</f>
        <v>0</v>
      </c>
      <c r="P63" s="2">
        <f>O63+SUMIFS(data!$H$1:$H$1683, data!$A$1:$A$1683, Heron!$A63,  data!$E$1:$E$1683, Heron!P$5)</f>
        <v>0</v>
      </c>
      <c r="Q63" s="2">
        <f>P63+SUMIFS(data!$H$1:$H$1683, data!$A$1:$A$1683, Heron!$A63,  data!$E$1:$E$1683, Heron!Q$5)</f>
        <v>0</v>
      </c>
      <c r="R63" s="2">
        <f>Q63+SUMIFS(data!$H$1:$H$1683, data!$A$1:$A$1683, Heron!$A63,  data!$E$1:$E$1683, Heron!R$5)</f>
        <v>0</v>
      </c>
      <c r="S63" s="2">
        <f>R63+SUMIFS(data!$H$1:$H$1683, data!$A$1:$A$1683, Heron!$A63,  data!$E$1:$E$1683, Heron!S$5)</f>
        <v>13404.96</v>
      </c>
      <c r="T63" s="2">
        <f>S63+SUMIFS(data!$H$1:$H$1683, data!$A$1:$A$1683, Heron!$A63,  data!$E$1:$E$1683, Heron!T$5)</f>
        <v>15024.96</v>
      </c>
      <c r="U63" s="2">
        <f>T63+SUMIFS(data!$H$1:$H$1683, data!$A$1:$A$1683, Heron!$A63,  data!$E$1:$E$1683, Heron!U$5)</f>
        <v>15024.96</v>
      </c>
      <c r="V63" s="2">
        <f>U63+SUMIFS(data!$H$1:$H$1683, data!$A$1:$A$1683, Heron!$A63,  data!$E$1:$E$1683, Heron!V$5)</f>
        <v>15024.96</v>
      </c>
      <c r="W63" s="2">
        <f>V63+SUMIFS(data!$H$1:$H$1683, data!$A$1:$A$1683, Heron!$A63,  data!$E$1:$E$1683, Heron!W$5)</f>
        <v>15024.96</v>
      </c>
      <c r="X63" s="2">
        <f>W63+SUMIFS(data!$H$1:$H$1683, data!$A$1:$A$1683, Heron!$A63,  data!$E$1:$E$1683, Heron!X$5)</f>
        <v>15024.96</v>
      </c>
      <c r="Y63" s="2">
        <f>X63+SUMIFS(data!$H$1:$H$1683, data!$A$1:$A$1683, Heron!$A63,  data!$E$1:$E$1683, Heron!Y$5)</f>
        <v>15024.96</v>
      </c>
      <c r="Z63" s="2">
        <f>Y63+SUMIFS(data!$H$1:$H$1683, data!$A$1:$A$1683, Heron!$A63,  data!$E$1:$E$1683, Heron!Z$5)</f>
        <v>15024.96</v>
      </c>
      <c r="AA63" s="2">
        <f>Z63+SUMIFS(data!$H$1:$H$1683, data!$A$1:$A$1683, Heron!$A63,  data!$E$1:$E$1683, Heron!AA$5)</f>
        <v>15024.96</v>
      </c>
      <c r="AB63" s="2">
        <f>AA63+SUMIFS(data!$H$1:$H$1683, data!$A$1:$A$1683, Heron!$A63,  data!$E$1:$E$1683, Heron!AB$5)</f>
        <v>15024.96</v>
      </c>
      <c r="AC63" s="2">
        <f>AB63+SUMIFS(data!$H$1:$H$1683, data!$A$1:$A$1683, Heron!$A63,  data!$E$1:$E$1683, Heron!AC$5)</f>
        <v>15024.96</v>
      </c>
      <c r="AD63" s="2">
        <f>AC63+SUMIFS(data!$H$1:$H$1683, data!$A$1:$A$1683, Heron!$A63,  data!$E$1:$E$1683, Heron!AD$5)</f>
        <v>15024.96</v>
      </c>
      <c r="AE63" s="2">
        <f>AD63+SUMIFS(data!$H$1:$H$1683, data!$A$1:$A$1683, Heron!$A63,  data!$E$1:$E$1683, Heron!AE$5)</f>
        <v>15024.96</v>
      </c>
      <c r="AF63" s="2">
        <f>AE63+SUMIFS(data!$H$1:$H$1683, data!$A$1:$A$1683, Heron!$A63,  data!$E$1:$E$1683, Heron!AF$5)</f>
        <v>15024.96</v>
      </c>
    </row>
    <row r="64" spans="1:33" x14ac:dyDescent="0.2">
      <c r="A64" t="s">
        <v>78</v>
      </c>
      <c r="C64" s="2">
        <f>SUMIFS(data!$H$1:$H$1683, data!$A$1:$A$1683, Heron!$A64, data!$E$1:$E$1683, Heron!C$5)</f>
        <v>0</v>
      </c>
      <c r="D64" s="2">
        <f>C64+SUMIFS(data!$H$1:$H$1683, data!$A$1:$A$1683, Heron!$A64,  data!$E$1:$E$1683, Heron!D$5)</f>
        <v>0</v>
      </c>
      <c r="E64" s="2">
        <f>D64+SUMIFS(data!$H$1:$H$1683, data!$A$1:$A$1683, Heron!$A64,  data!$E$1:$E$1683, Heron!E$5)</f>
        <v>0</v>
      </c>
      <c r="F64" s="2">
        <f>E64+SUMIFS(data!$H$1:$H$1683, data!$A$1:$A$1683, Heron!$A64,  data!$E$1:$E$1683, Heron!F$5)</f>
        <v>0</v>
      </c>
      <c r="G64" s="2">
        <f>F64+SUMIFS(data!$H$1:$H$1683, data!$A$1:$A$1683, Heron!$A64,  data!$E$1:$E$1683, Heron!G$5)</f>
        <v>0</v>
      </c>
      <c r="H64" s="2">
        <f>G64+SUMIFS(data!$H$1:$H$1683, data!$A$1:$A$1683, Heron!$A64,  data!$E$1:$E$1683, Heron!H$5)</f>
        <v>0</v>
      </c>
      <c r="I64" s="2">
        <f>H64+SUMIFS(data!$H$1:$H$1683, data!$A$1:$A$1683, Heron!$A64,  data!$E$1:$E$1683, Heron!I$5)</f>
        <v>0</v>
      </c>
      <c r="J64" s="2">
        <f>I64+SUMIFS(data!$H$1:$H$1683, data!$A$1:$A$1683, Heron!$A64,  data!$E$1:$E$1683, Heron!J$5)</f>
        <v>0</v>
      </c>
      <c r="K64" s="2">
        <f>J64+SUMIFS(data!$H$1:$H$1683, data!$A$1:$A$1683, Heron!$A64,  data!$E$1:$E$1683, Heron!K$5)</f>
        <v>0</v>
      </c>
      <c r="L64" s="2">
        <f>K64+SUMIFS(data!$H$1:$H$1683, data!$A$1:$A$1683, Heron!$A64,  data!$E$1:$E$1683, Heron!L$5)</f>
        <v>0</v>
      </c>
      <c r="M64" s="2">
        <f>L64+SUMIFS(data!$H$1:$H$1683, data!$A$1:$A$1683, Heron!$A64,  data!$E$1:$E$1683, Heron!M$5)</f>
        <v>13500</v>
      </c>
      <c r="N64" s="2">
        <f>M64+SUMIFS(data!$H$1:$H$1683, data!$A$1:$A$1683, Heron!$A64,  data!$E$1:$E$1683, Heron!N$5)</f>
        <v>13500</v>
      </c>
      <c r="O64" s="2">
        <f>N64+SUMIFS(data!$H$1:$H$1683, data!$A$1:$A$1683, Heron!$A64,  data!$E$1:$E$1683, Heron!O$5)</f>
        <v>13500</v>
      </c>
      <c r="P64" s="2">
        <f>O64+SUMIFS(data!$H$1:$H$1683, data!$A$1:$A$1683, Heron!$A64,  data!$E$1:$E$1683, Heron!P$5)</f>
        <v>13500</v>
      </c>
      <c r="Q64" s="2">
        <f>P64+SUMIFS(data!$H$1:$H$1683, data!$A$1:$A$1683, Heron!$A64,  data!$E$1:$E$1683, Heron!Q$5)</f>
        <v>13500</v>
      </c>
      <c r="R64" s="2">
        <f>Q64+SUMIFS(data!$H$1:$H$1683, data!$A$1:$A$1683, Heron!$A64,  data!$E$1:$E$1683, Heron!R$5)</f>
        <v>13500</v>
      </c>
      <c r="S64" s="2">
        <f>R64+SUMIFS(data!$H$1:$H$1683, data!$A$1:$A$1683, Heron!$A64,  data!$E$1:$E$1683, Heron!S$5)</f>
        <v>13500</v>
      </c>
      <c r="T64" s="2">
        <f>S64+SUMIFS(data!$H$1:$H$1683, data!$A$1:$A$1683, Heron!$A64,  data!$E$1:$E$1683, Heron!T$5)</f>
        <v>13500</v>
      </c>
      <c r="U64" s="2">
        <f>T64+SUMIFS(data!$H$1:$H$1683, data!$A$1:$A$1683, Heron!$A64,  data!$E$1:$E$1683, Heron!U$5)</f>
        <v>13500</v>
      </c>
      <c r="V64" s="2">
        <f>U64+SUMIFS(data!$H$1:$H$1683, data!$A$1:$A$1683, Heron!$A64,  data!$E$1:$E$1683, Heron!V$5)</f>
        <v>13500</v>
      </c>
      <c r="W64" s="2">
        <f>V64+SUMIFS(data!$H$1:$H$1683, data!$A$1:$A$1683, Heron!$A64,  data!$E$1:$E$1683, Heron!W$5)</f>
        <v>13500</v>
      </c>
      <c r="X64" s="2">
        <f>W64+SUMIFS(data!$H$1:$H$1683, data!$A$1:$A$1683, Heron!$A64,  data!$E$1:$E$1683, Heron!X$5)</f>
        <v>13500</v>
      </c>
      <c r="Y64" s="2">
        <f>X64+SUMIFS(data!$H$1:$H$1683, data!$A$1:$A$1683, Heron!$A64,  data!$E$1:$E$1683, Heron!Y$5)</f>
        <v>13500</v>
      </c>
      <c r="Z64" s="2">
        <f>Y64+SUMIFS(data!$H$1:$H$1683, data!$A$1:$A$1683, Heron!$A64,  data!$E$1:$E$1683, Heron!Z$5)</f>
        <v>13500</v>
      </c>
      <c r="AA64" s="2">
        <f>Z64+SUMIFS(data!$H$1:$H$1683, data!$A$1:$A$1683, Heron!$A64,  data!$E$1:$E$1683, Heron!AA$5)</f>
        <v>13500</v>
      </c>
      <c r="AB64" s="2">
        <f>AA64+SUMIFS(data!$H$1:$H$1683, data!$A$1:$A$1683, Heron!$A64,  data!$E$1:$E$1683, Heron!AB$5)</f>
        <v>13500</v>
      </c>
      <c r="AC64" s="2">
        <f>AB64+SUMIFS(data!$H$1:$H$1683, data!$A$1:$A$1683, Heron!$A64,  data!$E$1:$E$1683, Heron!AC$5)</f>
        <v>13500</v>
      </c>
      <c r="AD64" s="2">
        <f>AC64+SUMIFS(data!$H$1:$H$1683, data!$A$1:$A$1683, Heron!$A64,  data!$E$1:$E$1683, Heron!AD$5)</f>
        <v>13500</v>
      </c>
      <c r="AE64" s="2">
        <f>AD64+SUMIFS(data!$H$1:$H$1683, data!$A$1:$A$1683, Heron!$A64,  data!$E$1:$E$1683, Heron!AE$5)</f>
        <v>13500</v>
      </c>
      <c r="AF64" s="2">
        <f>AE64+SUMIFS(data!$H$1:$H$1683, data!$A$1:$A$1683, Heron!$A64,  data!$E$1:$E$1683, Heron!AF$5)</f>
        <v>13500</v>
      </c>
    </row>
    <row r="65" spans="1:32" x14ac:dyDescent="0.2">
      <c r="A65" t="s">
        <v>12</v>
      </c>
      <c r="C65" s="2">
        <f>SUMIFS(data!$H$1:$H$1683, data!$A$1:$A$1683, Heron!$A65, data!$E$1:$E$1683, Heron!C$5)</f>
        <v>0</v>
      </c>
      <c r="D65" s="2">
        <f>C65+SUMIFS(data!$H$1:$H$1683, data!$A$1:$A$1683, Heron!$A65,  data!$E$1:$E$1683, Heron!D$5)</f>
        <v>23112</v>
      </c>
      <c r="E65" s="2">
        <f>D65+SUMIFS(data!$H$1:$H$1683, data!$A$1:$A$1683, Heron!$A65,  data!$E$1:$E$1683, Heron!E$5)</f>
        <v>34668</v>
      </c>
      <c r="F65" s="2">
        <f>E65+SUMIFS(data!$H$1:$H$1683, data!$A$1:$A$1683, Heron!$A65,  data!$E$1:$E$1683, Heron!F$5)</f>
        <v>46224</v>
      </c>
      <c r="G65" s="2">
        <f>F65+SUMIFS(data!$H$1:$H$1683, data!$A$1:$A$1683, Heron!$A65,  data!$E$1:$E$1683, Heron!G$5)</f>
        <v>57780</v>
      </c>
      <c r="H65" s="2">
        <f>G65+SUMIFS(data!$H$1:$H$1683, data!$A$1:$A$1683, Heron!$A65,  data!$E$1:$E$1683, Heron!H$5)</f>
        <v>69336</v>
      </c>
      <c r="I65" s="2">
        <f>H65+SUMIFS(data!$H$1:$H$1683, data!$A$1:$A$1683, Heron!$A65,  data!$E$1:$E$1683, Heron!I$5)</f>
        <v>80892</v>
      </c>
      <c r="J65" s="2">
        <f>I65+SUMIFS(data!$H$1:$H$1683, data!$A$1:$A$1683, Heron!$A65,  data!$E$1:$E$1683, Heron!J$5)</f>
        <v>92448</v>
      </c>
      <c r="K65" s="2">
        <f>J65+SUMIFS(data!$H$1:$H$1683, data!$A$1:$A$1683, Heron!$A65,  data!$E$1:$E$1683, Heron!K$5)</f>
        <v>104004</v>
      </c>
      <c r="L65" s="2">
        <f>K65+SUMIFS(data!$H$1:$H$1683, data!$A$1:$A$1683, Heron!$A65,  data!$E$1:$E$1683, Heron!L$5)</f>
        <v>115560</v>
      </c>
      <c r="M65" s="2">
        <f>L65+SUMIFS(data!$H$1:$H$1683, data!$A$1:$A$1683, Heron!$A65,  data!$E$1:$E$1683, Heron!M$5)</f>
        <v>127116</v>
      </c>
      <c r="N65" s="2">
        <f>M65+SUMIFS(data!$H$1:$H$1683, data!$A$1:$A$1683, Heron!$A65,  data!$E$1:$E$1683, Heron!N$5)</f>
        <v>138672</v>
      </c>
      <c r="O65" s="2">
        <f>N65+SUMIFS(data!$H$1:$H$1683, data!$A$1:$A$1683, Heron!$A65,  data!$E$1:$E$1683, Heron!O$5)</f>
        <v>138672</v>
      </c>
      <c r="P65" s="2">
        <f>O65+SUMIFS(data!$H$1:$H$1683, data!$A$1:$A$1683, Heron!$A65,  data!$E$1:$E$1683, Heron!P$5)</f>
        <v>163632</v>
      </c>
      <c r="Q65" s="2">
        <f>P65+SUMIFS(data!$H$1:$H$1683, data!$A$1:$A$1683, Heron!$A65,  data!$E$1:$E$1683, Heron!Q$5)</f>
        <v>151152</v>
      </c>
      <c r="R65" s="2">
        <f>Q65+SUMIFS(data!$H$1:$H$1683, data!$A$1:$A$1683, Heron!$A65,  data!$E$1:$E$1683, Heron!R$5)</f>
        <v>151152</v>
      </c>
      <c r="S65" s="2">
        <f>R65+SUMIFS(data!$H$1:$H$1683, data!$A$1:$A$1683, Heron!$A65,  data!$E$1:$E$1683, Heron!S$5)</f>
        <v>151152</v>
      </c>
      <c r="T65" s="2">
        <f>S65+SUMIFS(data!$H$1:$H$1683, data!$A$1:$A$1683, Heron!$A65,  data!$E$1:$E$1683, Heron!T$5)</f>
        <v>151152</v>
      </c>
      <c r="U65" s="2">
        <f>T65+SUMIFS(data!$H$1:$H$1683, data!$A$1:$A$1683, Heron!$A65,  data!$E$1:$E$1683, Heron!U$5)</f>
        <v>151152</v>
      </c>
      <c r="V65" s="2">
        <f>U65+SUMIFS(data!$H$1:$H$1683, data!$A$1:$A$1683, Heron!$A65,  data!$E$1:$E$1683, Heron!V$5)</f>
        <v>151152</v>
      </c>
      <c r="W65" s="2">
        <f>V65+SUMIFS(data!$H$1:$H$1683, data!$A$1:$A$1683, Heron!$A65,  data!$E$1:$E$1683, Heron!W$5)</f>
        <v>151152</v>
      </c>
      <c r="X65" s="2">
        <f>W65+SUMIFS(data!$H$1:$H$1683, data!$A$1:$A$1683, Heron!$A65,  data!$E$1:$E$1683, Heron!X$5)</f>
        <v>151152</v>
      </c>
      <c r="Y65" s="2">
        <f>X65+SUMIFS(data!$H$1:$H$1683, data!$A$1:$A$1683, Heron!$A65,  data!$E$1:$E$1683, Heron!Y$5)</f>
        <v>151152</v>
      </c>
      <c r="Z65" s="2">
        <f>Y65+SUMIFS(data!$H$1:$H$1683, data!$A$1:$A$1683, Heron!$A65,  data!$E$1:$E$1683, Heron!Z$5)</f>
        <v>151152</v>
      </c>
      <c r="AA65" s="2">
        <f>Z65+SUMIFS(data!$H$1:$H$1683, data!$A$1:$A$1683, Heron!$A65,  data!$E$1:$E$1683, Heron!AA$5)</f>
        <v>151152</v>
      </c>
      <c r="AB65" s="2">
        <f>AA65+SUMIFS(data!$H$1:$H$1683, data!$A$1:$A$1683, Heron!$A65,  data!$E$1:$E$1683, Heron!AB$5)</f>
        <v>201072</v>
      </c>
      <c r="AC65" s="2">
        <f>AB65+SUMIFS(data!$H$1:$H$1683, data!$A$1:$A$1683, Heron!$A65,  data!$E$1:$E$1683, Heron!AC$5)</f>
        <v>188592</v>
      </c>
      <c r="AD65" s="2">
        <f>AC65+SUMIFS(data!$H$1:$H$1683, data!$A$1:$A$1683, Heron!$A65,  data!$E$1:$E$1683, Heron!AD$5)</f>
        <v>188592</v>
      </c>
      <c r="AE65" s="2">
        <f>AD65+SUMIFS(data!$H$1:$H$1683, data!$A$1:$A$1683, Heron!$A65,  data!$E$1:$E$1683, Heron!AE$5)</f>
        <v>188592</v>
      </c>
      <c r="AF65" s="2">
        <f>AE65+SUMIFS(data!$H$1:$H$1683, data!$A$1:$A$1683, Heron!$A65,  data!$E$1:$E$1683, Heron!AF$5)</f>
        <v>188592</v>
      </c>
    </row>
    <row r="66" spans="1:32" x14ac:dyDescent="0.2">
      <c r="A66" t="s">
        <v>81</v>
      </c>
      <c r="C66" s="2">
        <f>SUMIFS(data!$H$1:$H$1683, data!$A$1:$A$1683, Heron!$A66, data!$E$1:$E$1683, Heron!C$5)</f>
        <v>0</v>
      </c>
      <c r="D66" s="2">
        <f>C66+SUMIFS(data!$H$1:$H$1683, data!$A$1:$A$1683, Heron!$A66,  data!$E$1:$E$1683, Heron!D$5)</f>
        <v>0</v>
      </c>
      <c r="E66" s="2">
        <f>D66+SUMIFS(data!$H$1:$H$1683, data!$A$1:$A$1683, Heron!$A66,  data!$E$1:$E$1683, Heron!E$5)</f>
        <v>0</v>
      </c>
      <c r="F66" s="2">
        <f>E66+SUMIFS(data!$H$1:$H$1683, data!$A$1:$A$1683, Heron!$A66,  data!$E$1:$E$1683, Heron!F$5)</f>
        <v>0</v>
      </c>
      <c r="G66" s="2">
        <f>F66+SUMIFS(data!$H$1:$H$1683, data!$A$1:$A$1683, Heron!$A66,  data!$E$1:$E$1683, Heron!G$5)</f>
        <v>0</v>
      </c>
      <c r="H66" s="2">
        <f>G66+SUMIFS(data!$H$1:$H$1683, data!$A$1:$A$1683, Heron!$A66,  data!$E$1:$E$1683, Heron!H$5)</f>
        <v>0</v>
      </c>
      <c r="I66" s="2">
        <f>H66+SUMIFS(data!$H$1:$H$1683, data!$A$1:$A$1683, Heron!$A66,  data!$E$1:$E$1683, Heron!I$5)</f>
        <v>0</v>
      </c>
      <c r="J66" s="2">
        <f>I66+SUMIFS(data!$H$1:$H$1683, data!$A$1:$A$1683, Heron!$A66,  data!$E$1:$E$1683, Heron!J$5)</f>
        <v>0</v>
      </c>
      <c r="K66" s="2">
        <f>J66+SUMIFS(data!$H$1:$H$1683, data!$A$1:$A$1683, Heron!$A66,  data!$E$1:$E$1683, Heron!K$5)</f>
        <v>0</v>
      </c>
      <c r="L66" s="2">
        <f>K66+SUMIFS(data!$H$1:$H$1683, data!$A$1:$A$1683, Heron!$A66,  data!$E$1:$E$1683, Heron!L$5)</f>
        <v>0</v>
      </c>
      <c r="M66" s="2">
        <f>L66+SUMIFS(data!$H$1:$H$1683, data!$A$1:$A$1683, Heron!$A66,  data!$E$1:$E$1683, Heron!M$5)</f>
        <v>0</v>
      </c>
      <c r="N66" s="2">
        <f>M66+SUMIFS(data!$H$1:$H$1683, data!$A$1:$A$1683, Heron!$A66,  data!$E$1:$E$1683, Heron!N$5)</f>
        <v>11726</v>
      </c>
      <c r="O66" s="2">
        <f>N66+SUMIFS(data!$H$1:$H$1683, data!$A$1:$A$1683, Heron!$A66,  data!$E$1:$E$1683, Heron!O$5)</f>
        <v>11726</v>
      </c>
      <c r="P66" s="2">
        <f>O66+SUMIFS(data!$H$1:$H$1683, data!$A$1:$A$1683, Heron!$A66,  data!$E$1:$E$1683, Heron!P$5)</f>
        <v>11726</v>
      </c>
      <c r="Q66" s="2">
        <f>P66+SUMIFS(data!$H$1:$H$1683, data!$A$1:$A$1683, Heron!$A66,  data!$E$1:$E$1683, Heron!Q$5)</f>
        <v>11726</v>
      </c>
      <c r="R66" s="2">
        <f>Q66+SUMIFS(data!$H$1:$H$1683, data!$A$1:$A$1683, Heron!$A66,  data!$E$1:$E$1683, Heron!R$5)</f>
        <v>11726</v>
      </c>
      <c r="S66" s="2">
        <f>R66+SUMIFS(data!$H$1:$H$1683, data!$A$1:$A$1683, Heron!$A66,  data!$E$1:$E$1683, Heron!S$5)</f>
        <v>16328</v>
      </c>
      <c r="T66" s="2">
        <f>S66+SUMIFS(data!$H$1:$H$1683, data!$A$1:$A$1683, Heron!$A66,  data!$E$1:$E$1683, Heron!T$5)</f>
        <v>16328</v>
      </c>
      <c r="U66" s="2">
        <f>T66+SUMIFS(data!$H$1:$H$1683, data!$A$1:$A$1683, Heron!$A66,  data!$E$1:$E$1683, Heron!U$5)</f>
        <v>26295.1</v>
      </c>
      <c r="V66" s="2">
        <f>U66+SUMIFS(data!$H$1:$H$1683, data!$A$1:$A$1683, Heron!$A66,  data!$E$1:$E$1683, Heron!V$5)</f>
        <v>26295.1</v>
      </c>
      <c r="W66" s="2">
        <f>V66+SUMIFS(data!$H$1:$H$1683, data!$A$1:$A$1683, Heron!$A66,  data!$E$1:$E$1683, Heron!W$5)</f>
        <v>26295.1</v>
      </c>
      <c r="X66" s="2">
        <f>W66+SUMIFS(data!$H$1:$H$1683, data!$A$1:$A$1683, Heron!$A66,  data!$E$1:$E$1683, Heron!X$5)</f>
        <v>26295.1</v>
      </c>
      <c r="Y66" s="2">
        <f>X66+SUMIFS(data!$H$1:$H$1683, data!$A$1:$A$1683, Heron!$A66,  data!$E$1:$E$1683, Heron!Y$5)</f>
        <v>26295.1</v>
      </c>
      <c r="Z66" s="2">
        <f>Y66+SUMIFS(data!$H$1:$H$1683, data!$A$1:$A$1683, Heron!$A66,  data!$E$1:$E$1683, Heron!Z$5)</f>
        <v>26295.1</v>
      </c>
      <c r="AA66" s="2">
        <f>Z66+SUMIFS(data!$H$1:$H$1683, data!$A$1:$A$1683, Heron!$A66,  data!$E$1:$E$1683, Heron!AA$5)</f>
        <v>26295.1</v>
      </c>
      <c r="AB66" s="2">
        <f>AA66+SUMIFS(data!$H$1:$H$1683, data!$A$1:$A$1683, Heron!$A66,  data!$E$1:$E$1683, Heron!AB$5)</f>
        <v>26295.1</v>
      </c>
      <c r="AC66" s="2">
        <f>AB66+SUMIFS(data!$H$1:$H$1683, data!$A$1:$A$1683, Heron!$A66,  data!$E$1:$E$1683, Heron!AC$5)</f>
        <v>26295.1</v>
      </c>
      <c r="AD66" s="2">
        <f>AC66+SUMIFS(data!$H$1:$H$1683, data!$A$1:$A$1683, Heron!$A66,  data!$E$1:$E$1683, Heron!AD$5)</f>
        <v>26295.1</v>
      </c>
      <c r="AE66" s="2">
        <f>AD66+SUMIFS(data!$H$1:$H$1683, data!$A$1:$A$1683, Heron!$A66,  data!$E$1:$E$1683, Heron!AE$5)</f>
        <v>26295.1</v>
      </c>
      <c r="AF66" s="2">
        <f>AE66+SUMIFS(data!$H$1:$H$1683, data!$A$1:$A$1683, Heron!$A66,  data!$E$1:$E$1683, Heron!AF$5)</f>
        <v>26295.1</v>
      </c>
    </row>
    <row r="67" spans="1:32" x14ac:dyDescent="0.2">
      <c r="A67" t="s">
        <v>84</v>
      </c>
      <c r="C67" s="2">
        <f>SUMIFS(data!$H$1:$H$1683, data!$A$1:$A$1683, Heron!$A67, data!$E$1:$E$1683, Heron!C$5)</f>
        <v>0</v>
      </c>
      <c r="D67" s="2">
        <f>C67+SUMIFS(data!$H$1:$H$1683, data!$A$1:$A$1683, Heron!$A67,  data!$E$1:$E$1683, Heron!D$5)</f>
        <v>0</v>
      </c>
      <c r="E67" s="2">
        <f>D67+SUMIFS(data!$H$1:$H$1683, data!$A$1:$A$1683, Heron!$A67,  data!$E$1:$E$1683, Heron!E$5)</f>
        <v>0</v>
      </c>
      <c r="F67" s="2">
        <f>E67+SUMIFS(data!$H$1:$H$1683, data!$A$1:$A$1683, Heron!$A67,  data!$E$1:$E$1683, Heron!F$5)</f>
        <v>0</v>
      </c>
      <c r="G67" s="2">
        <f>F67+SUMIFS(data!$H$1:$H$1683, data!$A$1:$A$1683, Heron!$A67,  data!$E$1:$E$1683, Heron!G$5)</f>
        <v>0</v>
      </c>
      <c r="H67" s="2">
        <f>G67+SUMIFS(data!$H$1:$H$1683, data!$A$1:$A$1683, Heron!$A67,  data!$E$1:$E$1683, Heron!H$5)</f>
        <v>0</v>
      </c>
      <c r="I67" s="2">
        <f>H67+SUMIFS(data!$H$1:$H$1683, data!$A$1:$A$1683, Heron!$A67,  data!$E$1:$E$1683, Heron!I$5)</f>
        <v>0</v>
      </c>
      <c r="J67" s="2">
        <f>I67+SUMIFS(data!$H$1:$H$1683, data!$A$1:$A$1683, Heron!$A67,  data!$E$1:$E$1683, Heron!J$5)</f>
        <v>0</v>
      </c>
      <c r="K67" s="2">
        <f>J67+SUMIFS(data!$H$1:$H$1683, data!$A$1:$A$1683, Heron!$A67,  data!$E$1:$E$1683, Heron!K$5)</f>
        <v>0</v>
      </c>
      <c r="L67" s="2">
        <f>K67+SUMIFS(data!$H$1:$H$1683, data!$A$1:$A$1683, Heron!$A67,  data!$E$1:$E$1683, Heron!L$5)</f>
        <v>0</v>
      </c>
      <c r="M67" s="2">
        <f>L67+SUMIFS(data!$H$1:$H$1683, data!$A$1:$A$1683, Heron!$A67,  data!$E$1:$E$1683, Heron!M$5)</f>
        <v>0</v>
      </c>
      <c r="N67" s="2">
        <f>M67+SUMIFS(data!$H$1:$H$1683, data!$A$1:$A$1683, Heron!$A67,  data!$E$1:$E$1683, Heron!N$5)</f>
        <v>0</v>
      </c>
      <c r="O67" s="2">
        <f>N67+SUMIFS(data!$H$1:$H$1683, data!$A$1:$A$1683, Heron!$A67,  data!$E$1:$E$1683, Heron!O$5)</f>
        <v>0</v>
      </c>
      <c r="P67" s="2">
        <f>O67+SUMIFS(data!$H$1:$H$1683, data!$A$1:$A$1683, Heron!$A67,  data!$E$1:$E$1683, Heron!P$5)</f>
        <v>0</v>
      </c>
      <c r="Q67" s="2">
        <f>P67+SUMIFS(data!$H$1:$H$1683, data!$A$1:$A$1683, Heron!$A67,  data!$E$1:$E$1683, Heron!Q$5)</f>
        <v>0</v>
      </c>
      <c r="R67" s="2">
        <f>Q67+SUMIFS(data!$H$1:$H$1683, data!$A$1:$A$1683, Heron!$A67,  data!$E$1:$E$1683, Heron!R$5)</f>
        <v>0</v>
      </c>
      <c r="S67" s="2">
        <f>R67+SUMIFS(data!$H$1:$H$1683, data!$A$1:$A$1683, Heron!$A67,  data!$E$1:$E$1683, Heron!S$5)</f>
        <v>0</v>
      </c>
      <c r="T67" s="2">
        <f>S67+SUMIFS(data!$H$1:$H$1683, data!$A$1:$A$1683, Heron!$A67,  data!$E$1:$E$1683, Heron!T$5)</f>
        <v>28750</v>
      </c>
      <c r="U67" s="2">
        <f>T67+SUMIFS(data!$H$1:$H$1683, data!$A$1:$A$1683, Heron!$A67,  data!$E$1:$E$1683, Heron!U$5)</f>
        <v>28750</v>
      </c>
      <c r="V67" s="2">
        <f>U67+SUMIFS(data!$H$1:$H$1683, data!$A$1:$A$1683, Heron!$A67,  data!$E$1:$E$1683, Heron!V$5)</f>
        <v>28750</v>
      </c>
      <c r="W67" s="2">
        <f>V67+SUMIFS(data!$H$1:$H$1683, data!$A$1:$A$1683, Heron!$A67,  data!$E$1:$E$1683, Heron!W$5)</f>
        <v>28750</v>
      </c>
      <c r="X67" s="2">
        <f>W67+SUMIFS(data!$H$1:$H$1683, data!$A$1:$A$1683, Heron!$A67,  data!$E$1:$E$1683, Heron!X$5)</f>
        <v>28750</v>
      </c>
      <c r="Y67" s="2">
        <f>X67+SUMIFS(data!$H$1:$H$1683, data!$A$1:$A$1683, Heron!$A67,  data!$E$1:$E$1683, Heron!Y$5)</f>
        <v>28750</v>
      </c>
      <c r="Z67" s="2">
        <f>Y67+SUMIFS(data!$H$1:$H$1683, data!$A$1:$A$1683, Heron!$A67,  data!$E$1:$E$1683, Heron!Z$5)</f>
        <v>28750</v>
      </c>
      <c r="AA67" s="2">
        <f>Z67+SUMIFS(data!$H$1:$H$1683, data!$A$1:$A$1683, Heron!$A67,  data!$E$1:$E$1683, Heron!AA$5)</f>
        <v>28750</v>
      </c>
      <c r="AB67" s="2">
        <f>AA67+SUMIFS(data!$H$1:$H$1683, data!$A$1:$A$1683, Heron!$A67,  data!$E$1:$E$1683, Heron!AB$5)</f>
        <v>28750</v>
      </c>
      <c r="AC67" s="2">
        <f>AB67+SUMIFS(data!$H$1:$H$1683, data!$A$1:$A$1683, Heron!$A67,  data!$E$1:$E$1683, Heron!AC$5)</f>
        <v>28750</v>
      </c>
      <c r="AD67" s="2">
        <f>AC67+SUMIFS(data!$H$1:$H$1683, data!$A$1:$A$1683, Heron!$A67,  data!$E$1:$E$1683, Heron!AD$5)</f>
        <v>28750</v>
      </c>
      <c r="AE67" s="2">
        <f>AD67+SUMIFS(data!$H$1:$H$1683, data!$A$1:$A$1683, Heron!$A67,  data!$E$1:$E$1683, Heron!AE$5)</f>
        <v>28750</v>
      </c>
      <c r="AF67" s="2">
        <f>AE67+SUMIFS(data!$H$1:$H$1683, data!$A$1:$A$1683, Heron!$A67,  data!$E$1:$E$1683, Heron!AF$5)</f>
        <v>28750</v>
      </c>
    </row>
    <row r="68" spans="1:32" x14ac:dyDescent="0.2">
      <c r="A68" t="s">
        <v>79</v>
      </c>
      <c r="C68" s="2">
        <f>SUMIFS(data!$H$1:$H$1683, data!$A$1:$A$1683, Heron!$A68, data!$E$1:$E$1683, Heron!C$5)</f>
        <v>0</v>
      </c>
      <c r="D68" s="2">
        <f>C68+SUMIFS(data!$H$1:$H$1683, data!$A$1:$A$1683, Heron!$A68,  data!$E$1:$E$1683, Heron!D$5)</f>
        <v>0</v>
      </c>
      <c r="E68" s="2">
        <f>D68+SUMIFS(data!$H$1:$H$1683, data!$A$1:$A$1683, Heron!$A68,  data!$E$1:$E$1683, Heron!E$5)</f>
        <v>0</v>
      </c>
      <c r="F68" s="2">
        <f>E68+SUMIFS(data!$H$1:$H$1683, data!$A$1:$A$1683, Heron!$A68,  data!$E$1:$E$1683, Heron!F$5)</f>
        <v>0</v>
      </c>
      <c r="G68" s="2">
        <f>F68+SUMIFS(data!$H$1:$H$1683, data!$A$1:$A$1683, Heron!$A68,  data!$E$1:$E$1683, Heron!G$5)</f>
        <v>0</v>
      </c>
      <c r="H68" s="2">
        <f>G68+SUMIFS(data!$H$1:$H$1683, data!$A$1:$A$1683, Heron!$A68,  data!$E$1:$E$1683, Heron!H$5)</f>
        <v>0</v>
      </c>
      <c r="I68" s="2">
        <f>H68+SUMIFS(data!$H$1:$H$1683, data!$A$1:$A$1683, Heron!$A68,  data!$E$1:$E$1683, Heron!I$5)</f>
        <v>0</v>
      </c>
      <c r="J68" s="2">
        <f>I68+SUMIFS(data!$H$1:$H$1683, data!$A$1:$A$1683, Heron!$A68,  data!$E$1:$E$1683, Heron!J$5)</f>
        <v>0</v>
      </c>
      <c r="K68" s="2">
        <f>J68+SUMIFS(data!$H$1:$H$1683, data!$A$1:$A$1683, Heron!$A68,  data!$E$1:$E$1683, Heron!K$5)</f>
        <v>0</v>
      </c>
      <c r="L68" s="2">
        <f>K68+SUMIFS(data!$H$1:$H$1683, data!$A$1:$A$1683, Heron!$A68,  data!$E$1:$E$1683, Heron!L$5)</f>
        <v>0</v>
      </c>
      <c r="M68" s="2">
        <f>L68+SUMIFS(data!$H$1:$H$1683, data!$A$1:$A$1683, Heron!$A68,  data!$E$1:$E$1683, Heron!M$5)</f>
        <v>8263.91</v>
      </c>
      <c r="N68" s="2">
        <f>M68+SUMIFS(data!$H$1:$H$1683, data!$A$1:$A$1683, Heron!$A68,  data!$E$1:$E$1683, Heron!N$5)</f>
        <v>8263.91</v>
      </c>
      <c r="O68" s="2">
        <f>N68+SUMIFS(data!$H$1:$H$1683, data!$A$1:$A$1683, Heron!$A68,  data!$E$1:$E$1683, Heron!O$5)</f>
        <v>8263.91</v>
      </c>
      <c r="P68" s="2">
        <f>O68+SUMIFS(data!$H$1:$H$1683, data!$A$1:$A$1683, Heron!$A68,  data!$E$1:$E$1683, Heron!P$5)</f>
        <v>8263.91</v>
      </c>
      <c r="Q68" s="2">
        <f>P68+SUMIFS(data!$H$1:$H$1683, data!$A$1:$A$1683, Heron!$A68,  data!$E$1:$E$1683, Heron!Q$5)</f>
        <v>8263.91</v>
      </c>
      <c r="R68" s="2">
        <f>Q68+SUMIFS(data!$H$1:$H$1683, data!$A$1:$A$1683, Heron!$A68,  data!$E$1:$E$1683, Heron!R$5)</f>
        <v>8263.91</v>
      </c>
      <c r="S68" s="2">
        <f>R68+SUMIFS(data!$H$1:$H$1683, data!$A$1:$A$1683, Heron!$A68,  data!$E$1:$E$1683, Heron!S$5)</f>
        <v>8263.91</v>
      </c>
      <c r="T68" s="2">
        <f>S68+SUMIFS(data!$H$1:$H$1683, data!$A$1:$A$1683, Heron!$A68,  data!$E$1:$E$1683, Heron!T$5)</f>
        <v>8263.91</v>
      </c>
      <c r="U68" s="2">
        <f>T68+SUMIFS(data!$H$1:$H$1683, data!$A$1:$A$1683, Heron!$A68,  data!$E$1:$E$1683, Heron!U$5)</f>
        <v>9008.91</v>
      </c>
      <c r="V68" s="2">
        <f>U68+SUMIFS(data!$H$1:$H$1683, data!$A$1:$A$1683, Heron!$A68,  data!$E$1:$E$1683, Heron!V$5)</f>
        <v>26118.91</v>
      </c>
      <c r="W68" s="2">
        <f>V68+SUMIFS(data!$H$1:$H$1683, data!$A$1:$A$1683, Heron!$A68,  data!$E$1:$E$1683, Heron!W$5)</f>
        <v>26118.91</v>
      </c>
      <c r="X68" s="2">
        <f>W68+SUMIFS(data!$H$1:$H$1683, data!$A$1:$A$1683, Heron!$A68,  data!$E$1:$E$1683, Heron!X$5)</f>
        <v>26118.91</v>
      </c>
      <c r="Y68" s="2">
        <f>X68+SUMIFS(data!$H$1:$H$1683, data!$A$1:$A$1683, Heron!$A68,  data!$E$1:$E$1683, Heron!Y$5)</f>
        <v>26118.91</v>
      </c>
      <c r="Z68" s="2">
        <f>Y68+SUMIFS(data!$H$1:$H$1683, data!$A$1:$A$1683, Heron!$A68,  data!$E$1:$E$1683, Heron!Z$5)</f>
        <v>26118.91</v>
      </c>
      <c r="AA68" s="2">
        <f>Z68+SUMIFS(data!$H$1:$H$1683, data!$A$1:$A$1683, Heron!$A68,  data!$E$1:$E$1683, Heron!AA$5)</f>
        <v>26118.91</v>
      </c>
      <c r="AB68" s="2">
        <f>AA68+SUMIFS(data!$H$1:$H$1683, data!$A$1:$A$1683, Heron!$A68,  data!$E$1:$E$1683, Heron!AB$5)</f>
        <v>26118.91</v>
      </c>
      <c r="AC68" s="2">
        <f>AB68+SUMIFS(data!$H$1:$H$1683, data!$A$1:$A$1683, Heron!$A68,  data!$E$1:$E$1683, Heron!AC$5)</f>
        <v>26118.91</v>
      </c>
      <c r="AD68" s="2">
        <f>AC68+SUMIFS(data!$H$1:$H$1683, data!$A$1:$A$1683, Heron!$A68,  data!$E$1:$E$1683, Heron!AD$5)</f>
        <v>26118.91</v>
      </c>
      <c r="AE68" s="2">
        <f>AD68+SUMIFS(data!$H$1:$H$1683, data!$A$1:$A$1683, Heron!$A68,  data!$E$1:$E$1683, Heron!AE$5)</f>
        <v>26118.91</v>
      </c>
      <c r="AF68" s="2">
        <f>AE68+SUMIFS(data!$H$1:$H$1683, data!$A$1:$A$1683, Heron!$A68,  data!$E$1:$E$1683, Heron!AF$5)</f>
        <v>26118.91</v>
      </c>
    </row>
    <row r="69" spans="1:32" x14ac:dyDescent="0.2">
      <c r="A69" t="s">
        <v>13</v>
      </c>
      <c r="C69" s="2">
        <f>SUMIFS(data!$H$1:$H$1683, data!$A$1:$A$1683, Heron!$A69, data!$E$1:$E$1683, Heron!C$5)</f>
        <v>550</v>
      </c>
      <c r="D69" s="2">
        <f>C69+SUMIFS(data!$H$1:$H$1683, data!$A$1:$A$1683, Heron!$A69,  data!$E$1:$E$1683, Heron!D$5)</f>
        <v>55787.86</v>
      </c>
      <c r="E69" s="2">
        <f>D69+SUMIFS(data!$H$1:$H$1683, data!$A$1:$A$1683, Heron!$A69,  data!$E$1:$E$1683, Heron!E$5)</f>
        <v>63407.86</v>
      </c>
      <c r="F69" s="2">
        <f>E69+SUMIFS(data!$H$1:$H$1683, data!$A$1:$A$1683, Heron!$A69,  data!$E$1:$E$1683, Heron!F$5)</f>
        <v>63407.86</v>
      </c>
      <c r="G69" s="2">
        <f>F69+SUMIFS(data!$H$1:$H$1683, data!$A$1:$A$1683, Heron!$A69,  data!$E$1:$E$1683, Heron!G$5)</f>
        <v>63407.86</v>
      </c>
      <c r="H69" s="2">
        <f>G69+SUMIFS(data!$H$1:$H$1683, data!$A$1:$A$1683, Heron!$A69,  data!$E$1:$E$1683, Heron!H$5)</f>
        <v>94957.86</v>
      </c>
      <c r="I69" s="2">
        <f>H69+SUMIFS(data!$H$1:$H$1683, data!$A$1:$A$1683, Heron!$A69,  data!$E$1:$E$1683, Heron!I$5)</f>
        <v>102203.86</v>
      </c>
      <c r="J69" s="2">
        <f>I69+SUMIFS(data!$H$1:$H$1683, data!$A$1:$A$1683, Heron!$A69,  data!$E$1:$E$1683, Heron!J$5)</f>
        <v>102578.86</v>
      </c>
      <c r="K69" s="2">
        <f>J69+SUMIFS(data!$H$1:$H$1683, data!$A$1:$A$1683, Heron!$A69,  data!$E$1:$E$1683, Heron!K$5)</f>
        <v>116283.86</v>
      </c>
      <c r="L69" s="2">
        <f>K69+SUMIFS(data!$H$1:$H$1683, data!$A$1:$A$1683, Heron!$A69,  data!$E$1:$E$1683, Heron!L$5)</f>
        <v>122583.86</v>
      </c>
      <c r="M69" s="2">
        <f>L69+SUMIFS(data!$H$1:$H$1683, data!$A$1:$A$1683, Heron!$A69,  data!$E$1:$E$1683, Heron!M$5)</f>
        <v>122583.86</v>
      </c>
      <c r="N69" s="2">
        <f>M69+SUMIFS(data!$H$1:$H$1683, data!$A$1:$A$1683, Heron!$A69,  data!$E$1:$E$1683, Heron!N$5)</f>
        <v>136441.12</v>
      </c>
      <c r="O69" s="2">
        <f>N69+SUMIFS(data!$H$1:$H$1683, data!$A$1:$A$1683, Heron!$A69,  data!$E$1:$E$1683, Heron!O$5)</f>
        <v>183970.88</v>
      </c>
      <c r="P69" s="2">
        <f>O69+SUMIFS(data!$H$1:$H$1683, data!$A$1:$A$1683, Heron!$A69,  data!$E$1:$E$1683, Heron!P$5)</f>
        <v>207270.88</v>
      </c>
      <c r="Q69" s="2">
        <f>P69+SUMIFS(data!$H$1:$H$1683, data!$A$1:$A$1683, Heron!$A69,  data!$E$1:$E$1683, Heron!Q$5)</f>
        <v>265140.41000000003</v>
      </c>
      <c r="R69" s="2">
        <f>Q69+SUMIFS(data!$H$1:$H$1683, data!$A$1:$A$1683, Heron!$A69,  data!$E$1:$E$1683, Heron!R$5)</f>
        <v>306023.29000000004</v>
      </c>
      <c r="S69" s="2">
        <f>R69+SUMIFS(data!$H$1:$H$1683, data!$A$1:$A$1683, Heron!$A69,  data!$E$1:$E$1683, Heron!S$5)</f>
        <v>339954.86000000004</v>
      </c>
      <c r="T69" s="2">
        <f>S69+SUMIFS(data!$H$1:$H$1683, data!$A$1:$A$1683, Heron!$A69,  data!$E$1:$E$1683, Heron!T$5)</f>
        <v>345394.42000000004</v>
      </c>
      <c r="U69" s="2">
        <f>T69+SUMIFS(data!$H$1:$H$1683, data!$A$1:$A$1683, Heron!$A69,  data!$E$1:$E$1683, Heron!U$5)</f>
        <v>355644.42000000004</v>
      </c>
      <c r="V69" s="2">
        <f>U69+SUMIFS(data!$H$1:$H$1683, data!$A$1:$A$1683, Heron!$A69,  data!$E$1:$E$1683, Heron!V$5)</f>
        <v>357644.42000000004</v>
      </c>
      <c r="W69" s="2">
        <f>V69+SUMIFS(data!$H$1:$H$1683, data!$A$1:$A$1683, Heron!$A69,  data!$E$1:$E$1683, Heron!W$5)</f>
        <v>357644.42000000004</v>
      </c>
      <c r="X69" s="2">
        <f>W69+SUMIFS(data!$H$1:$H$1683, data!$A$1:$A$1683, Heron!$A69,  data!$E$1:$E$1683, Heron!X$5)</f>
        <v>357644.42000000004</v>
      </c>
      <c r="Y69" s="2">
        <f>X69+SUMIFS(data!$H$1:$H$1683, data!$A$1:$A$1683, Heron!$A69,  data!$E$1:$E$1683, Heron!Y$5)</f>
        <v>357644.42000000004</v>
      </c>
      <c r="Z69" s="2">
        <f>Y69+SUMIFS(data!$H$1:$H$1683, data!$A$1:$A$1683, Heron!$A69,  data!$E$1:$E$1683, Heron!Z$5)</f>
        <v>357644.42000000004</v>
      </c>
      <c r="AA69" s="2">
        <f>Z69+SUMIFS(data!$H$1:$H$1683, data!$A$1:$A$1683, Heron!$A69,  data!$E$1:$E$1683, Heron!AA$5)</f>
        <v>452703.94000000006</v>
      </c>
      <c r="AB69" s="2">
        <f>AA69+SUMIFS(data!$H$1:$H$1683, data!$A$1:$A$1683, Heron!$A69,  data!$E$1:$E$1683, Heron!AB$5)</f>
        <v>499303.94000000006</v>
      </c>
      <c r="AC69" s="2">
        <f>AB69+SUMIFS(data!$H$1:$H$1683, data!$A$1:$A$1683, Heron!$A69,  data!$E$1:$E$1683, Heron!AC$5)</f>
        <v>615043</v>
      </c>
      <c r="AD69" s="2">
        <f>AC69+SUMIFS(data!$H$1:$H$1683, data!$A$1:$A$1683, Heron!$A69,  data!$E$1:$E$1683, Heron!AD$5)</f>
        <v>694221.26</v>
      </c>
      <c r="AE69" s="2">
        <f>AD69+SUMIFS(data!$H$1:$H$1683, data!$A$1:$A$1683, Heron!$A69,  data!$E$1:$E$1683, Heron!AE$5)</f>
        <v>694221.26</v>
      </c>
      <c r="AF69" s="2">
        <f>AE69+SUMIFS(data!$H$1:$H$1683, data!$A$1:$A$1683, Heron!$A69,  data!$E$1:$E$1683, Heron!AF$5)</f>
        <v>694221.26</v>
      </c>
    </row>
    <row r="70" spans="1:32" x14ac:dyDescent="0.2">
      <c r="A70" t="s">
        <v>14</v>
      </c>
      <c r="C70" s="2">
        <f>SUMIFS(data!$H$1:$H$1683, data!$A$1:$A$1683, Heron!$A70, data!$E$1:$E$1683, Heron!C$5)</f>
        <v>653.70000000000005</v>
      </c>
      <c r="D70" s="2">
        <f>C70+SUMIFS(data!$H$1:$H$1683, data!$A$1:$A$1683, Heron!$A70,  data!$E$1:$E$1683, Heron!D$5)</f>
        <v>1367.8600000000001</v>
      </c>
      <c r="E70" s="2">
        <f>D70+SUMIFS(data!$H$1:$H$1683, data!$A$1:$A$1683, Heron!$A70,  data!$E$1:$E$1683, Heron!E$5)</f>
        <v>2066.4</v>
      </c>
      <c r="F70" s="2">
        <f>E70+SUMIFS(data!$H$1:$H$1683, data!$A$1:$A$1683, Heron!$A70,  data!$E$1:$E$1683, Heron!F$5)</f>
        <v>2699.67</v>
      </c>
      <c r="G70" s="2">
        <f>F70+SUMIFS(data!$H$1:$H$1683, data!$A$1:$A$1683, Heron!$A70,  data!$E$1:$E$1683, Heron!G$5)</f>
        <v>3917.75</v>
      </c>
      <c r="H70" s="2">
        <f>G70+SUMIFS(data!$H$1:$H$1683, data!$A$1:$A$1683, Heron!$A70,  data!$E$1:$E$1683, Heron!H$5)</f>
        <v>4750.18</v>
      </c>
      <c r="I70" s="2">
        <f>H70+SUMIFS(data!$H$1:$H$1683, data!$A$1:$A$1683, Heron!$A70,  data!$E$1:$E$1683, Heron!I$5)</f>
        <v>5477.08</v>
      </c>
      <c r="J70" s="2">
        <f>I70+SUMIFS(data!$H$1:$H$1683, data!$A$1:$A$1683, Heron!$A70,  data!$E$1:$E$1683, Heron!J$5)</f>
        <v>5738.57</v>
      </c>
      <c r="K70" s="2">
        <f>J70+SUMIFS(data!$H$1:$H$1683, data!$A$1:$A$1683, Heron!$A70,  data!$E$1:$E$1683, Heron!K$5)</f>
        <v>6029.3499999999995</v>
      </c>
      <c r="L70" s="2">
        <f>K70+SUMIFS(data!$H$1:$H$1683, data!$A$1:$A$1683, Heron!$A70,  data!$E$1:$E$1683, Heron!L$5)</f>
        <v>6271.73</v>
      </c>
      <c r="M70" s="2">
        <f>L70+SUMIFS(data!$H$1:$H$1683, data!$A$1:$A$1683, Heron!$A70,  data!$E$1:$E$1683, Heron!M$5)</f>
        <v>6678.2099999999991</v>
      </c>
      <c r="N70" s="2">
        <f>M70+SUMIFS(data!$H$1:$H$1683, data!$A$1:$A$1683, Heron!$A70,  data!$E$1:$E$1683, Heron!N$5)</f>
        <v>7598.7399999999989</v>
      </c>
      <c r="O70" s="2">
        <f>N70+SUMIFS(data!$H$1:$H$1683, data!$A$1:$A$1683, Heron!$A70,  data!$E$1:$E$1683, Heron!O$5)</f>
        <v>8181.7199999999993</v>
      </c>
      <c r="P70" s="2">
        <f>O70+SUMIFS(data!$H$1:$H$1683, data!$A$1:$A$1683, Heron!$A70,  data!$E$1:$E$1683, Heron!P$5)</f>
        <v>8555.92</v>
      </c>
      <c r="Q70" s="2">
        <f>P70+SUMIFS(data!$H$1:$H$1683, data!$A$1:$A$1683, Heron!$A70,  data!$E$1:$E$1683, Heron!Q$5)</f>
        <v>9005.2999999999993</v>
      </c>
      <c r="R70" s="2">
        <f>Q70+SUMIFS(data!$H$1:$H$1683, data!$A$1:$A$1683, Heron!$A70,  data!$E$1:$E$1683, Heron!R$5)</f>
        <v>9522.25</v>
      </c>
      <c r="S70" s="2">
        <f>R70+SUMIFS(data!$H$1:$H$1683, data!$A$1:$A$1683, Heron!$A70,  data!$E$1:$E$1683, Heron!S$5)</f>
        <v>10166.42</v>
      </c>
      <c r="T70" s="2">
        <f>S70+SUMIFS(data!$H$1:$H$1683, data!$A$1:$A$1683, Heron!$A70,  data!$E$1:$E$1683, Heron!T$5)</f>
        <v>10556.53</v>
      </c>
      <c r="U70" s="2">
        <f>T70+SUMIFS(data!$H$1:$H$1683, data!$A$1:$A$1683, Heron!$A70,  data!$E$1:$E$1683, Heron!U$5)</f>
        <v>10813.08</v>
      </c>
      <c r="V70" s="2">
        <f>U70+SUMIFS(data!$H$1:$H$1683, data!$A$1:$A$1683, Heron!$A70,  data!$E$1:$E$1683, Heron!V$5)</f>
        <v>11182.23</v>
      </c>
      <c r="W70" s="2">
        <f>V70+SUMIFS(data!$H$1:$H$1683, data!$A$1:$A$1683, Heron!$A70,  data!$E$1:$E$1683, Heron!W$5)</f>
        <v>11182.23</v>
      </c>
      <c r="X70" s="2">
        <f>W70+SUMIFS(data!$H$1:$H$1683, data!$A$1:$A$1683, Heron!$A70,  data!$E$1:$E$1683, Heron!X$5)</f>
        <v>11182.23</v>
      </c>
      <c r="Y70" s="2">
        <f>X70+SUMIFS(data!$H$1:$H$1683, data!$A$1:$A$1683, Heron!$A70,  data!$E$1:$E$1683, Heron!Y$5)</f>
        <v>11182.23</v>
      </c>
      <c r="Z70" s="2">
        <f>Y70+SUMIFS(data!$H$1:$H$1683, data!$A$1:$A$1683, Heron!$A70,  data!$E$1:$E$1683, Heron!Z$5)</f>
        <v>11182.23</v>
      </c>
      <c r="AA70" s="2">
        <f>Z70+SUMIFS(data!$H$1:$H$1683, data!$A$1:$A$1683, Heron!$A70,  data!$E$1:$E$1683, Heron!AA$5)</f>
        <v>11765.21</v>
      </c>
      <c r="AB70" s="2">
        <f>AA70+SUMIFS(data!$H$1:$H$1683, data!$A$1:$A$1683, Heron!$A70,  data!$E$1:$E$1683, Heron!AB$5)</f>
        <v>12139.41</v>
      </c>
      <c r="AC70" s="2">
        <f>AB70+SUMIFS(data!$H$1:$H$1683, data!$A$1:$A$1683, Heron!$A70,  data!$E$1:$E$1683, Heron!AC$5)</f>
        <v>12588.789999999999</v>
      </c>
      <c r="AD70" s="2">
        <f>AC70+SUMIFS(data!$H$1:$H$1683, data!$A$1:$A$1683, Heron!$A70,  data!$E$1:$E$1683, Heron!AD$5)</f>
        <v>13105.74</v>
      </c>
      <c r="AE70" s="2">
        <f>AD70+SUMIFS(data!$H$1:$H$1683, data!$A$1:$A$1683, Heron!$A70,  data!$E$1:$E$1683, Heron!AE$5)</f>
        <v>13105.74</v>
      </c>
      <c r="AF70" s="2">
        <f>AE70+SUMIFS(data!$H$1:$H$1683, data!$A$1:$A$1683, Heron!$A70,  data!$E$1:$E$1683, Heron!AF$5)</f>
        <v>13105.74</v>
      </c>
    </row>
    <row r="71" spans="1:32" x14ac:dyDescent="0.2">
      <c r="A71" t="s">
        <v>33</v>
      </c>
      <c r="C71" s="2">
        <f>SUMIFS(data!$H$1:$H$1683, data!$A$1:$A$1683, Heron!$A71, data!$E$1:$E$1683, Heron!C$5)</f>
        <v>2215.9</v>
      </c>
      <c r="D71" s="2">
        <f>C71+SUMIFS(data!$H$1:$H$1683, data!$A$1:$A$1683, Heron!$A71,  data!$E$1:$E$1683, Heron!D$5)</f>
        <v>2215.9</v>
      </c>
      <c r="E71" s="2">
        <f>D71+SUMIFS(data!$H$1:$H$1683, data!$A$1:$A$1683, Heron!$A71,  data!$E$1:$E$1683, Heron!E$5)</f>
        <v>7102.6299999999992</v>
      </c>
      <c r="F71" s="2">
        <f>E71+SUMIFS(data!$H$1:$H$1683, data!$A$1:$A$1683, Heron!$A71,  data!$E$1:$E$1683, Heron!F$5)</f>
        <v>9722.25</v>
      </c>
      <c r="G71" s="2">
        <f>F71+SUMIFS(data!$H$1:$H$1683, data!$A$1:$A$1683, Heron!$A71,  data!$E$1:$E$1683, Heron!G$5)</f>
        <v>13256.94</v>
      </c>
      <c r="H71" s="2">
        <f>G71+SUMIFS(data!$H$1:$H$1683, data!$A$1:$A$1683, Heron!$A71,  data!$E$1:$E$1683, Heron!H$5)</f>
        <v>17376.900000000001</v>
      </c>
      <c r="I71" s="2">
        <f>H71+SUMIFS(data!$H$1:$H$1683, data!$A$1:$A$1683, Heron!$A71,  data!$E$1:$E$1683, Heron!I$5)</f>
        <v>20614.580000000002</v>
      </c>
      <c r="J71" s="2">
        <f>I71+SUMIFS(data!$H$1:$H$1683, data!$A$1:$A$1683, Heron!$A71,  data!$E$1:$E$1683, Heron!J$5)</f>
        <v>23636.97</v>
      </c>
      <c r="K71" s="2">
        <f>J71+SUMIFS(data!$H$1:$H$1683, data!$A$1:$A$1683, Heron!$A71,  data!$E$1:$E$1683, Heron!K$5)</f>
        <v>26707.66</v>
      </c>
      <c r="L71" s="2">
        <f>K71+SUMIFS(data!$H$1:$H$1683, data!$A$1:$A$1683, Heron!$A71,  data!$E$1:$E$1683, Heron!L$5)</f>
        <v>26707.66</v>
      </c>
      <c r="M71" s="2">
        <f>L71+SUMIFS(data!$H$1:$H$1683, data!$A$1:$A$1683, Heron!$A71,  data!$E$1:$E$1683, Heron!M$5)</f>
        <v>31830.7</v>
      </c>
      <c r="N71" s="2">
        <f>M71+SUMIFS(data!$H$1:$H$1683, data!$A$1:$A$1683, Heron!$A71,  data!$E$1:$E$1683, Heron!N$5)</f>
        <v>31830.7</v>
      </c>
      <c r="O71" s="2">
        <f>N71+SUMIFS(data!$H$1:$H$1683, data!$A$1:$A$1683, Heron!$A71,  data!$E$1:$E$1683, Heron!O$5)</f>
        <v>43046.83</v>
      </c>
      <c r="P71" s="2">
        <f>O71+SUMIFS(data!$H$1:$H$1683, data!$A$1:$A$1683, Heron!$A71,  data!$E$1:$E$1683, Heron!P$5)</f>
        <v>40569.32</v>
      </c>
      <c r="Q71" s="2">
        <f>P71+SUMIFS(data!$H$1:$H$1683, data!$A$1:$A$1683, Heron!$A71,  data!$E$1:$E$1683, Heron!Q$5)</f>
        <v>43094.16</v>
      </c>
      <c r="R71" s="2">
        <f>Q71+SUMIFS(data!$H$1:$H$1683, data!$A$1:$A$1683, Heron!$A71,  data!$E$1:$E$1683, Heron!R$5)</f>
        <v>43094.16</v>
      </c>
      <c r="S71" s="2">
        <f>R71+SUMIFS(data!$H$1:$H$1683, data!$A$1:$A$1683, Heron!$A71,  data!$E$1:$E$1683, Heron!S$5)</f>
        <v>43094.16</v>
      </c>
      <c r="T71" s="2">
        <f>S71+SUMIFS(data!$H$1:$H$1683, data!$A$1:$A$1683, Heron!$A71,  data!$E$1:$E$1683, Heron!T$5)</f>
        <v>43094.16</v>
      </c>
      <c r="U71" s="2">
        <f>T71+SUMIFS(data!$H$1:$H$1683, data!$A$1:$A$1683, Heron!$A71,  data!$E$1:$E$1683, Heron!U$5)</f>
        <v>43928</v>
      </c>
      <c r="V71" s="2">
        <f>U71+SUMIFS(data!$H$1:$H$1683, data!$A$1:$A$1683, Heron!$A71,  data!$E$1:$E$1683, Heron!V$5)</f>
        <v>56280.28</v>
      </c>
      <c r="W71" s="2">
        <f>V71+SUMIFS(data!$H$1:$H$1683, data!$A$1:$A$1683, Heron!$A71,  data!$E$1:$E$1683, Heron!W$5)</f>
        <v>56280.28</v>
      </c>
      <c r="X71" s="2">
        <f>W71+SUMIFS(data!$H$1:$H$1683, data!$A$1:$A$1683, Heron!$A71,  data!$E$1:$E$1683, Heron!X$5)</f>
        <v>56280.28</v>
      </c>
      <c r="Y71" s="2">
        <f>X71+SUMIFS(data!$H$1:$H$1683, data!$A$1:$A$1683, Heron!$A71,  data!$E$1:$E$1683, Heron!Y$5)</f>
        <v>56280.28</v>
      </c>
      <c r="Z71" s="2">
        <f>Y71+SUMIFS(data!$H$1:$H$1683, data!$A$1:$A$1683, Heron!$A71,  data!$E$1:$E$1683, Heron!Z$5)</f>
        <v>56280.28</v>
      </c>
      <c r="AA71" s="2">
        <f>Z71+SUMIFS(data!$H$1:$H$1683, data!$A$1:$A$1683, Heron!$A71,  data!$E$1:$E$1683, Heron!AA$5)</f>
        <v>67496.41</v>
      </c>
      <c r="AB71" s="2">
        <f>AA71+SUMIFS(data!$H$1:$H$1683, data!$A$1:$A$1683, Heron!$A71,  data!$E$1:$E$1683, Heron!AB$5)</f>
        <v>65018.9</v>
      </c>
      <c r="AC71" s="2">
        <f>AB71+SUMIFS(data!$H$1:$H$1683, data!$A$1:$A$1683, Heron!$A71,  data!$E$1:$E$1683, Heron!AC$5)</f>
        <v>67543.740000000005</v>
      </c>
      <c r="AD71" s="2">
        <f>AC71+SUMIFS(data!$H$1:$H$1683, data!$A$1:$A$1683, Heron!$A71,  data!$E$1:$E$1683, Heron!AD$5)</f>
        <v>67543.740000000005</v>
      </c>
      <c r="AE71" s="2">
        <f>AD71+SUMIFS(data!$H$1:$H$1683, data!$A$1:$A$1683, Heron!$A71,  data!$E$1:$E$1683, Heron!AE$5)</f>
        <v>67543.740000000005</v>
      </c>
      <c r="AF71" s="2">
        <f>AE71+SUMIFS(data!$H$1:$H$1683, data!$A$1:$A$1683, Heron!$A71,  data!$E$1:$E$1683, Heron!AF$5)</f>
        <v>67543.740000000005</v>
      </c>
    </row>
    <row r="72" spans="1:32" x14ac:dyDescent="0.2">
      <c r="A72" t="s">
        <v>34</v>
      </c>
      <c r="C72" s="2">
        <f>SUMIFS(data!$H$1:$H$1683, data!$A$1:$A$1683, Heron!$A72, data!$E$1:$E$1683, Heron!C$5)</f>
        <v>0</v>
      </c>
      <c r="D72" s="2">
        <f>C72+SUMIFS(data!$H$1:$H$1683, data!$A$1:$A$1683, Heron!$A72,  data!$E$1:$E$1683, Heron!D$5)</f>
        <v>0</v>
      </c>
      <c r="E72" s="2">
        <f>D72+SUMIFS(data!$H$1:$H$1683, data!$A$1:$A$1683, Heron!$A72,  data!$E$1:$E$1683, Heron!E$5)</f>
        <v>0</v>
      </c>
      <c r="F72" s="2">
        <f>E72+SUMIFS(data!$H$1:$H$1683, data!$A$1:$A$1683, Heron!$A72,  data!$E$1:$E$1683, Heron!F$5)</f>
        <v>0</v>
      </c>
      <c r="G72" s="2">
        <f>F72+SUMIFS(data!$H$1:$H$1683, data!$A$1:$A$1683, Heron!$A72,  data!$E$1:$E$1683, Heron!G$5)</f>
        <v>0</v>
      </c>
      <c r="H72" s="2">
        <f>G72+SUMIFS(data!$H$1:$H$1683, data!$A$1:$A$1683, Heron!$A72,  data!$E$1:$E$1683, Heron!H$5)</f>
        <v>0</v>
      </c>
      <c r="I72" s="2">
        <f>H72+SUMIFS(data!$H$1:$H$1683, data!$A$1:$A$1683, Heron!$A72,  data!$E$1:$E$1683, Heron!I$5)</f>
        <v>0</v>
      </c>
      <c r="J72" s="2">
        <f>I72+SUMIFS(data!$H$1:$H$1683, data!$A$1:$A$1683, Heron!$A72,  data!$E$1:$E$1683, Heron!J$5)</f>
        <v>0</v>
      </c>
      <c r="K72" s="2">
        <f>J72+SUMIFS(data!$H$1:$H$1683, data!$A$1:$A$1683, Heron!$A72,  data!$E$1:$E$1683, Heron!K$5)</f>
        <v>3563.4</v>
      </c>
      <c r="L72" s="2">
        <f>K72+SUMIFS(data!$H$1:$H$1683, data!$A$1:$A$1683, Heron!$A72,  data!$E$1:$E$1683, Heron!L$5)</f>
        <v>3563.4</v>
      </c>
      <c r="M72" s="2">
        <f>L72+SUMIFS(data!$H$1:$H$1683, data!$A$1:$A$1683, Heron!$A72,  data!$E$1:$E$1683, Heron!M$5)</f>
        <v>10690.2</v>
      </c>
      <c r="N72" s="2">
        <f>M72+SUMIFS(data!$H$1:$H$1683, data!$A$1:$A$1683, Heron!$A72,  data!$E$1:$E$1683, Heron!N$5)</f>
        <v>10690.2</v>
      </c>
      <c r="O72" s="2">
        <f>N72+SUMIFS(data!$H$1:$H$1683, data!$A$1:$A$1683, Heron!$A72,  data!$E$1:$E$1683, Heron!O$5)</f>
        <v>21380.400000000001</v>
      </c>
      <c r="P72" s="2">
        <f>O72+SUMIFS(data!$H$1:$H$1683, data!$A$1:$A$1683, Heron!$A72,  data!$E$1:$E$1683, Heron!P$5)</f>
        <v>21380.400000000001</v>
      </c>
      <c r="Q72" s="2">
        <f>P72+SUMIFS(data!$H$1:$H$1683, data!$A$1:$A$1683, Heron!$A72,  data!$E$1:$E$1683, Heron!Q$5)</f>
        <v>21380.400000000001</v>
      </c>
      <c r="R72" s="2">
        <f>Q72+SUMIFS(data!$H$1:$H$1683, data!$A$1:$A$1683, Heron!$A72,  data!$E$1:$E$1683, Heron!R$5)</f>
        <v>21380.400000000001</v>
      </c>
      <c r="S72" s="2">
        <f>R72+SUMIFS(data!$H$1:$H$1683, data!$A$1:$A$1683, Heron!$A72,  data!$E$1:$E$1683, Heron!S$5)</f>
        <v>21380.400000000001</v>
      </c>
      <c r="T72" s="2">
        <f>S72+SUMIFS(data!$H$1:$H$1683, data!$A$1:$A$1683, Heron!$A72,  data!$E$1:$E$1683, Heron!T$5)</f>
        <v>21380.400000000001</v>
      </c>
      <c r="U72" s="2">
        <f>T72+SUMIFS(data!$H$1:$H$1683, data!$A$1:$A$1683, Heron!$A72,  data!$E$1:$E$1683, Heron!U$5)</f>
        <v>21380.400000000001</v>
      </c>
      <c r="V72" s="2">
        <f>U72+SUMIFS(data!$H$1:$H$1683, data!$A$1:$A$1683, Heron!$A72,  data!$E$1:$E$1683, Heron!V$5)</f>
        <v>57668.57</v>
      </c>
      <c r="W72" s="2">
        <f>V72+SUMIFS(data!$H$1:$H$1683, data!$A$1:$A$1683, Heron!$A72,  data!$E$1:$E$1683, Heron!W$5)</f>
        <v>57668.57</v>
      </c>
      <c r="X72" s="2">
        <f>W72+SUMIFS(data!$H$1:$H$1683, data!$A$1:$A$1683, Heron!$A72,  data!$E$1:$E$1683, Heron!X$5)</f>
        <v>57668.57</v>
      </c>
      <c r="Y72" s="2">
        <f>X72+SUMIFS(data!$H$1:$H$1683, data!$A$1:$A$1683, Heron!$A72,  data!$E$1:$E$1683, Heron!Y$5)</f>
        <v>57668.57</v>
      </c>
      <c r="Z72" s="2">
        <f>Y72+SUMIFS(data!$H$1:$H$1683, data!$A$1:$A$1683, Heron!$A72,  data!$E$1:$E$1683, Heron!Z$5)</f>
        <v>57668.57</v>
      </c>
      <c r="AA72" s="2">
        <f>Z72+SUMIFS(data!$H$1:$H$1683, data!$A$1:$A$1683, Heron!$A72,  data!$E$1:$E$1683, Heron!AA$5)</f>
        <v>68358.77</v>
      </c>
      <c r="AB72" s="2">
        <f>AA72+SUMIFS(data!$H$1:$H$1683, data!$A$1:$A$1683, Heron!$A72,  data!$E$1:$E$1683, Heron!AB$5)</f>
        <v>68358.77</v>
      </c>
      <c r="AC72" s="2">
        <f>AB72+SUMIFS(data!$H$1:$H$1683, data!$A$1:$A$1683, Heron!$A72,  data!$E$1:$E$1683, Heron!AC$5)</f>
        <v>68358.77</v>
      </c>
      <c r="AD72" s="2">
        <f>AC72+SUMIFS(data!$H$1:$H$1683, data!$A$1:$A$1683, Heron!$A72,  data!$E$1:$E$1683, Heron!AD$5)</f>
        <v>68358.77</v>
      </c>
      <c r="AE72" s="2">
        <f>AD72+SUMIFS(data!$H$1:$H$1683, data!$A$1:$A$1683, Heron!$A72,  data!$E$1:$E$1683, Heron!AE$5)</f>
        <v>68358.77</v>
      </c>
      <c r="AF72" s="2">
        <f>AE72+SUMIFS(data!$H$1:$H$1683, data!$A$1:$A$1683, Heron!$A72,  data!$E$1:$E$1683, Heron!AF$5)</f>
        <v>68358.77</v>
      </c>
    </row>
    <row r="73" spans="1:32" x14ac:dyDescent="0.2">
      <c r="A73" t="s">
        <v>35</v>
      </c>
      <c r="C73" s="2">
        <f>SUMIFS(data!$H$1:$H$1683, data!$A$1:$A$1683, Heron!$A73, data!$E$1:$E$1683, Heron!C$5)</f>
        <v>10580.4</v>
      </c>
      <c r="D73" s="2">
        <f>C73+SUMIFS(data!$H$1:$H$1683, data!$A$1:$A$1683, Heron!$A73,  data!$E$1:$E$1683, Heron!D$5)</f>
        <v>10580.4</v>
      </c>
      <c r="E73" s="2">
        <f>D73+SUMIFS(data!$H$1:$H$1683, data!$A$1:$A$1683, Heron!$A73,  data!$E$1:$E$1683, Heron!E$5)</f>
        <v>19787.8</v>
      </c>
      <c r="F73" s="2">
        <f>E73+SUMIFS(data!$H$1:$H$1683, data!$A$1:$A$1683, Heron!$A73,  data!$E$1:$E$1683, Heron!F$5)</f>
        <v>24127.37</v>
      </c>
      <c r="G73" s="2">
        <f>F73+SUMIFS(data!$H$1:$H$1683, data!$A$1:$A$1683, Heron!$A73,  data!$E$1:$E$1683, Heron!G$5)</f>
        <v>28508.16</v>
      </c>
      <c r="H73" s="2">
        <f>G73+SUMIFS(data!$H$1:$H$1683, data!$A$1:$A$1683, Heron!$A73,  data!$E$1:$E$1683, Heron!H$5)</f>
        <v>33283.22</v>
      </c>
      <c r="I73" s="2">
        <f>H73+SUMIFS(data!$H$1:$H$1683, data!$A$1:$A$1683, Heron!$A73,  data!$E$1:$E$1683, Heron!I$5)</f>
        <v>38281.72</v>
      </c>
      <c r="J73" s="2">
        <f>I73+SUMIFS(data!$H$1:$H$1683, data!$A$1:$A$1683, Heron!$A73,  data!$E$1:$E$1683, Heron!J$5)</f>
        <v>43254.35</v>
      </c>
      <c r="K73" s="2">
        <f>J73+SUMIFS(data!$H$1:$H$1683, data!$A$1:$A$1683, Heron!$A73,  data!$E$1:$E$1683, Heron!K$5)</f>
        <v>51881.47</v>
      </c>
      <c r="L73" s="2">
        <f>K73+SUMIFS(data!$H$1:$H$1683, data!$A$1:$A$1683, Heron!$A73,  data!$E$1:$E$1683, Heron!L$5)</f>
        <v>51881.47</v>
      </c>
      <c r="M73" s="2">
        <f>L73+SUMIFS(data!$H$1:$H$1683, data!$A$1:$A$1683, Heron!$A73,  data!$E$1:$E$1683, Heron!M$5)</f>
        <v>77630.740000000005</v>
      </c>
      <c r="N73" s="2">
        <f>M73+SUMIFS(data!$H$1:$H$1683, data!$A$1:$A$1683, Heron!$A73,  data!$E$1:$E$1683, Heron!N$5)</f>
        <v>77630.740000000005</v>
      </c>
      <c r="O73" s="2">
        <f>N73+SUMIFS(data!$H$1:$H$1683, data!$A$1:$A$1683, Heron!$A73,  data!$E$1:$E$1683, Heron!O$5)</f>
        <v>116979.77</v>
      </c>
      <c r="P73" s="2">
        <f>O73+SUMIFS(data!$H$1:$H$1683, data!$A$1:$A$1683, Heron!$A73,  data!$E$1:$E$1683, Heron!P$5)</f>
        <v>112677.93000000001</v>
      </c>
      <c r="Q73" s="2">
        <f>P73+SUMIFS(data!$H$1:$H$1683, data!$A$1:$A$1683, Heron!$A73,  data!$E$1:$E$1683, Heron!Q$5)</f>
        <v>121510.17000000001</v>
      </c>
      <c r="R73" s="2">
        <f>Q73+SUMIFS(data!$H$1:$H$1683, data!$A$1:$A$1683, Heron!$A73,  data!$E$1:$E$1683, Heron!R$5)</f>
        <v>121510.17000000001</v>
      </c>
      <c r="S73" s="2">
        <f>R73+SUMIFS(data!$H$1:$H$1683, data!$A$1:$A$1683, Heron!$A73,  data!$E$1:$E$1683, Heron!S$5)</f>
        <v>121510.17000000001</v>
      </c>
      <c r="T73" s="2">
        <f>S73+SUMIFS(data!$H$1:$H$1683, data!$A$1:$A$1683, Heron!$A73,  data!$E$1:$E$1683, Heron!T$5)</f>
        <v>121510.17000000001</v>
      </c>
      <c r="U73" s="2">
        <f>T73+SUMIFS(data!$H$1:$H$1683, data!$A$1:$A$1683, Heron!$A73,  data!$E$1:$E$1683, Heron!U$5)</f>
        <v>122604.35</v>
      </c>
      <c r="V73" s="2">
        <f>U73+SUMIFS(data!$H$1:$H$1683, data!$A$1:$A$1683, Heron!$A73,  data!$E$1:$E$1683, Heron!V$5)</f>
        <v>169761.13</v>
      </c>
      <c r="W73" s="2">
        <f>V73+SUMIFS(data!$H$1:$H$1683, data!$A$1:$A$1683, Heron!$A73,  data!$E$1:$E$1683, Heron!W$5)</f>
        <v>169761.13</v>
      </c>
      <c r="X73" s="2">
        <f>W73+SUMIFS(data!$H$1:$H$1683, data!$A$1:$A$1683, Heron!$A73,  data!$E$1:$E$1683, Heron!X$5)</f>
        <v>169761.13</v>
      </c>
      <c r="Y73" s="2">
        <f>X73+SUMIFS(data!$H$1:$H$1683, data!$A$1:$A$1683, Heron!$A73,  data!$E$1:$E$1683, Heron!Y$5)</f>
        <v>169761.13</v>
      </c>
      <c r="Z73" s="2">
        <f>Y73+SUMIFS(data!$H$1:$H$1683, data!$A$1:$A$1683, Heron!$A73,  data!$E$1:$E$1683, Heron!Z$5)</f>
        <v>169761.13</v>
      </c>
      <c r="AA73" s="2">
        <f>Z73+SUMIFS(data!$H$1:$H$1683, data!$A$1:$A$1683, Heron!$A73,  data!$E$1:$E$1683, Heron!AA$5)</f>
        <v>209110.16</v>
      </c>
      <c r="AB73" s="2">
        <f>AA73+SUMIFS(data!$H$1:$H$1683, data!$A$1:$A$1683, Heron!$A73,  data!$E$1:$E$1683, Heron!AB$5)</f>
        <v>204808.32000000001</v>
      </c>
      <c r="AC73" s="2">
        <f>AB73+SUMIFS(data!$H$1:$H$1683, data!$A$1:$A$1683, Heron!$A73,  data!$E$1:$E$1683, Heron!AC$5)</f>
        <v>213640.56</v>
      </c>
      <c r="AD73" s="2">
        <f>AC73+SUMIFS(data!$H$1:$H$1683, data!$A$1:$A$1683, Heron!$A73,  data!$E$1:$E$1683, Heron!AD$5)</f>
        <v>213640.56</v>
      </c>
      <c r="AE73" s="2">
        <f>AD73+SUMIFS(data!$H$1:$H$1683, data!$A$1:$A$1683, Heron!$A73,  data!$E$1:$E$1683, Heron!AE$5)</f>
        <v>213640.56</v>
      </c>
      <c r="AF73" s="2">
        <f>AE73+SUMIFS(data!$H$1:$H$1683, data!$A$1:$A$1683, Heron!$A73,  data!$E$1:$E$1683, Heron!AF$5)</f>
        <v>213640.56</v>
      </c>
    </row>
    <row r="74" spans="1:32" x14ac:dyDescent="0.2">
      <c r="A74" t="s">
        <v>36</v>
      </c>
      <c r="C74" s="2">
        <f>SUMIFS(data!$H$1:$H$1683, data!$A$1:$A$1683, Heron!$A74, data!$E$1:$E$1683, Heron!C$5)</f>
        <v>67644.039999999994</v>
      </c>
      <c r="D74" s="2">
        <f>C74+SUMIFS(data!$H$1:$H$1683, data!$A$1:$A$1683, Heron!$A74,  data!$E$1:$E$1683, Heron!D$5)</f>
        <v>146415.69</v>
      </c>
      <c r="E74" s="2">
        <f>D74+SUMIFS(data!$H$1:$H$1683, data!$A$1:$A$1683, Heron!$A74,  data!$E$1:$E$1683, Heron!E$5)</f>
        <v>232840.68</v>
      </c>
      <c r="F74" s="2">
        <f>E74+SUMIFS(data!$H$1:$H$1683, data!$A$1:$A$1683, Heron!$A74,  data!$E$1:$E$1683, Heron!F$5)</f>
        <v>319265.68</v>
      </c>
      <c r="G74" s="2">
        <f>F74+SUMIFS(data!$H$1:$H$1683, data!$A$1:$A$1683, Heron!$A74,  data!$E$1:$E$1683, Heron!G$5)</f>
        <v>405690.68</v>
      </c>
      <c r="H74" s="2">
        <f>G74+SUMIFS(data!$H$1:$H$1683, data!$A$1:$A$1683, Heron!$A74,  data!$E$1:$E$1683, Heron!H$5)</f>
        <v>489440.68</v>
      </c>
      <c r="I74" s="2">
        <f>H74+SUMIFS(data!$H$1:$H$1683, data!$A$1:$A$1683, Heron!$A74,  data!$E$1:$E$1683, Heron!I$5)</f>
        <v>579990.67999999993</v>
      </c>
      <c r="J74" s="2">
        <f>I74+SUMIFS(data!$H$1:$H$1683, data!$A$1:$A$1683, Heron!$A74,  data!$E$1:$E$1683, Heron!J$5)</f>
        <v>670540.67999999993</v>
      </c>
      <c r="K74" s="2">
        <f>J74+SUMIFS(data!$H$1:$H$1683, data!$A$1:$A$1683, Heron!$A74,  data!$E$1:$E$1683, Heron!K$5)</f>
        <v>751540.67999999993</v>
      </c>
      <c r="L74" s="2">
        <f>K74+SUMIFS(data!$H$1:$H$1683, data!$A$1:$A$1683, Heron!$A74,  data!$E$1:$E$1683, Heron!L$5)</f>
        <v>854353.10999999987</v>
      </c>
      <c r="M74" s="2">
        <f>L74+SUMIFS(data!$H$1:$H$1683, data!$A$1:$A$1683, Heron!$A74,  data!$E$1:$E$1683, Heron!M$5)</f>
        <v>937165.5399999998</v>
      </c>
      <c r="N74" s="2">
        <f>M74+SUMIFS(data!$H$1:$H$1683, data!$A$1:$A$1683, Heron!$A74,  data!$E$1:$E$1683, Heron!N$5)</f>
        <v>1040907.5399999998</v>
      </c>
      <c r="O74" s="2">
        <f>N74+SUMIFS(data!$H$1:$H$1683, data!$A$1:$A$1683, Heron!$A74,  data!$E$1:$E$1683, Heron!O$5)</f>
        <v>1150126.1099999999</v>
      </c>
      <c r="P74" s="2">
        <f>O74+SUMIFS(data!$H$1:$H$1683, data!$A$1:$A$1683, Heron!$A74,  data!$E$1:$E$1683, Heron!P$5)</f>
        <v>1248434.1099999999</v>
      </c>
      <c r="Q74" s="2">
        <f>P74+SUMIFS(data!$H$1:$H$1683, data!$A$1:$A$1683, Heron!$A74,  data!$E$1:$E$1683, Heron!Q$5)</f>
        <v>1370092.1099999999</v>
      </c>
      <c r="R74" s="2">
        <f>Q74+SUMIFS(data!$H$1:$H$1683, data!$A$1:$A$1683, Heron!$A74,  data!$E$1:$E$1683, Heron!R$5)</f>
        <v>1491750.1099999999</v>
      </c>
      <c r="S74" s="2">
        <f>R74+SUMIFS(data!$H$1:$H$1683, data!$A$1:$A$1683, Heron!$A74,  data!$E$1:$E$1683, Heron!S$5)</f>
        <v>1613408.1099999999</v>
      </c>
      <c r="T74" s="2">
        <f>S74+SUMIFS(data!$H$1:$H$1683, data!$A$1:$A$1683, Heron!$A74,  data!$E$1:$E$1683, Heron!T$5)</f>
        <v>1735491.1099999999</v>
      </c>
      <c r="U74" s="2">
        <f>T74+SUMIFS(data!$H$1:$H$1683, data!$A$1:$A$1683, Heron!$A74,  data!$E$1:$E$1683, Heron!U$5)</f>
        <v>1864324.1099999999</v>
      </c>
      <c r="V74" s="2">
        <f>U74+SUMIFS(data!$H$1:$H$1683, data!$A$1:$A$1683, Heron!$A74,  data!$E$1:$E$1683, Heron!V$5)</f>
        <v>1979657.1099999999</v>
      </c>
      <c r="W74" s="2">
        <f>V74+SUMIFS(data!$H$1:$H$1683, data!$A$1:$A$1683, Heron!$A74,  data!$E$1:$E$1683, Heron!W$5)</f>
        <v>1979657.1099999999</v>
      </c>
      <c r="X74" s="2">
        <f>W74+SUMIFS(data!$H$1:$H$1683, data!$A$1:$A$1683, Heron!$A74,  data!$E$1:$E$1683, Heron!X$5)</f>
        <v>1979657.1099999999</v>
      </c>
      <c r="Y74" s="2">
        <f>X74+SUMIFS(data!$H$1:$H$1683, data!$A$1:$A$1683, Heron!$A74,  data!$E$1:$E$1683, Heron!Y$5)</f>
        <v>1979657.1099999999</v>
      </c>
      <c r="Z74" s="2">
        <f>Y74+SUMIFS(data!$H$1:$H$1683, data!$A$1:$A$1683, Heron!$A74,  data!$E$1:$E$1683, Heron!Z$5)</f>
        <v>1979657.1099999999</v>
      </c>
      <c r="AA74" s="2">
        <f>Z74+SUMIFS(data!$H$1:$H$1683, data!$A$1:$A$1683, Heron!$A74,  data!$E$1:$E$1683, Heron!AA$5)</f>
        <v>2198094.25</v>
      </c>
      <c r="AB74" s="2">
        <f>AA74+SUMIFS(data!$H$1:$H$1683, data!$A$1:$A$1683, Heron!$A74,  data!$E$1:$E$1683, Heron!AB$5)</f>
        <v>2394710.25</v>
      </c>
      <c r="AC74" s="2">
        <f>AB74+SUMIFS(data!$H$1:$H$1683, data!$A$1:$A$1683, Heron!$A74,  data!$E$1:$E$1683, Heron!AC$5)</f>
        <v>2638026.25</v>
      </c>
      <c r="AD74" s="2">
        <f>AC74+SUMIFS(data!$H$1:$H$1683, data!$A$1:$A$1683, Heron!$A74,  data!$E$1:$E$1683, Heron!AD$5)</f>
        <v>2881342.25</v>
      </c>
      <c r="AE74" s="2">
        <f>AD74+SUMIFS(data!$H$1:$H$1683, data!$A$1:$A$1683, Heron!$A74,  data!$E$1:$E$1683, Heron!AE$5)</f>
        <v>2881342.25</v>
      </c>
      <c r="AF74" s="2">
        <f>AE74+SUMIFS(data!$H$1:$H$1683, data!$A$1:$A$1683, Heron!$A74,  data!$E$1:$E$1683, Heron!AF$5)</f>
        <v>2881342.25</v>
      </c>
    </row>
    <row r="75" spans="1:32" x14ac:dyDescent="0.2">
      <c r="A75" t="s">
        <v>37</v>
      </c>
      <c r="C75" s="2">
        <f>SUMIFS(data!$H$1:$H$1683, data!$A$1:$A$1683, Heron!$A75, data!$E$1:$E$1683, Heron!C$5)</f>
        <v>4000</v>
      </c>
      <c r="D75" s="2">
        <f>C75+SUMIFS(data!$H$1:$H$1683, data!$A$1:$A$1683, Heron!$A75,  data!$E$1:$E$1683, Heron!D$5)</f>
        <v>4000</v>
      </c>
      <c r="E75" s="2">
        <f>D75+SUMIFS(data!$H$1:$H$1683, data!$A$1:$A$1683, Heron!$A75,  data!$E$1:$E$1683, Heron!E$5)</f>
        <v>28000</v>
      </c>
      <c r="F75" s="2">
        <f>E75+SUMIFS(data!$H$1:$H$1683, data!$A$1:$A$1683, Heron!$A75,  data!$E$1:$E$1683, Heron!F$5)</f>
        <v>32000</v>
      </c>
      <c r="G75" s="2">
        <f>F75+SUMIFS(data!$H$1:$H$1683, data!$A$1:$A$1683, Heron!$A75,  data!$E$1:$E$1683, Heron!G$5)</f>
        <v>36000</v>
      </c>
      <c r="H75" s="2">
        <f>G75+SUMIFS(data!$H$1:$H$1683, data!$A$1:$A$1683, Heron!$A75,  data!$E$1:$E$1683, Heron!H$5)</f>
        <v>40000</v>
      </c>
      <c r="I75" s="2">
        <f>H75+SUMIFS(data!$H$1:$H$1683, data!$A$1:$A$1683, Heron!$A75,  data!$E$1:$E$1683, Heron!I$5)</f>
        <v>48000</v>
      </c>
      <c r="J75" s="2">
        <f>I75+SUMIFS(data!$H$1:$H$1683, data!$A$1:$A$1683, Heron!$A75,  data!$E$1:$E$1683, Heron!J$5)</f>
        <v>52000</v>
      </c>
      <c r="K75" s="2">
        <f>J75+SUMIFS(data!$H$1:$H$1683, data!$A$1:$A$1683, Heron!$A75,  data!$E$1:$E$1683, Heron!K$5)</f>
        <v>56000</v>
      </c>
      <c r="L75" s="2">
        <f>K75+SUMIFS(data!$H$1:$H$1683, data!$A$1:$A$1683, Heron!$A75,  data!$E$1:$E$1683, Heron!L$5)</f>
        <v>60000</v>
      </c>
      <c r="M75" s="2">
        <f>L75+SUMIFS(data!$H$1:$H$1683, data!$A$1:$A$1683, Heron!$A75,  data!$E$1:$E$1683, Heron!M$5)</f>
        <v>60000</v>
      </c>
      <c r="N75" s="2">
        <f>M75+SUMIFS(data!$H$1:$H$1683, data!$A$1:$A$1683, Heron!$A75,  data!$E$1:$E$1683, Heron!N$5)</f>
        <v>76000</v>
      </c>
      <c r="O75" s="2">
        <f>N75+SUMIFS(data!$H$1:$H$1683, data!$A$1:$A$1683, Heron!$A75,  data!$E$1:$E$1683, Heron!O$5)</f>
        <v>76000</v>
      </c>
      <c r="P75" s="2">
        <f>O75+SUMIFS(data!$H$1:$H$1683, data!$A$1:$A$1683, Heron!$A75,  data!$E$1:$E$1683, Heron!P$5)</f>
        <v>80000</v>
      </c>
      <c r="Q75" s="2">
        <f>P75+SUMIFS(data!$H$1:$H$1683, data!$A$1:$A$1683, Heron!$A75,  data!$E$1:$E$1683, Heron!Q$5)</f>
        <v>84000</v>
      </c>
      <c r="R75" s="2">
        <f>Q75+SUMIFS(data!$H$1:$H$1683, data!$A$1:$A$1683, Heron!$A75,  data!$E$1:$E$1683, Heron!R$5)</f>
        <v>95450</v>
      </c>
      <c r="S75" s="2">
        <f>R75+SUMIFS(data!$H$1:$H$1683, data!$A$1:$A$1683, Heron!$A75,  data!$E$1:$E$1683, Heron!S$5)</f>
        <v>102700</v>
      </c>
      <c r="T75" s="2">
        <f>S75+SUMIFS(data!$H$1:$H$1683, data!$A$1:$A$1683, Heron!$A75,  data!$E$1:$E$1683, Heron!T$5)</f>
        <v>109950</v>
      </c>
      <c r="U75" s="2">
        <f>T75+SUMIFS(data!$H$1:$H$1683, data!$A$1:$A$1683, Heron!$A75,  data!$E$1:$E$1683, Heron!U$5)</f>
        <v>121400</v>
      </c>
      <c r="V75" s="2">
        <f>U75+SUMIFS(data!$H$1:$H$1683, data!$A$1:$A$1683, Heron!$A75,  data!$E$1:$E$1683, Heron!V$5)</f>
        <v>138850</v>
      </c>
      <c r="W75" s="2">
        <f>V75+SUMIFS(data!$H$1:$H$1683, data!$A$1:$A$1683, Heron!$A75,  data!$E$1:$E$1683, Heron!W$5)</f>
        <v>146100</v>
      </c>
      <c r="X75" s="2">
        <f>W75+SUMIFS(data!$H$1:$H$1683, data!$A$1:$A$1683, Heron!$A75,  data!$E$1:$E$1683, Heron!X$5)</f>
        <v>153350</v>
      </c>
      <c r="Y75" s="2">
        <f>X75+SUMIFS(data!$H$1:$H$1683, data!$A$1:$A$1683, Heron!$A75,  data!$E$1:$E$1683, Heron!Y$5)</f>
        <v>160600</v>
      </c>
      <c r="Z75" s="2">
        <f>Y75+SUMIFS(data!$H$1:$H$1683, data!$A$1:$A$1683, Heron!$A75,  data!$E$1:$E$1683, Heron!Z$5)</f>
        <v>167850</v>
      </c>
      <c r="AA75" s="2">
        <f>Z75+SUMIFS(data!$H$1:$H$1683, data!$A$1:$A$1683, Heron!$A75,  data!$E$1:$E$1683, Heron!AA$5)</f>
        <v>171850</v>
      </c>
      <c r="AB75" s="2">
        <f>AA75+SUMIFS(data!$H$1:$H$1683, data!$A$1:$A$1683, Heron!$A75,  data!$E$1:$E$1683, Heron!AB$5)</f>
        <v>179850</v>
      </c>
      <c r="AC75" s="2">
        <f>AB75+SUMIFS(data!$H$1:$H$1683, data!$A$1:$A$1683, Heron!$A75,  data!$E$1:$E$1683, Heron!AC$5)</f>
        <v>187850</v>
      </c>
      <c r="AD75" s="2">
        <f>AC75+SUMIFS(data!$H$1:$H$1683, data!$A$1:$A$1683, Heron!$A75,  data!$E$1:$E$1683, Heron!AD$5)</f>
        <v>196250</v>
      </c>
      <c r="AE75" s="2">
        <f>AD75+SUMIFS(data!$H$1:$H$1683, data!$A$1:$A$1683, Heron!$A75,  data!$E$1:$E$1683, Heron!AE$5)</f>
        <v>196250</v>
      </c>
      <c r="AF75" s="2">
        <f>AE75+SUMIFS(data!$H$1:$H$1683, data!$A$1:$A$1683, Heron!$A75,  data!$E$1:$E$1683, Heron!AF$5)</f>
        <v>196250</v>
      </c>
    </row>
    <row r="76" spans="1:32" x14ac:dyDescent="0.2">
      <c r="A76" t="s">
        <v>89</v>
      </c>
      <c r="C76" s="2">
        <f>SUMIFS(data!$H$1:$H$1683, data!$A$1:$A$1683, Heron!$A76, data!$E$1:$E$1683, Heron!C$5)</f>
        <v>0</v>
      </c>
      <c r="D76" s="2">
        <f>C76+SUMIFS(data!$H$1:$H$1683, data!$A$1:$A$1683, Heron!$A76,  data!$E$1:$E$1683, Heron!D$5)</f>
        <v>0</v>
      </c>
      <c r="E76" s="2">
        <f>D76+SUMIFS(data!$H$1:$H$1683, data!$A$1:$A$1683, Heron!$A76,  data!$E$1:$E$1683, Heron!E$5)</f>
        <v>0</v>
      </c>
      <c r="F76" s="2">
        <f>E76+SUMIFS(data!$H$1:$H$1683, data!$A$1:$A$1683, Heron!$A76,  data!$E$1:$E$1683, Heron!F$5)</f>
        <v>0</v>
      </c>
      <c r="G76" s="2">
        <f>F76+SUMIFS(data!$H$1:$H$1683, data!$A$1:$A$1683, Heron!$A76,  data!$E$1:$E$1683, Heron!G$5)</f>
        <v>0</v>
      </c>
      <c r="H76" s="2">
        <f>G76+SUMIFS(data!$H$1:$H$1683, data!$A$1:$A$1683, Heron!$A76,  data!$E$1:$E$1683, Heron!H$5)</f>
        <v>0</v>
      </c>
      <c r="I76" s="2">
        <f>H76+SUMIFS(data!$H$1:$H$1683, data!$A$1:$A$1683, Heron!$A76,  data!$E$1:$E$1683, Heron!I$5)</f>
        <v>0</v>
      </c>
      <c r="J76" s="2">
        <f>I76+SUMIFS(data!$H$1:$H$1683, data!$A$1:$A$1683, Heron!$A76,  data!$E$1:$E$1683, Heron!J$5)</f>
        <v>0</v>
      </c>
      <c r="K76" s="2">
        <f>J76+SUMIFS(data!$H$1:$H$1683, data!$A$1:$A$1683, Heron!$A76,  data!$E$1:$E$1683, Heron!K$5)</f>
        <v>0</v>
      </c>
      <c r="L76" s="2">
        <f>K76+SUMIFS(data!$H$1:$H$1683, data!$A$1:$A$1683, Heron!$A76,  data!$E$1:$E$1683, Heron!L$5)</f>
        <v>0</v>
      </c>
      <c r="M76" s="2">
        <f>L76+SUMIFS(data!$H$1:$H$1683, data!$A$1:$A$1683, Heron!$A76,  data!$E$1:$E$1683, Heron!M$5)</f>
        <v>0</v>
      </c>
      <c r="N76" s="2">
        <f>M76+SUMIFS(data!$H$1:$H$1683, data!$A$1:$A$1683, Heron!$A76,  data!$E$1:$E$1683, Heron!N$5)</f>
        <v>0</v>
      </c>
      <c r="O76" s="2">
        <f>N76+SUMIFS(data!$H$1:$H$1683, data!$A$1:$A$1683, Heron!$A76,  data!$E$1:$E$1683, Heron!O$5)</f>
        <v>0</v>
      </c>
      <c r="P76" s="2">
        <f>O76+SUMIFS(data!$H$1:$H$1683, data!$A$1:$A$1683, Heron!$A76,  data!$E$1:$E$1683, Heron!P$5)</f>
        <v>0</v>
      </c>
      <c r="Q76" s="2">
        <f>P76+SUMIFS(data!$H$1:$H$1683, data!$A$1:$A$1683, Heron!$A76,  data!$E$1:$E$1683, Heron!Q$5)</f>
        <v>0</v>
      </c>
      <c r="R76" s="2">
        <f>Q76+SUMIFS(data!$H$1:$H$1683, data!$A$1:$A$1683, Heron!$A76,  data!$E$1:$E$1683, Heron!R$5)</f>
        <v>71583.149999999994</v>
      </c>
      <c r="S76" s="2">
        <f>R76+SUMIFS(data!$H$1:$H$1683, data!$A$1:$A$1683, Heron!$A76,  data!$E$1:$E$1683, Heron!S$5)</f>
        <v>76865.829999999987</v>
      </c>
      <c r="T76" s="2">
        <f>S76+SUMIFS(data!$H$1:$H$1683, data!$A$1:$A$1683, Heron!$A76,  data!$E$1:$E$1683, Heron!T$5)</f>
        <v>76865.829999999987</v>
      </c>
      <c r="U76" s="2">
        <f>T76+SUMIFS(data!$H$1:$H$1683, data!$A$1:$A$1683, Heron!$A76,  data!$E$1:$E$1683, Heron!U$5)</f>
        <v>76865.829999999987</v>
      </c>
      <c r="V76" s="2">
        <f>U76+SUMIFS(data!$H$1:$H$1683, data!$A$1:$A$1683, Heron!$A76,  data!$E$1:$E$1683, Heron!V$5)</f>
        <v>76865.829999999987</v>
      </c>
      <c r="W76" s="2">
        <f>V76+SUMIFS(data!$H$1:$H$1683, data!$A$1:$A$1683, Heron!$A76,  data!$E$1:$E$1683, Heron!W$5)</f>
        <v>76865.829999999987</v>
      </c>
      <c r="X76" s="2">
        <f>W76+SUMIFS(data!$H$1:$H$1683, data!$A$1:$A$1683, Heron!$A76,  data!$E$1:$E$1683, Heron!X$5)</f>
        <v>76865.829999999987</v>
      </c>
      <c r="Y76" s="2">
        <f>X76+SUMIFS(data!$H$1:$H$1683, data!$A$1:$A$1683, Heron!$A76,  data!$E$1:$E$1683, Heron!Y$5)</f>
        <v>76865.829999999987</v>
      </c>
      <c r="Z76" s="2">
        <f>Y76+SUMIFS(data!$H$1:$H$1683, data!$A$1:$A$1683, Heron!$A76,  data!$E$1:$E$1683, Heron!Z$5)</f>
        <v>76865.829999999987</v>
      </c>
      <c r="AA76" s="2">
        <f>Z76+SUMIFS(data!$H$1:$H$1683, data!$A$1:$A$1683, Heron!$A76,  data!$E$1:$E$1683, Heron!AA$5)</f>
        <v>76865.829999999987</v>
      </c>
      <c r="AB76" s="2">
        <f>AA76+SUMIFS(data!$H$1:$H$1683, data!$A$1:$A$1683, Heron!$A76,  data!$E$1:$E$1683, Heron!AB$5)</f>
        <v>76865.829999999987</v>
      </c>
      <c r="AC76" s="2">
        <f>AB76+SUMIFS(data!$H$1:$H$1683, data!$A$1:$A$1683, Heron!$A76,  data!$E$1:$E$1683, Heron!AC$5)</f>
        <v>76865.829999999987</v>
      </c>
      <c r="AD76" s="2">
        <f>AC76+SUMIFS(data!$H$1:$H$1683, data!$A$1:$A$1683, Heron!$A76,  data!$E$1:$E$1683, Heron!AD$5)</f>
        <v>76865.829999999987</v>
      </c>
      <c r="AE76" s="2">
        <f>AD76+SUMIFS(data!$H$1:$H$1683, data!$A$1:$A$1683, Heron!$A76,  data!$E$1:$E$1683, Heron!AE$5)</f>
        <v>76865.829999999987</v>
      </c>
      <c r="AF76" s="2">
        <f>AE76+SUMIFS(data!$H$1:$H$1683, data!$A$1:$A$1683, Heron!$A76,  data!$E$1:$E$1683, Heron!AF$5)</f>
        <v>76865.829999999987</v>
      </c>
    </row>
    <row r="77" spans="1:32" x14ac:dyDescent="0.2">
      <c r="A77" t="s">
        <v>90</v>
      </c>
      <c r="C77" s="2">
        <f>SUMIFS(data!$H$1:$H$1683, data!$A$1:$A$1683, Heron!$A77, data!$E$1:$E$1683, Heron!C$5)</f>
        <v>0</v>
      </c>
      <c r="D77" s="2">
        <f>C77+SUMIFS(data!$H$1:$H$1683, data!$A$1:$A$1683, Heron!$A77,  data!$E$1:$E$1683, Heron!D$5)</f>
        <v>0</v>
      </c>
      <c r="E77" s="2">
        <f>D77+SUMIFS(data!$H$1:$H$1683, data!$A$1:$A$1683, Heron!$A77,  data!$E$1:$E$1683, Heron!E$5)</f>
        <v>0</v>
      </c>
      <c r="F77" s="2">
        <f>E77+SUMIFS(data!$H$1:$H$1683, data!$A$1:$A$1683, Heron!$A77,  data!$E$1:$E$1683, Heron!F$5)</f>
        <v>0</v>
      </c>
      <c r="G77" s="2">
        <f>F77+SUMIFS(data!$H$1:$H$1683, data!$A$1:$A$1683, Heron!$A77,  data!$E$1:$E$1683, Heron!G$5)</f>
        <v>0</v>
      </c>
      <c r="H77" s="2">
        <f>G77+SUMIFS(data!$H$1:$H$1683, data!$A$1:$A$1683, Heron!$A77,  data!$E$1:$E$1683, Heron!H$5)</f>
        <v>0</v>
      </c>
      <c r="I77" s="2">
        <f>H77+SUMIFS(data!$H$1:$H$1683, data!$A$1:$A$1683, Heron!$A77,  data!$E$1:$E$1683, Heron!I$5)</f>
        <v>0</v>
      </c>
      <c r="J77" s="2">
        <f>I77+SUMIFS(data!$H$1:$H$1683, data!$A$1:$A$1683, Heron!$A77,  data!$E$1:$E$1683, Heron!J$5)</f>
        <v>0</v>
      </c>
      <c r="K77" s="2">
        <f>J77+SUMIFS(data!$H$1:$H$1683, data!$A$1:$A$1683, Heron!$A77,  data!$E$1:$E$1683, Heron!K$5)</f>
        <v>0</v>
      </c>
      <c r="L77" s="2">
        <f>K77+SUMIFS(data!$H$1:$H$1683, data!$A$1:$A$1683, Heron!$A77,  data!$E$1:$E$1683, Heron!L$5)</f>
        <v>0</v>
      </c>
      <c r="M77" s="2">
        <f>L77+SUMIFS(data!$H$1:$H$1683, data!$A$1:$A$1683, Heron!$A77,  data!$E$1:$E$1683, Heron!M$5)</f>
        <v>0</v>
      </c>
      <c r="N77" s="2">
        <f>M77+SUMIFS(data!$H$1:$H$1683, data!$A$1:$A$1683, Heron!$A77,  data!$E$1:$E$1683, Heron!N$5)</f>
        <v>0</v>
      </c>
      <c r="O77" s="2">
        <f>N77+SUMIFS(data!$H$1:$H$1683, data!$A$1:$A$1683, Heron!$A77,  data!$E$1:$E$1683, Heron!O$5)</f>
        <v>0</v>
      </c>
      <c r="P77" s="2">
        <f>O77+SUMIFS(data!$H$1:$H$1683, data!$A$1:$A$1683, Heron!$A77,  data!$E$1:$E$1683, Heron!P$5)</f>
        <v>0</v>
      </c>
      <c r="Q77" s="2">
        <f>P77+SUMIFS(data!$H$1:$H$1683, data!$A$1:$A$1683, Heron!$A77,  data!$E$1:$E$1683, Heron!Q$5)</f>
        <v>39.47</v>
      </c>
      <c r="R77" s="2">
        <f>Q77+SUMIFS(data!$H$1:$H$1683, data!$A$1:$A$1683, Heron!$A77,  data!$E$1:$E$1683, Heron!R$5)</f>
        <v>39.47</v>
      </c>
      <c r="S77" s="2">
        <f>R77+SUMIFS(data!$H$1:$H$1683, data!$A$1:$A$1683, Heron!$A77,  data!$E$1:$E$1683, Heron!S$5)</f>
        <v>39.47</v>
      </c>
      <c r="T77" s="2">
        <f>S77+SUMIFS(data!$H$1:$H$1683, data!$A$1:$A$1683, Heron!$A77,  data!$E$1:$E$1683, Heron!T$5)</f>
        <v>39.47</v>
      </c>
      <c r="U77" s="2">
        <f>T77+SUMIFS(data!$H$1:$H$1683, data!$A$1:$A$1683, Heron!$A77,  data!$E$1:$E$1683, Heron!U$5)</f>
        <v>39.47</v>
      </c>
      <c r="V77" s="2">
        <f>U77+SUMIFS(data!$H$1:$H$1683, data!$A$1:$A$1683, Heron!$A77,  data!$E$1:$E$1683, Heron!V$5)</f>
        <v>39.47</v>
      </c>
      <c r="W77" s="2">
        <f>V77+SUMIFS(data!$H$1:$H$1683, data!$A$1:$A$1683, Heron!$A77,  data!$E$1:$E$1683, Heron!W$5)</f>
        <v>39.47</v>
      </c>
      <c r="X77" s="2">
        <f>W77+SUMIFS(data!$H$1:$H$1683, data!$A$1:$A$1683, Heron!$A77,  data!$E$1:$E$1683, Heron!X$5)</f>
        <v>39.47</v>
      </c>
      <c r="Y77" s="2">
        <f>X77+SUMIFS(data!$H$1:$H$1683, data!$A$1:$A$1683, Heron!$A77,  data!$E$1:$E$1683, Heron!Y$5)</f>
        <v>39.47</v>
      </c>
      <c r="Z77" s="2">
        <f>Y77+SUMIFS(data!$H$1:$H$1683, data!$A$1:$A$1683, Heron!$A77,  data!$E$1:$E$1683, Heron!Z$5)</f>
        <v>39.47</v>
      </c>
      <c r="AA77" s="2">
        <f>Z77+SUMIFS(data!$H$1:$H$1683, data!$A$1:$A$1683, Heron!$A77,  data!$E$1:$E$1683, Heron!AA$5)</f>
        <v>39.47</v>
      </c>
      <c r="AB77" s="2">
        <f>AA77+SUMIFS(data!$H$1:$H$1683, data!$A$1:$A$1683, Heron!$A77,  data!$E$1:$E$1683, Heron!AB$5)</f>
        <v>39.47</v>
      </c>
      <c r="AC77" s="2">
        <f>AB77+SUMIFS(data!$H$1:$H$1683, data!$A$1:$A$1683, Heron!$A77,  data!$E$1:$E$1683, Heron!AC$5)</f>
        <v>39.47</v>
      </c>
      <c r="AD77" s="2">
        <f>AC77+SUMIFS(data!$H$1:$H$1683, data!$A$1:$A$1683, Heron!$A77,  data!$E$1:$E$1683, Heron!AD$5)</f>
        <v>39.47</v>
      </c>
      <c r="AE77" s="2">
        <f>AD77+SUMIFS(data!$H$1:$H$1683, data!$A$1:$A$1683, Heron!$A77,  data!$E$1:$E$1683, Heron!AE$5)</f>
        <v>39.47</v>
      </c>
      <c r="AF77" s="2">
        <f>AE77+SUMIFS(data!$H$1:$H$1683, data!$A$1:$A$1683, Heron!$A77,  data!$E$1:$E$1683, Heron!AF$5)</f>
        <v>39.47</v>
      </c>
    </row>
    <row r="78" spans="1:32" x14ac:dyDescent="0.2">
      <c r="A78" t="s">
        <v>91</v>
      </c>
      <c r="C78" s="2">
        <f>SUMIFS(data!$H$1:$H$1683, data!$A$1:$A$1683, Heron!$A78, data!$E$1:$E$1683, Heron!C$5)</f>
        <v>0</v>
      </c>
      <c r="D78" s="2">
        <f>C78+SUMIFS(data!$H$1:$H$1683, data!$A$1:$A$1683, Heron!$A78,  data!$E$1:$E$1683, Heron!D$5)</f>
        <v>0</v>
      </c>
      <c r="E78" s="2">
        <f>D78+SUMIFS(data!$H$1:$H$1683, data!$A$1:$A$1683, Heron!$A78,  data!$E$1:$E$1683, Heron!E$5)</f>
        <v>0</v>
      </c>
      <c r="F78" s="2">
        <f>E78+SUMIFS(data!$H$1:$H$1683, data!$A$1:$A$1683, Heron!$A78,  data!$E$1:$E$1683, Heron!F$5)</f>
        <v>0</v>
      </c>
      <c r="G78" s="2">
        <f>F78+SUMIFS(data!$H$1:$H$1683, data!$A$1:$A$1683, Heron!$A78,  data!$E$1:$E$1683, Heron!G$5)</f>
        <v>0</v>
      </c>
      <c r="H78" s="2">
        <f>G78+SUMIFS(data!$H$1:$H$1683, data!$A$1:$A$1683, Heron!$A78,  data!$E$1:$E$1683, Heron!H$5)</f>
        <v>0</v>
      </c>
      <c r="I78" s="2">
        <f>H78+SUMIFS(data!$H$1:$H$1683, data!$A$1:$A$1683, Heron!$A78,  data!$E$1:$E$1683, Heron!I$5)</f>
        <v>0</v>
      </c>
      <c r="J78" s="2">
        <f>I78+SUMIFS(data!$H$1:$H$1683, data!$A$1:$A$1683, Heron!$A78,  data!$E$1:$E$1683, Heron!J$5)</f>
        <v>0</v>
      </c>
      <c r="K78" s="2">
        <f>J78+SUMIFS(data!$H$1:$H$1683, data!$A$1:$A$1683, Heron!$A78,  data!$E$1:$E$1683, Heron!K$5)</f>
        <v>0</v>
      </c>
      <c r="L78" s="2">
        <f>K78+SUMIFS(data!$H$1:$H$1683, data!$A$1:$A$1683, Heron!$A78,  data!$E$1:$E$1683, Heron!L$5)</f>
        <v>0</v>
      </c>
      <c r="M78" s="2">
        <f>L78+SUMIFS(data!$H$1:$H$1683, data!$A$1:$A$1683, Heron!$A78,  data!$E$1:$E$1683, Heron!M$5)</f>
        <v>0</v>
      </c>
      <c r="N78" s="2">
        <f>M78+SUMIFS(data!$H$1:$H$1683, data!$A$1:$A$1683, Heron!$A78,  data!$E$1:$E$1683, Heron!N$5)</f>
        <v>0</v>
      </c>
      <c r="O78" s="2">
        <f>N78+SUMIFS(data!$H$1:$H$1683, data!$A$1:$A$1683, Heron!$A78,  data!$E$1:$E$1683, Heron!O$5)</f>
        <v>199.99</v>
      </c>
      <c r="P78" s="2">
        <f>O78+SUMIFS(data!$H$1:$H$1683, data!$A$1:$A$1683, Heron!$A78,  data!$E$1:$E$1683, Heron!P$5)</f>
        <v>199.99</v>
      </c>
      <c r="Q78" s="2">
        <f>P78+SUMIFS(data!$H$1:$H$1683, data!$A$1:$A$1683, Heron!$A78,  data!$E$1:$E$1683, Heron!Q$5)</f>
        <v>199.99</v>
      </c>
      <c r="R78" s="2">
        <f>Q78+SUMIFS(data!$H$1:$H$1683, data!$A$1:$A$1683, Heron!$A78,  data!$E$1:$E$1683, Heron!R$5)</f>
        <v>199.99</v>
      </c>
      <c r="S78" s="2">
        <f>R78+SUMIFS(data!$H$1:$H$1683, data!$A$1:$A$1683, Heron!$A78,  data!$E$1:$E$1683, Heron!S$5)</f>
        <v>199.99</v>
      </c>
      <c r="T78" s="2">
        <f>S78+SUMIFS(data!$H$1:$H$1683, data!$A$1:$A$1683, Heron!$A78,  data!$E$1:$E$1683, Heron!T$5)</f>
        <v>199.99</v>
      </c>
      <c r="U78" s="2">
        <f>T78+SUMIFS(data!$H$1:$H$1683, data!$A$1:$A$1683, Heron!$A78,  data!$E$1:$E$1683, Heron!U$5)</f>
        <v>199.99</v>
      </c>
      <c r="V78" s="2">
        <f>U78+SUMIFS(data!$H$1:$H$1683, data!$A$1:$A$1683, Heron!$A78,  data!$E$1:$E$1683, Heron!V$5)</f>
        <v>199.99</v>
      </c>
      <c r="W78" s="2">
        <f>V78+SUMIFS(data!$H$1:$H$1683, data!$A$1:$A$1683, Heron!$A78,  data!$E$1:$E$1683, Heron!W$5)</f>
        <v>199.99</v>
      </c>
      <c r="X78" s="2">
        <f>W78+SUMIFS(data!$H$1:$H$1683, data!$A$1:$A$1683, Heron!$A78,  data!$E$1:$E$1683, Heron!X$5)</f>
        <v>199.99</v>
      </c>
      <c r="Y78" s="2">
        <f>X78+SUMIFS(data!$H$1:$H$1683, data!$A$1:$A$1683, Heron!$A78,  data!$E$1:$E$1683, Heron!Y$5)</f>
        <v>199.99</v>
      </c>
      <c r="Z78" s="2">
        <f>Y78+SUMIFS(data!$H$1:$H$1683, data!$A$1:$A$1683, Heron!$A78,  data!$E$1:$E$1683, Heron!Z$5)</f>
        <v>199.99</v>
      </c>
      <c r="AA78" s="2">
        <f>Z78+SUMIFS(data!$H$1:$H$1683, data!$A$1:$A$1683, Heron!$A78,  data!$E$1:$E$1683, Heron!AA$5)</f>
        <v>199.99</v>
      </c>
      <c r="AB78" s="2">
        <f>AA78+SUMIFS(data!$H$1:$H$1683, data!$A$1:$A$1683, Heron!$A78,  data!$E$1:$E$1683, Heron!AB$5)</f>
        <v>199.99</v>
      </c>
      <c r="AC78" s="2">
        <f>AB78+SUMIFS(data!$H$1:$H$1683, data!$A$1:$A$1683, Heron!$A78,  data!$E$1:$E$1683, Heron!AC$5)</f>
        <v>199.99</v>
      </c>
      <c r="AD78" s="2">
        <f>AC78+SUMIFS(data!$H$1:$H$1683, data!$A$1:$A$1683, Heron!$A78,  data!$E$1:$E$1683, Heron!AD$5)</f>
        <v>199.99</v>
      </c>
      <c r="AE78" s="2">
        <f>AD78+SUMIFS(data!$H$1:$H$1683, data!$A$1:$A$1683, Heron!$A78,  data!$E$1:$E$1683, Heron!AE$5)</f>
        <v>199.99</v>
      </c>
      <c r="AF78" s="2">
        <f>AE78+SUMIFS(data!$H$1:$H$1683, data!$A$1:$A$1683, Heron!$A78,  data!$E$1:$E$1683, Heron!AF$5)</f>
        <v>199.99</v>
      </c>
    </row>
    <row r="79" spans="1:32" x14ac:dyDescent="0.2">
      <c r="A79" t="s">
        <v>38</v>
      </c>
      <c r="C79" s="2">
        <f>SUMIFS(data!$H$1:$H$1683, data!$A$1:$A$1683, Heron!$A79, data!$E$1:$E$1683, Heron!C$5)</f>
        <v>0</v>
      </c>
      <c r="D79" s="2">
        <f>C79+SUMIFS(data!$H$1:$H$1683, data!$A$1:$A$1683, Heron!$A79,  data!$E$1:$E$1683, Heron!D$5)</f>
        <v>0</v>
      </c>
      <c r="E79" s="2">
        <f>D79+SUMIFS(data!$H$1:$H$1683, data!$A$1:$A$1683, Heron!$A79,  data!$E$1:$E$1683, Heron!E$5)</f>
        <v>0</v>
      </c>
      <c r="F79" s="2">
        <f>E79+SUMIFS(data!$H$1:$H$1683, data!$A$1:$A$1683, Heron!$A79,  data!$E$1:$E$1683, Heron!F$5)</f>
        <v>0</v>
      </c>
      <c r="G79" s="2">
        <f>F79+SUMIFS(data!$H$1:$H$1683, data!$A$1:$A$1683, Heron!$A79,  data!$E$1:$E$1683, Heron!G$5)</f>
        <v>0</v>
      </c>
      <c r="H79" s="2">
        <f>G79+SUMIFS(data!$H$1:$H$1683, data!$A$1:$A$1683, Heron!$A79,  data!$E$1:$E$1683, Heron!H$5)</f>
        <v>0</v>
      </c>
      <c r="I79" s="2">
        <f>H79+SUMIFS(data!$H$1:$H$1683, data!$A$1:$A$1683, Heron!$A79,  data!$E$1:$E$1683, Heron!I$5)</f>
        <v>4142.3</v>
      </c>
      <c r="J79" s="2">
        <f>I79+SUMIFS(data!$H$1:$H$1683, data!$A$1:$A$1683, Heron!$A79,  data!$E$1:$E$1683, Heron!J$5)</f>
        <v>4142.3</v>
      </c>
      <c r="K79" s="2">
        <f>J79+SUMIFS(data!$H$1:$H$1683, data!$A$1:$A$1683, Heron!$A79,  data!$E$1:$E$1683, Heron!K$5)</f>
        <v>8234.86</v>
      </c>
      <c r="L79" s="2">
        <f>K79+SUMIFS(data!$H$1:$H$1683, data!$A$1:$A$1683, Heron!$A79,  data!$E$1:$E$1683, Heron!L$5)</f>
        <v>12702.82</v>
      </c>
      <c r="M79" s="2">
        <f>L79+SUMIFS(data!$H$1:$H$1683, data!$A$1:$A$1683, Heron!$A79,  data!$E$1:$E$1683, Heron!M$5)</f>
        <v>17082.650000000001</v>
      </c>
      <c r="N79" s="2">
        <f>M79+SUMIFS(data!$H$1:$H$1683, data!$A$1:$A$1683, Heron!$A79,  data!$E$1:$E$1683, Heron!N$5)</f>
        <v>26429.33</v>
      </c>
      <c r="O79" s="2">
        <f>N79+SUMIFS(data!$H$1:$H$1683, data!$A$1:$A$1683, Heron!$A79,  data!$E$1:$E$1683, Heron!O$5)</f>
        <v>26429.33</v>
      </c>
      <c r="P79" s="2">
        <f>O79+SUMIFS(data!$H$1:$H$1683, data!$A$1:$A$1683, Heron!$A79,  data!$E$1:$E$1683, Heron!P$5)</f>
        <v>33779.660000000003</v>
      </c>
      <c r="Q79" s="2">
        <f>P79+SUMIFS(data!$H$1:$H$1683, data!$A$1:$A$1683, Heron!$A79,  data!$E$1:$E$1683, Heron!Q$5)</f>
        <v>42603.560000000005</v>
      </c>
      <c r="R79" s="2">
        <f>Q79+SUMIFS(data!$H$1:$H$1683, data!$A$1:$A$1683, Heron!$A79,  data!$E$1:$E$1683, Heron!R$5)</f>
        <v>53345.22</v>
      </c>
      <c r="S79" s="2">
        <f>R79+SUMIFS(data!$H$1:$H$1683, data!$A$1:$A$1683, Heron!$A79,  data!$E$1:$E$1683, Heron!S$5)</f>
        <v>63805.19</v>
      </c>
      <c r="T79" s="2">
        <f>S79+SUMIFS(data!$H$1:$H$1683, data!$A$1:$A$1683, Heron!$A79,  data!$E$1:$E$1683, Heron!T$5)</f>
        <v>74321.69</v>
      </c>
      <c r="U79" s="2">
        <f>T79+SUMIFS(data!$H$1:$H$1683, data!$A$1:$A$1683, Heron!$A79,  data!$E$1:$E$1683, Heron!U$5)</f>
        <v>87546.12</v>
      </c>
      <c r="V79" s="2">
        <f>U79+SUMIFS(data!$H$1:$H$1683, data!$A$1:$A$1683, Heron!$A79,  data!$E$1:$E$1683, Heron!V$5)</f>
        <v>99693.31</v>
      </c>
      <c r="W79" s="2">
        <f>V79+SUMIFS(data!$H$1:$H$1683, data!$A$1:$A$1683, Heron!$A79,  data!$E$1:$E$1683, Heron!W$5)</f>
        <v>99693.31</v>
      </c>
      <c r="X79" s="2">
        <f>W79+SUMIFS(data!$H$1:$H$1683, data!$A$1:$A$1683, Heron!$A79,  data!$E$1:$E$1683, Heron!X$5)</f>
        <v>99693.31</v>
      </c>
      <c r="Y79" s="2">
        <f>X79+SUMIFS(data!$H$1:$H$1683, data!$A$1:$A$1683, Heron!$A79,  data!$E$1:$E$1683, Heron!Y$5)</f>
        <v>99693.31</v>
      </c>
      <c r="Z79" s="2">
        <f>Y79+SUMIFS(data!$H$1:$H$1683, data!$A$1:$A$1683, Heron!$A79,  data!$E$1:$E$1683, Heron!Z$5)</f>
        <v>99693.31</v>
      </c>
      <c r="AA79" s="2">
        <f>Z79+SUMIFS(data!$H$1:$H$1683, data!$A$1:$A$1683, Heron!$A79,  data!$E$1:$E$1683, Heron!AA$5)</f>
        <v>107043.64</v>
      </c>
      <c r="AB79" s="2">
        <f>AA79+SUMIFS(data!$H$1:$H$1683, data!$A$1:$A$1683, Heron!$A79,  data!$E$1:$E$1683, Heron!AB$5)</f>
        <v>121744.3</v>
      </c>
      <c r="AC79" s="2">
        <f>AB79+SUMIFS(data!$H$1:$H$1683, data!$A$1:$A$1683, Heron!$A79,  data!$E$1:$E$1683, Heron!AC$5)</f>
        <v>139392.1</v>
      </c>
      <c r="AD79" s="2">
        <f>AC79+SUMIFS(data!$H$1:$H$1683, data!$A$1:$A$1683, Heron!$A79,  data!$E$1:$E$1683, Heron!AD$5)</f>
        <v>160875.42000000001</v>
      </c>
      <c r="AE79" s="2">
        <f>AD79+SUMIFS(data!$H$1:$H$1683, data!$A$1:$A$1683, Heron!$A79,  data!$E$1:$E$1683, Heron!AE$5)</f>
        <v>160875.42000000001</v>
      </c>
      <c r="AF79" s="2">
        <f>AE79+SUMIFS(data!$H$1:$H$1683, data!$A$1:$A$1683, Heron!$A79,  data!$E$1:$E$1683, Heron!AF$5)</f>
        <v>160875.42000000001</v>
      </c>
    </row>
    <row r="80" spans="1:32" x14ac:dyDescent="0.2">
      <c r="A80" t="s">
        <v>39</v>
      </c>
      <c r="C80" s="2">
        <f>SUMIFS(data!$H$1:$H$1683, data!$A$1:$A$1683, Heron!$A80, data!$E$1:$E$1683, Heron!C$5)</f>
        <v>54.64</v>
      </c>
      <c r="D80" s="2">
        <f>C80+SUMIFS(data!$H$1:$H$1683, data!$A$1:$A$1683, Heron!$A80,  data!$E$1:$E$1683, Heron!D$5)</f>
        <v>54.64</v>
      </c>
      <c r="E80" s="2">
        <f>D80+SUMIFS(data!$H$1:$H$1683, data!$A$1:$A$1683, Heron!$A80,  data!$E$1:$E$1683, Heron!E$5)</f>
        <v>54.64</v>
      </c>
      <c r="F80" s="2">
        <f>E80+SUMIFS(data!$H$1:$H$1683, data!$A$1:$A$1683, Heron!$A80,  data!$E$1:$E$1683, Heron!F$5)</f>
        <v>213.2</v>
      </c>
      <c r="G80" s="2">
        <f>F80+SUMIFS(data!$H$1:$H$1683, data!$A$1:$A$1683, Heron!$A80,  data!$E$1:$E$1683, Heron!G$5)</f>
        <v>224.42</v>
      </c>
      <c r="H80" s="2">
        <f>G80+SUMIFS(data!$H$1:$H$1683, data!$A$1:$A$1683, Heron!$A80,  data!$E$1:$E$1683, Heron!H$5)</f>
        <v>317.06</v>
      </c>
      <c r="I80" s="2">
        <f>H80+SUMIFS(data!$H$1:$H$1683, data!$A$1:$A$1683, Heron!$A80,  data!$E$1:$E$1683, Heron!I$5)</f>
        <v>406.78</v>
      </c>
      <c r="J80" s="2">
        <f>I80+SUMIFS(data!$H$1:$H$1683, data!$A$1:$A$1683, Heron!$A80,  data!$E$1:$E$1683, Heron!J$5)</f>
        <v>588.43999999999994</v>
      </c>
      <c r="K80" s="2">
        <f>J80+SUMIFS(data!$H$1:$H$1683, data!$A$1:$A$1683, Heron!$A80,  data!$E$1:$E$1683, Heron!K$5)</f>
        <v>588.43999999999994</v>
      </c>
      <c r="L80" s="2">
        <f>K80+SUMIFS(data!$H$1:$H$1683, data!$A$1:$A$1683, Heron!$A80,  data!$E$1:$E$1683, Heron!L$5)</f>
        <v>588.43999999999994</v>
      </c>
      <c r="M80" s="2">
        <f>L80+SUMIFS(data!$H$1:$H$1683, data!$A$1:$A$1683, Heron!$A80,  data!$E$1:$E$1683, Heron!M$5)</f>
        <v>588.43999999999994</v>
      </c>
      <c r="N80" s="2">
        <f>M80+SUMIFS(data!$H$1:$H$1683, data!$A$1:$A$1683, Heron!$A80,  data!$E$1:$E$1683, Heron!N$5)</f>
        <v>588.43999999999994</v>
      </c>
      <c r="O80" s="2">
        <f>N80+SUMIFS(data!$H$1:$H$1683, data!$A$1:$A$1683, Heron!$A80,  data!$E$1:$E$1683, Heron!O$5)</f>
        <v>770.1099999999999</v>
      </c>
      <c r="P80" s="2">
        <f>O80+SUMIFS(data!$H$1:$H$1683, data!$A$1:$A$1683, Heron!$A80,  data!$E$1:$E$1683, Heron!P$5)</f>
        <v>54.639999999999873</v>
      </c>
      <c r="Q80" s="2">
        <f>P80+SUMIFS(data!$H$1:$H$1683, data!$A$1:$A$1683, Heron!$A80,  data!$E$1:$E$1683, Heron!Q$5)</f>
        <v>54.639999999999873</v>
      </c>
      <c r="R80" s="2">
        <f>Q80+SUMIFS(data!$H$1:$H$1683, data!$A$1:$A$1683, Heron!$A80,  data!$E$1:$E$1683, Heron!R$5)</f>
        <v>54.639999999999873</v>
      </c>
      <c r="S80" s="2">
        <f>R80+SUMIFS(data!$H$1:$H$1683, data!$A$1:$A$1683, Heron!$A80,  data!$E$1:$E$1683, Heron!S$5)</f>
        <v>54.639999999999873</v>
      </c>
      <c r="T80" s="2">
        <f>S80+SUMIFS(data!$H$1:$H$1683, data!$A$1:$A$1683, Heron!$A80,  data!$E$1:$E$1683, Heron!T$5)</f>
        <v>54.639999999999873</v>
      </c>
      <c r="U80" s="2">
        <f>T80+SUMIFS(data!$H$1:$H$1683, data!$A$1:$A$1683, Heron!$A80,  data!$E$1:$E$1683, Heron!U$5)</f>
        <v>54.639999999999873</v>
      </c>
      <c r="V80" s="2">
        <f>U80+SUMIFS(data!$H$1:$H$1683, data!$A$1:$A$1683, Heron!$A80,  data!$E$1:$E$1683, Heron!V$5)</f>
        <v>54.639999999999873</v>
      </c>
      <c r="W80" s="2">
        <f>V80+SUMIFS(data!$H$1:$H$1683, data!$A$1:$A$1683, Heron!$A80,  data!$E$1:$E$1683, Heron!W$5)</f>
        <v>54.639999999999873</v>
      </c>
      <c r="X80" s="2">
        <f>W80+SUMIFS(data!$H$1:$H$1683, data!$A$1:$A$1683, Heron!$A80,  data!$E$1:$E$1683, Heron!X$5)</f>
        <v>54.639999999999873</v>
      </c>
      <c r="Y80" s="2">
        <f>X80+SUMIFS(data!$H$1:$H$1683, data!$A$1:$A$1683, Heron!$A80,  data!$E$1:$E$1683, Heron!Y$5)</f>
        <v>54.639999999999873</v>
      </c>
      <c r="Z80" s="2">
        <f>Y80+SUMIFS(data!$H$1:$H$1683, data!$A$1:$A$1683, Heron!$A80,  data!$E$1:$E$1683, Heron!Z$5)</f>
        <v>54.639999999999873</v>
      </c>
      <c r="AA80" s="2">
        <f>Z80+SUMIFS(data!$H$1:$H$1683, data!$A$1:$A$1683, Heron!$A80,  data!$E$1:$E$1683, Heron!AA$5)</f>
        <v>236.30999999999986</v>
      </c>
      <c r="AB80" s="2">
        <f>AA80+SUMIFS(data!$H$1:$H$1683, data!$A$1:$A$1683, Heron!$A80,  data!$E$1:$E$1683, Heron!AB$5)</f>
        <v>-479.1600000000002</v>
      </c>
      <c r="AC80" s="2">
        <f>AB80+SUMIFS(data!$H$1:$H$1683, data!$A$1:$A$1683, Heron!$A80,  data!$E$1:$E$1683, Heron!AC$5)</f>
        <v>-479.1600000000002</v>
      </c>
      <c r="AD80" s="2">
        <f>AC80+SUMIFS(data!$H$1:$H$1683, data!$A$1:$A$1683, Heron!$A80,  data!$E$1:$E$1683, Heron!AD$5)</f>
        <v>-479.1600000000002</v>
      </c>
      <c r="AE80" s="2">
        <f>AD80+SUMIFS(data!$H$1:$H$1683, data!$A$1:$A$1683, Heron!$A80,  data!$E$1:$E$1683, Heron!AE$5)</f>
        <v>-479.1600000000002</v>
      </c>
      <c r="AF80" s="2">
        <f>AE80+SUMIFS(data!$H$1:$H$1683, data!$A$1:$A$1683, Heron!$A80,  data!$E$1:$E$1683, Heron!AF$5)</f>
        <v>-479.1600000000002</v>
      </c>
    </row>
    <row r="81" spans="1:32" x14ac:dyDescent="0.2">
      <c r="A81" t="s">
        <v>101</v>
      </c>
      <c r="C81" s="2">
        <f>SUMIFS(data!$H$1:$H$1683, data!$A$1:$A$1683, Heron!$A81, data!$E$1:$E$1683, Heron!C$5)</f>
        <v>0</v>
      </c>
      <c r="D81" s="2">
        <f>C81+SUMIFS(data!$H$1:$H$1683, data!$A$1:$A$1683, Heron!$A81,  data!$E$1:$E$1683, Heron!D$5)</f>
        <v>0</v>
      </c>
      <c r="E81" s="2">
        <f>D81+SUMIFS(data!$H$1:$H$1683, data!$A$1:$A$1683, Heron!$A81,  data!$E$1:$E$1683, Heron!E$5)</f>
        <v>0</v>
      </c>
      <c r="F81" s="2">
        <f>E81+SUMIFS(data!$H$1:$H$1683, data!$A$1:$A$1683, Heron!$A81,  data!$E$1:$E$1683, Heron!F$5)</f>
        <v>0</v>
      </c>
      <c r="G81" s="2">
        <f>F81+SUMIFS(data!$H$1:$H$1683, data!$A$1:$A$1683, Heron!$A81,  data!$E$1:$E$1683, Heron!G$5)</f>
        <v>0</v>
      </c>
      <c r="H81" s="2">
        <f>G81+SUMIFS(data!$H$1:$H$1683, data!$A$1:$A$1683, Heron!$A81,  data!$E$1:$E$1683, Heron!H$5)</f>
        <v>0</v>
      </c>
      <c r="I81" s="2">
        <f>H81+SUMIFS(data!$H$1:$H$1683, data!$A$1:$A$1683, Heron!$A81,  data!$E$1:$E$1683, Heron!I$5)</f>
        <v>0</v>
      </c>
      <c r="J81" s="2">
        <f>I81+SUMIFS(data!$H$1:$H$1683, data!$A$1:$A$1683, Heron!$A81,  data!$E$1:$E$1683, Heron!J$5)</f>
        <v>0</v>
      </c>
      <c r="K81" s="2">
        <f>J81+SUMIFS(data!$H$1:$H$1683, data!$A$1:$A$1683, Heron!$A81,  data!$E$1:$E$1683, Heron!K$5)</f>
        <v>0</v>
      </c>
      <c r="L81" s="2">
        <f>K81+SUMIFS(data!$H$1:$H$1683, data!$A$1:$A$1683, Heron!$A81,  data!$E$1:$E$1683, Heron!L$5)</f>
        <v>0</v>
      </c>
      <c r="M81" s="2">
        <f>L81+SUMIFS(data!$H$1:$H$1683, data!$A$1:$A$1683, Heron!$A81,  data!$E$1:$E$1683, Heron!M$5)</f>
        <v>0</v>
      </c>
      <c r="N81" s="2">
        <f>M81+SUMIFS(data!$H$1:$H$1683, data!$A$1:$A$1683, Heron!$A81,  data!$E$1:$E$1683, Heron!N$5)</f>
        <v>0</v>
      </c>
      <c r="O81" s="2">
        <f>N81+SUMIFS(data!$H$1:$H$1683, data!$A$1:$A$1683, Heron!$A81,  data!$E$1:$E$1683, Heron!O$5)</f>
        <v>0</v>
      </c>
      <c r="P81" s="2">
        <f>O81+SUMIFS(data!$H$1:$H$1683, data!$A$1:$A$1683, Heron!$A81,  data!$E$1:$E$1683, Heron!P$5)</f>
        <v>0</v>
      </c>
      <c r="Q81" s="2">
        <f>P81+SUMIFS(data!$H$1:$H$1683, data!$A$1:$A$1683, Heron!$A81,  data!$E$1:$E$1683, Heron!Q$5)</f>
        <v>0</v>
      </c>
      <c r="R81" s="2">
        <f>Q81+SUMIFS(data!$H$1:$H$1683, data!$A$1:$A$1683, Heron!$A81,  data!$E$1:$E$1683, Heron!R$5)</f>
        <v>0</v>
      </c>
      <c r="S81" s="2">
        <f>R81+SUMIFS(data!$H$1:$H$1683, data!$A$1:$A$1683, Heron!$A81,  data!$E$1:$E$1683, Heron!S$5)</f>
        <v>0</v>
      </c>
      <c r="T81" s="2">
        <f>S81+SUMIFS(data!$H$1:$H$1683, data!$A$1:$A$1683, Heron!$A81,  data!$E$1:$E$1683, Heron!T$5)</f>
        <v>1342.47</v>
      </c>
      <c r="U81" s="2">
        <f>T81+SUMIFS(data!$H$1:$H$1683, data!$A$1:$A$1683, Heron!$A81,  data!$E$1:$E$1683, Heron!U$5)</f>
        <v>5709.59</v>
      </c>
      <c r="V81" s="2">
        <f>U81+SUMIFS(data!$H$1:$H$1683, data!$A$1:$A$1683, Heron!$A81,  data!$E$1:$E$1683, Heron!V$5)</f>
        <v>5709.59</v>
      </c>
      <c r="W81" s="2">
        <f>V81+SUMIFS(data!$H$1:$H$1683, data!$A$1:$A$1683, Heron!$A81,  data!$E$1:$E$1683, Heron!W$5)</f>
        <v>5709.59</v>
      </c>
      <c r="X81" s="2">
        <f>W81+SUMIFS(data!$H$1:$H$1683, data!$A$1:$A$1683, Heron!$A81,  data!$E$1:$E$1683, Heron!X$5)</f>
        <v>5709.59</v>
      </c>
      <c r="Y81" s="2">
        <f>X81+SUMIFS(data!$H$1:$H$1683, data!$A$1:$A$1683, Heron!$A81,  data!$E$1:$E$1683, Heron!Y$5)</f>
        <v>5709.59</v>
      </c>
      <c r="Z81" s="2">
        <f>Y81+SUMIFS(data!$H$1:$H$1683, data!$A$1:$A$1683, Heron!$A81,  data!$E$1:$E$1683, Heron!Z$5)</f>
        <v>5709.59</v>
      </c>
      <c r="AA81" s="2">
        <f>Z81+SUMIFS(data!$H$1:$H$1683, data!$A$1:$A$1683, Heron!$A81,  data!$E$1:$E$1683, Heron!AA$5)</f>
        <v>5709.59</v>
      </c>
      <c r="AB81" s="2">
        <f>AA81+SUMIFS(data!$H$1:$H$1683, data!$A$1:$A$1683, Heron!$A81,  data!$E$1:$E$1683, Heron!AB$5)</f>
        <v>5709.59</v>
      </c>
      <c r="AC81" s="2">
        <f>AB81+SUMIFS(data!$H$1:$H$1683, data!$A$1:$A$1683, Heron!$A81,  data!$E$1:$E$1683, Heron!AC$5)</f>
        <v>5709.59</v>
      </c>
      <c r="AD81" s="2">
        <f>AC81+SUMIFS(data!$H$1:$H$1683, data!$A$1:$A$1683, Heron!$A81,  data!$E$1:$E$1683, Heron!AD$5)</f>
        <v>5709.59</v>
      </c>
      <c r="AE81" s="2">
        <f>AD81+SUMIFS(data!$H$1:$H$1683, data!$A$1:$A$1683, Heron!$A81,  data!$E$1:$E$1683, Heron!AE$5)</f>
        <v>5709.59</v>
      </c>
      <c r="AF81" s="2">
        <f>AE81+SUMIFS(data!$H$1:$H$1683, data!$A$1:$A$1683, Heron!$A81,  data!$E$1:$E$1683, Heron!AF$5)</f>
        <v>5709.59</v>
      </c>
    </row>
    <row r="82" spans="1:32" x14ac:dyDescent="0.2">
      <c r="A82" t="s">
        <v>102</v>
      </c>
      <c r="C82" s="2">
        <f>SUMIFS(data!$H$1:$H$1683, data!$A$1:$A$1683, Heron!$A82, data!$E$1:$E$1683, Heron!C$5)</f>
        <v>0</v>
      </c>
      <c r="D82" s="2">
        <f>C82+SUMIFS(data!$H$1:$H$1683, data!$A$1:$A$1683, Heron!$A82,  data!$E$1:$E$1683, Heron!D$5)</f>
        <v>0</v>
      </c>
      <c r="E82" s="2">
        <f>D82+SUMIFS(data!$H$1:$H$1683, data!$A$1:$A$1683, Heron!$A82,  data!$E$1:$E$1683, Heron!E$5)</f>
        <v>0</v>
      </c>
      <c r="F82" s="2">
        <f>E82+SUMIFS(data!$H$1:$H$1683, data!$A$1:$A$1683, Heron!$A82,  data!$E$1:$E$1683, Heron!F$5)</f>
        <v>0</v>
      </c>
      <c r="G82" s="2">
        <f>F82+SUMIFS(data!$H$1:$H$1683, data!$A$1:$A$1683, Heron!$A82,  data!$E$1:$E$1683, Heron!G$5)</f>
        <v>0</v>
      </c>
      <c r="H82" s="2">
        <f>G82+SUMIFS(data!$H$1:$H$1683, data!$A$1:$A$1683, Heron!$A82,  data!$E$1:$E$1683, Heron!H$5)</f>
        <v>0</v>
      </c>
      <c r="I82" s="2">
        <f>H82+SUMIFS(data!$H$1:$H$1683, data!$A$1:$A$1683, Heron!$A82,  data!$E$1:$E$1683, Heron!I$5)</f>
        <v>0</v>
      </c>
      <c r="J82" s="2">
        <f>I82+SUMIFS(data!$H$1:$H$1683, data!$A$1:$A$1683, Heron!$A82,  data!$E$1:$E$1683, Heron!J$5)</f>
        <v>0</v>
      </c>
      <c r="K82" s="2">
        <f>J82+SUMIFS(data!$H$1:$H$1683, data!$A$1:$A$1683, Heron!$A82,  data!$E$1:$E$1683, Heron!K$5)</f>
        <v>0</v>
      </c>
      <c r="L82" s="2">
        <f>K82+SUMIFS(data!$H$1:$H$1683, data!$A$1:$A$1683, Heron!$A82,  data!$E$1:$E$1683, Heron!L$5)</f>
        <v>0</v>
      </c>
      <c r="M82" s="2">
        <f>L82+SUMIFS(data!$H$1:$H$1683, data!$A$1:$A$1683, Heron!$A82,  data!$E$1:$E$1683, Heron!M$5)</f>
        <v>0</v>
      </c>
      <c r="N82" s="2">
        <f>M82+SUMIFS(data!$H$1:$H$1683, data!$A$1:$A$1683, Heron!$A82,  data!$E$1:$E$1683, Heron!N$5)</f>
        <v>0</v>
      </c>
      <c r="O82" s="2">
        <f>N82+SUMIFS(data!$H$1:$H$1683, data!$A$1:$A$1683, Heron!$A82,  data!$E$1:$E$1683, Heron!O$5)</f>
        <v>0</v>
      </c>
      <c r="P82" s="2">
        <f>O82+SUMIFS(data!$H$1:$H$1683, data!$A$1:$A$1683, Heron!$A82,  data!$E$1:$E$1683, Heron!P$5)</f>
        <v>0</v>
      </c>
      <c r="Q82" s="2">
        <f>P82+SUMIFS(data!$H$1:$H$1683, data!$A$1:$A$1683, Heron!$A82,  data!$E$1:$E$1683, Heron!Q$5)</f>
        <v>0</v>
      </c>
      <c r="R82" s="2">
        <f>Q82+SUMIFS(data!$H$1:$H$1683, data!$A$1:$A$1683, Heron!$A82,  data!$E$1:$E$1683, Heron!R$5)</f>
        <v>0</v>
      </c>
      <c r="S82" s="2">
        <f>R82+SUMIFS(data!$H$1:$H$1683, data!$A$1:$A$1683, Heron!$A82,  data!$E$1:$E$1683, Heron!S$5)</f>
        <v>0</v>
      </c>
      <c r="T82" s="2">
        <f>S82+SUMIFS(data!$H$1:$H$1683, data!$A$1:$A$1683, Heron!$A82,  data!$E$1:$E$1683, Heron!T$5)</f>
        <v>1610.96</v>
      </c>
      <c r="U82" s="2">
        <f>T82+SUMIFS(data!$H$1:$H$1683, data!$A$1:$A$1683, Heron!$A82,  data!$E$1:$E$1683, Heron!U$5)</f>
        <v>19334.379999999997</v>
      </c>
      <c r="V82" s="2">
        <f>U82+SUMIFS(data!$H$1:$H$1683, data!$A$1:$A$1683, Heron!$A82,  data!$E$1:$E$1683, Heron!V$5)</f>
        <v>19334.379999999997</v>
      </c>
      <c r="W82" s="2">
        <f>V82+SUMIFS(data!$H$1:$H$1683, data!$A$1:$A$1683, Heron!$A82,  data!$E$1:$E$1683, Heron!W$5)</f>
        <v>19334.379999999997</v>
      </c>
      <c r="X82" s="2">
        <f>W82+SUMIFS(data!$H$1:$H$1683, data!$A$1:$A$1683, Heron!$A82,  data!$E$1:$E$1683, Heron!X$5)</f>
        <v>19334.379999999997</v>
      </c>
      <c r="Y82" s="2">
        <f>X82+SUMIFS(data!$H$1:$H$1683, data!$A$1:$A$1683, Heron!$A82,  data!$E$1:$E$1683, Heron!Y$5)</f>
        <v>19334.379999999997</v>
      </c>
      <c r="Z82" s="2">
        <f>Y82+SUMIFS(data!$H$1:$H$1683, data!$A$1:$A$1683, Heron!$A82,  data!$E$1:$E$1683, Heron!Z$5)</f>
        <v>19334.379999999997</v>
      </c>
      <c r="AA82" s="2">
        <f>Z82+SUMIFS(data!$H$1:$H$1683, data!$A$1:$A$1683, Heron!$A82,  data!$E$1:$E$1683, Heron!AA$5)</f>
        <v>19334.379999999997</v>
      </c>
      <c r="AB82" s="2">
        <f>AA82+SUMIFS(data!$H$1:$H$1683, data!$A$1:$A$1683, Heron!$A82,  data!$E$1:$E$1683, Heron!AB$5)</f>
        <v>19334.379999999997</v>
      </c>
      <c r="AC82" s="2">
        <f>AB82+SUMIFS(data!$H$1:$H$1683, data!$A$1:$A$1683, Heron!$A82,  data!$E$1:$E$1683, Heron!AC$5)</f>
        <v>19334.379999999997</v>
      </c>
      <c r="AD82" s="2">
        <f>AC82+SUMIFS(data!$H$1:$H$1683, data!$A$1:$A$1683, Heron!$A82,  data!$E$1:$E$1683, Heron!AD$5)</f>
        <v>19334.379999999997</v>
      </c>
      <c r="AE82" s="2">
        <f>AD82+SUMIFS(data!$H$1:$H$1683, data!$A$1:$A$1683, Heron!$A82,  data!$E$1:$E$1683, Heron!AE$5)</f>
        <v>19334.379999999997</v>
      </c>
      <c r="AF82" s="2">
        <f>AE82+SUMIFS(data!$H$1:$H$1683, data!$A$1:$A$1683, Heron!$A82,  data!$E$1:$E$1683, Heron!AF$5)</f>
        <v>19334.379999999997</v>
      </c>
    </row>
    <row r="83" spans="1:32" x14ac:dyDescent="0.2">
      <c r="A83" t="s">
        <v>103</v>
      </c>
      <c r="C83" s="2">
        <f>SUMIFS(data!$H$1:$H$1683, data!$A$1:$A$1683, Heron!$A83, data!$E$1:$E$1683, Heron!C$5)</f>
        <v>0</v>
      </c>
      <c r="D83" s="2">
        <f>C83+SUMIFS(data!$H$1:$H$1683, data!$A$1:$A$1683, Heron!$A83,  data!$E$1:$E$1683, Heron!D$5)</f>
        <v>0</v>
      </c>
      <c r="E83" s="2">
        <f>D83+SUMIFS(data!$H$1:$H$1683, data!$A$1:$A$1683, Heron!$A83,  data!$E$1:$E$1683, Heron!E$5)</f>
        <v>0</v>
      </c>
      <c r="F83" s="2">
        <f>E83+SUMIFS(data!$H$1:$H$1683, data!$A$1:$A$1683, Heron!$A83,  data!$E$1:$E$1683, Heron!F$5)</f>
        <v>0</v>
      </c>
      <c r="G83" s="2">
        <f>F83+SUMIFS(data!$H$1:$H$1683, data!$A$1:$A$1683, Heron!$A83,  data!$E$1:$E$1683, Heron!G$5)</f>
        <v>0</v>
      </c>
      <c r="H83" s="2">
        <f>G83+SUMIFS(data!$H$1:$H$1683, data!$A$1:$A$1683, Heron!$A83,  data!$E$1:$E$1683, Heron!H$5)</f>
        <v>0</v>
      </c>
      <c r="I83" s="2">
        <f>H83+SUMIFS(data!$H$1:$H$1683, data!$A$1:$A$1683, Heron!$A83,  data!$E$1:$E$1683, Heron!I$5)</f>
        <v>0</v>
      </c>
      <c r="J83" s="2">
        <f>I83+SUMIFS(data!$H$1:$H$1683, data!$A$1:$A$1683, Heron!$A83,  data!$E$1:$E$1683, Heron!J$5)</f>
        <v>0</v>
      </c>
      <c r="K83" s="2">
        <f>J83+SUMIFS(data!$H$1:$H$1683, data!$A$1:$A$1683, Heron!$A83,  data!$E$1:$E$1683, Heron!K$5)</f>
        <v>0</v>
      </c>
      <c r="L83" s="2">
        <f>K83+SUMIFS(data!$H$1:$H$1683, data!$A$1:$A$1683, Heron!$A83,  data!$E$1:$E$1683, Heron!L$5)</f>
        <v>0</v>
      </c>
      <c r="M83" s="2">
        <f>L83+SUMIFS(data!$H$1:$H$1683, data!$A$1:$A$1683, Heron!$A83,  data!$E$1:$E$1683, Heron!M$5)</f>
        <v>0</v>
      </c>
      <c r="N83" s="2">
        <f>M83+SUMIFS(data!$H$1:$H$1683, data!$A$1:$A$1683, Heron!$A83,  data!$E$1:$E$1683, Heron!N$5)</f>
        <v>0</v>
      </c>
      <c r="O83" s="2">
        <f>N83+SUMIFS(data!$H$1:$H$1683, data!$A$1:$A$1683, Heron!$A83,  data!$E$1:$E$1683, Heron!O$5)</f>
        <v>0</v>
      </c>
      <c r="P83" s="2">
        <f>O83+SUMIFS(data!$H$1:$H$1683, data!$A$1:$A$1683, Heron!$A83,  data!$E$1:$E$1683, Heron!P$5)</f>
        <v>0</v>
      </c>
      <c r="Q83" s="2">
        <f>P83+SUMIFS(data!$H$1:$H$1683, data!$A$1:$A$1683, Heron!$A83,  data!$E$1:$E$1683, Heron!Q$5)</f>
        <v>0</v>
      </c>
      <c r="R83" s="2">
        <f>Q83+SUMIFS(data!$H$1:$H$1683, data!$A$1:$A$1683, Heron!$A83,  data!$E$1:$E$1683, Heron!R$5)</f>
        <v>0</v>
      </c>
      <c r="S83" s="2">
        <f>R83+SUMIFS(data!$H$1:$H$1683, data!$A$1:$A$1683, Heron!$A83,  data!$E$1:$E$1683, Heron!S$5)</f>
        <v>0</v>
      </c>
      <c r="T83" s="2">
        <f>S83+SUMIFS(data!$H$1:$H$1683, data!$A$1:$A$1683, Heron!$A83,  data!$E$1:$E$1683, Heron!T$5)</f>
        <v>0</v>
      </c>
      <c r="U83" s="2">
        <f>T83+SUMIFS(data!$H$1:$H$1683, data!$A$1:$A$1683, Heron!$A83,  data!$E$1:$E$1683, Heron!U$5)</f>
        <v>9131.51</v>
      </c>
      <c r="V83" s="2">
        <f>U83+SUMIFS(data!$H$1:$H$1683, data!$A$1:$A$1683, Heron!$A83,  data!$E$1:$E$1683, Heron!V$5)</f>
        <v>9131.51</v>
      </c>
      <c r="W83" s="2">
        <f>V83+SUMIFS(data!$H$1:$H$1683, data!$A$1:$A$1683, Heron!$A83,  data!$E$1:$E$1683, Heron!W$5)</f>
        <v>9131.51</v>
      </c>
      <c r="X83" s="2">
        <f>W83+SUMIFS(data!$H$1:$H$1683, data!$A$1:$A$1683, Heron!$A83,  data!$E$1:$E$1683, Heron!X$5)</f>
        <v>9131.51</v>
      </c>
      <c r="Y83" s="2">
        <f>X83+SUMIFS(data!$H$1:$H$1683, data!$A$1:$A$1683, Heron!$A83,  data!$E$1:$E$1683, Heron!Y$5)</f>
        <v>9131.51</v>
      </c>
      <c r="Z83" s="2">
        <f>Y83+SUMIFS(data!$H$1:$H$1683, data!$A$1:$A$1683, Heron!$A83,  data!$E$1:$E$1683, Heron!Z$5)</f>
        <v>9131.51</v>
      </c>
      <c r="AA83" s="2">
        <f>Z83+SUMIFS(data!$H$1:$H$1683, data!$A$1:$A$1683, Heron!$A83,  data!$E$1:$E$1683, Heron!AA$5)</f>
        <v>9131.51</v>
      </c>
      <c r="AB83" s="2">
        <f>AA83+SUMIFS(data!$H$1:$H$1683, data!$A$1:$A$1683, Heron!$A83,  data!$E$1:$E$1683, Heron!AB$5)</f>
        <v>9131.51</v>
      </c>
      <c r="AC83" s="2">
        <f>AB83+SUMIFS(data!$H$1:$H$1683, data!$A$1:$A$1683, Heron!$A83,  data!$E$1:$E$1683, Heron!AC$5)</f>
        <v>9131.51</v>
      </c>
      <c r="AD83" s="2">
        <f>AC83+SUMIFS(data!$H$1:$H$1683, data!$A$1:$A$1683, Heron!$A83,  data!$E$1:$E$1683, Heron!AD$5)</f>
        <v>9131.51</v>
      </c>
      <c r="AE83" s="2">
        <f>AD83+SUMIFS(data!$H$1:$H$1683, data!$A$1:$A$1683, Heron!$A83,  data!$E$1:$E$1683, Heron!AE$5)</f>
        <v>9131.51</v>
      </c>
      <c r="AF83" s="2">
        <f>AE83+SUMIFS(data!$H$1:$H$1683, data!$A$1:$A$1683, Heron!$A83,  data!$E$1:$E$1683, Heron!AF$5)</f>
        <v>9131.51</v>
      </c>
    </row>
    <row r="84" spans="1:32" x14ac:dyDescent="0.2">
      <c r="A84" t="s">
        <v>40</v>
      </c>
      <c r="C84" s="2">
        <f>SUMIFS(data!$H$1:$H$1683, data!$A$1:$A$1683, Heron!$A84, data!$E$1:$E$1683, Heron!C$5)</f>
        <v>0</v>
      </c>
      <c r="D84" s="2">
        <f>C84+SUMIFS(data!$H$1:$H$1683, data!$A$1:$A$1683, Heron!$A84,  data!$E$1:$E$1683, Heron!D$5)</f>
        <v>0</v>
      </c>
      <c r="E84" s="2">
        <f>D84+SUMIFS(data!$H$1:$H$1683, data!$A$1:$A$1683, Heron!$A84,  data!$E$1:$E$1683, Heron!E$5)</f>
        <v>0</v>
      </c>
      <c r="F84" s="2">
        <f>E84+SUMIFS(data!$H$1:$H$1683, data!$A$1:$A$1683, Heron!$A84,  data!$E$1:$E$1683, Heron!F$5)</f>
        <v>0</v>
      </c>
      <c r="G84" s="2">
        <f>F84+SUMIFS(data!$H$1:$H$1683, data!$A$1:$A$1683, Heron!$A84,  data!$E$1:$E$1683, Heron!G$5)</f>
        <v>0</v>
      </c>
      <c r="H84" s="2">
        <f>G84+SUMIFS(data!$H$1:$H$1683, data!$A$1:$A$1683, Heron!$A84,  data!$E$1:$E$1683, Heron!H$5)</f>
        <v>0</v>
      </c>
      <c r="I84" s="2">
        <f>H84+SUMIFS(data!$H$1:$H$1683, data!$A$1:$A$1683, Heron!$A84,  data!$E$1:$E$1683, Heron!I$5)</f>
        <v>0</v>
      </c>
      <c r="J84" s="2">
        <f>I84+SUMIFS(data!$H$1:$H$1683, data!$A$1:$A$1683, Heron!$A84,  data!$E$1:$E$1683, Heron!J$5)</f>
        <v>0</v>
      </c>
      <c r="K84" s="2">
        <f>J84+SUMIFS(data!$H$1:$H$1683, data!$A$1:$A$1683, Heron!$A84,  data!$E$1:$E$1683, Heron!K$5)</f>
        <v>10317.81</v>
      </c>
      <c r="L84" s="2">
        <f>K84+SUMIFS(data!$H$1:$H$1683, data!$A$1:$A$1683, Heron!$A84,  data!$E$1:$E$1683, Heron!L$5)</f>
        <v>63632.89</v>
      </c>
      <c r="M84" s="2">
        <f>L84+SUMIFS(data!$H$1:$H$1683, data!$A$1:$A$1683, Heron!$A84,  data!$E$1:$E$1683, Heron!M$5)</f>
        <v>142876.75</v>
      </c>
      <c r="N84" s="2">
        <f>M84+SUMIFS(data!$H$1:$H$1683, data!$A$1:$A$1683, Heron!$A84,  data!$E$1:$E$1683, Heron!N$5)</f>
        <v>142876.75</v>
      </c>
      <c r="O84" s="2">
        <f>N84+SUMIFS(data!$H$1:$H$1683, data!$A$1:$A$1683, Heron!$A84,  data!$E$1:$E$1683, Heron!O$5)</f>
        <v>183253.46</v>
      </c>
      <c r="P84" s="2">
        <f>O84+SUMIFS(data!$H$1:$H$1683, data!$A$1:$A$1683, Heron!$A84,  data!$E$1:$E$1683, Heron!P$5)</f>
        <v>183253.46</v>
      </c>
      <c r="Q84" s="2">
        <f>P84+SUMIFS(data!$H$1:$H$1683, data!$A$1:$A$1683, Heron!$A84,  data!$E$1:$E$1683, Heron!Q$5)</f>
        <v>413141.29</v>
      </c>
      <c r="R84" s="2">
        <f>Q84+SUMIFS(data!$H$1:$H$1683, data!$A$1:$A$1683, Heron!$A84,  data!$E$1:$E$1683, Heron!R$5)</f>
        <v>543243.94999999995</v>
      </c>
      <c r="S84" s="2">
        <f>R84+SUMIFS(data!$H$1:$H$1683, data!$A$1:$A$1683, Heron!$A84,  data!$E$1:$E$1683, Heron!S$5)</f>
        <v>543243.94999999995</v>
      </c>
      <c r="T84" s="2">
        <f>S84+SUMIFS(data!$H$1:$H$1683, data!$A$1:$A$1683, Heron!$A84,  data!$E$1:$E$1683, Heron!T$5)</f>
        <v>858238.16999999993</v>
      </c>
      <c r="U84" s="2">
        <f>T84+SUMIFS(data!$H$1:$H$1683, data!$A$1:$A$1683, Heron!$A84,  data!$E$1:$E$1683, Heron!U$5)</f>
        <v>1132988.0999999999</v>
      </c>
      <c r="V84" s="2">
        <f>U84+SUMIFS(data!$H$1:$H$1683, data!$A$1:$A$1683, Heron!$A84,  data!$E$1:$E$1683, Heron!V$5)</f>
        <v>1511145.9499999997</v>
      </c>
      <c r="W84" s="2">
        <f>V84+SUMIFS(data!$H$1:$H$1683, data!$A$1:$A$1683, Heron!$A84,  data!$E$1:$E$1683, Heron!W$5)</f>
        <v>1889303.7999999998</v>
      </c>
      <c r="X84" s="2">
        <f>W84+SUMIFS(data!$H$1:$H$1683, data!$A$1:$A$1683, Heron!$A84,  data!$E$1:$E$1683, Heron!X$5)</f>
        <v>2267461.65</v>
      </c>
      <c r="Y84" s="2">
        <f>X84+SUMIFS(data!$H$1:$H$1683, data!$A$1:$A$1683, Heron!$A84,  data!$E$1:$E$1683, Heron!Y$5)</f>
        <v>4895619.5</v>
      </c>
      <c r="Z84" s="2">
        <f>Y84+SUMIFS(data!$H$1:$H$1683, data!$A$1:$A$1683, Heron!$A84,  data!$E$1:$E$1683, Heron!Z$5)</f>
        <v>7523777.3499999996</v>
      </c>
      <c r="AA84" s="2">
        <f>Z84+SUMIFS(data!$H$1:$H$1683, data!$A$1:$A$1683, Heron!$A84,  data!$E$1:$E$1683, Heron!AA$5)</f>
        <v>7882688.6199999992</v>
      </c>
      <c r="AB84" s="2">
        <f>AA84+SUMIFS(data!$H$1:$H$1683, data!$A$1:$A$1683, Heron!$A84,  data!$E$1:$E$1683, Heron!AB$5)</f>
        <v>10410846.469999999</v>
      </c>
      <c r="AC84" s="2">
        <f>AB84+SUMIFS(data!$H$1:$H$1683, data!$A$1:$A$1683, Heron!$A84,  data!$E$1:$E$1683, Heron!AC$5)</f>
        <v>13070105.659999998</v>
      </c>
      <c r="AD84" s="2">
        <f>AC84+SUMIFS(data!$H$1:$H$1683, data!$A$1:$A$1683, Heron!$A84,  data!$E$1:$E$1683, Heron!AD$5)</f>
        <v>15858468.829999998</v>
      </c>
      <c r="AE84" s="2">
        <f>AD84+SUMIFS(data!$H$1:$H$1683, data!$A$1:$A$1683, Heron!$A84,  data!$E$1:$E$1683, Heron!AE$5)</f>
        <v>18733421.209999997</v>
      </c>
      <c r="AF84" s="2">
        <f>AE84+SUMIFS(data!$H$1:$H$1683, data!$A$1:$A$1683, Heron!$A84,  data!$E$1:$E$1683, Heron!AF$5)</f>
        <v>21608373.959999997</v>
      </c>
    </row>
    <row r="85" spans="1:32" x14ac:dyDescent="0.2">
      <c r="A85" t="s">
        <v>41</v>
      </c>
      <c r="C85" s="2">
        <f>SUMIFS(data!$H$1:$H$1683, data!$A$1:$A$1683, Heron!$A85, data!$E$1:$E$1683, Heron!C$5)</f>
        <v>0</v>
      </c>
      <c r="D85" s="2">
        <f>C85+SUMIFS(data!$H$1:$H$1683, data!$A$1:$A$1683, Heron!$A85,  data!$E$1:$E$1683, Heron!D$5)</f>
        <v>0</v>
      </c>
      <c r="E85" s="2">
        <f>D85+SUMIFS(data!$H$1:$H$1683, data!$A$1:$A$1683, Heron!$A85,  data!$E$1:$E$1683, Heron!E$5)</f>
        <v>0</v>
      </c>
      <c r="F85" s="2">
        <f>E85+SUMIFS(data!$H$1:$H$1683, data!$A$1:$A$1683, Heron!$A85,  data!$E$1:$E$1683, Heron!F$5)</f>
        <v>0</v>
      </c>
      <c r="G85" s="2">
        <f>F85+SUMIFS(data!$H$1:$H$1683, data!$A$1:$A$1683, Heron!$A85,  data!$E$1:$E$1683, Heron!G$5)</f>
        <v>0</v>
      </c>
      <c r="H85" s="2">
        <f>G85+SUMIFS(data!$H$1:$H$1683, data!$A$1:$A$1683, Heron!$A85,  data!$E$1:$E$1683, Heron!H$5)</f>
        <v>0</v>
      </c>
      <c r="I85" s="2">
        <f>H85+SUMIFS(data!$H$1:$H$1683, data!$A$1:$A$1683, Heron!$A85,  data!$E$1:$E$1683, Heron!I$5)</f>
        <v>0</v>
      </c>
      <c r="J85" s="2">
        <f>I85+SUMIFS(data!$H$1:$H$1683, data!$A$1:$A$1683, Heron!$A85,  data!$E$1:$E$1683, Heron!J$5)</f>
        <v>0</v>
      </c>
      <c r="K85" s="2">
        <f>J85+SUMIFS(data!$H$1:$H$1683, data!$A$1:$A$1683, Heron!$A85,  data!$E$1:$E$1683, Heron!K$5)</f>
        <v>376726.01</v>
      </c>
      <c r="L85" s="2">
        <f>K85+SUMIFS(data!$H$1:$H$1683, data!$A$1:$A$1683, Heron!$A85,  data!$E$1:$E$1683, Heron!L$5)</f>
        <v>701712.29</v>
      </c>
      <c r="M85" s="2">
        <f>L85+SUMIFS(data!$H$1:$H$1683, data!$A$1:$A$1683, Heron!$A85,  data!$E$1:$E$1683, Heron!M$5)</f>
        <v>1035616.4</v>
      </c>
      <c r="N85" s="2">
        <f>M85+SUMIFS(data!$H$1:$H$1683, data!$A$1:$A$1683, Heron!$A85,  data!$E$1:$E$1683, Heron!N$5)</f>
        <v>1087561.6100000001</v>
      </c>
      <c r="O85" s="2">
        <f>N85+SUMIFS(data!$H$1:$H$1683, data!$A$1:$A$1683, Heron!$A85,  data!$E$1:$E$1683, Heron!O$5)</f>
        <v>1220897.2200000002</v>
      </c>
      <c r="P85" s="2">
        <f>O85+SUMIFS(data!$H$1:$H$1683, data!$A$1:$A$1683, Heron!$A85,  data!$E$1:$E$1683, Heron!P$5)</f>
        <v>1276376.6700000002</v>
      </c>
      <c r="Q85" s="2">
        <f>P85+SUMIFS(data!$H$1:$H$1683, data!$A$1:$A$1683, Heron!$A85,  data!$E$1:$E$1683, Heron!Q$5)</f>
        <v>1394280.79</v>
      </c>
      <c r="R85" s="2">
        <f>Q85+SUMIFS(data!$H$1:$H$1683, data!$A$1:$A$1683, Heron!$A85,  data!$E$1:$E$1683, Heron!R$5)</f>
        <v>1394280.79</v>
      </c>
      <c r="S85" s="2">
        <f>R85+SUMIFS(data!$H$1:$H$1683, data!$A$1:$A$1683, Heron!$A85,  data!$E$1:$E$1683, Heron!S$5)</f>
        <v>1420910.92</v>
      </c>
      <c r="T85" s="2">
        <f>S85+SUMIFS(data!$H$1:$H$1683, data!$A$1:$A$1683, Heron!$A85,  data!$E$1:$E$1683, Heron!T$5)</f>
        <v>1420910.92</v>
      </c>
      <c r="U85" s="2">
        <f>T85+SUMIFS(data!$H$1:$H$1683, data!$A$1:$A$1683, Heron!$A85,  data!$E$1:$E$1683, Heron!U$5)</f>
        <v>1420910.92</v>
      </c>
      <c r="V85" s="2">
        <f>U85+SUMIFS(data!$H$1:$H$1683, data!$A$1:$A$1683, Heron!$A85,  data!$E$1:$E$1683, Heron!V$5)</f>
        <v>1547541.0499999998</v>
      </c>
      <c r="W85" s="2">
        <f>V85+SUMIFS(data!$H$1:$H$1683, data!$A$1:$A$1683, Heron!$A85,  data!$E$1:$E$1683, Heron!W$5)</f>
        <v>1674171.1799999997</v>
      </c>
      <c r="X85" s="2">
        <f>W85+SUMIFS(data!$H$1:$H$1683, data!$A$1:$A$1683, Heron!$A85,  data!$E$1:$E$1683, Heron!X$5)</f>
        <v>1800801.3099999996</v>
      </c>
      <c r="Y85" s="2">
        <f>X85+SUMIFS(data!$H$1:$H$1683, data!$A$1:$A$1683, Heron!$A85,  data!$E$1:$E$1683, Heron!Y$5)</f>
        <v>1927431.4399999995</v>
      </c>
      <c r="Z85" s="2">
        <f>Y85+SUMIFS(data!$H$1:$H$1683, data!$A$1:$A$1683, Heron!$A85,  data!$E$1:$E$1683, Heron!Z$5)</f>
        <v>2054061.5699999994</v>
      </c>
      <c r="AA85" s="2">
        <f>Z85+SUMIFS(data!$H$1:$H$1683, data!$A$1:$A$1683, Heron!$A85,  data!$E$1:$E$1683, Heron!AA$5)</f>
        <v>2267554.7099999995</v>
      </c>
      <c r="AB85" s="2">
        <f>AA85+SUMIFS(data!$H$1:$H$1683, data!$A$1:$A$1683, Heron!$A85,  data!$E$1:$E$1683, Heron!AB$5)</f>
        <v>2378513.6099999994</v>
      </c>
      <c r="AC85" s="2">
        <f>AB85+SUMIFS(data!$H$1:$H$1683, data!$A$1:$A$1683, Heron!$A85,  data!$E$1:$E$1683, Heron!AC$5)</f>
        <v>2614321.8499999996</v>
      </c>
      <c r="AD85" s="2">
        <f>AC85+SUMIFS(data!$H$1:$H$1683, data!$A$1:$A$1683, Heron!$A85,  data!$E$1:$E$1683, Heron!AD$5)</f>
        <v>2714321.8499999996</v>
      </c>
      <c r="AE85" s="2">
        <f>AD85+SUMIFS(data!$H$1:$H$1683, data!$A$1:$A$1683, Heron!$A85,  data!$E$1:$E$1683, Heron!AE$5)</f>
        <v>2814321.8499999996</v>
      </c>
      <c r="AF85" s="2">
        <f>AE85+SUMIFS(data!$H$1:$H$1683, data!$A$1:$A$1683, Heron!$A85,  data!$E$1:$E$1683, Heron!AF$5)</f>
        <v>2914321.8499999996</v>
      </c>
    </row>
    <row r="86" spans="1:32" x14ac:dyDescent="0.2">
      <c r="A86" t="s">
        <v>42</v>
      </c>
      <c r="C86" s="2">
        <f>SUMIFS(data!$H$1:$H$1683, data!$A$1:$A$1683, Heron!$A86, data!$E$1:$E$1683, Heron!C$5)</f>
        <v>0</v>
      </c>
      <c r="D86" s="2">
        <f>C86+SUMIFS(data!$H$1:$H$1683, data!$A$1:$A$1683, Heron!$A86,  data!$E$1:$E$1683, Heron!D$5)</f>
        <v>0</v>
      </c>
      <c r="E86" s="2">
        <f>D86+SUMIFS(data!$H$1:$H$1683, data!$A$1:$A$1683, Heron!$A86,  data!$E$1:$E$1683, Heron!E$5)</f>
        <v>0</v>
      </c>
      <c r="F86" s="2">
        <f>E86+SUMIFS(data!$H$1:$H$1683, data!$A$1:$A$1683, Heron!$A86,  data!$E$1:$E$1683, Heron!F$5)</f>
        <v>0</v>
      </c>
      <c r="G86" s="2">
        <f>F86+SUMIFS(data!$H$1:$H$1683, data!$A$1:$A$1683, Heron!$A86,  data!$E$1:$E$1683, Heron!G$5)</f>
        <v>0</v>
      </c>
      <c r="H86" s="2">
        <f>G86+SUMIFS(data!$H$1:$H$1683, data!$A$1:$A$1683, Heron!$A86,  data!$E$1:$E$1683, Heron!H$5)</f>
        <v>0</v>
      </c>
      <c r="I86" s="2">
        <f>H86+SUMIFS(data!$H$1:$H$1683, data!$A$1:$A$1683, Heron!$A86,  data!$E$1:$E$1683, Heron!I$5)</f>
        <v>0</v>
      </c>
      <c r="J86" s="2">
        <f>I86+SUMIFS(data!$H$1:$H$1683, data!$A$1:$A$1683, Heron!$A86,  data!$E$1:$E$1683, Heron!J$5)</f>
        <v>0</v>
      </c>
      <c r="K86" s="2">
        <f>J86+SUMIFS(data!$H$1:$H$1683, data!$A$1:$A$1683, Heron!$A86,  data!$E$1:$E$1683, Heron!K$5)</f>
        <v>0</v>
      </c>
      <c r="L86" s="2">
        <f>K86+SUMIFS(data!$H$1:$H$1683, data!$A$1:$A$1683, Heron!$A86,  data!$E$1:$E$1683, Heron!L$5)</f>
        <v>0</v>
      </c>
      <c r="M86" s="2">
        <f>L86+SUMIFS(data!$H$1:$H$1683, data!$A$1:$A$1683, Heron!$A86,  data!$E$1:$E$1683, Heron!M$5)</f>
        <v>138082.19</v>
      </c>
      <c r="N86" s="2">
        <f>M86+SUMIFS(data!$H$1:$H$1683, data!$A$1:$A$1683, Heron!$A86,  data!$E$1:$E$1683, Heron!N$5)</f>
        <v>138082.19</v>
      </c>
      <c r="O86" s="2">
        <f>N86+SUMIFS(data!$H$1:$H$1683, data!$A$1:$A$1683, Heron!$A86,  data!$E$1:$E$1683, Heron!O$5)</f>
        <v>138082.19</v>
      </c>
      <c r="P86" s="2">
        <f>O86+SUMIFS(data!$H$1:$H$1683, data!$A$1:$A$1683, Heron!$A86,  data!$E$1:$E$1683, Heron!P$5)</f>
        <v>152534.11000000002</v>
      </c>
      <c r="Q86" s="2">
        <f>P86+SUMIFS(data!$H$1:$H$1683, data!$A$1:$A$1683, Heron!$A86,  data!$E$1:$E$1683, Heron!Q$5)</f>
        <v>185586.17</v>
      </c>
      <c r="R86" s="2">
        <f>Q86+SUMIFS(data!$H$1:$H$1683, data!$A$1:$A$1683, Heron!$A86,  data!$E$1:$E$1683, Heron!R$5)</f>
        <v>185556.17</v>
      </c>
      <c r="S86" s="2">
        <f>R86+SUMIFS(data!$H$1:$H$1683, data!$A$1:$A$1683, Heron!$A86,  data!$E$1:$E$1683, Heron!S$5)</f>
        <v>185556.17</v>
      </c>
      <c r="T86" s="2">
        <f>S86+SUMIFS(data!$H$1:$H$1683, data!$A$1:$A$1683, Heron!$A86,  data!$E$1:$E$1683, Heron!T$5)</f>
        <v>222255.35</v>
      </c>
      <c r="U86" s="2">
        <f>T86+SUMIFS(data!$H$1:$H$1683, data!$A$1:$A$1683, Heron!$A86,  data!$E$1:$E$1683, Heron!U$5)</f>
        <v>313871.79000000004</v>
      </c>
      <c r="V86" s="2">
        <f>U86+SUMIFS(data!$H$1:$H$1683, data!$A$1:$A$1683, Heron!$A86,  data!$E$1:$E$1683, Heron!V$5)</f>
        <v>413871.79000000004</v>
      </c>
      <c r="W86" s="2">
        <f>V86+SUMIFS(data!$H$1:$H$1683, data!$A$1:$A$1683, Heron!$A86,  data!$E$1:$E$1683, Heron!W$5)</f>
        <v>513871.79000000004</v>
      </c>
      <c r="X86" s="2">
        <f>W86+SUMIFS(data!$H$1:$H$1683, data!$A$1:$A$1683, Heron!$A86,  data!$E$1:$E$1683, Heron!X$5)</f>
        <v>613871.79</v>
      </c>
      <c r="Y86" s="2">
        <f>X86+SUMIFS(data!$H$1:$H$1683, data!$A$1:$A$1683, Heron!$A86,  data!$E$1:$E$1683, Heron!Y$5)</f>
        <v>713871.79</v>
      </c>
      <c r="Z86" s="2">
        <f>Y86+SUMIFS(data!$H$1:$H$1683, data!$A$1:$A$1683, Heron!$A86,  data!$E$1:$E$1683, Heron!Z$5)</f>
        <v>813871.79</v>
      </c>
      <c r="AA86" s="2">
        <f>Z86+SUMIFS(data!$H$1:$H$1683, data!$A$1:$A$1683, Heron!$A86,  data!$E$1:$E$1683, Heron!AA$5)</f>
        <v>913871.79</v>
      </c>
      <c r="AB86" s="2">
        <f>AA86+SUMIFS(data!$H$1:$H$1683, data!$A$1:$A$1683, Heron!$A86,  data!$E$1:$E$1683, Heron!AB$5)</f>
        <v>942775.63</v>
      </c>
      <c r="AC86" s="2">
        <f>AB86+SUMIFS(data!$H$1:$H$1683, data!$A$1:$A$1683, Heron!$A86,  data!$E$1:$E$1683, Heron!AC$5)</f>
        <v>1008879.75</v>
      </c>
      <c r="AD86" s="2">
        <f>AC86+SUMIFS(data!$H$1:$H$1683, data!$A$1:$A$1683, Heron!$A86,  data!$E$1:$E$1683, Heron!AD$5)</f>
        <v>1108879.75</v>
      </c>
      <c r="AE86" s="2">
        <f>AD86+SUMIFS(data!$H$1:$H$1683, data!$A$1:$A$1683, Heron!$A86,  data!$E$1:$E$1683, Heron!AE$5)</f>
        <v>1208879.75</v>
      </c>
      <c r="AF86" s="2">
        <f>AE86+SUMIFS(data!$H$1:$H$1683, data!$A$1:$A$1683, Heron!$A86,  data!$E$1:$E$1683, Heron!AF$5)</f>
        <v>1308879.75</v>
      </c>
    </row>
    <row r="87" spans="1:32" x14ac:dyDescent="0.2">
      <c r="A87" t="s">
        <v>43</v>
      </c>
      <c r="C87" s="2">
        <f>SUMIFS(data!$H$1:$H$1683, data!$A$1:$A$1683, Heron!$A87, data!$E$1:$E$1683, Heron!C$5)</f>
        <v>0</v>
      </c>
      <c r="D87" s="2">
        <f>C87+SUMIFS(data!$H$1:$H$1683, data!$A$1:$A$1683, Heron!$A87,  data!$E$1:$E$1683, Heron!D$5)</f>
        <v>0</v>
      </c>
      <c r="E87" s="2">
        <f>D87+SUMIFS(data!$H$1:$H$1683, data!$A$1:$A$1683, Heron!$A87,  data!$E$1:$E$1683, Heron!E$5)</f>
        <v>0</v>
      </c>
      <c r="F87" s="2">
        <f>E87+SUMIFS(data!$H$1:$H$1683, data!$A$1:$A$1683, Heron!$A87,  data!$E$1:$E$1683, Heron!F$5)</f>
        <v>0</v>
      </c>
      <c r="G87" s="2">
        <f>F87+SUMIFS(data!$H$1:$H$1683, data!$A$1:$A$1683, Heron!$A87,  data!$E$1:$E$1683, Heron!G$5)</f>
        <v>0</v>
      </c>
      <c r="H87" s="2">
        <f>G87+SUMIFS(data!$H$1:$H$1683, data!$A$1:$A$1683, Heron!$A87,  data!$E$1:$E$1683, Heron!H$5)</f>
        <v>0</v>
      </c>
      <c r="I87" s="2">
        <f>H87+SUMIFS(data!$H$1:$H$1683, data!$A$1:$A$1683, Heron!$A87,  data!$E$1:$E$1683, Heron!I$5)</f>
        <v>0</v>
      </c>
      <c r="J87" s="2">
        <f>I87+SUMIFS(data!$H$1:$H$1683, data!$A$1:$A$1683, Heron!$A87,  data!$E$1:$E$1683, Heron!J$5)</f>
        <v>0</v>
      </c>
      <c r="K87" s="2">
        <f>J87+SUMIFS(data!$H$1:$H$1683, data!$A$1:$A$1683, Heron!$A87,  data!$E$1:$E$1683, Heron!K$5)</f>
        <v>2035109.56</v>
      </c>
      <c r="L87" s="2">
        <f>K87+SUMIFS(data!$H$1:$H$1683, data!$A$1:$A$1683, Heron!$A87,  data!$E$1:$E$1683, Heron!L$5)</f>
        <v>3234321.06</v>
      </c>
      <c r="M87" s="2">
        <f>L87+SUMIFS(data!$H$1:$H$1683, data!$A$1:$A$1683, Heron!$A87,  data!$E$1:$E$1683, Heron!M$5)</f>
        <v>4401726.9399999995</v>
      </c>
      <c r="N87" s="2">
        <f>M87+SUMIFS(data!$H$1:$H$1683, data!$A$1:$A$1683, Heron!$A87,  data!$E$1:$E$1683, Heron!N$5)</f>
        <v>4856672.01</v>
      </c>
      <c r="O87" s="2">
        <f>N87+SUMIFS(data!$H$1:$H$1683, data!$A$1:$A$1683, Heron!$A87,  data!$E$1:$E$1683, Heron!O$5)</f>
        <v>5972275.3099999996</v>
      </c>
      <c r="P87" s="2">
        <f>O87+SUMIFS(data!$H$1:$H$1683, data!$A$1:$A$1683, Heron!$A87,  data!$E$1:$E$1683, Heron!P$5)</f>
        <v>7427094.4799999995</v>
      </c>
      <c r="Q87" s="2">
        <f>P87+SUMIFS(data!$H$1:$H$1683, data!$A$1:$A$1683, Heron!$A87,  data!$E$1:$E$1683, Heron!Q$5)</f>
        <v>7642058.8599999994</v>
      </c>
      <c r="R87" s="2">
        <f>Q87+SUMIFS(data!$H$1:$H$1683, data!$A$1:$A$1683, Heron!$A87,  data!$E$1:$E$1683, Heron!R$5)</f>
        <v>7642058.8599999994</v>
      </c>
      <c r="S87" s="2">
        <f>R87+SUMIFS(data!$H$1:$H$1683, data!$A$1:$A$1683, Heron!$A87,  data!$E$1:$E$1683, Heron!S$5)</f>
        <v>8053839.6899999995</v>
      </c>
      <c r="T87" s="2">
        <f>S87+SUMIFS(data!$H$1:$H$1683, data!$A$1:$A$1683, Heron!$A87,  data!$E$1:$E$1683, Heron!T$5)</f>
        <v>8457187.6399999987</v>
      </c>
      <c r="U87" s="2">
        <f>T87+SUMIFS(data!$H$1:$H$1683, data!$A$1:$A$1683, Heron!$A87,  data!$E$1:$E$1683, Heron!U$5)</f>
        <v>9482241.379999999</v>
      </c>
      <c r="V87" s="2">
        <f>U87+SUMIFS(data!$H$1:$H$1683, data!$A$1:$A$1683, Heron!$A87,  data!$E$1:$E$1683, Heron!V$5)</f>
        <v>9994022.209999999</v>
      </c>
      <c r="W87" s="2">
        <f>V87+SUMIFS(data!$H$1:$H$1683, data!$A$1:$A$1683, Heron!$A87,  data!$E$1:$E$1683, Heron!W$5)</f>
        <v>10505803.039999999</v>
      </c>
      <c r="X87" s="2">
        <f>W87+SUMIFS(data!$H$1:$H$1683, data!$A$1:$A$1683, Heron!$A87,  data!$E$1:$E$1683, Heron!X$5)</f>
        <v>11017583.869999999</v>
      </c>
      <c r="Y87" s="2">
        <f>X87+SUMIFS(data!$H$1:$H$1683, data!$A$1:$A$1683, Heron!$A87,  data!$E$1:$E$1683, Heron!Y$5)</f>
        <v>11529364.699999999</v>
      </c>
      <c r="Z87" s="2">
        <f>Y87+SUMIFS(data!$H$1:$H$1683, data!$A$1:$A$1683, Heron!$A87,  data!$E$1:$E$1683, Heron!Z$5)</f>
        <v>12041145.529999999</v>
      </c>
      <c r="AA87" s="2">
        <f>Z87+SUMIFS(data!$H$1:$H$1683, data!$A$1:$A$1683, Heron!$A87,  data!$E$1:$E$1683, Heron!AA$5)</f>
        <v>13327183.889999999</v>
      </c>
      <c r="AB87" s="2">
        <f>AA87+SUMIFS(data!$H$1:$H$1683, data!$A$1:$A$1683, Heron!$A87,  data!$E$1:$E$1683, Heron!AB$5)</f>
        <v>15496438.619999999</v>
      </c>
      <c r="AC87" s="2">
        <f>AB87+SUMIFS(data!$H$1:$H$1683, data!$A$1:$A$1683, Heron!$A87,  data!$E$1:$E$1683, Heron!AC$5)</f>
        <v>15926367.379999999</v>
      </c>
      <c r="AD87" s="2">
        <f>AC87+SUMIFS(data!$H$1:$H$1683, data!$A$1:$A$1683, Heron!$A87,  data!$E$1:$E$1683, Heron!AD$5)</f>
        <v>16026367.379999999</v>
      </c>
      <c r="AE87" s="2">
        <f>AD87+SUMIFS(data!$H$1:$H$1683, data!$A$1:$A$1683, Heron!$A87,  data!$E$1:$E$1683, Heron!AE$5)</f>
        <v>16126367.379999999</v>
      </c>
      <c r="AF87" s="2">
        <f>AE87+SUMIFS(data!$H$1:$H$1683, data!$A$1:$A$1683, Heron!$A87,  data!$E$1:$E$1683, Heron!AF$5)</f>
        <v>16226367.379999999</v>
      </c>
    </row>
    <row r="88" spans="1:32" x14ac:dyDescent="0.2">
      <c r="A88" t="s">
        <v>44</v>
      </c>
      <c r="C88" s="2">
        <f>SUMIFS(data!$H$1:$H$1683, data!$A$1:$A$1683, Heron!$A88, data!$E$1:$E$1683, Heron!C$5)</f>
        <v>0</v>
      </c>
      <c r="D88" s="2">
        <f>C88+SUMIFS(data!$H$1:$H$1683, data!$A$1:$A$1683, Heron!$A88,  data!$E$1:$E$1683, Heron!D$5)</f>
        <v>0</v>
      </c>
      <c r="E88" s="2">
        <f>D88+SUMIFS(data!$H$1:$H$1683, data!$A$1:$A$1683, Heron!$A88,  data!$E$1:$E$1683, Heron!E$5)</f>
        <v>0</v>
      </c>
      <c r="F88" s="2">
        <f>E88+SUMIFS(data!$H$1:$H$1683, data!$A$1:$A$1683, Heron!$A88,  data!$E$1:$E$1683, Heron!F$5)</f>
        <v>0</v>
      </c>
      <c r="G88" s="2">
        <f>F88+SUMIFS(data!$H$1:$H$1683, data!$A$1:$A$1683, Heron!$A88,  data!$E$1:$E$1683, Heron!G$5)</f>
        <v>0</v>
      </c>
      <c r="H88" s="2">
        <f>G88+SUMIFS(data!$H$1:$H$1683, data!$A$1:$A$1683, Heron!$A88,  data!$E$1:$E$1683, Heron!H$5)</f>
        <v>0</v>
      </c>
      <c r="I88" s="2">
        <f>H88+SUMIFS(data!$H$1:$H$1683, data!$A$1:$A$1683, Heron!$A88,  data!$E$1:$E$1683, Heron!I$5)</f>
        <v>0</v>
      </c>
      <c r="J88" s="2">
        <f>I88+SUMIFS(data!$H$1:$H$1683, data!$A$1:$A$1683, Heron!$A88,  data!$E$1:$E$1683, Heron!J$5)</f>
        <v>0</v>
      </c>
      <c r="K88" s="2">
        <f>J88+SUMIFS(data!$H$1:$H$1683, data!$A$1:$A$1683, Heron!$A88,  data!$E$1:$E$1683, Heron!K$5)</f>
        <v>218305.31</v>
      </c>
      <c r="L88" s="2">
        <f>K88+SUMIFS(data!$H$1:$H$1683, data!$A$1:$A$1683, Heron!$A88,  data!$E$1:$E$1683, Heron!L$5)</f>
        <v>364402.86</v>
      </c>
      <c r="M88" s="2">
        <f>L88+SUMIFS(data!$H$1:$H$1683, data!$A$1:$A$1683, Heron!$A88,  data!$E$1:$E$1683, Heron!M$5)</f>
        <v>478804.41</v>
      </c>
      <c r="N88" s="2">
        <f>M88+SUMIFS(data!$H$1:$H$1683, data!$A$1:$A$1683, Heron!$A88,  data!$E$1:$E$1683, Heron!N$5)</f>
        <v>506456.8</v>
      </c>
      <c r="O88" s="2">
        <f>N88+SUMIFS(data!$H$1:$H$1683, data!$A$1:$A$1683, Heron!$A88,  data!$E$1:$E$1683, Heron!O$5)</f>
        <v>569660.26</v>
      </c>
      <c r="P88" s="2">
        <f>O88+SUMIFS(data!$H$1:$H$1683, data!$A$1:$A$1683, Heron!$A88,  data!$E$1:$E$1683, Heron!P$5)</f>
        <v>631879.43000000005</v>
      </c>
      <c r="Q88" s="2">
        <f>P88+SUMIFS(data!$H$1:$H$1683, data!$A$1:$A$1683, Heron!$A88,  data!$E$1:$E$1683, Heron!Q$5)</f>
        <v>654251.01</v>
      </c>
      <c r="R88" s="2">
        <f>Q88+SUMIFS(data!$H$1:$H$1683, data!$A$1:$A$1683, Heron!$A88,  data!$E$1:$E$1683, Heron!R$5)</f>
        <v>658292.11</v>
      </c>
      <c r="S88" s="2">
        <f>R88+SUMIFS(data!$H$1:$H$1683, data!$A$1:$A$1683, Heron!$A88,  data!$E$1:$E$1683, Heron!S$5)</f>
        <v>673703.05999999994</v>
      </c>
      <c r="T88" s="2">
        <f>S88+SUMIFS(data!$H$1:$H$1683, data!$A$1:$A$1683, Heron!$A88,  data!$E$1:$E$1683, Heron!T$5)</f>
        <v>673702.97</v>
      </c>
      <c r="U88" s="2">
        <f>T88+SUMIFS(data!$H$1:$H$1683, data!$A$1:$A$1683, Heron!$A88,  data!$E$1:$E$1683, Heron!U$5)</f>
        <v>673702.97</v>
      </c>
      <c r="V88" s="2">
        <f>U88+SUMIFS(data!$H$1:$H$1683, data!$A$1:$A$1683, Heron!$A88,  data!$E$1:$E$1683, Heron!V$5)</f>
        <v>789113.91999999993</v>
      </c>
      <c r="W88" s="2">
        <f>V88+SUMIFS(data!$H$1:$H$1683, data!$A$1:$A$1683, Heron!$A88,  data!$E$1:$E$1683, Heron!W$5)</f>
        <v>904524.86999999988</v>
      </c>
      <c r="X88" s="2">
        <f>W88+SUMIFS(data!$H$1:$H$1683, data!$A$1:$A$1683, Heron!$A88,  data!$E$1:$E$1683, Heron!X$5)</f>
        <v>1019935.8199999998</v>
      </c>
      <c r="Y88" s="2">
        <f>X88+SUMIFS(data!$H$1:$H$1683, data!$A$1:$A$1683, Heron!$A88,  data!$E$1:$E$1683, Heron!Y$5)</f>
        <v>1135346.7699999998</v>
      </c>
      <c r="Z88" s="2">
        <f>Y88+SUMIFS(data!$H$1:$H$1683, data!$A$1:$A$1683, Heron!$A88,  data!$E$1:$E$1683, Heron!Z$5)</f>
        <v>1250757.7199999997</v>
      </c>
      <c r="AA88" s="2">
        <f>Z88+SUMIFS(data!$H$1:$H$1683, data!$A$1:$A$1683, Heron!$A88,  data!$E$1:$E$1683, Heron!AA$5)</f>
        <v>1317744.0199999998</v>
      </c>
      <c r="AB88" s="2">
        <f>AA88+SUMIFS(data!$H$1:$H$1683, data!$A$1:$A$1683, Heron!$A88,  data!$E$1:$E$1683, Heron!AB$5)</f>
        <v>1442182.3599999999</v>
      </c>
      <c r="AC88" s="2">
        <f>AB88+SUMIFS(data!$H$1:$H$1683, data!$A$1:$A$1683, Heron!$A88,  data!$E$1:$E$1683, Heron!AC$5)</f>
        <v>1486925.5199999998</v>
      </c>
      <c r="AD88" s="2">
        <f>AC88+SUMIFS(data!$H$1:$H$1683, data!$A$1:$A$1683, Heron!$A88,  data!$E$1:$E$1683, Heron!AD$5)</f>
        <v>1495007.7199999997</v>
      </c>
      <c r="AE88" s="2">
        <f>AD88+SUMIFS(data!$H$1:$H$1683, data!$A$1:$A$1683, Heron!$A88,  data!$E$1:$E$1683, Heron!AE$5)</f>
        <v>1595007.7199999997</v>
      </c>
      <c r="AF88" s="2">
        <f>AE88+SUMIFS(data!$H$1:$H$1683, data!$A$1:$A$1683, Heron!$A88,  data!$E$1:$E$1683, Heron!AF$5)</f>
        <v>1695007.7199999997</v>
      </c>
    </row>
    <row r="89" spans="1:32" x14ac:dyDescent="0.2">
      <c r="A89" t="s">
        <v>45</v>
      </c>
      <c r="C89" s="2">
        <f>SUMIFS(data!$H$1:$H$1683, data!$A$1:$A$1683, Heron!$A89, data!$E$1:$E$1683, Heron!C$5)</f>
        <v>0</v>
      </c>
      <c r="D89" s="2">
        <f>C89+SUMIFS(data!$H$1:$H$1683, data!$A$1:$A$1683, Heron!$A89,  data!$E$1:$E$1683, Heron!D$5)</f>
        <v>0</v>
      </c>
      <c r="E89" s="2">
        <f>D89+SUMIFS(data!$H$1:$H$1683, data!$A$1:$A$1683, Heron!$A89,  data!$E$1:$E$1683, Heron!E$5)</f>
        <v>0</v>
      </c>
      <c r="F89" s="2">
        <f>E89+SUMIFS(data!$H$1:$H$1683, data!$A$1:$A$1683, Heron!$A89,  data!$E$1:$E$1683, Heron!F$5)</f>
        <v>0</v>
      </c>
      <c r="G89" s="2">
        <f>F89+SUMIFS(data!$H$1:$H$1683, data!$A$1:$A$1683, Heron!$A89,  data!$E$1:$E$1683, Heron!G$5)</f>
        <v>0</v>
      </c>
      <c r="H89" s="2">
        <f>G89+SUMIFS(data!$H$1:$H$1683, data!$A$1:$A$1683, Heron!$A89,  data!$E$1:$E$1683, Heron!H$5)</f>
        <v>0</v>
      </c>
      <c r="I89" s="2">
        <f>H89+SUMIFS(data!$H$1:$H$1683, data!$A$1:$A$1683, Heron!$A89,  data!$E$1:$E$1683, Heron!I$5)</f>
        <v>0</v>
      </c>
      <c r="J89" s="2">
        <f>I89+SUMIFS(data!$H$1:$H$1683, data!$A$1:$A$1683, Heron!$A89,  data!$E$1:$E$1683, Heron!J$5)</f>
        <v>0</v>
      </c>
      <c r="K89" s="2">
        <f>J89+SUMIFS(data!$H$1:$H$1683, data!$A$1:$A$1683, Heron!$A89,  data!$E$1:$E$1683, Heron!K$5)</f>
        <v>29312.34</v>
      </c>
      <c r="L89" s="2">
        <f>K89+SUMIFS(data!$H$1:$H$1683, data!$A$1:$A$1683, Heron!$A89,  data!$E$1:$E$1683, Heron!L$5)</f>
        <v>32232.89</v>
      </c>
      <c r="M89" s="2">
        <f>L89+SUMIFS(data!$H$1:$H$1683, data!$A$1:$A$1683, Heron!$A89,  data!$E$1:$E$1683, Heron!M$5)</f>
        <v>50664.39</v>
      </c>
      <c r="N89" s="2">
        <f>M89+SUMIFS(data!$H$1:$H$1683, data!$A$1:$A$1683, Heron!$A89,  data!$E$1:$E$1683, Heron!N$5)</f>
        <v>50842.47</v>
      </c>
      <c r="O89" s="2">
        <f>N89+SUMIFS(data!$H$1:$H$1683, data!$A$1:$A$1683, Heron!$A89,  data!$E$1:$E$1683, Heron!O$5)</f>
        <v>54404.11</v>
      </c>
      <c r="P89" s="2">
        <f>O89+SUMIFS(data!$H$1:$H$1683, data!$A$1:$A$1683, Heron!$A89,  data!$E$1:$E$1683, Heron!P$5)</f>
        <v>91765.760000000009</v>
      </c>
      <c r="Q89" s="2">
        <f>P89+SUMIFS(data!$H$1:$H$1683, data!$A$1:$A$1683, Heron!$A89,  data!$E$1:$E$1683, Heron!Q$5)</f>
        <v>107223.30000000002</v>
      </c>
      <c r="R89" s="2">
        <f>Q89+SUMIFS(data!$H$1:$H$1683, data!$A$1:$A$1683, Heron!$A89,  data!$E$1:$E$1683, Heron!R$5)</f>
        <v>112743.85000000002</v>
      </c>
      <c r="S89" s="2">
        <f>R89+SUMIFS(data!$H$1:$H$1683, data!$A$1:$A$1683, Heron!$A89,  data!$E$1:$E$1683, Heron!S$5)</f>
        <v>123784.95000000003</v>
      </c>
      <c r="T89" s="2">
        <f>S89+SUMIFS(data!$H$1:$H$1683, data!$A$1:$A$1683, Heron!$A89,  data!$E$1:$E$1683, Heron!T$5)</f>
        <v>123784.95000000003</v>
      </c>
      <c r="U89" s="2">
        <f>T89+SUMIFS(data!$H$1:$H$1683, data!$A$1:$A$1683, Heron!$A89,  data!$E$1:$E$1683, Heron!U$5)</f>
        <v>123784.95000000003</v>
      </c>
      <c r="V89" s="2">
        <f>U89+SUMIFS(data!$H$1:$H$1683, data!$A$1:$A$1683, Heron!$A89,  data!$E$1:$E$1683, Heron!V$5)</f>
        <v>234826.05000000005</v>
      </c>
      <c r="W89" s="2">
        <f>V89+SUMIFS(data!$H$1:$H$1683, data!$A$1:$A$1683, Heron!$A89,  data!$E$1:$E$1683, Heron!W$5)</f>
        <v>345867.15</v>
      </c>
      <c r="X89" s="2">
        <f>W89+SUMIFS(data!$H$1:$H$1683, data!$A$1:$A$1683, Heron!$A89,  data!$E$1:$E$1683, Heron!X$5)</f>
        <v>456908.25</v>
      </c>
      <c r="Y89" s="2">
        <f>X89+SUMIFS(data!$H$1:$H$1683, data!$A$1:$A$1683, Heron!$A89,  data!$E$1:$E$1683, Heron!Y$5)</f>
        <v>567949.35</v>
      </c>
      <c r="Z89" s="2">
        <f>Y89+SUMIFS(data!$H$1:$H$1683, data!$A$1:$A$1683, Heron!$A89,  data!$E$1:$E$1683, Heron!Z$5)</f>
        <v>678990.45</v>
      </c>
      <c r="AA89" s="2">
        <f>Z89+SUMIFS(data!$H$1:$H$1683, data!$A$1:$A$1683, Heron!$A89,  data!$E$1:$E$1683, Heron!AA$5)</f>
        <v>686113.73</v>
      </c>
      <c r="AB89" s="2">
        <f>AA89+SUMIFS(data!$H$1:$H$1683, data!$A$1:$A$1683, Heron!$A89,  data!$E$1:$E$1683, Heron!AB$5)</f>
        <v>760837.03</v>
      </c>
      <c r="AC89" s="2">
        <f>AB89+SUMIFS(data!$H$1:$H$1683, data!$A$1:$A$1683, Heron!$A89,  data!$E$1:$E$1683, Heron!AC$5)</f>
        <v>791752.11</v>
      </c>
      <c r="AD89" s="2">
        <f>AC89+SUMIFS(data!$H$1:$H$1683, data!$A$1:$A$1683, Heron!$A89,  data!$E$1:$E$1683, Heron!AD$5)</f>
        <v>802793.21</v>
      </c>
      <c r="AE89" s="2">
        <f>AD89+SUMIFS(data!$H$1:$H$1683, data!$A$1:$A$1683, Heron!$A89,  data!$E$1:$E$1683, Heron!AE$5)</f>
        <v>902793.21</v>
      </c>
      <c r="AF89" s="2">
        <f>AE89+SUMIFS(data!$H$1:$H$1683, data!$A$1:$A$1683, Heron!$A89,  data!$E$1:$E$1683, Heron!AF$5)</f>
        <v>1002793.21</v>
      </c>
    </row>
    <row r="90" spans="1:32" x14ac:dyDescent="0.2">
      <c r="A90" t="s">
        <v>46</v>
      </c>
      <c r="C90" s="2">
        <f>SUMIFS(data!$H$1:$H$1683, data!$A$1:$A$1683, Heron!$A90, data!$E$1:$E$1683, Heron!C$5)</f>
        <v>0</v>
      </c>
      <c r="D90" s="2">
        <f>C90+SUMIFS(data!$H$1:$H$1683, data!$A$1:$A$1683, Heron!$A90,  data!$E$1:$E$1683, Heron!D$5)</f>
        <v>0</v>
      </c>
      <c r="E90" s="2">
        <f>D90+SUMIFS(data!$H$1:$H$1683, data!$A$1:$A$1683, Heron!$A90,  data!$E$1:$E$1683, Heron!E$5)</f>
        <v>0</v>
      </c>
      <c r="F90" s="2">
        <f>E90+SUMIFS(data!$H$1:$H$1683, data!$A$1:$A$1683, Heron!$A90,  data!$E$1:$E$1683, Heron!F$5)</f>
        <v>0</v>
      </c>
      <c r="G90" s="2">
        <f>F90+SUMIFS(data!$H$1:$H$1683, data!$A$1:$A$1683, Heron!$A90,  data!$E$1:$E$1683, Heron!G$5)</f>
        <v>0</v>
      </c>
      <c r="H90" s="2">
        <f>G90+SUMIFS(data!$H$1:$H$1683, data!$A$1:$A$1683, Heron!$A90,  data!$E$1:$E$1683, Heron!H$5)</f>
        <v>0</v>
      </c>
      <c r="I90" s="2">
        <f>H90+SUMIFS(data!$H$1:$H$1683, data!$A$1:$A$1683, Heron!$A90,  data!$E$1:$E$1683, Heron!I$5)</f>
        <v>0</v>
      </c>
      <c r="J90" s="2">
        <f>I90+SUMIFS(data!$H$1:$H$1683, data!$A$1:$A$1683, Heron!$A90,  data!$E$1:$E$1683, Heron!J$5)</f>
        <v>0</v>
      </c>
      <c r="K90" s="2">
        <f>J90+SUMIFS(data!$H$1:$H$1683, data!$A$1:$A$1683, Heron!$A90,  data!$E$1:$E$1683, Heron!K$5)</f>
        <v>560.97</v>
      </c>
      <c r="L90" s="2">
        <f>K90+SUMIFS(data!$H$1:$H$1683, data!$A$1:$A$1683, Heron!$A90,  data!$E$1:$E$1683, Heron!L$5)</f>
        <v>1652.07</v>
      </c>
      <c r="M90" s="2">
        <f>L90+SUMIFS(data!$H$1:$H$1683, data!$A$1:$A$1683, Heron!$A90,  data!$E$1:$E$1683, Heron!M$5)</f>
        <v>14865.42</v>
      </c>
      <c r="N90" s="2">
        <f>M90+SUMIFS(data!$H$1:$H$1683, data!$A$1:$A$1683, Heron!$A90,  data!$E$1:$E$1683, Heron!N$5)</f>
        <v>14865.42</v>
      </c>
      <c r="O90" s="2">
        <f>N90+SUMIFS(data!$H$1:$H$1683, data!$A$1:$A$1683, Heron!$A90,  data!$E$1:$E$1683, Heron!O$5)</f>
        <v>14865.42</v>
      </c>
      <c r="P90" s="2">
        <f>O90+SUMIFS(data!$H$1:$H$1683, data!$A$1:$A$1683, Heron!$A90,  data!$E$1:$E$1683, Heron!P$5)</f>
        <v>37778.44</v>
      </c>
      <c r="Q90" s="2">
        <f>P90+SUMIFS(data!$H$1:$H$1683, data!$A$1:$A$1683, Heron!$A90,  data!$E$1:$E$1683, Heron!Q$5)</f>
        <v>51167.48</v>
      </c>
      <c r="R90" s="2">
        <f>Q90+SUMIFS(data!$H$1:$H$1683, data!$A$1:$A$1683, Heron!$A90,  data!$E$1:$E$1683, Heron!R$5)</f>
        <v>54181.87</v>
      </c>
      <c r="S90" s="2">
        <f>R90+SUMIFS(data!$H$1:$H$1683, data!$A$1:$A$1683, Heron!$A90,  data!$E$1:$E$1683, Heron!S$5)</f>
        <v>58990.090000000004</v>
      </c>
      <c r="T90" s="2">
        <f>S90+SUMIFS(data!$H$1:$H$1683, data!$A$1:$A$1683, Heron!$A90,  data!$E$1:$E$1683, Heron!T$5)</f>
        <v>58990.090000000004</v>
      </c>
      <c r="U90" s="2">
        <f>T90+SUMIFS(data!$H$1:$H$1683, data!$A$1:$A$1683, Heron!$A90,  data!$E$1:$E$1683, Heron!U$5)</f>
        <v>58990.090000000004</v>
      </c>
      <c r="V90" s="2">
        <f>U90+SUMIFS(data!$H$1:$H$1683, data!$A$1:$A$1683, Heron!$A90,  data!$E$1:$E$1683, Heron!V$5)</f>
        <v>163798.31</v>
      </c>
      <c r="W90" s="2">
        <f>V90+SUMIFS(data!$H$1:$H$1683, data!$A$1:$A$1683, Heron!$A90,  data!$E$1:$E$1683, Heron!W$5)</f>
        <v>268606.53000000003</v>
      </c>
      <c r="X90" s="2">
        <f>W90+SUMIFS(data!$H$1:$H$1683, data!$A$1:$A$1683, Heron!$A90,  data!$E$1:$E$1683, Heron!X$5)</f>
        <v>373414.75</v>
      </c>
      <c r="Y90" s="2">
        <f>X90+SUMIFS(data!$H$1:$H$1683, data!$A$1:$A$1683, Heron!$A90,  data!$E$1:$E$1683, Heron!Y$5)</f>
        <v>478222.97</v>
      </c>
      <c r="Z90" s="2">
        <f>Y90+SUMIFS(data!$H$1:$H$1683, data!$A$1:$A$1683, Heron!$A90,  data!$E$1:$E$1683, Heron!Z$5)</f>
        <v>583031.18999999994</v>
      </c>
      <c r="AA90" s="2">
        <f>Z90+SUMIFS(data!$H$1:$H$1683, data!$A$1:$A$1683, Heron!$A90,  data!$E$1:$E$1683, Heron!AA$5)</f>
        <v>683031.19</v>
      </c>
      <c r="AB90" s="2">
        <f>AA90+SUMIFS(data!$H$1:$H$1683, data!$A$1:$A$1683, Heron!$A90,  data!$E$1:$E$1683, Heron!AB$5)</f>
        <v>728857.23</v>
      </c>
      <c r="AC90" s="2">
        <f>AB90+SUMIFS(data!$H$1:$H$1683, data!$A$1:$A$1683, Heron!$A90,  data!$E$1:$E$1683, Heron!AC$5)</f>
        <v>755635.30999999994</v>
      </c>
      <c r="AD90" s="2">
        <f>AC90+SUMIFS(data!$H$1:$H$1683, data!$A$1:$A$1683, Heron!$A90,  data!$E$1:$E$1683, Heron!AD$5)</f>
        <v>761664.09</v>
      </c>
      <c r="AE90" s="2">
        <f>AD90+SUMIFS(data!$H$1:$H$1683, data!$A$1:$A$1683, Heron!$A90,  data!$E$1:$E$1683, Heron!AE$5)</f>
        <v>861664.09</v>
      </c>
      <c r="AF90" s="2">
        <f>AE90+SUMIFS(data!$H$1:$H$1683, data!$A$1:$A$1683, Heron!$A90,  data!$E$1:$E$1683, Heron!AF$5)</f>
        <v>961664.09</v>
      </c>
    </row>
    <row r="91" spans="1:32" x14ac:dyDescent="0.2">
      <c r="A91" t="s">
        <v>47</v>
      </c>
      <c r="C91" s="2">
        <f>SUMIFS(data!$H$1:$H$1683, data!$A$1:$A$1683, Heron!$A91, data!$E$1:$E$1683, Heron!C$5)</f>
        <v>0</v>
      </c>
      <c r="D91" s="2">
        <f>C91+SUMIFS(data!$H$1:$H$1683, data!$A$1:$A$1683, Heron!$A91,  data!$E$1:$E$1683, Heron!D$5)</f>
        <v>0</v>
      </c>
      <c r="E91" s="2">
        <f>D91+SUMIFS(data!$H$1:$H$1683, data!$A$1:$A$1683, Heron!$A91,  data!$E$1:$E$1683, Heron!E$5)</f>
        <v>0</v>
      </c>
      <c r="F91" s="2">
        <f>E91+SUMIFS(data!$H$1:$H$1683, data!$A$1:$A$1683, Heron!$A91,  data!$E$1:$E$1683, Heron!F$5)</f>
        <v>0</v>
      </c>
      <c r="G91" s="2">
        <f>F91+SUMIFS(data!$H$1:$H$1683, data!$A$1:$A$1683, Heron!$A91,  data!$E$1:$E$1683, Heron!G$5)</f>
        <v>0</v>
      </c>
      <c r="H91" s="2">
        <f>G91+SUMIFS(data!$H$1:$H$1683, data!$A$1:$A$1683, Heron!$A91,  data!$E$1:$E$1683, Heron!H$5)</f>
        <v>0</v>
      </c>
      <c r="I91" s="2">
        <f>H91+SUMIFS(data!$H$1:$H$1683, data!$A$1:$A$1683, Heron!$A91,  data!$E$1:$E$1683, Heron!I$5)</f>
        <v>0</v>
      </c>
      <c r="J91" s="2">
        <f>I91+SUMIFS(data!$H$1:$H$1683, data!$A$1:$A$1683, Heron!$A91,  data!$E$1:$E$1683, Heron!J$5)</f>
        <v>0</v>
      </c>
      <c r="K91" s="2">
        <f>J91+SUMIFS(data!$H$1:$H$1683, data!$A$1:$A$1683, Heron!$A91,  data!$E$1:$E$1683, Heron!K$5)</f>
        <v>0</v>
      </c>
      <c r="L91" s="2">
        <f>K91+SUMIFS(data!$H$1:$H$1683, data!$A$1:$A$1683, Heron!$A91,  data!$E$1:$E$1683, Heron!L$5)</f>
        <v>249.32</v>
      </c>
      <c r="M91" s="2">
        <f>L91+SUMIFS(data!$H$1:$H$1683, data!$A$1:$A$1683, Heron!$A91,  data!$E$1:$E$1683, Heron!M$5)</f>
        <v>2742.46</v>
      </c>
      <c r="N91" s="2">
        <f>M91+SUMIFS(data!$H$1:$H$1683, data!$A$1:$A$1683, Heron!$A91,  data!$E$1:$E$1683, Heron!N$5)</f>
        <v>2742.46</v>
      </c>
      <c r="O91" s="2">
        <f>N91+SUMIFS(data!$H$1:$H$1683, data!$A$1:$A$1683, Heron!$A91,  data!$E$1:$E$1683, Heron!O$5)</f>
        <v>2742.46</v>
      </c>
      <c r="P91" s="2">
        <f>O91+SUMIFS(data!$H$1:$H$1683, data!$A$1:$A$1683, Heron!$A91,  data!$E$1:$E$1683, Heron!P$5)</f>
        <v>13769.849999999999</v>
      </c>
      <c r="Q91" s="2">
        <f>P91+SUMIFS(data!$H$1:$H$1683, data!$A$1:$A$1683, Heron!$A91,  data!$E$1:$E$1683, Heron!Q$5)</f>
        <v>13769.849999999999</v>
      </c>
      <c r="R91" s="2">
        <f>Q91+SUMIFS(data!$H$1:$H$1683, data!$A$1:$A$1683, Heron!$A91,  data!$E$1:$E$1683, Heron!R$5)</f>
        <v>14420.789999999999</v>
      </c>
      <c r="S91" s="2">
        <f>R91+SUMIFS(data!$H$1:$H$1683, data!$A$1:$A$1683, Heron!$A91,  data!$E$1:$E$1683, Heron!S$5)</f>
        <v>14420.789999999999</v>
      </c>
      <c r="T91" s="2">
        <f>S91+SUMIFS(data!$H$1:$H$1683, data!$A$1:$A$1683, Heron!$A91,  data!$E$1:$E$1683, Heron!T$5)</f>
        <v>15096.169999999998</v>
      </c>
      <c r="U91" s="2">
        <f>T91+SUMIFS(data!$H$1:$H$1683, data!$A$1:$A$1683, Heron!$A91,  data!$E$1:$E$1683, Heron!U$5)</f>
        <v>16028.569999999998</v>
      </c>
      <c r="V91" s="2">
        <f>U91+SUMIFS(data!$H$1:$H$1683, data!$A$1:$A$1683, Heron!$A91,  data!$E$1:$E$1683, Heron!V$5)</f>
        <v>116028.56999999999</v>
      </c>
      <c r="W91" s="2">
        <f>V91+SUMIFS(data!$H$1:$H$1683, data!$A$1:$A$1683, Heron!$A91,  data!$E$1:$E$1683, Heron!W$5)</f>
        <v>216028.57</v>
      </c>
      <c r="X91" s="2">
        <f>W91+SUMIFS(data!$H$1:$H$1683, data!$A$1:$A$1683, Heron!$A91,  data!$E$1:$E$1683, Heron!X$5)</f>
        <v>316028.57</v>
      </c>
      <c r="Y91" s="2">
        <f>X91+SUMIFS(data!$H$1:$H$1683, data!$A$1:$A$1683, Heron!$A91,  data!$E$1:$E$1683, Heron!Y$5)</f>
        <v>416028.57</v>
      </c>
      <c r="Z91" s="2">
        <f>Y91+SUMIFS(data!$H$1:$H$1683, data!$A$1:$A$1683, Heron!$A91,  data!$E$1:$E$1683, Heron!Z$5)</f>
        <v>516028.57</v>
      </c>
      <c r="AA91" s="2">
        <f>Z91+SUMIFS(data!$H$1:$H$1683, data!$A$1:$A$1683, Heron!$A91,  data!$E$1:$E$1683, Heron!AA$5)</f>
        <v>616028.57000000007</v>
      </c>
      <c r="AB91" s="2">
        <f>AA91+SUMIFS(data!$H$1:$H$1683, data!$A$1:$A$1683, Heron!$A91,  data!$E$1:$E$1683, Heron!AB$5)</f>
        <v>638083.35000000009</v>
      </c>
      <c r="AC91" s="2">
        <f>AB91+SUMIFS(data!$H$1:$H$1683, data!$A$1:$A$1683, Heron!$A91,  data!$E$1:$E$1683, Heron!AC$5)</f>
        <v>738083.35000000009</v>
      </c>
      <c r="AD91" s="2">
        <f>AC91+SUMIFS(data!$H$1:$H$1683, data!$A$1:$A$1683, Heron!$A91,  data!$E$1:$E$1683, Heron!AD$5)</f>
        <v>739385.2300000001</v>
      </c>
      <c r="AE91" s="2">
        <f>AD91+SUMIFS(data!$H$1:$H$1683, data!$A$1:$A$1683, Heron!$A91,  data!$E$1:$E$1683, Heron!AE$5)</f>
        <v>839385.2300000001</v>
      </c>
      <c r="AF91" s="2">
        <f>AE91+SUMIFS(data!$H$1:$H$1683, data!$A$1:$A$1683, Heron!$A91,  data!$E$1:$E$1683, Heron!AF$5)</f>
        <v>939385.2300000001</v>
      </c>
    </row>
    <row r="92" spans="1:32" x14ac:dyDescent="0.2">
      <c r="A92" t="s">
        <v>48</v>
      </c>
      <c r="C92" s="2">
        <f>SUMIFS(data!$H$1:$H$1683, data!$A$1:$A$1683, Heron!$A92, data!$E$1:$E$1683, Heron!C$5)</f>
        <v>0</v>
      </c>
      <c r="D92" s="2">
        <f>C92+SUMIFS(data!$H$1:$H$1683, data!$A$1:$A$1683, Heron!$A92,  data!$E$1:$E$1683, Heron!D$5)</f>
        <v>0</v>
      </c>
      <c r="E92" s="2">
        <f>D92+SUMIFS(data!$H$1:$H$1683, data!$A$1:$A$1683, Heron!$A92,  data!$E$1:$E$1683, Heron!E$5)</f>
        <v>0</v>
      </c>
      <c r="F92" s="2">
        <f>E92+SUMIFS(data!$H$1:$H$1683, data!$A$1:$A$1683, Heron!$A92,  data!$E$1:$E$1683, Heron!F$5)</f>
        <v>0</v>
      </c>
      <c r="G92" s="2">
        <f>F92+SUMIFS(data!$H$1:$H$1683, data!$A$1:$A$1683, Heron!$A92,  data!$E$1:$E$1683, Heron!G$5)</f>
        <v>0</v>
      </c>
      <c r="H92" s="2">
        <f>G92+SUMIFS(data!$H$1:$H$1683, data!$A$1:$A$1683, Heron!$A92,  data!$E$1:$E$1683, Heron!H$5)</f>
        <v>0</v>
      </c>
      <c r="I92" s="2">
        <f>H92+SUMIFS(data!$H$1:$H$1683, data!$A$1:$A$1683, Heron!$A92,  data!$E$1:$E$1683, Heron!I$5)</f>
        <v>0</v>
      </c>
      <c r="J92" s="2">
        <f>I92+SUMIFS(data!$H$1:$H$1683, data!$A$1:$A$1683, Heron!$A92,  data!$E$1:$E$1683, Heron!J$5)</f>
        <v>0</v>
      </c>
      <c r="K92" s="2">
        <f>J92+SUMIFS(data!$H$1:$H$1683, data!$A$1:$A$1683, Heron!$A92,  data!$E$1:$E$1683, Heron!K$5)</f>
        <v>0</v>
      </c>
      <c r="L92" s="2">
        <f>K92+SUMIFS(data!$H$1:$H$1683, data!$A$1:$A$1683, Heron!$A92,  data!$E$1:$E$1683, Heron!L$5)</f>
        <v>0</v>
      </c>
      <c r="M92" s="2">
        <f>L92+SUMIFS(data!$H$1:$H$1683, data!$A$1:$A$1683, Heron!$A92,  data!$E$1:$E$1683, Heron!M$5)</f>
        <v>48.99</v>
      </c>
      <c r="N92" s="2">
        <f>M92+SUMIFS(data!$H$1:$H$1683, data!$A$1:$A$1683, Heron!$A92,  data!$E$1:$E$1683, Heron!N$5)</f>
        <v>48.99</v>
      </c>
      <c r="O92" s="2">
        <f>N92+SUMIFS(data!$H$1:$H$1683, data!$A$1:$A$1683, Heron!$A92,  data!$E$1:$E$1683, Heron!O$5)</f>
        <v>48.99</v>
      </c>
      <c r="P92" s="2">
        <f>O92+SUMIFS(data!$H$1:$H$1683, data!$A$1:$A$1683, Heron!$A92,  data!$E$1:$E$1683, Heron!P$5)</f>
        <v>48.99</v>
      </c>
      <c r="Q92" s="2">
        <f>P92+SUMIFS(data!$H$1:$H$1683, data!$A$1:$A$1683, Heron!$A92,  data!$E$1:$E$1683, Heron!Q$5)</f>
        <v>48.99</v>
      </c>
      <c r="R92" s="2">
        <f>Q92+SUMIFS(data!$H$1:$H$1683, data!$A$1:$A$1683, Heron!$A92,  data!$E$1:$E$1683, Heron!R$5)</f>
        <v>479.31</v>
      </c>
      <c r="S92" s="2">
        <f>R92+SUMIFS(data!$H$1:$H$1683, data!$A$1:$A$1683, Heron!$A92,  data!$E$1:$E$1683, Heron!S$5)</f>
        <v>1301.23</v>
      </c>
      <c r="T92" s="2">
        <f>S92+SUMIFS(data!$H$1:$H$1683, data!$A$1:$A$1683, Heron!$A92,  data!$E$1:$E$1683, Heron!T$5)</f>
        <v>2726.2</v>
      </c>
      <c r="U92" s="2">
        <f>T92+SUMIFS(data!$H$1:$H$1683, data!$A$1:$A$1683, Heron!$A92,  data!$E$1:$E$1683, Heron!U$5)</f>
        <v>2808.39</v>
      </c>
      <c r="V92" s="2">
        <f>U92+SUMIFS(data!$H$1:$H$1683, data!$A$1:$A$1683, Heron!$A92,  data!$E$1:$E$1683, Heron!V$5)</f>
        <v>103630.31</v>
      </c>
      <c r="W92" s="2">
        <f>V92+SUMIFS(data!$H$1:$H$1683, data!$A$1:$A$1683, Heron!$A92,  data!$E$1:$E$1683, Heron!W$5)</f>
        <v>204452.22999999998</v>
      </c>
      <c r="X92" s="2">
        <f>W92+SUMIFS(data!$H$1:$H$1683, data!$A$1:$A$1683, Heron!$A92,  data!$E$1:$E$1683, Heron!X$5)</f>
        <v>305274.14999999997</v>
      </c>
      <c r="Y92" s="2">
        <f>X92+SUMIFS(data!$H$1:$H$1683, data!$A$1:$A$1683, Heron!$A92,  data!$E$1:$E$1683, Heron!Y$5)</f>
        <v>406096.06999999995</v>
      </c>
      <c r="Z92" s="2">
        <f>Y92+SUMIFS(data!$H$1:$H$1683, data!$A$1:$A$1683, Heron!$A92,  data!$E$1:$E$1683, Heron!Z$5)</f>
        <v>506917.98999999993</v>
      </c>
      <c r="AA92" s="2">
        <f>Z92+SUMIFS(data!$H$1:$H$1683, data!$A$1:$A$1683, Heron!$A92,  data!$E$1:$E$1683, Heron!AA$5)</f>
        <v>606917.99</v>
      </c>
      <c r="AB92" s="2">
        <f>AA92+SUMIFS(data!$H$1:$H$1683, data!$A$1:$A$1683, Heron!$A92,  data!$E$1:$E$1683, Heron!AB$5)</f>
        <v>706917.99</v>
      </c>
      <c r="AC92" s="2">
        <f>AB92+SUMIFS(data!$H$1:$H$1683, data!$A$1:$A$1683, Heron!$A92,  data!$E$1:$E$1683, Heron!AC$5)</f>
        <v>806917.99</v>
      </c>
      <c r="AD92" s="2">
        <f>AC92+SUMIFS(data!$H$1:$H$1683, data!$A$1:$A$1683, Heron!$A92,  data!$E$1:$E$1683, Heron!AD$5)</f>
        <v>807778.63</v>
      </c>
      <c r="AE92" s="2">
        <f>AD92+SUMIFS(data!$H$1:$H$1683, data!$A$1:$A$1683, Heron!$A92,  data!$E$1:$E$1683, Heron!AE$5)</f>
        <v>907778.63</v>
      </c>
      <c r="AF92" s="2">
        <f>AE92+SUMIFS(data!$H$1:$H$1683, data!$A$1:$A$1683, Heron!$A92,  data!$E$1:$E$1683, Heron!AF$5)</f>
        <v>1007778.63</v>
      </c>
    </row>
    <row r="93" spans="1:32" x14ac:dyDescent="0.2">
      <c r="A93" t="s">
        <v>92</v>
      </c>
      <c r="C93" s="2">
        <f>SUMIFS(data!$H$1:$H$1683, data!$A$1:$A$1683, Heron!$A93, data!$E$1:$E$1683, Heron!C$5)</f>
        <v>0</v>
      </c>
      <c r="D93" s="2">
        <f>C93+SUMIFS(data!$H$1:$H$1683, data!$A$1:$A$1683, Heron!$A93,  data!$E$1:$E$1683, Heron!D$5)</f>
        <v>0</v>
      </c>
      <c r="E93" s="2">
        <f>D93+SUMIFS(data!$H$1:$H$1683, data!$A$1:$A$1683, Heron!$A93,  data!$E$1:$E$1683, Heron!E$5)</f>
        <v>0</v>
      </c>
      <c r="F93" s="2">
        <f>E93+SUMIFS(data!$H$1:$H$1683, data!$A$1:$A$1683, Heron!$A93,  data!$E$1:$E$1683, Heron!F$5)</f>
        <v>0</v>
      </c>
      <c r="G93" s="2">
        <f>F93+SUMIFS(data!$H$1:$H$1683, data!$A$1:$A$1683, Heron!$A93,  data!$E$1:$E$1683, Heron!G$5)</f>
        <v>0</v>
      </c>
      <c r="H93" s="2">
        <f>G93+SUMIFS(data!$H$1:$H$1683, data!$A$1:$A$1683, Heron!$A93,  data!$E$1:$E$1683, Heron!H$5)</f>
        <v>0</v>
      </c>
      <c r="I93" s="2">
        <f>H93+SUMIFS(data!$H$1:$H$1683, data!$A$1:$A$1683, Heron!$A93,  data!$E$1:$E$1683, Heron!I$5)</f>
        <v>0</v>
      </c>
      <c r="J93" s="2">
        <f>I93+SUMIFS(data!$H$1:$H$1683, data!$A$1:$A$1683, Heron!$A93,  data!$E$1:$E$1683, Heron!J$5)</f>
        <v>0</v>
      </c>
      <c r="K93" s="2">
        <f>J93+SUMIFS(data!$H$1:$H$1683, data!$A$1:$A$1683, Heron!$A93,  data!$E$1:$E$1683, Heron!K$5)</f>
        <v>0</v>
      </c>
      <c r="L93" s="2">
        <f>K93+SUMIFS(data!$H$1:$H$1683, data!$A$1:$A$1683, Heron!$A93,  data!$E$1:$E$1683, Heron!L$5)</f>
        <v>0</v>
      </c>
      <c r="M93" s="2">
        <f>L93+SUMIFS(data!$H$1:$H$1683, data!$A$1:$A$1683, Heron!$A93,  data!$E$1:$E$1683, Heron!M$5)</f>
        <v>0</v>
      </c>
      <c r="N93" s="2">
        <f>M93+SUMIFS(data!$H$1:$H$1683, data!$A$1:$A$1683, Heron!$A93,  data!$E$1:$E$1683, Heron!N$5)</f>
        <v>0</v>
      </c>
      <c r="O93" s="2">
        <f>N93+SUMIFS(data!$H$1:$H$1683, data!$A$1:$A$1683, Heron!$A93,  data!$E$1:$E$1683, Heron!O$5)</f>
        <v>0</v>
      </c>
      <c r="P93" s="2">
        <f>O93+SUMIFS(data!$H$1:$H$1683, data!$A$1:$A$1683, Heron!$A93,  data!$E$1:$E$1683, Heron!P$5)</f>
        <v>0</v>
      </c>
      <c r="Q93" s="2">
        <f>P93+SUMIFS(data!$H$1:$H$1683, data!$A$1:$A$1683, Heron!$A93,  data!$E$1:$E$1683, Heron!Q$5)</f>
        <v>0</v>
      </c>
      <c r="R93" s="2">
        <f>Q93+SUMIFS(data!$H$1:$H$1683, data!$A$1:$A$1683, Heron!$A93,  data!$E$1:$E$1683, Heron!R$5)</f>
        <v>0</v>
      </c>
      <c r="S93" s="2">
        <f>R93+SUMIFS(data!$H$1:$H$1683, data!$A$1:$A$1683, Heron!$A93,  data!$E$1:$E$1683, Heron!S$5)</f>
        <v>5515.07</v>
      </c>
      <c r="T93" s="2">
        <f>S93+SUMIFS(data!$H$1:$H$1683, data!$A$1:$A$1683, Heron!$A93,  data!$E$1:$E$1683, Heron!T$5)</f>
        <v>5515.07</v>
      </c>
      <c r="U93" s="2">
        <f>T93+SUMIFS(data!$H$1:$H$1683, data!$A$1:$A$1683, Heron!$A93,  data!$E$1:$E$1683, Heron!U$5)</f>
        <v>31621.26</v>
      </c>
      <c r="V93" s="2">
        <f>U93+SUMIFS(data!$H$1:$H$1683, data!$A$1:$A$1683, Heron!$A93,  data!$E$1:$E$1683, Heron!V$5)</f>
        <v>37136.33</v>
      </c>
      <c r="W93" s="2">
        <f>V93+SUMIFS(data!$H$1:$H$1683, data!$A$1:$A$1683, Heron!$A93,  data!$E$1:$E$1683, Heron!W$5)</f>
        <v>42651.4</v>
      </c>
      <c r="X93" s="2">
        <f>W93+SUMIFS(data!$H$1:$H$1683, data!$A$1:$A$1683, Heron!$A93,  data!$E$1:$E$1683, Heron!X$5)</f>
        <v>48166.47</v>
      </c>
      <c r="Y93" s="2">
        <f>X93+SUMIFS(data!$H$1:$H$1683, data!$A$1:$A$1683, Heron!$A93,  data!$E$1:$E$1683, Heron!Y$5)</f>
        <v>53681.54</v>
      </c>
      <c r="Z93" s="2">
        <f>Y93+SUMIFS(data!$H$1:$H$1683, data!$A$1:$A$1683, Heron!$A93,  data!$E$1:$E$1683, Heron!Z$5)</f>
        <v>59196.61</v>
      </c>
      <c r="AA93" s="2">
        <f>Z93+SUMIFS(data!$H$1:$H$1683, data!$A$1:$A$1683, Heron!$A93,  data!$E$1:$E$1683, Heron!AA$5)</f>
        <v>59196.61</v>
      </c>
      <c r="AB93" s="2">
        <f>AA93+SUMIFS(data!$H$1:$H$1683, data!$A$1:$A$1683, Heron!$A93,  data!$E$1:$E$1683, Heron!AB$5)</f>
        <v>59196.61</v>
      </c>
      <c r="AC93" s="2">
        <f>AB93+SUMIFS(data!$H$1:$H$1683, data!$A$1:$A$1683, Heron!$A93,  data!$E$1:$E$1683, Heron!AC$5)</f>
        <v>59196.61</v>
      </c>
      <c r="AD93" s="2">
        <f>AC93+SUMIFS(data!$H$1:$H$1683, data!$A$1:$A$1683, Heron!$A93,  data!$E$1:$E$1683, Heron!AD$5)</f>
        <v>59196.61</v>
      </c>
      <c r="AE93" s="2">
        <f>AD93+SUMIFS(data!$H$1:$H$1683, data!$A$1:$A$1683, Heron!$A93,  data!$E$1:$E$1683, Heron!AE$5)</f>
        <v>59196.61</v>
      </c>
      <c r="AF93" s="2">
        <f>AE93+SUMIFS(data!$H$1:$H$1683, data!$A$1:$A$1683, Heron!$A93,  data!$E$1:$E$1683, Heron!AF$5)</f>
        <v>59196.61</v>
      </c>
    </row>
    <row r="94" spans="1:32" x14ac:dyDescent="0.2">
      <c r="A94" t="s">
        <v>93</v>
      </c>
      <c r="C94" s="2">
        <f>SUMIFS(data!$H$1:$H$1683, data!$A$1:$A$1683, Heron!$A94, data!$E$1:$E$1683, Heron!C$5)</f>
        <v>0</v>
      </c>
      <c r="D94" s="2">
        <f>C94+SUMIFS(data!$H$1:$H$1683, data!$A$1:$A$1683, Heron!$A94,  data!$E$1:$E$1683, Heron!D$5)</f>
        <v>0</v>
      </c>
      <c r="E94" s="2">
        <f>D94+SUMIFS(data!$H$1:$H$1683, data!$A$1:$A$1683, Heron!$A94,  data!$E$1:$E$1683, Heron!E$5)</f>
        <v>0</v>
      </c>
      <c r="F94" s="2">
        <f>E94+SUMIFS(data!$H$1:$H$1683, data!$A$1:$A$1683, Heron!$A94,  data!$E$1:$E$1683, Heron!F$5)</f>
        <v>0</v>
      </c>
      <c r="G94" s="2">
        <f>F94+SUMIFS(data!$H$1:$H$1683, data!$A$1:$A$1683, Heron!$A94,  data!$E$1:$E$1683, Heron!G$5)</f>
        <v>0</v>
      </c>
      <c r="H94" s="2">
        <f>G94+SUMIFS(data!$H$1:$H$1683, data!$A$1:$A$1683, Heron!$A94,  data!$E$1:$E$1683, Heron!H$5)</f>
        <v>0</v>
      </c>
      <c r="I94" s="2">
        <f>H94+SUMIFS(data!$H$1:$H$1683, data!$A$1:$A$1683, Heron!$A94,  data!$E$1:$E$1683, Heron!I$5)</f>
        <v>0</v>
      </c>
      <c r="J94" s="2">
        <f>I94+SUMIFS(data!$H$1:$H$1683, data!$A$1:$A$1683, Heron!$A94,  data!$E$1:$E$1683, Heron!J$5)</f>
        <v>0</v>
      </c>
      <c r="K94" s="2">
        <f>J94+SUMIFS(data!$H$1:$H$1683, data!$A$1:$A$1683, Heron!$A94,  data!$E$1:$E$1683, Heron!K$5)</f>
        <v>0</v>
      </c>
      <c r="L94" s="2">
        <f>K94+SUMIFS(data!$H$1:$H$1683, data!$A$1:$A$1683, Heron!$A94,  data!$E$1:$E$1683, Heron!L$5)</f>
        <v>0</v>
      </c>
      <c r="M94" s="2">
        <f>L94+SUMIFS(data!$H$1:$H$1683, data!$A$1:$A$1683, Heron!$A94,  data!$E$1:$E$1683, Heron!M$5)</f>
        <v>0</v>
      </c>
      <c r="N94" s="2">
        <f>M94+SUMIFS(data!$H$1:$H$1683, data!$A$1:$A$1683, Heron!$A94,  data!$E$1:$E$1683, Heron!N$5)</f>
        <v>0</v>
      </c>
      <c r="O94" s="2">
        <f>N94+SUMIFS(data!$H$1:$H$1683, data!$A$1:$A$1683, Heron!$A94,  data!$E$1:$E$1683, Heron!O$5)</f>
        <v>0</v>
      </c>
      <c r="P94" s="2">
        <f>O94+SUMIFS(data!$H$1:$H$1683, data!$A$1:$A$1683, Heron!$A94,  data!$E$1:$E$1683, Heron!P$5)</f>
        <v>0</v>
      </c>
      <c r="Q94" s="2">
        <f>P94+SUMIFS(data!$H$1:$H$1683, data!$A$1:$A$1683, Heron!$A94,  data!$E$1:$E$1683, Heron!Q$5)</f>
        <v>0</v>
      </c>
      <c r="R94" s="2">
        <f>Q94+SUMIFS(data!$H$1:$H$1683, data!$A$1:$A$1683, Heron!$A94,  data!$E$1:$E$1683, Heron!R$5)</f>
        <v>0</v>
      </c>
      <c r="S94" s="2">
        <f>R94+SUMIFS(data!$H$1:$H$1683, data!$A$1:$A$1683, Heron!$A94,  data!$E$1:$E$1683, Heron!S$5)</f>
        <v>591.78</v>
      </c>
      <c r="T94" s="2">
        <f>S94+SUMIFS(data!$H$1:$H$1683, data!$A$1:$A$1683, Heron!$A94,  data!$E$1:$E$1683, Heron!T$5)</f>
        <v>28772.48</v>
      </c>
      <c r="U94" s="2">
        <f>T94+SUMIFS(data!$H$1:$H$1683, data!$A$1:$A$1683, Heron!$A94,  data!$E$1:$E$1683, Heron!U$5)</f>
        <v>62830.149999999994</v>
      </c>
      <c r="V94" s="2">
        <f>U94+SUMIFS(data!$H$1:$H$1683, data!$A$1:$A$1683, Heron!$A94,  data!$E$1:$E$1683, Heron!V$5)</f>
        <v>63421.929999999993</v>
      </c>
      <c r="W94" s="2">
        <f>V94+SUMIFS(data!$H$1:$H$1683, data!$A$1:$A$1683, Heron!$A94,  data!$E$1:$E$1683, Heron!W$5)</f>
        <v>64013.709999999992</v>
      </c>
      <c r="X94" s="2">
        <f>W94+SUMIFS(data!$H$1:$H$1683, data!$A$1:$A$1683, Heron!$A94,  data!$E$1:$E$1683, Heron!X$5)</f>
        <v>64605.489999999991</v>
      </c>
      <c r="Y94" s="2">
        <f>X94+SUMIFS(data!$H$1:$H$1683, data!$A$1:$A$1683, Heron!$A94,  data!$E$1:$E$1683, Heron!Y$5)</f>
        <v>65197.26999999999</v>
      </c>
      <c r="Z94" s="2">
        <f>Y94+SUMIFS(data!$H$1:$H$1683, data!$A$1:$A$1683, Heron!$A94,  data!$E$1:$E$1683, Heron!Z$5)</f>
        <v>65789.049999999988</v>
      </c>
      <c r="AA94" s="2">
        <f>Z94+SUMIFS(data!$H$1:$H$1683, data!$A$1:$A$1683, Heron!$A94,  data!$E$1:$E$1683, Heron!AA$5)</f>
        <v>65789.049999999988</v>
      </c>
      <c r="AB94" s="2">
        <f>AA94+SUMIFS(data!$H$1:$H$1683, data!$A$1:$A$1683, Heron!$A94,  data!$E$1:$E$1683, Heron!AB$5)</f>
        <v>65789.049999999988</v>
      </c>
      <c r="AC94" s="2">
        <f>AB94+SUMIFS(data!$H$1:$H$1683, data!$A$1:$A$1683, Heron!$A94,  data!$E$1:$E$1683, Heron!AC$5)</f>
        <v>65789.049999999988</v>
      </c>
      <c r="AD94" s="2">
        <f>AC94+SUMIFS(data!$H$1:$H$1683, data!$A$1:$A$1683, Heron!$A94,  data!$E$1:$E$1683, Heron!AD$5)</f>
        <v>65789.049999999988</v>
      </c>
      <c r="AE94" s="2">
        <f>AD94+SUMIFS(data!$H$1:$H$1683, data!$A$1:$A$1683, Heron!$A94,  data!$E$1:$E$1683, Heron!AE$5)</f>
        <v>65789.049999999988</v>
      </c>
      <c r="AF94" s="2">
        <f>AE94+SUMIFS(data!$H$1:$H$1683, data!$A$1:$A$1683, Heron!$A94,  data!$E$1:$E$1683, Heron!AF$5)</f>
        <v>65789.049999999988</v>
      </c>
    </row>
    <row r="95" spans="1:32" x14ac:dyDescent="0.2">
      <c r="A95" t="s">
        <v>49</v>
      </c>
      <c r="C95" s="2">
        <f>SUMIFS(data!$H$1:$H$1683, data!$A$1:$A$1683, Heron!$A95, data!$E$1:$E$1683, Heron!C$5)</f>
        <v>0</v>
      </c>
      <c r="D95" s="2">
        <f>C95+SUMIFS(data!$H$1:$H$1683, data!$A$1:$A$1683, Heron!$A95,  data!$E$1:$E$1683, Heron!D$5)</f>
        <v>0</v>
      </c>
      <c r="E95" s="2">
        <f>D95+SUMIFS(data!$H$1:$H$1683, data!$A$1:$A$1683, Heron!$A95,  data!$E$1:$E$1683, Heron!E$5)</f>
        <v>0</v>
      </c>
      <c r="F95" s="2">
        <f>E95+SUMIFS(data!$H$1:$H$1683, data!$A$1:$A$1683, Heron!$A95,  data!$E$1:$E$1683, Heron!F$5)</f>
        <v>0</v>
      </c>
      <c r="G95" s="2">
        <f>F95+SUMIFS(data!$H$1:$H$1683, data!$A$1:$A$1683, Heron!$A95,  data!$E$1:$E$1683, Heron!G$5)</f>
        <v>0</v>
      </c>
      <c r="H95" s="2">
        <f>G95+SUMIFS(data!$H$1:$H$1683, data!$A$1:$A$1683, Heron!$A95,  data!$E$1:$E$1683, Heron!H$5)</f>
        <v>0</v>
      </c>
      <c r="I95" s="2">
        <f>H95+SUMIFS(data!$H$1:$H$1683, data!$A$1:$A$1683, Heron!$A95,  data!$E$1:$E$1683, Heron!I$5)</f>
        <v>0</v>
      </c>
      <c r="J95" s="2">
        <f>I95+SUMIFS(data!$H$1:$H$1683, data!$A$1:$A$1683, Heron!$A95,  data!$E$1:$E$1683, Heron!J$5)</f>
        <v>0</v>
      </c>
      <c r="K95" s="2">
        <f>J95+SUMIFS(data!$H$1:$H$1683, data!$A$1:$A$1683, Heron!$A95,  data!$E$1:$E$1683, Heron!K$5)</f>
        <v>0</v>
      </c>
      <c r="L95" s="2">
        <f>K95+SUMIFS(data!$H$1:$H$1683, data!$A$1:$A$1683, Heron!$A95,  data!$E$1:$E$1683, Heron!L$5)</f>
        <v>0</v>
      </c>
      <c r="M95" s="2">
        <f>L95+SUMIFS(data!$H$1:$H$1683, data!$A$1:$A$1683, Heron!$A95,  data!$E$1:$E$1683, Heron!M$5)</f>
        <v>0</v>
      </c>
      <c r="N95" s="2">
        <f>M95+SUMIFS(data!$H$1:$H$1683, data!$A$1:$A$1683, Heron!$A95,  data!$E$1:$E$1683, Heron!N$5)</f>
        <v>512.87</v>
      </c>
      <c r="O95" s="2">
        <f>N95+SUMIFS(data!$H$1:$H$1683, data!$A$1:$A$1683, Heron!$A95,  data!$E$1:$E$1683, Heron!O$5)</f>
        <v>512.87</v>
      </c>
      <c r="P95" s="2">
        <f>O95+SUMIFS(data!$H$1:$H$1683, data!$A$1:$A$1683, Heron!$A95,  data!$E$1:$E$1683, Heron!P$5)</f>
        <v>512.87</v>
      </c>
      <c r="Q95" s="2">
        <f>P95+SUMIFS(data!$H$1:$H$1683, data!$A$1:$A$1683, Heron!$A95,  data!$E$1:$E$1683, Heron!Q$5)</f>
        <v>512.87</v>
      </c>
      <c r="R95" s="2">
        <f>Q95+SUMIFS(data!$H$1:$H$1683, data!$A$1:$A$1683, Heron!$A95,  data!$E$1:$E$1683, Heron!R$5)</f>
        <v>512.87</v>
      </c>
      <c r="S95" s="2">
        <f>R95+SUMIFS(data!$H$1:$H$1683, data!$A$1:$A$1683, Heron!$A95,  data!$E$1:$E$1683, Heron!S$5)</f>
        <v>512.87</v>
      </c>
      <c r="T95" s="2">
        <f>S95+SUMIFS(data!$H$1:$H$1683, data!$A$1:$A$1683, Heron!$A95,  data!$E$1:$E$1683, Heron!T$5)</f>
        <v>512.87</v>
      </c>
      <c r="U95" s="2">
        <f>T95+SUMIFS(data!$H$1:$H$1683, data!$A$1:$A$1683, Heron!$A95,  data!$E$1:$E$1683, Heron!U$5)</f>
        <v>3050.77</v>
      </c>
      <c r="V95" s="2">
        <f>U95+SUMIFS(data!$H$1:$H$1683, data!$A$1:$A$1683, Heron!$A95,  data!$E$1:$E$1683, Heron!V$5)</f>
        <v>3050.77</v>
      </c>
      <c r="W95" s="2">
        <f>V95+SUMIFS(data!$H$1:$H$1683, data!$A$1:$A$1683, Heron!$A95,  data!$E$1:$E$1683, Heron!W$5)</f>
        <v>3050.77</v>
      </c>
      <c r="X95" s="2">
        <f>W95+SUMIFS(data!$H$1:$H$1683, data!$A$1:$A$1683, Heron!$A95,  data!$E$1:$E$1683, Heron!X$5)</f>
        <v>3050.77</v>
      </c>
      <c r="Y95" s="2">
        <f>X95+SUMIFS(data!$H$1:$H$1683, data!$A$1:$A$1683, Heron!$A95,  data!$E$1:$E$1683, Heron!Y$5)</f>
        <v>3050.77</v>
      </c>
      <c r="Z95" s="2">
        <f>Y95+SUMIFS(data!$H$1:$H$1683, data!$A$1:$A$1683, Heron!$A95,  data!$E$1:$E$1683, Heron!Z$5)</f>
        <v>3050.77</v>
      </c>
      <c r="AA95" s="2">
        <f>Z95+SUMIFS(data!$H$1:$H$1683, data!$A$1:$A$1683, Heron!$A95,  data!$E$1:$E$1683, Heron!AA$5)</f>
        <v>3050.77</v>
      </c>
      <c r="AB95" s="2">
        <f>AA95+SUMIFS(data!$H$1:$H$1683, data!$A$1:$A$1683, Heron!$A95,  data!$E$1:$E$1683, Heron!AB$5)</f>
        <v>3050.77</v>
      </c>
      <c r="AC95" s="2">
        <f>AB95+SUMIFS(data!$H$1:$H$1683, data!$A$1:$A$1683, Heron!$A95,  data!$E$1:$E$1683, Heron!AC$5)</f>
        <v>3050.77</v>
      </c>
      <c r="AD95" s="2">
        <f>AC95+SUMIFS(data!$H$1:$H$1683, data!$A$1:$A$1683, Heron!$A95,  data!$E$1:$E$1683, Heron!AD$5)</f>
        <v>3050.77</v>
      </c>
      <c r="AE95" s="2">
        <f>AD95+SUMIFS(data!$H$1:$H$1683, data!$A$1:$A$1683, Heron!$A95,  data!$E$1:$E$1683, Heron!AE$5)</f>
        <v>3050.77</v>
      </c>
      <c r="AF95" s="2">
        <f>AE95+SUMIFS(data!$H$1:$H$1683, data!$A$1:$A$1683, Heron!$A95,  data!$E$1:$E$1683, Heron!AF$5)</f>
        <v>3050.77</v>
      </c>
    </row>
    <row r="96" spans="1:32" x14ac:dyDescent="0.2">
      <c r="A96" t="s">
        <v>104</v>
      </c>
      <c r="C96" s="2">
        <f>SUMIFS(data!$H$1:$H$1683, data!$A$1:$A$1683, Heron!$A96, data!$E$1:$E$1683, Heron!C$5)</f>
        <v>0</v>
      </c>
      <c r="D96" s="2">
        <f>C96+SUMIFS(data!$H$1:$H$1683, data!$A$1:$A$1683, Heron!$A96,  data!$E$1:$E$1683, Heron!D$5)</f>
        <v>0</v>
      </c>
      <c r="E96" s="2">
        <f>D96+SUMIFS(data!$H$1:$H$1683, data!$A$1:$A$1683, Heron!$A96,  data!$E$1:$E$1683, Heron!E$5)</f>
        <v>0</v>
      </c>
      <c r="F96" s="2">
        <f>E96+SUMIFS(data!$H$1:$H$1683, data!$A$1:$A$1683, Heron!$A96,  data!$E$1:$E$1683, Heron!F$5)</f>
        <v>0</v>
      </c>
      <c r="G96" s="2">
        <f>F96+SUMIFS(data!$H$1:$H$1683, data!$A$1:$A$1683, Heron!$A96,  data!$E$1:$E$1683, Heron!G$5)</f>
        <v>0</v>
      </c>
      <c r="H96" s="2">
        <f>G96+SUMIFS(data!$H$1:$H$1683, data!$A$1:$A$1683, Heron!$A96,  data!$E$1:$E$1683, Heron!H$5)</f>
        <v>0</v>
      </c>
      <c r="I96" s="2">
        <f>H96+SUMIFS(data!$H$1:$H$1683, data!$A$1:$A$1683, Heron!$A96,  data!$E$1:$E$1683, Heron!I$5)</f>
        <v>0</v>
      </c>
      <c r="J96" s="2">
        <f>I96+SUMIFS(data!$H$1:$H$1683, data!$A$1:$A$1683, Heron!$A96,  data!$E$1:$E$1683, Heron!J$5)</f>
        <v>0</v>
      </c>
      <c r="K96" s="2">
        <f>J96+SUMIFS(data!$H$1:$H$1683, data!$A$1:$A$1683, Heron!$A96,  data!$E$1:$E$1683, Heron!K$5)</f>
        <v>0</v>
      </c>
      <c r="L96" s="2">
        <f>K96+SUMIFS(data!$H$1:$H$1683, data!$A$1:$A$1683, Heron!$A96,  data!$E$1:$E$1683, Heron!L$5)</f>
        <v>0</v>
      </c>
      <c r="M96" s="2">
        <f>L96+SUMIFS(data!$H$1:$H$1683, data!$A$1:$A$1683, Heron!$A96,  data!$E$1:$E$1683, Heron!M$5)</f>
        <v>0</v>
      </c>
      <c r="N96" s="2">
        <f>M96+SUMIFS(data!$H$1:$H$1683, data!$A$1:$A$1683, Heron!$A96,  data!$E$1:$E$1683, Heron!N$5)</f>
        <v>0</v>
      </c>
      <c r="O96" s="2">
        <f>N96+SUMIFS(data!$H$1:$H$1683, data!$A$1:$A$1683, Heron!$A96,  data!$E$1:$E$1683, Heron!O$5)</f>
        <v>0</v>
      </c>
      <c r="P96" s="2">
        <f>O96+SUMIFS(data!$H$1:$H$1683, data!$A$1:$A$1683, Heron!$A96,  data!$E$1:$E$1683, Heron!P$5)</f>
        <v>0</v>
      </c>
      <c r="Q96" s="2">
        <f>P96+SUMIFS(data!$H$1:$H$1683, data!$A$1:$A$1683, Heron!$A96,  data!$E$1:$E$1683, Heron!Q$5)</f>
        <v>0</v>
      </c>
      <c r="R96" s="2">
        <f>Q96+SUMIFS(data!$H$1:$H$1683, data!$A$1:$A$1683, Heron!$A96,  data!$E$1:$E$1683, Heron!R$5)</f>
        <v>0</v>
      </c>
      <c r="S96" s="2">
        <f>R96+SUMIFS(data!$H$1:$H$1683, data!$A$1:$A$1683, Heron!$A96,  data!$E$1:$E$1683, Heron!S$5)</f>
        <v>0</v>
      </c>
      <c r="T96" s="2">
        <f>S96+SUMIFS(data!$H$1:$H$1683, data!$A$1:$A$1683, Heron!$A96,  data!$E$1:$E$1683, Heron!T$5)</f>
        <v>0</v>
      </c>
      <c r="U96" s="2">
        <f>T96+SUMIFS(data!$H$1:$H$1683, data!$A$1:$A$1683, Heron!$A96,  data!$E$1:$E$1683, Heron!U$5)</f>
        <v>95314.44</v>
      </c>
      <c r="V96" s="2">
        <f>U96+SUMIFS(data!$H$1:$H$1683, data!$A$1:$A$1683, Heron!$A96,  data!$E$1:$E$1683, Heron!V$5)</f>
        <v>95314.44</v>
      </c>
      <c r="W96" s="2">
        <f>V96+SUMIFS(data!$H$1:$H$1683, data!$A$1:$A$1683, Heron!$A96,  data!$E$1:$E$1683, Heron!W$5)</f>
        <v>95314.44</v>
      </c>
      <c r="X96" s="2">
        <f>W96+SUMIFS(data!$H$1:$H$1683, data!$A$1:$A$1683, Heron!$A96,  data!$E$1:$E$1683, Heron!X$5)</f>
        <v>95314.44</v>
      </c>
      <c r="Y96" s="2">
        <f>X96+SUMIFS(data!$H$1:$H$1683, data!$A$1:$A$1683, Heron!$A96,  data!$E$1:$E$1683, Heron!Y$5)</f>
        <v>95314.44</v>
      </c>
      <c r="Z96" s="2">
        <f>Y96+SUMIFS(data!$H$1:$H$1683, data!$A$1:$A$1683, Heron!$A96,  data!$E$1:$E$1683, Heron!Z$5)</f>
        <v>95314.44</v>
      </c>
      <c r="AA96" s="2">
        <f>Z96+SUMIFS(data!$H$1:$H$1683, data!$A$1:$A$1683, Heron!$A96,  data!$E$1:$E$1683, Heron!AA$5)</f>
        <v>95314.44</v>
      </c>
      <c r="AB96" s="2">
        <f>AA96+SUMIFS(data!$H$1:$H$1683, data!$A$1:$A$1683, Heron!$A96,  data!$E$1:$E$1683, Heron!AB$5)</f>
        <v>95314.44</v>
      </c>
      <c r="AC96" s="2">
        <f>AB96+SUMIFS(data!$H$1:$H$1683, data!$A$1:$A$1683, Heron!$A96,  data!$E$1:$E$1683, Heron!AC$5)</f>
        <v>95314.44</v>
      </c>
      <c r="AD96" s="2">
        <f>AC96+SUMIFS(data!$H$1:$H$1683, data!$A$1:$A$1683, Heron!$A96,  data!$E$1:$E$1683, Heron!AD$5)</f>
        <v>166897.59</v>
      </c>
      <c r="AE96" s="2">
        <f>AD96+SUMIFS(data!$H$1:$H$1683, data!$A$1:$A$1683, Heron!$A96,  data!$E$1:$E$1683, Heron!AE$5)</f>
        <v>166897.59</v>
      </c>
      <c r="AF96" s="2">
        <f>AE96+SUMIFS(data!$H$1:$H$1683, data!$A$1:$A$1683, Heron!$A96,  data!$E$1:$E$1683, Heron!AF$5)</f>
        <v>166897.59</v>
      </c>
    </row>
    <row r="97" spans="1:33" x14ac:dyDescent="0.2">
      <c r="A97" t="s">
        <v>94</v>
      </c>
      <c r="C97" s="2">
        <f>SUMIFS(data!$H$1:$H$1683, data!$A$1:$A$1683, Heron!$A97, data!$E$1:$E$1683, Heron!C$5)</f>
        <v>0</v>
      </c>
      <c r="D97" s="2">
        <f>C97+SUMIFS(data!$H$1:$H$1683, data!$A$1:$A$1683, Heron!$A97,  data!$E$1:$E$1683, Heron!D$5)</f>
        <v>0</v>
      </c>
      <c r="E97" s="2">
        <f>D97+SUMIFS(data!$H$1:$H$1683, data!$A$1:$A$1683, Heron!$A97,  data!$E$1:$E$1683, Heron!E$5)</f>
        <v>0</v>
      </c>
      <c r="F97" s="2">
        <f>E97+SUMIFS(data!$H$1:$H$1683, data!$A$1:$A$1683, Heron!$A97,  data!$E$1:$E$1683, Heron!F$5)</f>
        <v>0</v>
      </c>
      <c r="G97" s="2">
        <f>F97+SUMIFS(data!$H$1:$H$1683, data!$A$1:$A$1683, Heron!$A97,  data!$E$1:$E$1683, Heron!G$5)</f>
        <v>0</v>
      </c>
      <c r="H97" s="2">
        <f>G97+SUMIFS(data!$H$1:$H$1683, data!$A$1:$A$1683, Heron!$A97,  data!$E$1:$E$1683, Heron!H$5)</f>
        <v>0</v>
      </c>
      <c r="I97" s="2">
        <f>H97+SUMIFS(data!$H$1:$H$1683, data!$A$1:$A$1683, Heron!$A97,  data!$E$1:$E$1683, Heron!I$5)</f>
        <v>0</v>
      </c>
      <c r="J97" s="2">
        <f>I97+SUMIFS(data!$H$1:$H$1683, data!$A$1:$A$1683, Heron!$A97,  data!$E$1:$E$1683, Heron!J$5)</f>
        <v>0</v>
      </c>
      <c r="K97" s="2">
        <f>J97+SUMIFS(data!$H$1:$H$1683, data!$A$1:$A$1683, Heron!$A97,  data!$E$1:$E$1683, Heron!K$5)</f>
        <v>0</v>
      </c>
      <c r="L97" s="2">
        <f>K97+SUMIFS(data!$H$1:$H$1683, data!$A$1:$A$1683, Heron!$A97,  data!$E$1:$E$1683, Heron!L$5)</f>
        <v>0</v>
      </c>
      <c r="M97" s="2">
        <f>L97+SUMIFS(data!$H$1:$H$1683, data!$A$1:$A$1683, Heron!$A97,  data!$E$1:$E$1683, Heron!M$5)</f>
        <v>0</v>
      </c>
      <c r="N97" s="2">
        <f>M97+SUMIFS(data!$H$1:$H$1683, data!$A$1:$A$1683, Heron!$A97,  data!$E$1:$E$1683, Heron!N$5)</f>
        <v>0</v>
      </c>
      <c r="O97" s="2">
        <f>N97+SUMIFS(data!$H$1:$H$1683, data!$A$1:$A$1683, Heron!$A97,  data!$E$1:$E$1683, Heron!O$5)</f>
        <v>0</v>
      </c>
      <c r="P97" s="2">
        <f>O97+SUMIFS(data!$H$1:$H$1683, data!$A$1:$A$1683, Heron!$A97,  data!$E$1:$E$1683, Heron!P$5)</f>
        <v>0</v>
      </c>
      <c r="Q97" s="2">
        <f>P97+SUMIFS(data!$H$1:$H$1683, data!$A$1:$A$1683, Heron!$A97,  data!$E$1:$E$1683, Heron!Q$5)</f>
        <v>0</v>
      </c>
      <c r="R97" s="2">
        <f>Q97+SUMIFS(data!$H$1:$H$1683, data!$A$1:$A$1683, Heron!$A97,  data!$E$1:$E$1683, Heron!R$5)</f>
        <v>0</v>
      </c>
      <c r="S97" s="2">
        <f>R97+SUMIFS(data!$H$1:$H$1683, data!$A$1:$A$1683, Heron!$A97,  data!$E$1:$E$1683, Heron!S$5)</f>
        <v>0</v>
      </c>
      <c r="T97" s="2">
        <f>S97+SUMIFS(data!$H$1:$H$1683, data!$A$1:$A$1683, Heron!$A97,  data!$E$1:$E$1683, Heron!T$5)</f>
        <v>0</v>
      </c>
      <c r="U97" s="2">
        <f>T97+SUMIFS(data!$H$1:$H$1683, data!$A$1:$A$1683, Heron!$A97,  data!$E$1:$E$1683, Heron!U$5)</f>
        <v>4142.54</v>
      </c>
      <c r="V97" s="2">
        <f>U97+SUMIFS(data!$H$1:$H$1683, data!$A$1:$A$1683, Heron!$A97,  data!$E$1:$E$1683, Heron!V$5)</f>
        <v>13813.470000000001</v>
      </c>
      <c r="W97" s="2">
        <f>V97+SUMIFS(data!$H$1:$H$1683, data!$A$1:$A$1683, Heron!$A97,  data!$E$1:$E$1683, Heron!W$5)</f>
        <v>13813.470000000001</v>
      </c>
      <c r="X97" s="2">
        <f>W97+SUMIFS(data!$H$1:$H$1683, data!$A$1:$A$1683, Heron!$A97,  data!$E$1:$E$1683, Heron!X$5)</f>
        <v>13813.470000000001</v>
      </c>
      <c r="Y97" s="2">
        <f>X97+SUMIFS(data!$H$1:$H$1683, data!$A$1:$A$1683, Heron!$A97,  data!$E$1:$E$1683, Heron!Y$5)</f>
        <v>13813.470000000001</v>
      </c>
      <c r="Z97" s="2">
        <f>Y97+SUMIFS(data!$H$1:$H$1683, data!$A$1:$A$1683, Heron!$A97,  data!$E$1:$E$1683, Heron!Z$5)</f>
        <v>13813.470000000001</v>
      </c>
      <c r="AA97" s="2">
        <f>Z97+SUMIFS(data!$H$1:$H$1683, data!$A$1:$A$1683, Heron!$A97,  data!$E$1:$E$1683, Heron!AA$5)</f>
        <v>13813.470000000001</v>
      </c>
      <c r="AB97" s="2">
        <f>AA97+SUMIFS(data!$H$1:$H$1683, data!$A$1:$A$1683, Heron!$A97,  data!$E$1:$E$1683, Heron!AB$5)</f>
        <v>13813.470000000001</v>
      </c>
      <c r="AC97" s="2">
        <f>AB97+SUMIFS(data!$H$1:$H$1683, data!$A$1:$A$1683, Heron!$A97,  data!$E$1:$E$1683, Heron!AC$5)</f>
        <v>13813.470000000001</v>
      </c>
      <c r="AD97" s="2">
        <f>AC97+SUMIFS(data!$H$1:$H$1683, data!$A$1:$A$1683, Heron!$A97,  data!$E$1:$E$1683, Heron!AD$5)</f>
        <v>13813.470000000001</v>
      </c>
      <c r="AE97" s="2">
        <f>AD97+SUMIFS(data!$H$1:$H$1683, data!$A$1:$A$1683, Heron!$A97,  data!$E$1:$E$1683, Heron!AE$5)</f>
        <v>13813.470000000001</v>
      </c>
      <c r="AF97" s="2">
        <f>AE97+SUMIFS(data!$H$1:$H$1683, data!$A$1:$A$1683, Heron!$A97,  data!$E$1:$E$1683, Heron!AF$5)</f>
        <v>13813.470000000001</v>
      </c>
    </row>
    <row r="98" spans="1:33" x14ac:dyDescent="0.2">
      <c r="A98" t="s">
        <v>52</v>
      </c>
      <c r="C98" s="2">
        <f>SUMIFS(data!$H$1:$H$1683, data!$A$1:$A$1683, Heron!$A98, data!$E$1:$E$1683, Heron!C$5)</f>
        <v>0</v>
      </c>
      <c r="D98" s="2">
        <f>C98+SUMIFS(data!$H$1:$H$1683, data!$A$1:$A$1683, Heron!$A98,  data!$E$1:$E$1683, Heron!D$5)</f>
        <v>0</v>
      </c>
      <c r="E98" s="2">
        <f>D98+SUMIFS(data!$H$1:$H$1683, data!$A$1:$A$1683, Heron!$A98,  data!$E$1:$E$1683, Heron!E$5)</f>
        <v>0</v>
      </c>
      <c r="F98" s="2">
        <f>E98+SUMIFS(data!$H$1:$H$1683, data!$A$1:$A$1683, Heron!$A98,  data!$E$1:$E$1683, Heron!F$5)</f>
        <v>0</v>
      </c>
      <c r="G98" s="2">
        <f>F98+SUMIFS(data!$H$1:$H$1683, data!$A$1:$A$1683, Heron!$A98,  data!$E$1:$E$1683, Heron!G$5)</f>
        <v>0</v>
      </c>
      <c r="H98" s="2">
        <f>G98+SUMIFS(data!$H$1:$H$1683, data!$A$1:$A$1683, Heron!$A98,  data!$E$1:$E$1683, Heron!H$5)</f>
        <v>0</v>
      </c>
      <c r="I98" s="2">
        <f>H98+SUMIFS(data!$H$1:$H$1683, data!$A$1:$A$1683, Heron!$A98,  data!$E$1:$E$1683, Heron!I$5)</f>
        <v>0</v>
      </c>
      <c r="J98" s="2">
        <f>I98+SUMIFS(data!$H$1:$H$1683, data!$A$1:$A$1683, Heron!$A98,  data!$E$1:$E$1683, Heron!J$5)</f>
        <v>400000</v>
      </c>
      <c r="K98" s="2">
        <f>J98+SUMIFS(data!$H$1:$H$1683, data!$A$1:$A$1683, Heron!$A98,  data!$E$1:$E$1683, Heron!K$5)</f>
        <v>400000</v>
      </c>
      <c r="L98" s="2">
        <f>K98+SUMIFS(data!$H$1:$H$1683, data!$A$1:$A$1683, Heron!$A98,  data!$E$1:$E$1683, Heron!L$5)</f>
        <v>400000</v>
      </c>
      <c r="M98" s="2">
        <f>L98+SUMIFS(data!$H$1:$H$1683, data!$A$1:$A$1683, Heron!$A98,  data!$E$1:$E$1683, Heron!M$5)</f>
        <v>400000</v>
      </c>
      <c r="N98" s="2">
        <f>M98+SUMIFS(data!$H$1:$H$1683, data!$A$1:$A$1683, Heron!$A98,  data!$E$1:$E$1683, Heron!N$5)</f>
        <v>400000</v>
      </c>
      <c r="O98" s="2">
        <f>N98+SUMIFS(data!$H$1:$H$1683, data!$A$1:$A$1683, Heron!$A98,  data!$E$1:$E$1683, Heron!O$5)</f>
        <v>400000</v>
      </c>
      <c r="P98" s="2">
        <f>O98+SUMIFS(data!$H$1:$H$1683, data!$A$1:$A$1683, Heron!$A98,  data!$E$1:$E$1683, Heron!P$5)</f>
        <v>400000</v>
      </c>
      <c r="Q98" s="2">
        <f>P98+SUMIFS(data!$H$1:$H$1683, data!$A$1:$A$1683, Heron!$A98,  data!$E$1:$E$1683, Heron!Q$5)</f>
        <v>400000</v>
      </c>
      <c r="R98" s="2">
        <f>Q98+SUMIFS(data!$H$1:$H$1683, data!$A$1:$A$1683, Heron!$A98,  data!$E$1:$E$1683, Heron!R$5)</f>
        <v>750000</v>
      </c>
      <c r="S98" s="2">
        <f>R98+SUMIFS(data!$H$1:$H$1683, data!$A$1:$A$1683, Heron!$A98,  data!$E$1:$E$1683, Heron!S$5)</f>
        <v>750000</v>
      </c>
      <c r="T98" s="2">
        <f>S98+SUMIFS(data!$H$1:$H$1683, data!$A$1:$A$1683, Heron!$A98,  data!$E$1:$E$1683, Heron!T$5)</f>
        <v>800000</v>
      </c>
      <c r="U98" s="2">
        <f>T98+SUMIFS(data!$H$1:$H$1683, data!$A$1:$A$1683, Heron!$A98,  data!$E$1:$E$1683, Heron!U$5)</f>
        <v>800000</v>
      </c>
      <c r="V98" s="2">
        <f>U98+SUMIFS(data!$H$1:$H$1683, data!$A$1:$A$1683, Heron!$A98,  data!$E$1:$E$1683, Heron!V$5)</f>
        <v>800000</v>
      </c>
      <c r="W98" s="2">
        <f>V98+SUMIFS(data!$H$1:$H$1683, data!$A$1:$A$1683, Heron!$A98,  data!$E$1:$E$1683, Heron!W$5)</f>
        <v>800000</v>
      </c>
      <c r="X98" s="2">
        <f>W98+SUMIFS(data!$H$1:$H$1683, data!$A$1:$A$1683, Heron!$A98,  data!$E$1:$E$1683, Heron!X$5)</f>
        <v>800000</v>
      </c>
      <c r="Y98" s="2">
        <f>X98+SUMIFS(data!$H$1:$H$1683, data!$A$1:$A$1683, Heron!$A98,  data!$E$1:$E$1683, Heron!Y$5)</f>
        <v>800000</v>
      </c>
      <c r="Z98" s="2">
        <f>Y98+SUMIFS(data!$H$1:$H$1683, data!$A$1:$A$1683, Heron!$A98,  data!$E$1:$E$1683, Heron!Z$5)</f>
        <v>800000</v>
      </c>
      <c r="AA98" s="2">
        <f>Z98+SUMIFS(data!$H$1:$H$1683, data!$A$1:$A$1683, Heron!$A98,  data!$E$1:$E$1683, Heron!AA$5)</f>
        <v>800000</v>
      </c>
      <c r="AB98" s="2">
        <f>AA98+SUMIFS(data!$H$1:$H$1683, data!$A$1:$A$1683, Heron!$A98,  data!$E$1:$E$1683, Heron!AB$5)</f>
        <v>800000</v>
      </c>
      <c r="AC98" s="2">
        <f>AB98+SUMIFS(data!$H$1:$H$1683, data!$A$1:$A$1683, Heron!$A98,  data!$E$1:$E$1683, Heron!AC$5)</f>
        <v>800000</v>
      </c>
      <c r="AD98" s="2">
        <f>AC98+SUMIFS(data!$H$1:$H$1683, data!$A$1:$A$1683, Heron!$A98,  data!$E$1:$E$1683, Heron!AD$5)</f>
        <v>800000</v>
      </c>
      <c r="AE98" s="2">
        <f>AD98+SUMIFS(data!$H$1:$H$1683, data!$A$1:$A$1683, Heron!$A98,  data!$E$1:$E$1683, Heron!AE$5)</f>
        <v>800000</v>
      </c>
      <c r="AF98" s="2">
        <f>AE98+SUMIFS(data!$H$1:$H$1683, data!$A$1:$A$1683, Heron!$A98,  data!$E$1:$E$1683, Heron!AF$5)</f>
        <v>800000</v>
      </c>
    </row>
    <row r="99" spans="1:33" x14ac:dyDescent="0.2">
      <c r="A99" t="s">
        <v>53</v>
      </c>
      <c r="C99" s="2">
        <f>SUMIFS(data!$H$1:$H$1683, data!$A$1:$A$1683, Heron!$A99, data!$E$1:$E$1683, Heron!C$5)</f>
        <v>1156.4100000000001</v>
      </c>
      <c r="D99" s="2">
        <f>C99+SUMIFS(data!$H$1:$H$1683, data!$A$1:$A$1683, Heron!$A99,  data!$E$1:$E$1683, Heron!D$5)</f>
        <v>21015.19</v>
      </c>
      <c r="E99" s="2">
        <f>D99+SUMIFS(data!$H$1:$H$1683, data!$A$1:$A$1683, Heron!$A99,  data!$E$1:$E$1683, Heron!E$5)</f>
        <v>70449.789999999994</v>
      </c>
      <c r="F99" s="2">
        <f>E99+SUMIFS(data!$H$1:$H$1683, data!$A$1:$A$1683, Heron!$A99,  data!$E$1:$E$1683, Heron!F$5)</f>
        <v>143664.26999999999</v>
      </c>
      <c r="G99" s="2">
        <f>F99+SUMIFS(data!$H$1:$H$1683, data!$A$1:$A$1683, Heron!$A99,  data!$E$1:$E$1683, Heron!G$5)</f>
        <v>195916.24</v>
      </c>
      <c r="H99" s="2">
        <f>G99+SUMIFS(data!$H$1:$H$1683, data!$A$1:$A$1683, Heron!$A99,  data!$E$1:$E$1683, Heron!H$5)</f>
        <v>226764.94999999998</v>
      </c>
      <c r="I99" s="2">
        <f>H99+SUMIFS(data!$H$1:$H$1683, data!$A$1:$A$1683, Heron!$A99,  data!$E$1:$E$1683, Heron!I$5)</f>
        <v>238743.56</v>
      </c>
      <c r="J99" s="2">
        <f>I99+SUMIFS(data!$H$1:$H$1683, data!$A$1:$A$1683, Heron!$A99,  data!$E$1:$E$1683, Heron!J$5)</f>
        <v>239928.9</v>
      </c>
      <c r="K99" s="2">
        <f>J99+SUMIFS(data!$H$1:$H$1683, data!$A$1:$A$1683, Heron!$A99,  data!$E$1:$E$1683, Heron!K$5)</f>
        <v>243102.25999999998</v>
      </c>
      <c r="L99" s="2">
        <f>K99+SUMIFS(data!$H$1:$H$1683, data!$A$1:$A$1683, Heron!$A99,  data!$E$1:$E$1683, Heron!L$5)</f>
        <v>245456.71</v>
      </c>
      <c r="M99" s="2">
        <f>L99+SUMIFS(data!$H$1:$H$1683, data!$A$1:$A$1683, Heron!$A99,  data!$E$1:$E$1683, Heron!M$5)</f>
        <v>246993.52</v>
      </c>
      <c r="N99" s="2">
        <f>M99+SUMIFS(data!$H$1:$H$1683, data!$A$1:$A$1683, Heron!$A99,  data!$E$1:$E$1683, Heron!N$5)</f>
        <v>-44150.59</v>
      </c>
      <c r="O99" s="2">
        <f>N99+SUMIFS(data!$H$1:$H$1683, data!$A$1:$A$1683, Heron!$A99,  data!$E$1:$E$1683, Heron!O$5)</f>
        <v>-38980.639999999999</v>
      </c>
      <c r="P99" s="2">
        <f>O99+SUMIFS(data!$H$1:$H$1683, data!$A$1:$A$1683, Heron!$A99,  data!$E$1:$E$1683, Heron!P$5)</f>
        <v>-30576.44</v>
      </c>
      <c r="Q99" s="2">
        <f>P99+SUMIFS(data!$H$1:$H$1683, data!$A$1:$A$1683, Heron!$A99,  data!$E$1:$E$1683, Heron!Q$5)</f>
        <v>-25311.62</v>
      </c>
      <c r="R99" s="2">
        <f>Q99+SUMIFS(data!$H$1:$H$1683, data!$A$1:$A$1683, Heron!$A99,  data!$E$1:$E$1683, Heron!R$5)</f>
        <v>-14787.8</v>
      </c>
      <c r="S99" s="2">
        <f>R99+SUMIFS(data!$H$1:$H$1683, data!$A$1:$A$1683, Heron!$A99,  data!$E$1:$E$1683, Heron!S$5)</f>
        <v>402.20000000000073</v>
      </c>
      <c r="T99" s="2">
        <f>S99+SUMIFS(data!$H$1:$H$1683, data!$A$1:$A$1683, Heron!$A99,  data!$E$1:$E$1683, Heron!T$5)</f>
        <v>13356.36</v>
      </c>
      <c r="U99" s="2">
        <f>T99+SUMIFS(data!$H$1:$H$1683, data!$A$1:$A$1683, Heron!$A99,  data!$E$1:$E$1683, Heron!U$5)</f>
        <v>28505.980000000003</v>
      </c>
      <c r="V99" s="2">
        <f>U99+SUMIFS(data!$H$1:$H$1683, data!$A$1:$A$1683, Heron!$A99,  data!$E$1:$E$1683, Heron!V$5)</f>
        <v>47539.78</v>
      </c>
      <c r="W99" s="2">
        <f>V99+SUMIFS(data!$H$1:$H$1683, data!$A$1:$A$1683, Heron!$A99,  data!$E$1:$E$1683, Heron!W$5)</f>
        <v>47539.78</v>
      </c>
      <c r="X99" s="2">
        <f>W99+SUMIFS(data!$H$1:$H$1683, data!$A$1:$A$1683, Heron!$A99,  data!$E$1:$E$1683, Heron!X$5)</f>
        <v>47539.78</v>
      </c>
      <c r="Y99" s="2">
        <f>X99+SUMIFS(data!$H$1:$H$1683, data!$A$1:$A$1683, Heron!$A99,  data!$E$1:$E$1683, Heron!Y$5)</f>
        <v>47539.78</v>
      </c>
      <c r="Z99" s="2">
        <f>Y99+SUMIFS(data!$H$1:$H$1683, data!$A$1:$A$1683, Heron!$A99,  data!$E$1:$E$1683, Heron!Z$5)</f>
        <v>47539.78</v>
      </c>
      <c r="AA99" s="2">
        <f>Z99+SUMIFS(data!$H$1:$H$1683, data!$A$1:$A$1683, Heron!$A99,  data!$E$1:$E$1683, Heron!AA$5)</f>
        <v>57879.06</v>
      </c>
      <c r="AB99" s="2">
        <f>AA99+SUMIFS(data!$H$1:$H$1683, data!$A$1:$A$1683, Heron!$A99,  data!$E$1:$E$1683, Heron!AB$5)</f>
        <v>74687.459999999992</v>
      </c>
      <c r="AC99" s="2">
        <f>AB99+SUMIFS(data!$H$1:$H$1683, data!$A$1:$A$1683, Heron!$A99,  data!$E$1:$E$1683, Heron!AC$5)</f>
        <v>85217.099999999991</v>
      </c>
      <c r="AD99" s="2">
        <f>AC99+SUMIFS(data!$H$1:$H$1683, data!$A$1:$A$1683, Heron!$A99,  data!$E$1:$E$1683, Heron!AD$5)</f>
        <v>106264.73999999999</v>
      </c>
      <c r="AE99" s="2">
        <f>AD99+SUMIFS(data!$H$1:$H$1683, data!$A$1:$A$1683, Heron!$A99,  data!$E$1:$E$1683, Heron!AE$5)</f>
        <v>106264.73999999999</v>
      </c>
      <c r="AF99" s="2">
        <f>AE99+SUMIFS(data!$H$1:$H$1683, data!$A$1:$A$1683, Heron!$A99,  data!$E$1:$E$1683, Heron!AF$5)</f>
        <v>106264.73999999999</v>
      </c>
    </row>
    <row r="100" spans="1:33" x14ac:dyDescent="0.2">
      <c r="A100" t="s">
        <v>95</v>
      </c>
      <c r="C100" s="2">
        <f>SUMIFS(data!$H$1:$H$1683, data!$A$1:$A$1683, Heron!$A100, data!$E$1:$E$1683, Heron!C$5)</f>
        <v>0</v>
      </c>
      <c r="D100" s="2">
        <f>C100+SUMIFS(data!$H$1:$H$1683, data!$A$1:$A$1683, Heron!$A100,  data!$E$1:$E$1683, Heron!D$5)</f>
        <v>0</v>
      </c>
      <c r="E100" s="2">
        <f>D100+SUMIFS(data!$H$1:$H$1683, data!$A$1:$A$1683, Heron!$A100,  data!$E$1:$E$1683, Heron!E$5)</f>
        <v>0</v>
      </c>
      <c r="F100" s="2">
        <f>E100+SUMIFS(data!$H$1:$H$1683, data!$A$1:$A$1683, Heron!$A100,  data!$E$1:$E$1683, Heron!F$5)</f>
        <v>0</v>
      </c>
      <c r="G100" s="2">
        <f>F100+SUMIFS(data!$H$1:$H$1683, data!$A$1:$A$1683, Heron!$A100,  data!$E$1:$E$1683, Heron!G$5)</f>
        <v>0</v>
      </c>
      <c r="H100" s="2">
        <f>G100+SUMIFS(data!$H$1:$H$1683, data!$A$1:$A$1683, Heron!$A100,  data!$E$1:$E$1683, Heron!H$5)</f>
        <v>0</v>
      </c>
      <c r="I100" s="2">
        <f>H100+SUMIFS(data!$H$1:$H$1683, data!$A$1:$A$1683, Heron!$A100,  data!$E$1:$E$1683, Heron!I$5)</f>
        <v>0</v>
      </c>
      <c r="J100" s="2">
        <f>I100+SUMIFS(data!$H$1:$H$1683, data!$A$1:$A$1683, Heron!$A100,  data!$E$1:$E$1683, Heron!J$5)</f>
        <v>0</v>
      </c>
      <c r="K100" s="2">
        <f>J100+SUMIFS(data!$H$1:$H$1683, data!$A$1:$A$1683, Heron!$A100,  data!$E$1:$E$1683, Heron!K$5)</f>
        <v>0</v>
      </c>
      <c r="L100" s="2">
        <f>K100+SUMIFS(data!$H$1:$H$1683, data!$A$1:$A$1683, Heron!$A100,  data!$E$1:$E$1683, Heron!L$5)</f>
        <v>0</v>
      </c>
      <c r="M100" s="2">
        <f>L100+SUMIFS(data!$H$1:$H$1683, data!$A$1:$A$1683, Heron!$A100,  data!$E$1:$E$1683, Heron!M$5)</f>
        <v>0</v>
      </c>
      <c r="N100" s="2">
        <f>M100+SUMIFS(data!$H$1:$H$1683, data!$A$1:$A$1683, Heron!$A100,  data!$E$1:$E$1683, Heron!N$5)</f>
        <v>0</v>
      </c>
      <c r="O100" s="2">
        <f>N100+SUMIFS(data!$H$1:$H$1683, data!$A$1:$A$1683, Heron!$A100,  data!$E$1:$E$1683, Heron!O$5)</f>
        <v>0</v>
      </c>
      <c r="P100" s="2">
        <f>O100+SUMIFS(data!$H$1:$H$1683, data!$A$1:$A$1683, Heron!$A100,  data!$E$1:$E$1683, Heron!P$5)</f>
        <v>0</v>
      </c>
      <c r="Q100" s="2">
        <f>P100+SUMIFS(data!$H$1:$H$1683, data!$A$1:$A$1683, Heron!$A100,  data!$E$1:$E$1683, Heron!Q$5)</f>
        <v>0</v>
      </c>
      <c r="R100" s="2">
        <f>Q100+SUMIFS(data!$H$1:$H$1683, data!$A$1:$A$1683, Heron!$A100,  data!$E$1:$E$1683, Heron!R$5)</f>
        <v>0</v>
      </c>
      <c r="S100" s="2">
        <f>R100+SUMIFS(data!$H$1:$H$1683, data!$A$1:$A$1683, Heron!$A100,  data!$E$1:$E$1683, Heron!S$5)</f>
        <v>20</v>
      </c>
      <c r="T100" s="2">
        <f>S100+SUMIFS(data!$H$1:$H$1683, data!$A$1:$A$1683, Heron!$A100,  data!$E$1:$E$1683, Heron!T$5)</f>
        <v>20</v>
      </c>
      <c r="U100" s="2">
        <f>T100+SUMIFS(data!$H$1:$H$1683, data!$A$1:$A$1683, Heron!$A100,  data!$E$1:$E$1683, Heron!U$5)</f>
        <v>20</v>
      </c>
      <c r="V100" s="2">
        <f>U100+SUMIFS(data!$H$1:$H$1683, data!$A$1:$A$1683, Heron!$A100,  data!$E$1:$E$1683, Heron!V$5)</f>
        <v>20</v>
      </c>
      <c r="W100" s="2">
        <f>V100+SUMIFS(data!$H$1:$H$1683, data!$A$1:$A$1683, Heron!$A100,  data!$E$1:$E$1683, Heron!W$5)</f>
        <v>20</v>
      </c>
      <c r="X100" s="2">
        <f>W100+SUMIFS(data!$H$1:$H$1683, data!$A$1:$A$1683, Heron!$A100,  data!$E$1:$E$1683, Heron!X$5)</f>
        <v>20</v>
      </c>
      <c r="Y100" s="2">
        <f>X100+SUMIFS(data!$H$1:$H$1683, data!$A$1:$A$1683, Heron!$A100,  data!$E$1:$E$1683, Heron!Y$5)</f>
        <v>20</v>
      </c>
      <c r="Z100" s="2">
        <f>Y100+SUMIFS(data!$H$1:$H$1683, data!$A$1:$A$1683, Heron!$A100,  data!$E$1:$E$1683, Heron!Z$5)</f>
        <v>20</v>
      </c>
      <c r="AA100" s="2">
        <f>Z100+SUMIFS(data!$H$1:$H$1683, data!$A$1:$A$1683, Heron!$A100,  data!$E$1:$E$1683, Heron!AA$5)</f>
        <v>20</v>
      </c>
      <c r="AB100" s="2">
        <f>AA100+SUMIFS(data!$H$1:$H$1683, data!$A$1:$A$1683, Heron!$A100,  data!$E$1:$E$1683, Heron!AB$5)</f>
        <v>20</v>
      </c>
      <c r="AC100" s="2">
        <f>AB100+SUMIFS(data!$H$1:$H$1683, data!$A$1:$A$1683, Heron!$A100,  data!$E$1:$E$1683, Heron!AC$5)</f>
        <v>20</v>
      </c>
      <c r="AD100" s="2">
        <f>AC100+SUMIFS(data!$H$1:$H$1683, data!$A$1:$A$1683, Heron!$A100,  data!$E$1:$E$1683, Heron!AD$5)</f>
        <v>20</v>
      </c>
      <c r="AE100" s="2">
        <f>AD100+SUMIFS(data!$H$1:$H$1683, data!$A$1:$A$1683, Heron!$A100,  data!$E$1:$E$1683, Heron!AE$5)</f>
        <v>20</v>
      </c>
      <c r="AF100" s="2">
        <f>AE100+SUMIFS(data!$H$1:$H$1683, data!$A$1:$A$1683, Heron!$A100,  data!$E$1:$E$1683, Heron!AF$5)</f>
        <v>20</v>
      </c>
    </row>
    <row r="101" spans="1:33" x14ac:dyDescent="0.2">
      <c r="A101" t="s">
        <v>73</v>
      </c>
      <c r="C101" s="2">
        <f>SUMIFS(data!$H$1:$H$1683, data!$A$1:$A$1683, Heron!$A101, data!$E$1:$E$1683, Heron!C$5)</f>
        <v>0</v>
      </c>
      <c r="D101" s="2">
        <f>C101+SUMIFS(data!$H$1:$H$1683, data!$A$1:$A$1683, Heron!$A101,  data!$E$1:$E$1683, Heron!D$5)</f>
        <v>0</v>
      </c>
      <c r="E101" s="2">
        <f>D101+SUMIFS(data!$H$1:$H$1683, data!$A$1:$A$1683, Heron!$A101,  data!$E$1:$E$1683, Heron!E$5)</f>
        <v>0</v>
      </c>
      <c r="F101" s="2">
        <f>E101+SUMIFS(data!$H$1:$H$1683, data!$A$1:$A$1683, Heron!$A101,  data!$E$1:$E$1683, Heron!F$5)</f>
        <v>0</v>
      </c>
      <c r="G101" s="2">
        <f>F101+SUMIFS(data!$H$1:$H$1683, data!$A$1:$A$1683, Heron!$A101,  data!$E$1:$E$1683, Heron!G$5)</f>
        <v>0</v>
      </c>
      <c r="H101" s="2">
        <f>G101+SUMIFS(data!$H$1:$H$1683, data!$A$1:$A$1683, Heron!$A101,  data!$E$1:$E$1683, Heron!H$5)</f>
        <v>0</v>
      </c>
      <c r="I101" s="2">
        <f>H101+SUMIFS(data!$H$1:$H$1683, data!$A$1:$A$1683, Heron!$A101,  data!$E$1:$E$1683, Heron!I$5)</f>
        <v>3404.62</v>
      </c>
      <c r="J101" s="2">
        <f>I101+SUMIFS(data!$H$1:$H$1683, data!$A$1:$A$1683, Heron!$A101,  data!$E$1:$E$1683, Heron!J$5)</f>
        <v>3404.62</v>
      </c>
      <c r="K101" s="2">
        <f>J101+SUMIFS(data!$H$1:$H$1683, data!$A$1:$A$1683, Heron!$A101,  data!$E$1:$E$1683, Heron!K$5)</f>
        <v>3404.62</v>
      </c>
      <c r="L101" s="2">
        <f>K101+SUMIFS(data!$H$1:$H$1683, data!$A$1:$A$1683, Heron!$A101,  data!$E$1:$E$1683, Heron!L$5)</f>
        <v>3404.62</v>
      </c>
      <c r="M101" s="2">
        <f>L101+SUMIFS(data!$H$1:$H$1683, data!$A$1:$A$1683, Heron!$A101,  data!$E$1:$E$1683, Heron!M$5)</f>
        <v>3404.62</v>
      </c>
      <c r="N101" s="2">
        <f>M101+SUMIFS(data!$H$1:$H$1683, data!$A$1:$A$1683, Heron!$A101,  data!$E$1:$E$1683, Heron!N$5)</f>
        <v>3404.62</v>
      </c>
      <c r="O101" s="2">
        <f>N101+SUMIFS(data!$H$1:$H$1683, data!$A$1:$A$1683, Heron!$A101,  data!$E$1:$E$1683, Heron!O$5)</f>
        <v>3404.62</v>
      </c>
      <c r="P101" s="2">
        <f>O101+SUMIFS(data!$H$1:$H$1683, data!$A$1:$A$1683, Heron!$A101,  data!$E$1:$E$1683, Heron!P$5)</f>
        <v>3404.62</v>
      </c>
      <c r="Q101" s="2">
        <f>P101+SUMIFS(data!$H$1:$H$1683, data!$A$1:$A$1683, Heron!$A101,  data!$E$1:$E$1683, Heron!Q$5)</f>
        <v>3404.62</v>
      </c>
      <c r="R101" s="2">
        <f>Q101+SUMIFS(data!$H$1:$H$1683, data!$A$1:$A$1683, Heron!$A101,  data!$E$1:$E$1683, Heron!R$5)</f>
        <v>3404.62</v>
      </c>
      <c r="S101" s="2">
        <f>R101+SUMIFS(data!$H$1:$H$1683, data!$A$1:$A$1683, Heron!$A101,  data!$E$1:$E$1683, Heron!S$5)</f>
        <v>3404.62</v>
      </c>
      <c r="T101" s="2">
        <f>S101+SUMIFS(data!$H$1:$H$1683, data!$A$1:$A$1683, Heron!$A101,  data!$E$1:$E$1683, Heron!T$5)</f>
        <v>3404.62</v>
      </c>
      <c r="U101" s="2">
        <f>T101+SUMIFS(data!$H$1:$H$1683, data!$A$1:$A$1683, Heron!$A101,  data!$E$1:$E$1683, Heron!U$5)</f>
        <v>3404.62</v>
      </c>
      <c r="V101" s="2">
        <f>U101+SUMIFS(data!$H$1:$H$1683, data!$A$1:$A$1683, Heron!$A101,  data!$E$1:$E$1683, Heron!V$5)</f>
        <v>3404.62</v>
      </c>
      <c r="W101" s="2">
        <f>V101+SUMIFS(data!$H$1:$H$1683, data!$A$1:$A$1683, Heron!$A101,  data!$E$1:$E$1683, Heron!W$5)</f>
        <v>3404.62</v>
      </c>
      <c r="X101" s="2">
        <f>W101+SUMIFS(data!$H$1:$H$1683, data!$A$1:$A$1683, Heron!$A101,  data!$E$1:$E$1683, Heron!X$5)</f>
        <v>3404.62</v>
      </c>
      <c r="Y101" s="2">
        <f>X101+SUMIFS(data!$H$1:$H$1683, data!$A$1:$A$1683, Heron!$A101,  data!$E$1:$E$1683, Heron!Y$5)</f>
        <v>3404.62</v>
      </c>
      <c r="Z101" s="2">
        <f>Y101+SUMIFS(data!$H$1:$H$1683, data!$A$1:$A$1683, Heron!$A101,  data!$E$1:$E$1683, Heron!Z$5)</f>
        <v>3404.62</v>
      </c>
      <c r="AA101" s="2">
        <f>Z101+SUMIFS(data!$H$1:$H$1683, data!$A$1:$A$1683, Heron!$A101,  data!$E$1:$E$1683, Heron!AA$5)</f>
        <v>3404.62</v>
      </c>
      <c r="AB101" s="2">
        <f>AA101+SUMIFS(data!$H$1:$H$1683, data!$A$1:$A$1683, Heron!$A101,  data!$E$1:$E$1683, Heron!AB$5)</f>
        <v>3404.62</v>
      </c>
      <c r="AC101" s="2">
        <f>AB101+SUMIFS(data!$H$1:$H$1683, data!$A$1:$A$1683, Heron!$A101,  data!$E$1:$E$1683, Heron!AC$5)</f>
        <v>3404.62</v>
      </c>
      <c r="AD101" s="2">
        <f>AC101+SUMIFS(data!$H$1:$H$1683, data!$A$1:$A$1683, Heron!$A101,  data!$E$1:$E$1683, Heron!AD$5)</f>
        <v>3404.62</v>
      </c>
      <c r="AE101" s="2">
        <f>AD101+SUMIFS(data!$H$1:$H$1683, data!$A$1:$A$1683, Heron!$A101,  data!$E$1:$E$1683, Heron!AE$5)</f>
        <v>3404.62</v>
      </c>
      <c r="AF101" s="2">
        <f>AE101+SUMIFS(data!$H$1:$H$1683, data!$A$1:$A$1683, Heron!$A101,  data!$E$1:$E$1683, Heron!AF$5)</f>
        <v>3404.62</v>
      </c>
    </row>
    <row r="102" spans="1:33" x14ac:dyDescent="0.2">
      <c r="A102" t="s">
        <v>54</v>
      </c>
      <c r="C102" s="2">
        <f>SUMIFS(data!$H$1:$H$1683, data!$A$1:$A$1683, Heron!$A102, data!$E$1:$E$1683, Heron!C$5)</f>
        <v>3170.13</v>
      </c>
      <c r="D102" s="2">
        <f>C102+SUMIFS(data!$H$1:$H$1683, data!$A$1:$A$1683, Heron!$A102,  data!$E$1:$E$1683, Heron!D$5)</f>
        <v>3170.13</v>
      </c>
      <c r="E102" s="2">
        <f>D102+SUMIFS(data!$H$1:$H$1683, data!$A$1:$A$1683, Heron!$A102,  data!$E$1:$E$1683, Heron!E$5)</f>
        <v>9510.39</v>
      </c>
      <c r="F102" s="2">
        <f>E102+SUMIFS(data!$H$1:$H$1683, data!$A$1:$A$1683, Heron!$A102,  data!$E$1:$E$1683, Heron!F$5)</f>
        <v>12578.259999999998</v>
      </c>
      <c r="G102" s="2">
        <f>F102+SUMIFS(data!$H$1:$H$1683, data!$A$1:$A$1683, Heron!$A102,  data!$E$1:$E$1683, Heron!G$5)</f>
        <v>15692.96</v>
      </c>
      <c r="H102" s="2">
        <f>G102+SUMIFS(data!$H$1:$H$1683, data!$A$1:$A$1683, Heron!$A102,  data!$E$1:$E$1683, Heron!H$5)</f>
        <v>19135.759999999998</v>
      </c>
      <c r="I102" s="2">
        <f>H102+SUMIFS(data!$H$1:$H$1683, data!$A$1:$A$1683, Heron!$A102,  data!$E$1:$E$1683, Heron!I$5)</f>
        <v>22363.37</v>
      </c>
      <c r="J102" s="2">
        <f>I102+SUMIFS(data!$H$1:$H$1683, data!$A$1:$A$1683, Heron!$A102,  data!$E$1:$E$1683, Heron!J$5)</f>
        <v>25769.579999999998</v>
      </c>
      <c r="K102" s="2">
        <f>J102+SUMIFS(data!$H$1:$H$1683, data!$A$1:$A$1683, Heron!$A102,  data!$E$1:$E$1683, Heron!K$5)</f>
        <v>29104.789999999997</v>
      </c>
      <c r="L102" s="2">
        <f>K102+SUMIFS(data!$H$1:$H$1683, data!$A$1:$A$1683, Heron!$A102,  data!$E$1:$E$1683, Heron!L$5)</f>
        <v>29104.789999999997</v>
      </c>
      <c r="M102" s="2">
        <f>L102+SUMIFS(data!$H$1:$H$1683, data!$A$1:$A$1683, Heron!$A102,  data!$E$1:$E$1683, Heron!M$5)</f>
        <v>35882.799999999996</v>
      </c>
      <c r="N102" s="2">
        <f>M102+SUMIFS(data!$H$1:$H$1683, data!$A$1:$A$1683, Heron!$A102,  data!$E$1:$E$1683, Heron!N$5)</f>
        <v>35882.799999999996</v>
      </c>
      <c r="O102" s="2">
        <f>N102+SUMIFS(data!$H$1:$H$1683, data!$A$1:$A$1683, Heron!$A102,  data!$E$1:$E$1683, Heron!O$5)</f>
        <v>66702.049999999988</v>
      </c>
      <c r="P102" s="2">
        <f>O102+SUMIFS(data!$H$1:$H$1683, data!$A$1:$A$1683, Heron!$A102,  data!$E$1:$E$1683, Heron!P$5)</f>
        <v>24485.289999999986</v>
      </c>
      <c r="Q102" s="2">
        <f>P102+SUMIFS(data!$H$1:$H$1683, data!$A$1:$A$1683, Heron!$A102,  data!$E$1:$E$1683, Heron!Q$5)</f>
        <v>24486.369999999988</v>
      </c>
      <c r="R102" s="2">
        <f>Q102+SUMIFS(data!$H$1:$H$1683, data!$A$1:$A$1683, Heron!$A102,  data!$E$1:$E$1683, Heron!R$5)</f>
        <v>24486.369999999988</v>
      </c>
      <c r="S102" s="2">
        <f>R102+SUMIFS(data!$H$1:$H$1683, data!$A$1:$A$1683, Heron!$A102,  data!$E$1:$E$1683, Heron!S$5)</f>
        <v>24486.369999999988</v>
      </c>
      <c r="T102" s="2">
        <f>S102+SUMIFS(data!$H$1:$H$1683, data!$A$1:$A$1683, Heron!$A102,  data!$E$1:$E$1683, Heron!T$5)</f>
        <v>24486.369999999988</v>
      </c>
      <c r="U102" s="2">
        <f>T102+SUMIFS(data!$H$1:$H$1683, data!$A$1:$A$1683, Heron!$A102,  data!$E$1:$E$1683, Heron!U$5)</f>
        <v>33564.959999999992</v>
      </c>
      <c r="V102" s="2">
        <f>U102+SUMIFS(data!$H$1:$H$1683, data!$A$1:$A$1683, Heron!$A102,  data!$E$1:$E$1683, Heron!V$5)</f>
        <v>33564.959999999992</v>
      </c>
      <c r="W102" s="2">
        <f>V102+SUMIFS(data!$H$1:$H$1683, data!$A$1:$A$1683, Heron!$A102,  data!$E$1:$E$1683, Heron!W$5)</f>
        <v>33564.959999999992</v>
      </c>
      <c r="X102" s="2">
        <f>W102+SUMIFS(data!$H$1:$H$1683, data!$A$1:$A$1683, Heron!$A102,  data!$E$1:$E$1683, Heron!X$5)</f>
        <v>33564.959999999992</v>
      </c>
      <c r="Y102" s="2">
        <f>X102+SUMIFS(data!$H$1:$H$1683, data!$A$1:$A$1683, Heron!$A102,  data!$E$1:$E$1683, Heron!Y$5)</f>
        <v>33564.959999999992</v>
      </c>
      <c r="Z102" s="2">
        <f>Y102+SUMIFS(data!$H$1:$H$1683, data!$A$1:$A$1683, Heron!$A102,  data!$E$1:$E$1683, Heron!Z$5)</f>
        <v>33564.959999999992</v>
      </c>
      <c r="AA102" s="2">
        <f>Z102+SUMIFS(data!$H$1:$H$1683, data!$A$1:$A$1683, Heron!$A102,  data!$E$1:$E$1683, Heron!AA$5)</f>
        <v>64384.209999999992</v>
      </c>
      <c r="AB102" s="2">
        <f>AA102+SUMIFS(data!$H$1:$H$1683, data!$A$1:$A$1683, Heron!$A102,  data!$E$1:$E$1683, Heron!AB$5)</f>
        <v>22167.44999999999</v>
      </c>
      <c r="AC102" s="2">
        <f>AB102+SUMIFS(data!$H$1:$H$1683, data!$A$1:$A$1683, Heron!$A102,  data!$E$1:$E$1683, Heron!AC$5)</f>
        <v>22167.44999999999</v>
      </c>
      <c r="AD102" s="2">
        <f>AC102+SUMIFS(data!$H$1:$H$1683, data!$A$1:$A$1683, Heron!$A102,  data!$E$1:$E$1683, Heron!AD$5)</f>
        <v>22167.44999999999</v>
      </c>
      <c r="AE102" s="2">
        <f>AD102+SUMIFS(data!$H$1:$H$1683, data!$A$1:$A$1683, Heron!$A102,  data!$E$1:$E$1683, Heron!AE$5)</f>
        <v>22167.44999999999</v>
      </c>
      <c r="AF102" s="2">
        <f>AE102+SUMIFS(data!$H$1:$H$1683, data!$A$1:$A$1683, Heron!$A102,  data!$E$1:$E$1683, Heron!AF$5)</f>
        <v>22167.44999999999</v>
      </c>
    </row>
    <row r="103" spans="1:33" x14ac:dyDescent="0.2">
      <c r="A103" t="s">
        <v>55</v>
      </c>
      <c r="C103" s="2">
        <f>SUMIFS(data!$H$1:$H$1683, data!$A$1:$A$1683, Heron!$A103, data!$E$1:$E$1683, Heron!C$5)</f>
        <v>0</v>
      </c>
      <c r="D103" s="2">
        <f>C103+SUMIFS(data!$H$1:$H$1683, data!$A$1:$A$1683, Heron!$A103,  data!$E$1:$E$1683, Heron!D$5)</f>
        <v>0</v>
      </c>
      <c r="E103" s="2">
        <f>D103+SUMIFS(data!$H$1:$H$1683, data!$A$1:$A$1683, Heron!$A103,  data!$E$1:$E$1683, Heron!E$5)</f>
        <v>0</v>
      </c>
      <c r="F103" s="2">
        <f>E103+SUMIFS(data!$H$1:$H$1683, data!$A$1:$A$1683, Heron!$A103,  data!$E$1:$E$1683, Heron!F$5)</f>
        <v>0</v>
      </c>
      <c r="G103" s="2">
        <f>F103+SUMIFS(data!$H$1:$H$1683, data!$A$1:$A$1683, Heron!$A103,  data!$E$1:$E$1683, Heron!G$5)</f>
        <v>0</v>
      </c>
      <c r="H103" s="2">
        <f>G103+SUMIFS(data!$H$1:$H$1683, data!$A$1:$A$1683, Heron!$A103,  data!$E$1:$E$1683, Heron!H$5)</f>
        <v>0</v>
      </c>
      <c r="I103" s="2">
        <f>H103+SUMIFS(data!$H$1:$H$1683, data!$A$1:$A$1683, Heron!$A103,  data!$E$1:$E$1683, Heron!I$5)</f>
        <v>4347.83</v>
      </c>
      <c r="J103" s="2">
        <f>I103+SUMIFS(data!$H$1:$H$1683, data!$A$1:$A$1683, Heron!$A103,  data!$E$1:$E$1683, Heron!J$5)</f>
        <v>22719.989999999998</v>
      </c>
      <c r="K103" s="2">
        <f>J103+SUMIFS(data!$H$1:$H$1683, data!$A$1:$A$1683, Heron!$A103,  data!$E$1:$E$1683, Heron!K$5)</f>
        <v>22719.989999999998</v>
      </c>
      <c r="L103" s="2">
        <f>K103+SUMIFS(data!$H$1:$H$1683, data!$A$1:$A$1683, Heron!$A103,  data!$E$1:$E$1683, Heron!L$5)</f>
        <v>22719.989999999998</v>
      </c>
      <c r="M103" s="2">
        <f>L103+SUMIFS(data!$H$1:$H$1683, data!$A$1:$A$1683, Heron!$A103,  data!$E$1:$E$1683, Heron!M$5)</f>
        <v>22719.989999999998</v>
      </c>
      <c r="N103" s="2">
        <f>M103+SUMIFS(data!$H$1:$H$1683, data!$A$1:$A$1683, Heron!$A103,  data!$E$1:$E$1683, Heron!N$5)</f>
        <v>22719.989999999998</v>
      </c>
      <c r="O103" s="2">
        <f>N103+SUMIFS(data!$H$1:$H$1683, data!$A$1:$A$1683, Heron!$A103,  data!$E$1:$E$1683, Heron!O$5)</f>
        <v>22719.989999999998</v>
      </c>
      <c r="P103" s="2">
        <f>O103+SUMIFS(data!$H$1:$H$1683, data!$A$1:$A$1683, Heron!$A103,  data!$E$1:$E$1683, Heron!P$5)</f>
        <v>22719.989999999998</v>
      </c>
      <c r="Q103" s="2">
        <f>P103+SUMIFS(data!$H$1:$H$1683, data!$A$1:$A$1683, Heron!$A103,  data!$E$1:$E$1683, Heron!Q$5)</f>
        <v>22719.989999999998</v>
      </c>
      <c r="R103" s="2">
        <f>Q103+SUMIFS(data!$H$1:$H$1683, data!$A$1:$A$1683, Heron!$A103,  data!$E$1:$E$1683, Heron!R$5)</f>
        <v>22719.989999999998</v>
      </c>
      <c r="S103" s="2">
        <f>R103+SUMIFS(data!$H$1:$H$1683, data!$A$1:$A$1683, Heron!$A103,  data!$E$1:$E$1683, Heron!S$5)</f>
        <v>56367.27</v>
      </c>
      <c r="T103" s="2">
        <f>S103+SUMIFS(data!$H$1:$H$1683, data!$A$1:$A$1683, Heron!$A103,  data!$E$1:$E$1683, Heron!T$5)</f>
        <v>56367.27</v>
      </c>
      <c r="U103" s="2">
        <f>T103+SUMIFS(data!$H$1:$H$1683, data!$A$1:$A$1683, Heron!$A103,  data!$E$1:$E$1683, Heron!U$5)</f>
        <v>72933.83</v>
      </c>
      <c r="V103" s="2">
        <f>U103+SUMIFS(data!$H$1:$H$1683, data!$A$1:$A$1683, Heron!$A103,  data!$E$1:$E$1683, Heron!V$5)</f>
        <v>72830.759999999995</v>
      </c>
      <c r="W103" s="2">
        <f>V103+SUMIFS(data!$H$1:$H$1683, data!$A$1:$A$1683, Heron!$A103,  data!$E$1:$E$1683, Heron!W$5)</f>
        <v>72830.759999999995</v>
      </c>
      <c r="X103" s="2">
        <f>W103+SUMIFS(data!$H$1:$H$1683, data!$A$1:$A$1683, Heron!$A103,  data!$E$1:$E$1683, Heron!X$5)</f>
        <v>72830.759999999995</v>
      </c>
      <c r="Y103" s="2">
        <f>X103+SUMIFS(data!$H$1:$H$1683, data!$A$1:$A$1683, Heron!$A103,  data!$E$1:$E$1683, Heron!Y$5)</f>
        <v>72830.759999999995</v>
      </c>
      <c r="Z103" s="2">
        <f>Y103+SUMIFS(data!$H$1:$H$1683, data!$A$1:$A$1683, Heron!$A103,  data!$E$1:$E$1683, Heron!Z$5)</f>
        <v>72830.759999999995</v>
      </c>
      <c r="AA103" s="2">
        <f>Z103+SUMIFS(data!$H$1:$H$1683, data!$A$1:$A$1683, Heron!$A103,  data!$E$1:$E$1683, Heron!AA$5)</f>
        <v>72830.759999999995</v>
      </c>
      <c r="AB103" s="2">
        <f>AA103+SUMIFS(data!$H$1:$H$1683, data!$A$1:$A$1683, Heron!$A103,  data!$E$1:$E$1683, Heron!AB$5)</f>
        <v>72830.759999999995</v>
      </c>
      <c r="AC103" s="2">
        <f>AB103+SUMIFS(data!$H$1:$H$1683, data!$A$1:$A$1683, Heron!$A103,  data!$E$1:$E$1683, Heron!AC$5)</f>
        <v>72830.759999999995</v>
      </c>
      <c r="AD103" s="2">
        <f>AC103+SUMIFS(data!$H$1:$H$1683, data!$A$1:$A$1683, Heron!$A103,  data!$E$1:$E$1683, Heron!AD$5)</f>
        <v>72830.759999999995</v>
      </c>
      <c r="AE103" s="2">
        <f>AD103+SUMIFS(data!$H$1:$H$1683, data!$A$1:$A$1683, Heron!$A103,  data!$E$1:$E$1683, Heron!AE$5)</f>
        <v>72830.759999999995</v>
      </c>
      <c r="AF103" s="2">
        <f>AE103+SUMIFS(data!$H$1:$H$1683, data!$A$1:$A$1683, Heron!$A103,  data!$E$1:$E$1683, Heron!AF$5)</f>
        <v>72830.759999999995</v>
      </c>
    </row>
    <row r="104" spans="1:33" x14ac:dyDescent="0.2">
      <c r="A104" t="s">
        <v>58</v>
      </c>
      <c r="C104" s="2">
        <f>SUMIFS(data!$H$1:$H$1683, data!$A$1:$A$1683, Heron!$A104, data!$E$1:$E$1683, Heron!C$5)</f>
        <v>285.26</v>
      </c>
      <c r="D104" s="2">
        <f>C104+SUMIFS(data!$H$1:$H$1683, data!$A$1:$A$1683, Heron!$A104,  data!$E$1:$E$1683, Heron!D$5)</f>
        <v>587.91</v>
      </c>
      <c r="E104" s="2">
        <f>D104+SUMIFS(data!$H$1:$H$1683, data!$A$1:$A$1683, Heron!$A104,  data!$E$1:$E$1683, Heron!E$5)</f>
        <v>890.56</v>
      </c>
      <c r="F104" s="2">
        <f>E104+SUMIFS(data!$H$1:$H$1683, data!$A$1:$A$1683, Heron!$A104,  data!$E$1:$E$1683, Heron!F$5)</f>
        <v>2613.94</v>
      </c>
      <c r="G104" s="2">
        <f>F104+SUMIFS(data!$H$1:$H$1683, data!$A$1:$A$1683, Heron!$A104,  data!$E$1:$E$1683, Heron!G$5)</f>
        <v>2942.32</v>
      </c>
      <c r="H104" s="2">
        <f>G104+SUMIFS(data!$H$1:$H$1683, data!$A$1:$A$1683, Heron!$A104,  data!$E$1:$E$1683, Heron!H$5)</f>
        <v>3270.7000000000003</v>
      </c>
      <c r="I104" s="2">
        <f>H104+SUMIFS(data!$H$1:$H$1683, data!$A$1:$A$1683, Heron!$A104,  data!$E$1:$E$1683, Heron!I$5)</f>
        <v>3599.0800000000004</v>
      </c>
      <c r="J104" s="2">
        <f>I104+SUMIFS(data!$H$1:$H$1683, data!$A$1:$A$1683, Heron!$A104,  data!$E$1:$E$1683, Heron!J$5)</f>
        <v>3927.4600000000005</v>
      </c>
      <c r="K104" s="2">
        <f>J104+SUMIFS(data!$H$1:$H$1683, data!$A$1:$A$1683, Heron!$A104,  data!$E$1:$E$1683, Heron!K$5)</f>
        <v>4255.84</v>
      </c>
      <c r="L104" s="2">
        <f>K104+SUMIFS(data!$H$1:$H$1683, data!$A$1:$A$1683, Heron!$A104,  data!$E$1:$E$1683, Heron!L$5)</f>
        <v>4921.0300000000007</v>
      </c>
      <c r="M104" s="2">
        <f>L104+SUMIFS(data!$H$1:$H$1683, data!$A$1:$A$1683, Heron!$A104,  data!$E$1:$E$1683, Heron!M$5)</f>
        <v>5249.4100000000008</v>
      </c>
      <c r="N104" s="2">
        <f>M104+SUMIFS(data!$H$1:$H$1683, data!$A$1:$A$1683, Heron!$A104,  data!$E$1:$E$1683, Heron!N$5)</f>
        <v>5577.7900000000009</v>
      </c>
      <c r="O104" s="2">
        <f>N104+SUMIFS(data!$H$1:$H$1683, data!$A$1:$A$1683, Heron!$A104,  data!$E$1:$E$1683, Heron!O$5)</f>
        <v>5906.170000000001</v>
      </c>
      <c r="P104" s="2">
        <f>O104+SUMIFS(data!$H$1:$H$1683, data!$A$1:$A$1683, Heron!$A104,  data!$E$1:$E$1683, Heron!P$5)</f>
        <v>6234.5500000000011</v>
      </c>
      <c r="Q104" s="2">
        <f>P104+SUMIFS(data!$H$1:$H$1683, data!$A$1:$A$1683, Heron!$A104,  data!$E$1:$E$1683, Heron!Q$5)</f>
        <v>6562.9300000000012</v>
      </c>
      <c r="R104" s="2">
        <f>Q104+SUMIFS(data!$H$1:$H$1683, data!$A$1:$A$1683, Heron!$A104,  data!$E$1:$E$1683, Heron!R$5)</f>
        <v>6929.0700000000015</v>
      </c>
      <c r="S104" s="2">
        <f>R104+SUMIFS(data!$H$1:$H$1683, data!$A$1:$A$1683, Heron!$A104,  data!$E$1:$E$1683, Heron!S$5)</f>
        <v>7295.2100000000019</v>
      </c>
      <c r="T104" s="2">
        <f>S104+SUMIFS(data!$H$1:$H$1683, data!$A$1:$A$1683, Heron!$A104,  data!$E$1:$E$1683, Heron!T$5)</f>
        <v>7661.3500000000022</v>
      </c>
      <c r="U104" s="2">
        <f>T104+SUMIFS(data!$H$1:$H$1683, data!$A$1:$A$1683, Heron!$A104,  data!$E$1:$E$1683, Heron!U$5)</f>
        <v>8027.4900000000025</v>
      </c>
      <c r="V104" s="2">
        <f>U104+SUMIFS(data!$H$1:$H$1683, data!$A$1:$A$1683, Heron!$A104,  data!$E$1:$E$1683, Heron!V$5)</f>
        <v>8393.6300000000028</v>
      </c>
      <c r="W104" s="2">
        <f>V104+SUMIFS(data!$H$1:$H$1683, data!$A$1:$A$1683, Heron!$A104,  data!$E$1:$E$1683, Heron!W$5)</f>
        <v>8393.6300000000028</v>
      </c>
      <c r="X104" s="2">
        <f>W104+SUMIFS(data!$H$1:$H$1683, data!$A$1:$A$1683, Heron!$A104,  data!$E$1:$E$1683, Heron!X$5)</f>
        <v>8393.6300000000028</v>
      </c>
      <c r="Y104" s="2">
        <f>X104+SUMIFS(data!$H$1:$H$1683, data!$A$1:$A$1683, Heron!$A104,  data!$E$1:$E$1683, Heron!Y$5)</f>
        <v>8393.6300000000028</v>
      </c>
      <c r="Z104" s="2">
        <f>Y104+SUMIFS(data!$H$1:$H$1683, data!$A$1:$A$1683, Heron!$A104,  data!$E$1:$E$1683, Heron!Z$5)</f>
        <v>8393.6300000000028</v>
      </c>
      <c r="AA104" s="2">
        <f>Z104+SUMIFS(data!$H$1:$H$1683, data!$A$1:$A$1683, Heron!$A104,  data!$E$1:$E$1683, Heron!AA$5)</f>
        <v>9050.3900000000031</v>
      </c>
      <c r="AB104" s="2">
        <f>AA104+SUMIFS(data!$H$1:$H$1683, data!$A$1:$A$1683, Heron!$A104,  data!$E$1:$E$1683, Heron!AB$5)</f>
        <v>9707.1500000000033</v>
      </c>
      <c r="AC104" s="2">
        <f>AB104+SUMIFS(data!$H$1:$H$1683, data!$A$1:$A$1683, Heron!$A104,  data!$E$1:$E$1683, Heron!AC$5)</f>
        <v>10363.910000000003</v>
      </c>
      <c r="AD104" s="2">
        <f>AC104+SUMIFS(data!$H$1:$H$1683, data!$A$1:$A$1683, Heron!$A104,  data!$E$1:$E$1683, Heron!AD$5)</f>
        <v>11096.190000000004</v>
      </c>
      <c r="AE104" s="2">
        <f>AD104+SUMIFS(data!$H$1:$H$1683, data!$A$1:$A$1683, Heron!$A104,  data!$E$1:$E$1683, Heron!AE$5)</f>
        <v>11096.190000000004</v>
      </c>
      <c r="AF104" s="2">
        <f>AE104+SUMIFS(data!$H$1:$H$1683, data!$A$1:$A$1683, Heron!$A104,  data!$E$1:$E$1683, Heron!AF$5)</f>
        <v>11096.190000000004</v>
      </c>
    </row>
    <row r="105" spans="1:33" x14ac:dyDescent="0.2">
      <c r="A105" t="s">
        <v>59</v>
      </c>
      <c r="C105" s="2">
        <f>SUMIFS(data!$H$1:$H$1683, data!$A$1:$A$1683, Heron!$A105, data!$E$1:$E$1683, Heron!C$5)</f>
        <v>0</v>
      </c>
      <c r="D105" s="2">
        <f>C105+SUMIFS(data!$H$1:$H$1683, data!$A$1:$A$1683, Heron!$A105,  data!$E$1:$E$1683, Heron!D$5)</f>
        <v>0</v>
      </c>
      <c r="E105" s="2">
        <f>D105+SUMIFS(data!$H$1:$H$1683, data!$A$1:$A$1683, Heron!$A105,  data!$E$1:$E$1683, Heron!E$5)</f>
        <v>0</v>
      </c>
      <c r="F105" s="2">
        <f>E105+SUMIFS(data!$H$1:$H$1683, data!$A$1:$A$1683, Heron!$A105,  data!$E$1:$E$1683, Heron!F$5)</f>
        <v>0</v>
      </c>
      <c r="G105" s="2">
        <f>F105+SUMIFS(data!$H$1:$H$1683, data!$A$1:$A$1683, Heron!$A105,  data!$E$1:$E$1683, Heron!G$5)</f>
        <v>0</v>
      </c>
      <c r="H105" s="2">
        <f>G105+SUMIFS(data!$H$1:$H$1683, data!$A$1:$A$1683, Heron!$A105,  data!$E$1:$E$1683, Heron!H$5)</f>
        <v>0</v>
      </c>
      <c r="I105" s="2">
        <f>H105+SUMIFS(data!$H$1:$H$1683, data!$A$1:$A$1683, Heron!$A105,  data!$E$1:$E$1683, Heron!I$5)</f>
        <v>0</v>
      </c>
      <c r="J105" s="2">
        <f>I105+SUMIFS(data!$H$1:$H$1683, data!$A$1:$A$1683, Heron!$A105,  data!$E$1:$E$1683, Heron!J$5)</f>
        <v>526.32000000000005</v>
      </c>
      <c r="K105" s="2">
        <f>J105+SUMIFS(data!$H$1:$H$1683, data!$A$1:$A$1683, Heron!$A105,  data!$E$1:$E$1683, Heron!K$5)</f>
        <v>788.43000000000006</v>
      </c>
      <c r="L105" s="2">
        <f>K105+SUMIFS(data!$H$1:$H$1683, data!$A$1:$A$1683, Heron!$A105,  data!$E$1:$E$1683, Heron!L$5)</f>
        <v>788.43000000000006</v>
      </c>
      <c r="M105" s="2">
        <f>L105+SUMIFS(data!$H$1:$H$1683, data!$A$1:$A$1683, Heron!$A105,  data!$E$1:$E$1683, Heron!M$5)</f>
        <v>788.43000000000006</v>
      </c>
      <c r="N105" s="2">
        <f>M105+SUMIFS(data!$H$1:$H$1683, data!$A$1:$A$1683, Heron!$A105,  data!$E$1:$E$1683, Heron!N$5)</f>
        <v>788.43000000000006</v>
      </c>
      <c r="O105" s="2">
        <f>N105+SUMIFS(data!$H$1:$H$1683, data!$A$1:$A$1683, Heron!$A105,  data!$E$1:$E$1683, Heron!O$5)</f>
        <v>788.43000000000006</v>
      </c>
      <c r="P105" s="2">
        <f>O105+SUMIFS(data!$H$1:$H$1683, data!$A$1:$A$1683, Heron!$A105,  data!$E$1:$E$1683, Heron!P$5)</f>
        <v>788.43000000000006</v>
      </c>
      <c r="Q105" s="2">
        <f>P105+SUMIFS(data!$H$1:$H$1683, data!$A$1:$A$1683, Heron!$A105,  data!$E$1:$E$1683, Heron!Q$5)</f>
        <v>788.43000000000006</v>
      </c>
      <c r="R105" s="2">
        <f>Q105+SUMIFS(data!$H$1:$H$1683, data!$A$1:$A$1683, Heron!$A105,  data!$E$1:$E$1683, Heron!R$5)</f>
        <v>788.43000000000006</v>
      </c>
      <c r="S105" s="2">
        <f>R105+SUMIFS(data!$H$1:$H$1683, data!$A$1:$A$1683, Heron!$A105,  data!$E$1:$E$1683, Heron!S$5)</f>
        <v>788.43000000000006</v>
      </c>
      <c r="T105" s="2">
        <f>S105+SUMIFS(data!$H$1:$H$1683, data!$A$1:$A$1683, Heron!$A105,  data!$E$1:$E$1683, Heron!T$5)</f>
        <v>788.43000000000006</v>
      </c>
      <c r="U105" s="2">
        <f>T105+SUMIFS(data!$H$1:$H$1683, data!$A$1:$A$1683, Heron!$A105,  data!$E$1:$E$1683, Heron!U$5)</f>
        <v>788.43000000000006</v>
      </c>
      <c r="V105" s="2">
        <f>U105+SUMIFS(data!$H$1:$H$1683, data!$A$1:$A$1683, Heron!$A105,  data!$E$1:$E$1683, Heron!V$5)</f>
        <v>1314.75</v>
      </c>
      <c r="W105" s="2">
        <f>V105+SUMIFS(data!$H$1:$H$1683, data!$A$1:$A$1683, Heron!$A105,  data!$E$1:$E$1683, Heron!W$5)</f>
        <v>1314.75</v>
      </c>
      <c r="X105" s="2">
        <f>W105+SUMIFS(data!$H$1:$H$1683, data!$A$1:$A$1683, Heron!$A105,  data!$E$1:$E$1683, Heron!X$5)</f>
        <v>1314.75</v>
      </c>
      <c r="Y105" s="2">
        <f>X105+SUMIFS(data!$H$1:$H$1683, data!$A$1:$A$1683, Heron!$A105,  data!$E$1:$E$1683, Heron!Y$5)</f>
        <v>1314.75</v>
      </c>
      <c r="Z105" s="2">
        <f>Y105+SUMIFS(data!$H$1:$H$1683, data!$A$1:$A$1683, Heron!$A105,  data!$E$1:$E$1683, Heron!Z$5)</f>
        <v>1314.75</v>
      </c>
      <c r="AA105" s="2">
        <f>Z105+SUMIFS(data!$H$1:$H$1683, data!$A$1:$A$1683, Heron!$A105,  data!$E$1:$E$1683, Heron!AA$5)</f>
        <v>1314.75</v>
      </c>
      <c r="AB105" s="2">
        <f>AA105+SUMIFS(data!$H$1:$H$1683, data!$A$1:$A$1683, Heron!$A105,  data!$E$1:$E$1683, Heron!AB$5)</f>
        <v>1314.75</v>
      </c>
      <c r="AC105" s="2">
        <f>AB105+SUMIFS(data!$H$1:$H$1683, data!$A$1:$A$1683, Heron!$A105,  data!$E$1:$E$1683, Heron!AC$5)</f>
        <v>1314.75</v>
      </c>
      <c r="AD105" s="2">
        <f>AC105+SUMIFS(data!$H$1:$H$1683, data!$A$1:$A$1683, Heron!$A105,  data!$E$1:$E$1683, Heron!AD$5)</f>
        <v>1314.75</v>
      </c>
      <c r="AE105" s="2">
        <f>AD105+SUMIFS(data!$H$1:$H$1683, data!$A$1:$A$1683, Heron!$A105,  data!$E$1:$E$1683, Heron!AE$5)</f>
        <v>1314.75</v>
      </c>
      <c r="AF105" s="2">
        <f>AE105+SUMIFS(data!$H$1:$H$1683, data!$A$1:$A$1683, Heron!$A105,  data!$E$1:$E$1683, Heron!AF$5)</f>
        <v>1314.75</v>
      </c>
    </row>
    <row r="106" spans="1:33" x14ac:dyDescent="0.2">
      <c r="A106" t="s">
        <v>60</v>
      </c>
      <c r="C106" s="2">
        <f>SUMIFS(data!$H$1:$H$1683, data!$A$1:$A$1683, Heron!$A106, data!$E$1:$E$1683, Heron!C$5)</f>
        <v>600</v>
      </c>
      <c r="D106" s="2">
        <f>C106+SUMIFS(data!$H$1:$H$1683, data!$A$1:$A$1683, Heron!$A106,  data!$E$1:$E$1683, Heron!D$5)</f>
        <v>2400</v>
      </c>
      <c r="E106" s="2">
        <f>D106+SUMIFS(data!$H$1:$H$1683, data!$A$1:$A$1683, Heron!$A106,  data!$E$1:$E$1683, Heron!E$5)</f>
        <v>3600</v>
      </c>
      <c r="F106" s="2">
        <f>E106+SUMIFS(data!$H$1:$H$1683, data!$A$1:$A$1683, Heron!$A106,  data!$E$1:$E$1683, Heron!F$5)</f>
        <v>4800</v>
      </c>
      <c r="G106" s="2">
        <f>F106+SUMIFS(data!$H$1:$H$1683, data!$A$1:$A$1683, Heron!$A106,  data!$E$1:$E$1683, Heron!G$5)</f>
        <v>6000</v>
      </c>
      <c r="H106" s="2">
        <f>G106+SUMIFS(data!$H$1:$H$1683, data!$A$1:$A$1683, Heron!$A106,  data!$E$1:$E$1683, Heron!H$5)</f>
        <v>10800</v>
      </c>
      <c r="I106" s="2">
        <f>H106+SUMIFS(data!$H$1:$H$1683, data!$A$1:$A$1683, Heron!$A106,  data!$E$1:$E$1683, Heron!I$5)</f>
        <v>12000</v>
      </c>
      <c r="J106" s="2">
        <f>I106+SUMIFS(data!$H$1:$H$1683, data!$A$1:$A$1683, Heron!$A106,  data!$E$1:$E$1683, Heron!J$5)</f>
        <v>13200</v>
      </c>
      <c r="K106" s="2">
        <f>J106+SUMIFS(data!$H$1:$H$1683, data!$A$1:$A$1683, Heron!$A106,  data!$E$1:$E$1683, Heron!K$5)</f>
        <v>14400</v>
      </c>
      <c r="L106" s="2">
        <f>K106+SUMIFS(data!$H$1:$H$1683, data!$A$1:$A$1683, Heron!$A106,  data!$E$1:$E$1683, Heron!L$5)</f>
        <v>15600</v>
      </c>
      <c r="M106" s="2">
        <f>L106+SUMIFS(data!$H$1:$H$1683, data!$A$1:$A$1683, Heron!$A106,  data!$E$1:$E$1683, Heron!M$5)</f>
        <v>16800</v>
      </c>
      <c r="N106" s="2">
        <f>M106+SUMIFS(data!$H$1:$H$1683, data!$A$1:$A$1683, Heron!$A106,  data!$E$1:$E$1683, Heron!N$5)</f>
        <v>18000</v>
      </c>
      <c r="O106" s="2">
        <f>N106+SUMIFS(data!$H$1:$H$1683, data!$A$1:$A$1683, Heron!$A106,  data!$E$1:$E$1683, Heron!O$5)</f>
        <v>19200</v>
      </c>
      <c r="P106" s="2">
        <f>O106+SUMIFS(data!$H$1:$H$1683, data!$A$1:$A$1683, Heron!$A106,  data!$E$1:$E$1683, Heron!P$5)</f>
        <v>20400</v>
      </c>
      <c r="Q106" s="2">
        <f>P106+SUMIFS(data!$H$1:$H$1683, data!$A$1:$A$1683, Heron!$A106,  data!$E$1:$E$1683, Heron!Q$5)</f>
        <v>21600</v>
      </c>
      <c r="R106" s="2">
        <f>Q106+SUMIFS(data!$H$1:$H$1683, data!$A$1:$A$1683, Heron!$A106,  data!$E$1:$E$1683, Heron!R$5)</f>
        <v>22800</v>
      </c>
      <c r="S106" s="2">
        <f>R106+SUMIFS(data!$H$1:$H$1683, data!$A$1:$A$1683, Heron!$A106,  data!$E$1:$E$1683, Heron!S$5)</f>
        <v>24000</v>
      </c>
      <c r="T106" s="2">
        <f>S106+SUMIFS(data!$H$1:$H$1683, data!$A$1:$A$1683, Heron!$A106,  data!$E$1:$E$1683, Heron!T$5)</f>
        <v>25200</v>
      </c>
      <c r="U106" s="2">
        <f>T106+SUMIFS(data!$H$1:$H$1683, data!$A$1:$A$1683, Heron!$A106,  data!$E$1:$E$1683, Heron!U$5)</f>
        <v>26400</v>
      </c>
      <c r="V106" s="2">
        <f>U106+SUMIFS(data!$H$1:$H$1683, data!$A$1:$A$1683, Heron!$A106,  data!$E$1:$E$1683, Heron!V$5)</f>
        <v>27600</v>
      </c>
      <c r="W106" s="2">
        <f>V106+SUMIFS(data!$H$1:$H$1683, data!$A$1:$A$1683, Heron!$A106,  data!$E$1:$E$1683, Heron!W$5)</f>
        <v>28200</v>
      </c>
      <c r="X106" s="2">
        <f>W106+SUMIFS(data!$H$1:$H$1683, data!$A$1:$A$1683, Heron!$A106,  data!$E$1:$E$1683, Heron!X$5)</f>
        <v>28800</v>
      </c>
      <c r="Y106" s="2">
        <f>X106+SUMIFS(data!$H$1:$H$1683, data!$A$1:$A$1683, Heron!$A106,  data!$E$1:$E$1683, Heron!Y$5)</f>
        <v>29400</v>
      </c>
      <c r="Z106" s="2">
        <f>Y106+SUMIFS(data!$H$1:$H$1683, data!$A$1:$A$1683, Heron!$A106,  data!$E$1:$E$1683, Heron!Z$5)</f>
        <v>30000</v>
      </c>
      <c r="AA106" s="2">
        <f>Z106+SUMIFS(data!$H$1:$H$1683, data!$A$1:$A$1683, Heron!$A106,  data!$E$1:$E$1683, Heron!AA$5)</f>
        <v>31200</v>
      </c>
      <c r="AB106" s="2">
        <f>AA106+SUMIFS(data!$H$1:$H$1683, data!$A$1:$A$1683, Heron!$A106,  data!$E$1:$E$1683, Heron!AB$5)</f>
        <v>32400</v>
      </c>
      <c r="AC106" s="2">
        <f>AB106+SUMIFS(data!$H$1:$H$1683, data!$A$1:$A$1683, Heron!$A106,  data!$E$1:$E$1683, Heron!AC$5)</f>
        <v>33600</v>
      </c>
      <c r="AD106" s="2">
        <f>AC106+SUMIFS(data!$H$1:$H$1683, data!$A$1:$A$1683, Heron!$A106,  data!$E$1:$E$1683, Heron!AD$5)</f>
        <v>34800</v>
      </c>
      <c r="AE106" s="2">
        <f>AD106+SUMIFS(data!$H$1:$H$1683, data!$A$1:$A$1683, Heron!$A106,  data!$E$1:$E$1683, Heron!AE$5)</f>
        <v>34800</v>
      </c>
      <c r="AF106" s="2">
        <f>AE106+SUMIFS(data!$H$1:$H$1683, data!$A$1:$A$1683, Heron!$A106,  data!$E$1:$E$1683, Heron!AF$5)</f>
        <v>34800</v>
      </c>
    </row>
    <row r="107" spans="1:33" ht="16" x14ac:dyDescent="0.2">
      <c r="A107" s="5" t="s">
        <v>145</v>
      </c>
      <c r="C107" s="6">
        <f t="shared" ref="C107:AG107" si="4">SUM(C62:C106)</f>
        <v>90910.48</v>
      </c>
      <c r="D107" s="6">
        <f t="shared" si="4"/>
        <v>270707.57999999996</v>
      </c>
      <c r="E107" s="6">
        <f t="shared" si="4"/>
        <v>472378.75</v>
      </c>
      <c r="F107" s="6">
        <f t="shared" si="4"/>
        <v>661316.49999999988</v>
      </c>
      <c r="G107" s="6">
        <f t="shared" si="4"/>
        <v>829337.33</v>
      </c>
      <c r="H107" s="6">
        <f t="shared" si="4"/>
        <v>1009433.3099999999</v>
      </c>
      <c r="I107" s="6">
        <f t="shared" si="4"/>
        <v>1164467.4600000004</v>
      </c>
      <c r="J107" s="6">
        <f t="shared" si="4"/>
        <v>1704555.04</v>
      </c>
      <c r="K107" s="6">
        <f t="shared" si="4"/>
        <v>4513091.6500000004</v>
      </c>
      <c r="L107" s="6">
        <f t="shared" si="4"/>
        <v>6374561.4400000013</v>
      </c>
      <c r="M107" s="6">
        <f t="shared" si="4"/>
        <v>8410546.9699999988</v>
      </c>
      <c r="N107" s="6">
        <f t="shared" si="4"/>
        <v>8823313.3299999982</v>
      </c>
      <c r="O107" s="6">
        <f t="shared" si="4"/>
        <v>10435879.959999999</v>
      </c>
      <c r="P107" s="6">
        <f t="shared" si="4"/>
        <v>12212665.259999996</v>
      </c>
      <c r="Q107" s="6">
        <f t="shared" si="4"/>
        <v>13058203.449999999</v>
      </c>
      <c r="R107" s="6">
        <f t="shared" si="4"/>
        <v>13820856.009999996</v>
      </c>
      <c r="S107" s="6">
        <f t="shared" si="4"/>
        <v>14548162.779999996</v>
      </c>
      <c r="T107" s="6">
        <f t="shared" si="4"/>
        <v>15577007.989999995</v>
      </c>
      <c r="U107" s="6">
        <f t="shared" si="4"/>
        <v>17381838.489999998</v>
      </c>
      <c r="V107" s="6">
        <f t="shared" si="4"/>
        <v>19327497.030000001</v>
      </c>
      <c r="W107" s="6">
        <f t="shared" si="4"/>
        <v>20990104.880000003</v>
      </c>
      <c r="X107" s="6">
        <f t="shared" si="4"/>
        <v>22652712.729999997</v>
      </c>
      <c r="Y107" s="6">
        <f t="shared" si="4"/>
        <v>26565320.580000002</v>
      </c>
      <c r="Z107" s="6">
        <f t="shared" si="4"/>
        <v>30477928.429999996</v>
      </c>
      <c r="AA107" s="6">
        <f t="shared" si="4"/>
        <v>33240363.07</v>
      </c>
      <c r="AB107" s="6">
        <f t="shared" si="4"/>
        <v>38729845.289999992</v>
      </c>
      <c r="AC107" s="6">
        <f t="shared" si="4"/>
        <v>42819797.639999993</v>
      </c>
      <c r="AD107" s="6">
        <f t="shared" si="4"/>
        <v>46382933.009999998</v>
      </c>
      <c r="AE107" s="6">
        <f t="shared" si="4"/>
        <v>50057885.389999993</v>
      </c>
      <c r="AF107" s="6">
        <f t="shared" si="4"/>
        <v>53732838.139999993</v>
      </c>
      <c r="AG107" s="6">
        <f t="shared" si="4"/>
        <v>0</v>
      </c>
    </row>
    <row r="110" spans="1:33" ht="16" x14ac:dyDescent="0.2">
      <c r="A110" s="5" t="s">
        <v>146</v>
      </c>
      <c r="C110" s="8">
        <f t="shared" ref="C110:AG110" si="5">+C58-C107</f>
        <v>-1150692.8599999999</v>
      </c>
      <c r="D110" s="8">
        <f t="shared" si="5"/>
        <v>-3687873.8</v>
      </c>
      <c r="E110" s="8">
        <f t="shared" si="5"/>
        <v>-7727147.4800000004</v>
      </c>
      <c r="F110" s="8">
        <f t="shared" si="5"/>
        <v>-10525326.300000001</v>
      </c>
      <c r="G110" s="8">
        <f t="shared" si="5"/>
        <v>-14687294.709999999</v>
      </c>
      <c r="H110" s="8">
        <f t="shared" si="5"/>
        <v>-19480217.779999994</v>
      </c>
      <c r="I110" s="8">
        <f t="shared" si="5"/>
        <v>-25835650.779999997</v>
      </c>
      <c r="J110" s="8">
        <f t="shared" si="5"/>
        <v>-31025832.330000002</v>
      </c>
      <c r="K110" s="8">
        <f t="shared" si="5"/>
        <v>-24069217.289999999</v>
      </c>
      <c r="L110" s="8">
        <f t="shared" si="5"/>
        <v>-21775285.09</v>
      </c>
      <c r="M110" s="8">
        <f t="shared" si="5"/>
        <v>-15051957.389999986</v>
      </c>
      <c r="N110" s="8">
        <f t="shared" si="5"/>
        <v>-16375345.079999976</v>
      </c>
      <c r="O110" s="8">
        <f t="shared" si="5"/>
        <v>-12798376.609999975</v>
      </c>
      <c r="P110" s="8">
        <f t="shared" si="5"/>
        <v>-8277422.3999999817</v>
      </c>
      <c r="Q110" s="8">
        <f t="shared" si="5"/>
        <v>-8597935.0500000007</v>
      </c>
      <c r="R110" s="8">
        <f t="shared" si="5"/>
        <v>-10942875.879999993</v>
      </c>
      <c r="S110" s="8">
        <f t="shared" si="5"/>
        <v>-13359828.909999998</v>
      </c>
      <c r="T110" s="8">
        <f t="shared" si="5"/>
        <v>-10085732.609999955</v>
      </c>
      <c r="U110" s="8">
        <f t="shared" si="5"/>
        <v>-3934533.2899999805</v>
      </c>
      <c r="V110" s="8">
        <f t="shared" si="5"/>
        <v>-66364637.35999997</v>
      </c>
      <c r="W110" s="8">
        <f t="shared" si="5"/>
        <v>-56146853.772999965</v>
      </c>
      <c r="X110" s="8">
        <f t="shared" si="5"/>
        <v>-53591672.465999953</v>
      </c>
      <c r="Y110" s="8">
        <f t="shared" si="5"/>
        <v>-44589628.008999959</v>
      </c>
      <c r="Z110" s="8">
        <f t="shared" si="5"/>
        <v>-26541844.42199995</v>
      </c>
      <c r="AA110" s="8">
        <f t="shared" si="5"/>
        <v>448550.37500002235</v>
      </c>
      <c r="AB110" s="8">
        <f t="shared" si="5"/>
        <v>7946815.0120000243</v>
      </c>
      <c r="AC110" s="8">
        <f t="shared" si="5"/>
        <v>10912434.259000026</v>
      </c>
      <c r="AD110" s="8">
        <f t="shared" si="5"/>
        <v>22124626.066000007</v>
      </c>
      <c r="AE110" s="8">
        <f t="shared" si="5"/>
        <v>57619973.453000031</v>
      </c>
      <c r="AF110" s="8">
        <f t="shared" si="5"/>
        <v>-3723082.3699999824</v>
      </c>
      <c r="AG110" s="8">
        <f t="shared" si="5"/>
        <v>64388680.987391323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abSelected="1" topLeftCell="A27" workbookViewId="0">
      <selection activeCell="F50" sqref="F50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149</v>
      </c>
      <c r="F1" s="28"/>
      <c r="G1" s="29"/>
      <c r="H1" s="29"/>
      <c r="I1" s="29"/>
      <c r="J1" s="10" t="s">
        <v>149</v>
      </c>
      <c r="K1" s="28"/>
      <c r="L1" s="29"/>
      <c r="M1" s="29"/>
      <c r="N1" s="29"/>
      <c r="O1" s="10" t="s">
        <v>149</v>
      </c>
      <c r="P1" s="28"/>
      <c r="Q1" s="29"/>
      <c r="R1" s="29"/>
      <c r="S1" s="29"/>
      <c r="T1" s="10" t="s">
        <v>149</v>
      </c>
    </row>
    <row r="2" spans="1:20" ht="21" x14ac:dyDescent="0.25">
      <c r="A2" s="18" t="s">
        <v>150</v>
      </c>
      <c r="B2" s="19"/>
      <c r="C2" s="19"/>
      <c r="D2" s="19"/>
      <c r="E2" s="20"/>
      <c r="F2" s="21" t="s">
        <v>150</v>
      </c>
      <c r="G2" s="19"/>
      <c r="H2" s="19"/>
      <c r="I2" s="19"/>
      <c r="J2" s="20"/>
      <c r="K2" s="22" t="s">
        <v>150</v>
      </c>
      <c r="L2" s="19"/>
      <c r="M2" s="19"/>
      <c r="N2" s="19"/>
      <c r="O2" s="20"/>
      <c r="P2" s="23" t="s">
        <v>150</v>
      </c>
      <c r="Q2" s="19"/>
      <c r="R2" s="19"/>
      <c r="S2" s="19"/>
      <c r="T2" s="20"/>
    </row>
    <row r="3" spans="1:20" ht="16" x14ac:dyDescent="0.2">
      <c r="A3" s="11" t="s">
        <v>151</v>
      </c>
      <c r="B3" s="24">
        <v>45230</v>
      </c>
      <c r="C3" s="19"/>
      <c r="D3" s="19"/>
      <c r="E3" s="20"/>
      <c r="F3" s="11" t="s">
        <v>151</v>
      </c>
      <c r="G3" s="24">
        <v>45199</v>
      </c>
      <c r="H3" s="19"/>
      <c r="I3" s="19"/>
      <c r="J3" s="20"/>
      <c r="K3" s="11" t="s">
        <v>151</v>
      </c>
      <c r="L3" s="24">
        <v>45169</v>
      </c>
      <c r="M3" s="19"/>
      <c r="N3" s="19"/>
      <c r="O3" s="20"/>
      <c r="P3" s="11" t="s">
        <v>151</v>
      </c>
      <c r="Q3" s="24">
        <v>45138</v>
      </c>
      <c r="R3" s="19"/>
      <c r="S3" s="19"/>
      <c r="T3" s="20"/>
    </row>
    <row r="4" spans="1:20" ht="16" x14ac:dyDescent="0.2">
      <c r="A4" s="11" t="s">
        <v>2</v>
      </c>
      <c r="B4" s="25" t="s">
        <v>152</v>
      </c>
      <c r="C4" s="19"/>
      <c r="D4" s="19"/>
      <c r="E4" s="20"/>
      <c r="F4" s="11" t="s">
        <v>2</v>
      </c>
      <c r="G4" s="25" t="s">
        <v>152</v>
      </c>
      <c r="H4" s="19"/>
      <c r="I4" s="19"/>
      <c r="J4" s="20"/>
      <c r="K4" s="11" t="s">
        <v>2</v>
      </c>
      <c r="L4" s="25" t="s">
        <v>152</v>
      </c>
      <c r="M4" s="19"/>
      <c r="N4" s="19"/>
      <c r="O4" s="20"/>
      <c r="P4" s="11" t="s">
        <v>2</v>
      </c>
      <c r="Q4" s="25" t="s">
        <v>152</v>
      </c>
      <c r="R4" s="19"/>
      <c r="S4" s="19"/>
      <c r="T4" s="20"/>
    </row>
    <row r="5" spans="1:20" ht="21" x14ac:dyDescent="0.25">
      <c r="A5" s="18" t="s">
        <v>153</v>
      </c>
      <c r="B5" s="19"/>
      <c r="C5" s="19"/>
      <c r="D5" s="19"/>
      <c r="E5" s="20"/>
      <c r="F5" s="21" t="s">
        <v>153</v>
      </c>
      <c r="G5" s="19"/>
      <c r="H5" s="19"/>
      <c r="I5" s="19"/>
      <c r="J5" s="20"/>
      <c r="K5" s="22" t="s">
        <v>153</v>
      </c>
      <c r="L5" s="19"/>
      <c r="M5" s="19"/>
      <c r="N5" s="19"/>
      <c r="O5" s="20"/>
      <c r="P5" s="23" t="s">
        <v>153</v>
      </c>
      <c r="Q5" s="19"/>
      <c r="R5" s="19"/>
      <c r="S5" s="19"/>
      <c r="T5" s="20"/>
    </row>
    <row r="6" spans="1:20" ht="16" x14ac:dyDescent="0.2">
      <c r="A6" s="11" t="s">
        <v>154</v>
      </c>
      <c r="B6" s="25">
        <v>236217976.38999999</v>
      </c>
      <c r="C6" s="19"/>
      <c r="D6" s="19"/>
      <c r="E6" s="20"/>
      <c r="F6" s="11" t="s">
        <v>154</v>
      </c>
      <c r="G6" s="25">
        <v>236217976.38999999</v>
      </c>
      <c r="H6" s="19"/>
      <c r="I6" s="19"/>
      <c r="J6" s="20"/>
      <c r="K6" s="11" t="s">
        <v>154</v>
      </c>
      <c r="L6" s="25">
        <v>236217976.38999999</v>
      </c>
      <c r="M6" s="19"/>
      <c r="N6" s="19"/>
      <c r="O6" s="20"/>
      <c r="P6" s="11" t="s">
        <v>154</v>
      </c>
      <c r="Q6" s="25">
        <v>236217976.38999999</v>
      </c>
      <c r="R6" s="19"/>
      <c r="S6" s="19"/>
      <c r="T6" s="20"/>
    </row>
    <row r="7" spans="1:20" ht="16" x14ac:dyDescent="0.2">
      <c r="A7" s="11" t="s">
        <v>155</v>
      </c>
      <c r="B7" s="25">
        <v>224974730.58999991</v>
      </c>
      <c r="C7" s="19"/>
      <c r="D7" s="19"/>
      <c r="E7" s="20"/>
      <c r="F7" s="11" t="s">
        <v>155</v>
      </c>
      <c r="G7" s="25">
        <v>220574730.58999979</v>
      </c>
      <c r="H7" s="19"/>
      <c r="I7" s="19"/>
      <c r="J7" s="20"/>
      <c r="K7" s="11" t="s">
        <v>155</v>
      </c>
      <c r="L7" s="25">
        <v>200736189.0099999</v>
      </c>
      <c r="M7" s="19"/>
      <c r="N7" s="19"/>
      <c r="O7" s="20"/>
      <c r="P7" s="11" t="s">
        <v>155</v>
      </c>
      <c r="Q7" s="25">
        <v>192806295.0699999</v>
      </c>
      <c r="R7" s="19"/>
      <c r="S7" s="19"/>
      <c r="T7" s="20"/>
    </row>
    <row r="8" spans="1:20" ht="16" x14ac:dyDescent="0.2">
      <c r="A8" s="11" t="s">
        <v>156</v>
      </c>
      <c r="B8" s="25">
        <v>183658541.48999989</v>
      </c>
      <c r="C8" s="19"/>
      <c r="D8" s="19"/>
      <c r="E8" s="20"/>
      <c r="F8" s="11" t="s">
        <v>156</v>
      </c>
      <c r="G8" s="25">
        <v>174877063.31999999</v>
      </c>
      <c r="H8" s="19"/>
      <c r="I8" s="19"/>
      <c r="J8" s="20"/>
      <c r="K8" s="11" t="s">
        <v>156</v>
      </c>
      <c r="L8" s="25">
        <v>168728087.2899999</v>
      </c>
      <c r="M8" s="19"/>
      <c r="N8" s="19"/>
      <c r="O8" s="20"/>
      <c r="P8" s="11" t="s">
        <v>156</v>
      </c>
      <c r="Q8" s="25">
        <v>161967570.8499999</v>
      </c>
      <c r="R8" s="19"/>
      <c r="S8" s="19"/>
      <c r="T8" s="20"/>
    </row>
    <row r="9" spans="1:20" ht="16" x14ac:dyDescent="0.2">
      <c r="A9" s="11" t="s">
        <v>157</v>
      </c>
      <c r="B9" s="25">
        <v>41316189.099999987</v>
      </c>
      <c r="C9" s="19"/>
      <c r="D9" s="19"/>
      <c r="E9" s="20"/>
      <c r="F9" s="11" t="s">
        <v>157</v>
      </c>
      <c r="G9" s="25">
        <v>45697667.270000003</v>
      </c>
      <c r="H9" s="19"/>
      <c r="I9" s="19"/>
      <c r="J9" s="20"/>
      <c r="K9" s="11" t="s">
        <v>157</v>
      </c>
      <c r="L9" s="25">
        <v>32008101.719999999</v>
      </c>
      <c r="M9" s="19"/>
      <c r="N9" s="19"/>
      <c r="O9" s="20"/>
      <c r="P9" s="11" t="s">
        <v>157</v>
      </c>
      <c r="Q9" s="25">
        <v>30838724.219999999</v>
      </c>
      <c r="R9" s="19"/>
      <c r="S9" s="19"/>
      <c r="T9" s="20"/>
    </row>
    <row r="10" spans="1:20" ht="16" x14ac:dyDescent="0.2">
      <c r="A10" s="11" t="s">
        <v>158</v>
      </c>
      <c r="B10" s="25">
        <v>6265190.7899999991</v>
      </c>
      <c r="C10" s="19"/>
      <c r="D10" s="19"/>
      <c r="E10" s="20"/>
      <c r="F10" s="11" t="s">
        <v>158</v>
      </c>
      <c r="G10" s="25">
        <v>6265190.7899999991</v>
      </c>
      <c r="H10" s="19"/>
      <c r="I10" s="19"/>
      <c r="J10" s="20"/>
      <c r="K10" s="11" t="s">
        <v>158</v>
      </c>
      <c r="L10" s="25">
        <v>6265190.7899999991</v>
      </c>
      <c r="M10" s="19"/>
      <c r="N10" s="19"/>
      <c r="O10" s="20"/>
      <c r="P10" s="11" t="s">
        <v>158</v>
      </c>
      <c r="Q10" s="25">
        <v>6265190.7899999991</v>
      </c>
      <c r="R10" s="19"/>
      <c r="S10" s="19"/>
      <c r="T10" s="20"/>
    </row>
    <row r="11" spans="1:20" ht="16" x14ac:dyDescent="0.2">
      <c r="A11" s="11" t="s">
        <v>159</v>
      </c>
      <c r="B11" s="25">
        <v>4950301.830000001</v>
      </c>
      <c r="C11" s="19"/>
      <c r="D11" s="19"/>
      <c r="E11" s="20"/>
      <c r="F11" s="11" t="s">
        <v>159</v>
      </c>
      <c r="G11" s="25">
        <v>5950301.830000001</v>
      </c>
      <c r="H11" s="19"/>
      <c r="I11" s="19"/>
      <c r="J11" s="20"/>
      <c r="K11" s="11" t="s">
        <v>159</v>
      </c>
      <c r="L11" s="25">
        <v>5961222.1900000023</v>
      </c>
      <c r="M11" s="19"/>
      <c r="N11" s="19"/>
      <c r="O11" s="20"/>
      <c r="P11" s="11" t="s">
        <v>159</v>
      </c>
      <c r="Q11" s="25">
        <v>5978055.0100000007</v>
      </c>
      <c r="R11" s="19"/>
      <c r="S11" s="19"/>
      <c r="T11" s="20"/>
    </row>
    <row r="12" spans="1:20" ht="16" x14ac:dyDescent="0.2">
      <c r="A12" s="11" t="s">
        <v>160</v>
      </c>
      <c r="B12" s="25">
        <v>57707056.030000001</v>
      </c>
      <c r="C12" s="19"/>
      <c r="D12" s="19"/>
      <c r="E12" s="20"/>
      <c r="F12" s="11" t="s">
        <v>160</v>
      </c>
      <c r="G12" s="25">
        <v>57707056.030000001</v>
      </c>
      <c r="H12" s="19"/>
      <c r="I12" s="19"/>
      <c r="J12" s="20"/>
      <c r="K12" s="11" t="s">
        <v>160</v>
      </c>
      <c r="L12" s="25">
        <v>47817976.390000001</v>
      </c>
      <c r="M12" s="19"/>
      <c r="N12" s="19"/>
      <c r="O12" s="20"/>
      <c r="P12" s="11" t="s">
        <v>160</v>
      </c>
      <c r="Q12" s="25">
        <v>42334809.210000001</v>
      </c>
      <c r="R12" s="19"/>
      <c r="S12" s="19"/>
      <c r="T12" s="20"/>
    </row>
    <row r="13" spans="1:20" ht="16" x14ac:dyDescent="0.2">
      <c r="A13" s="11" t="s">
        <v>161</v>
      </c>
      <c r="B13" s="25">
        <v>121851485.4599999</v>
      </c>
      <c r="C13" s="19"/>
      <c r="D13" s="19"/>
      <c r="E13" s="20"/>
      <c r="F13" s="11" t="s">
        <v>161</v>
      </c>
      <c r="G13" s="25">
        <v>113070007.29000001</v>
      </c>
      <c r="H13" s="19"/>
      <c r="I13" s="19"/>
      <c r="J13" s="20"/>
      <c r="K13" s="11" t="s">
        <v>161</v>
      </c>
      <c r="L13" s="25">
        <v>116810110.8999999</v>
      </c>
      <c r="M13" s="19"/>
      <c r="N13" s="19"/>
      <c r="O13" s="20"/>
      <c r="P13" s="11" t="s">
        <v>161</v>
      </c>
      <c r="Q13" s="25">
        <v>115532761.6399999</v>
      </c>
      <c r="R13" s="19"/>
      <c r="S13" s="19"/>
      <c r="T13" s="20"/>
    </row>
    <row r="14" spans="1:20" ht="21" x14ac:dyDescent="0.25">
      <c r="A14" s="18" t="s">
        <v>162</v>
      </c>
      <c r="B14" s="19"/>
      <c r="C14" s="19"/>
      <c r="D14" s="19"/>
      <c r="E14" s="20"/>
      <c r="F14" s="21" t="s">
        <v>162</v>
      </c>
      <c r="G14" s="19"/>
      <c r="H14" s="19"/>
      <c r="I14" s="19"/>
      <c r="J14" s="20"/>
      <c r="K14" s="22" t="s">
        <v>162</v>
      </c>
      <c r="L14" s="19"/>
      <c r="M14" s="19"/>
      <c r="N14" s="19"/>
      <c r="O14" s="20"/>
      <c r="P14" s="23" t="s">
        <v>162</v>
      </c>
      <c r="Q14" s="19"/>
      <c r="R14" s="19"/>
      <c r="S14" s="19"/>
      <c r="T14" s="20"/>
    </row>
    <row r="15" spans="1:20" ht="16" x14ac:dyDescent="0.2">
      <c r="A15" s="13" t="s">
        <v>163</v>
      </c>
      <c r="B15" s="26">
        <v>541</v>
      </c>
      <c r="C15" s="19"/>
      <c r="D15" s="19"/>
      <c r="E15" s="20"/>
      <c r="F15" s="13" t="s">
        <v>163</v>
      </c>
      <c r="G15" s="26">
        <v>537</v>
      </c>
      <c r="H15" s="19"/>
      <c r="I15" s="19"/>
      <c r="J15" s="20"/>
      <c r="K15" s="13" t="s">
        <v>163</v>
      </c>
      <c r="L15" s="26">
        <v>502</v>
      </c>
      <c r="M15" s="19"/>
      <c r="N15" s="19"/>
      <c r="O15" s="20"/>
      <c r="P15" s="13" t="s">
        <v>163</v>
      </c>
      <c r="Q15" s="26">
        <v>487</v>
      </c>
      <c r="R15" s="19"/>
      <c r="S15" s="19"/>
      <c r="T15" s="20"/>
    </row>
    <row r="16" spans="1:20" ht="16" x14ac:dyDescent="0.2">
      <c r="A16" s="13" t="s">
        <v>164</v>
      </c>
      <c r="B16" s="26">
        <v>172</v>
      </c>
      <c r="C16" s="19"/>
      <c r="D16" s="19"/>
      <c r="E16" s="20"/>
      <c r="F16" s="13" t="s">
        <v>164</v>
      </c>
      <c r="G16" s="26">
        <v>172</v>
      </c>
      <c r="H16" s="19"/>
      <c r="I16" s="19"/>
      <c r="J16" s="20"/>
      <c r="K16" s="13" t="s">
        <v>164</v>
      </c>
      <c r="L16" s="26">
        <v>146</v>
      </c>
      <c r="M16" s="19"/>
      <c r="N16" s="19"/>
      <c r="O16" s="20"/>
      <c r="P16" s="13" t="s">
        <v>164</v>
      </c>
      <c r="Q16" s="26">
        <v>136</v>
      </c>
      <c r="R16" s="19"/>
      <c r="S16" s="19"/>
      <c r="T16" s="20"/>
    </row>
    <row r="17" spans="1:20" ht="16" x14ac:dyDescent="0.2">
      <c r="A17" s="13" t="s">
        <v>165</v>
      </c>
      <c r="B17" s="26">
        <v>369</v>
      </c>
      <c r="C17" s="19"/>
      <c r="D17" s="19"/>
      <c r="E17" s="20"/>
      <c r="F17" s="13" t="s">
        <v>165</v>
      </c>
      <c r="G17" s="26">
        <v>365</v>
      </c>
      <c r="H17" s="19"/>
      <c r="I17" s="19"/>
      <c r="J17" s="20"/>
      <c r="K17" s="13" t="s">
        <v>165</v>
      </c>
      <c r="L17" s="26">
        <v>356</v>
      </c>
      <c r="M17" s="19"/>
      <c r="N17" s="19"/>
      <c r="O17" s="20"/>
      <c r="P17" s="13" t="s">
        <v>165</v>
      </c>
      <c r="Q17" s="26">
        <v>351</v>
      </c>
      <c r="R17" s="19"/>
      <c r="S17" s="19"/>
      <c r="T17" s="20"/>
    </row>
    <row r="18" spans="1:20" ht="21" x14ac:dyDescent="0.25">
      <c r="A18" s="18" t="s">
        <v>166</v>
      </c>
      <c r="B18" s="19"/>
      <c r="C18" s="19"/>
      <c r="D18" s="19"/>
      <c r="E18" s="20"/>
      <c r="F18" s="21" t="s">
        <v>166</v>
      </c>
      <c r="G18" s="19"/>
      <c r="H18" s="19"/>
      <c r="I18" s="19"/>
      <c r="J18" s="20"/>
      <c r="K18" s="22" t="s">
        <v>166</v>
      </c>
      <c r="L18" s="19"/>
      <c r="M18" s="19"/>
      <c r="N18" s="19"/>
      <c r="O18" s="20"/>
      <c r="P18" s="23" t="s">
        <v>166</v>
      </c>
      <c r="Q18" s="19"/>
      <c r="R18" s="19"/>
      <c r="S18" s="19"/>
      <c r="T18" s="20"/>
    </row>
    <row r="19" spans="1:20" ht="16" x14ac:dyDescent="0.2">
      <c r="A19" s="11"/>
      <c r="B19" s="12" t="s">
        <v>167</v>
      </c>
      <c r="C19" s="12" t="s">
        <v>168</v>
      </c>
      <c r="D19" s="12" t="s">
        <v>169</v>
      </c>
      <c r="E19" s="12" t="s">
        <v>170</v>
      </c>
      <c r="F19" s="11"/>
      <c r="G19" s="12" t="s">
        <v>167</v>
      </c>
      <c r="H19" s="12" t="s">
        <v>168</v>
      </c>
      <c r="I19" s="12" t="s">
        <v>169</v>
      </c>
      <c r="J19" s="12" t="s">
        <v>170</v>
      </c>
      <c r="K19" s="11"/>
      <c r="L19" s="12" t="s">
        <v>167</v>
      </c>
      <c r="M19" s="12" t="s">
        <v>168</v>
      </c>
      <c r="N19" s="12" t="s">
        <v>169</v>
      </c>
      <c r="O19" s="12" t="s">
        <v>170</v>
      </c>
      <c r="P19" s="11"/>
      <c r="Q19" s="12" t="s">
        <v>167</v>
      </c>
      <c r="R19" s="12" t="s">
        <v>168</v>
      </c>
      <c r="S19" s="12" t="s">
        <v>169</v>
      </c>
      <c r="T19" s="12" t="s">
        <v>170</v>
      </c>
    </row>
    <row r="20" spans="1:20" ht="16" x14ac:dyDescent="0.2">
      <c r="A20" s="13" t="s">
        <v>171</v>
      </c>
      <c r="B20" s="14">
        <v>225</v>
      </c>
      <c r="C20" s="14">
        <v>65</v>
      </c>
      <c r="D20" s="14">
        <v>12</v>
      </c>
      <c r="E20" s="14">
        <v>148</v>
      </c>
      <c r="F20" s="13" t="s">
        <v>171</v>
      </c>
      <c r="G20" s="14">
        <v>225</v>
      </c>
      <c r="H20" s="14">
        <v>64</v>
      </c>
      <c r="I20" s="14">
        <v>10</v>
      </c>
      <c r="J20" s="14">
        <v>151</v>
      </c>
      <c r="K20" s="13" t="s">
        <v>171</v>
      </c>
      <c r="L20" s="14">
        <v>225</v>
      </c>
      <c r="M20" s="14">
        <v>55</v>
      </c>
      <c r="N20" s="14">
        <v>15</v>
      </c>
      <c r="O20" s="14">
        <v>155</v>
      </c>
      <c r="P20" s="13" t="s">
        <v>171</v>
      </c>
      <c r="Q20" s="14">
        <v>225</v>
      </c>
      <c r="R20" s="14">
        <v>50</v>
      </c>
      <c r="S20" s="14">
        <v>18</v>
      </c>
      <c r="T20" s="14">
        <v>157</v>
      </c>
    </row>
    <row r="21" spans="1:20" ht="16" x14ac:dyDescent="0.2">
      <c r="A21" s="11" t="s">
        <v>172</v>
      </c>
      <c r="B21" s="11">
        <f>SUMIFS(data!$H$1:$H$1683,data!$A$1:$A$1683,"Sales - Heron View Sales")+SUMIFS(data!$H$1:$H$1683,data!$A$1:$A$1683,"Sales - Heron Fields")+C43</f>
        <v>321421099.12739128</v>
      </c>
      <c r="C21" s="11">
        <v>84377826.086956531</v>
      </c>
      <c r="D21" s="11">
        <v>17251130.434782609</v>
      </c>
      <c r="E21" s="11">
        <f>E53+C43</f>
        <v>219792142.60869572</v>
      </c>
      <c r="F21" s="11" t="s">
        <v>172</v>
      </c>
      <c r="G21" s="11">
        <v>307042173.9130435</v>
      </c>
      <c r="H21" s="11">
        <v>83134434.782608703</v>
      </c>
      <c r="I21" s="11">
        <v>14433913.04347826</v>
      </c>
      <c r="J21" s="11">
        <v>209473826.08695659</v>
      </c>
      <c r="K21" s="11" t="s">
        <v>172</v>
      </c>
      <c r="L21" s="11">
        <v>307042173.9130435</v>
      </c>
      <c r="M21" s="11">
        <v>70109130.434782609</v>
      </c>
      <c r="N21" s="11">
        <v>21676956.521739129</v>
      </c>
      <c r="O21" s="11">
        <v>215256086.95652169</v>
      </c>
      <c r="P21" s="11" t="s">
        <v>172</v>
      </c>
      <c r="Q21" s="11">
        <v>307042173.9130435</v>
      </c>
      <c r="R21" s="11">
        <v>63240000.000000007</v>
      </c>
      <c r="S21" s="11">
        <v>25807130.434782609</v>
      </c>
      <c r="T21" s="11">
        <v>217995043.4782609</v>
      </c>
    </row>
    <row r="22" spans="1:20" ht="16" x14ac:dyDescent="0.2">
      <c r="A22" s="11" t="s">
        <v>173</v>
      </c>
      <c r="B22" s="11">
        <f>B21*0.05</f>
        <v>16071054.956369564</v>
      </c>
      <c r="C22" s="11">
        <f>C21*0.05</f>
        <v>4218891.3043478271</v>
      </c>
      <c r="D22" s="11">
        <f>D21*0.05</f>
        <v>862556.52173913049</v>
      </c>
      <c r="E22" s="11">
        <f>E21*0.05</f>
        <v>10989607.130434787</v>
      </c>
      <c r="F22" s="11" t="s">
        <v>173</v>
      </c>
      <c r="G22" s="11">
        <f>G21*0.05</f>
        <v>15352108.695652176</v>
      </c>
      <c r="H22" s="11">
        <f>H21*0.05</f>
        <v>4156721.7391304355</v>
      </c>
      <c r="I22" s="11">
        <f>I21*0.05</f>
        <v>721695.65217391308</v>
      </c>
      <c r="J22" s="11">
        <f>J21*0.05</f>
        <v>10473691.30434783</v>
      </c>
      <c r="K22" s="11" t="s">
        <v>173</v>
      </c>
      <c r="L22" s="11">
        <f>L21*0.05</f>
        <v>15352108.695652176</v>
      </c>
      <c r="M22" s="11">
        <f>M21*0.05</f>
        <v>3505456.5217391308</v>
      </c>
      <c r="N22" s="11">
        <f>N21*0.05</f>
        <v>1083847.8260869565</v>
      </c>
      <c r="O22" s="11">
        <f>O21*0.05</f>
        <v>10762804.347826086</v>
      </c>
      <c r="P22" s="11" t="s">
        <v>173</v>
      </c>
      <c r="Q22" s="11">
        <f>Q21*0.05</f>
        <v>15352108.695652176</v>
      </c>
      <c r="R22" s="11">
        <f>R21*0.05</f>
        <v>3162000.0000000005</v>
      </c>
      <c r="S22" s="11">
        <f>S21*0.05</f>
        <v>1290356.5217391306</v>
      </c>
      <c r="T22" s="11">
        <f>T21*0.05</f>
        <v>10899752.173913047</v>
      </c>
    </row>
    <row r="23" spans="1:20" ht="16" x14ac:dyDescent="0.2">
      <c r="A23" s="11" t="s">
        <v>174</v>
      </c>
      <c r="B23" s="11">
        <v>3619972.1739130542</v>
      </c>
      <c r="C23" s="11">
        <v>1045769.739130435</v>
      </c>
      <c r="D23" s="11">
        <v>193065.1826086957</v>
      </c>
      <c r="E23" s="11">
        <v>2381137.252173923</v>
      </c>
      <c r="F23" s="11" t="s">
        <v>174</v>
      </c>
      <c r="G23" s="11">
        <v>3619972.1739130542</v>
      </c>
      <c r="H23" s="11">
        <v>1029680.973913043</v>
      </c>
      <c r="I23" s="11">
        <v>160887.65217391311</v>
      </c>
      <c r="J23" s="11">
        <v>2429403.5478260969</v>
      </c>
      <c r="K23" s="11" t="s">
        <v>174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174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</row>
    <row r="24" spans="1:20" ht="16" x14ac:dyDescent="0.2">
      <c r="A24" s="11" t="s">
        <v>175</v>
      </c>
      <c r="B24" s="11">
        <v>3761289.7826087121</v>
      </c>
      <c r="C24" s="11">
        <v>1086594.826086957</v>
      </c>
      <c r="D24" s="11">
        <v>200602.12173913041</v>
      </c>
      <c r="E24" s="11">
        <v>2474092.8347826242</v>
      </c>
      <c r="F24" s="11" t="s">
        <v>175</v>
      </c>
      <c r="G24" s="11">
        <v>3761289.7826087121</v>
      </c>
      <c r="H24" s="11">
        <v>1069877.982608696</v>
      </c>
      <c r="I24" s="11">
        <v>167168.4347826087</v>
      </c>
      <c r="J24" s="11">
        <v>2524243.3652174068</v>
      </c>
      <c r="K24" s="11" t="s">
        <v>175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175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</row>
    <row r="25" spans="1:20" ht="16" x14ac:dyDescent="0.2">
      <c r="A25" s="11" t="s">
        <v>176</v>
      </c>
      <c r="B25" s="11">
        <v>350021.73913043452</v>
      </c>
      <c r="C25" s="11">
        <v>101117.39130434769</v>
      </c>
      <c r="D25" s="11">
        <v>18667.82608695652</v>
      </c>
      <c r="E25" s="11">
        <v>230236.52173913029</v>
      </c>
      <c r="F25" s="11" t="s">
        <v>176</v>
      </c>
      <c r="G25" s="11">
        <v>350021.73913043452</v>
      </c>
      <c r="H25" s="11">
        <v>99561.739130434653</v>
      </c>
      <c r="I25" s="11">
        <v>15556.52173913044</v>
      </c>
      <c r="J25" s="11">
        <v>234903.47826086951</v>
      </c>
      <c r="K25" s="11" t="s">
        <v>176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176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</row>
    <row r="26" spans="1:20" ht="16" x14ac:dyDescent="0.2">
      <c r="A26" s="11" t="s">
        <v>177</v>
      </c>
      <c r="B26" s="11">
        <v>1535210.869565218</v>
      </c>
      <c r="C26" s="11">
        <v>421889.13043478271</v>
      </c>
      <c r="D26" s="11">
        <v>86255.652173913069</v>
      </c>
      <c r="E26" s="11">
        <v>1027066.086956522</v>
      </c>
      <c r="F26" s="11" t="s">
        <v>178</v>
      </c>
      <c r="G26" s="11">
        <v>1535210.869565218</v>
      </c>
      <c r="H26" s="11">
        <v>415672.17391304352</v>
      </c>
      <c r="I26" s="11">
        <v>72169.565217391311</v>
      </c>
      <c r="J26" s="11">
        <v>1047369.1304347829</v>
      </c>
      <c r="K26" s="11" t="s">
        <v>178</v>
      </c>
      <c r="L26" s="11">
        <v>1535210.869565218</v>
      </c>
      <c r="M26" s="11">
        <v>350545.65217391308</v>
      </c>
      <c r="N26" s="11">
        <v>108384.78260869571</v>
      </c>
      <c r="O26" s="11">
        <v>1076280.4347826091</v>
      </c>
      <c r="P26" s="11" t="s">
        <v>178</v>
      </c>
      <c r="Q26" s="11">
        <v>1535210.869565218</v>
      </c>
      <c r="R26" s="11">
        <v>316200.00000000012</v>
      </c>
      <c r="S26" s="11">
        <v>129035.6521739131</v>
      </c>
      <c r="T26" s="11">
        <v>1089975.2173913049</v>
      </c>
    </row>
    <row r="27" spans="1:20" ht="16" x14ac:dyDescent="0.2">
      <c r="A27" s="11" t="s">
        <v>179</v>
      </c>
      <c r="B27" s="11">
        <f>B21-SUM(B22:B26)</f>
        <v>296083549.60580432</v>
      </c>
      <c r="C27" s="11">
        <f>C21-SUM(C22:C26)</f>
        <v>77503563.695652187</v>
      </c>
      <c r="D27" s="11">
        <f>D21-SUM(D22:D26)</f>
        <v>15889983.130434783</v>
      </c>
      <c r="E27" s="11">
        <f>E21-SUM(E22:E26)</f>
        <v>202690002.78260872</v>
      </c>
      <c r="F27" s="11" t="s">
        <v>179</v>
      </c>
      <c r="G27" s="11">
        <f>G21-SUM(G22:G26)</f>
        <v>282423570.65217388</v>
      </c>
      <c r="H27" s="11">
        <f>H21-SUM(H22:H26)</f>
        <v>76362920.173913047</v>
      </c>
      <c r="I27" s="11">
        <f>I21-SUM(I22:I26)</f>
        <v>13296435.217391303</v>
      </c>
      <c r="J27" s="11">
        <f>J21-SUM(J22:J26)</f>
        <v>192764215.26086959</v>
      </c>
      <c r="K27" s="11" t="s">
        <v>179</v>
      </c>
      <c r="L27" s="11">
        <f>L21-SUM(L22:L26)</f>
        <v>282423570.65217388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198091006.73913035</v>
      </c>
      <c r="P27" s="11" t="s">
        <v>179</v>
      </c>
      <c r="Q27" s="11">
        <f>Q21-SUM(Q22:Q26)</f>
        <v>282423570.65217388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200610598.13043478</v>
      </c>
    </row>
    <row r="28" spans="1:20" ht="21" x14ac:dyDescent="0.25">
      <c r="A28" s="18" t="s">
        <v>180</v>
      </c>
      <c r="B28" s="19"/>
      <c r="C28" s="19"/>
      <c r="D28" s="19"/>
      <c r="E28" s="20"/>
      <c r="F28" s="21" t="s">
        <v>180</v>
      </c>
      <c r="G28" s="19"/>
      <c r="H28" s="19"/>
      <c r="I28" s="19"/>
      <c r="J28" s="20"/>
      <c r="K28" s="22" t="s">
        <v>180</v>
      </c>
      <c r="L28" s="19"/>
      <c r="M28" s="19"/>
      <c r="N28" s="19"/>
      <c r="O28" s="20"/>
      <c r="P28" s="23" t="s">
        <v>180</v>
      </c>
      <c r="Q28" s="19"/>
      <c r="R28" s="19"/>
      <c r="S28" s="19"/>
      <c r="T28" s="20"/>
    </row>
    <row r="29" spans="1:20" ht="16" x14ac:dyDescent="0.2">
      <c r="A29" s="11" t="s">
        <v>181</v>
      </c>
      <c r="B29" s="25">
        <f>49312869.6334321+C48</f>
        <v>49312869.633432098</v>
      </c>
      <c r="C29" s="19"/>
      <c r="D29" s="19"/>
      <c r="E29" s="20"/>
      <c r="F29" s="11" t="s">
        <v>181</v>
      </c>
      <c r="G29" s="25">
        <v>49312869.63343215</v>
      </c>
      <c r="H29" s="19"/>
      <c r="I29" s="19"/>
      <c r="J29" s="20"/>
      <c r="K29" s="11" t="s">
        <v>181</v>
      </c>
      <c r="L29" s="25">
        <v>49312869.63343215</v>
      </c>
      <c r="M29" s="19"/>
      <c r="N29" s="19"/>
      <c r="O29" s="20"/>
      <c r="P29" s="11" t="s">
        <v>181</v>
      </c>
      <c r="Q29" s="25">
        <v>49312869.633432157</v>
      </c>
      <c r="R29" s="19"/>
      <c r="S29" s="19"/>
      <c r="T29" s="20"/>
    </row>
    <row r="30" spans="1:20" ht="16" x14ac:dyDescent="0.2">
      <c r="A30" s="11" t="s">
        <v>182</v>
      </c>
      <c r="B30" s="25">
        <v>13205884.249983091</v>
      </c>
      <c r="C30" s="19"/>
      <c r="D30" s="19"/>
      <c r="E30" s="20"/>
      <c r="F30" s="11" t="s">
        <v>182</v>
      </c>
      <c r="G30" s="25">
        <v>13205884.249983091</v>
      </c>
      <c r="H30" s="19"/>
      <c r="I30" s="19"/>
      <c r="J30" s="20"/>
      <c r="K30" s="11" t="s">
        <v>182</v>
      </c>
      <c r="L30" s="25">
        <v>11719526.737626379</v>
      </c>
      <c r="M30" s="19"/>
      <c r="N30" s="19"/>
      <c r="O30" s="20"/>
      <c r="P30" s="11" t="s">
        <v>182</v>
      </c>
      <c r="Q30" s="25">
        <v>10931250.92070185</v>
      </c>
      <c r="R30" s="19"/>
      <c r="S30" s="19"/>
      <c r="T30" s="20"/>
    </row>
    <row r="31" spans="1:20" ht="21" x14ac:dyDescent="0.25">
      <c r="A31" s="18" t="s">
        <v>183</v>
      </c>
      <c r="B31" s="19"/>
      <c r="C31" s="19"/>
      <c r="D31" s="19"/>
      <c r="E31" s="20"/>
      <c r="F31" s="21" t="s">
        <v>183</v>
      </c>
      <c r="G31" s="19"/>
      <c r="H31" s="19"/>
      <c r="I31" s="19"/>
      <c r="J31" s="20"/>
      <c r="K31" s="22" t="s">
        <v>183</v>
      </c>
      <c r="L31" s="19"/>
      <c r="M31" s="19"/>
      <c r="N31" s="19"/>
      <c r="O31" s="20"/>
      <c r="P31" s="23" t="s">
        <v>183</v>
      </c>
      <c r="Q31" s="19"/>
      <c r="R31" s="19"/>
      <c r="S31" s="19"/>
      <c r="T31" s="20"/>
    </row>
    <row r="32" spans="1:20" ht="16" x14ac:dyDescent="0.2">
      <c r="A32" s="11" t="s">
        <v>128</v>
      </c>
      <c r="B32" s="25">
        <f>B9+SUMIFS(data!$H$1:$H$1683,data!$A$1:$A$1683,'NSST Print'!$A$32,data!$E$1:$E$1683,'NSST Print'!B3)</f>
        <v>45716189.099999987</v>
      </c>
      <c r="C32" s="19"/>
      <c r="D32" s="19"/>
      <c r="E32" s="20"/>
      <c r="F32" s="11" t="s">
        <v>128</v>
      </c>
      <c r="G32" s="25">
        <f>G9+SUMIFS(data!$H$1:$H$1683,data!$A$1:$A$1683,'NSST Print'!$A$32,data!$E$1:$E$1683,'NSST Print'!G3)</f>
        <v>45697667.270000003</v>
      </c>
      <c r="H32" s="19"/>
      <c r="I32" s="19"/>
      <c r="J32" s="20"/>
      <c r="K32" s="11" t="s">
        <v>128</v>
      </c>
      <c r="L32" s="25">
        <f>L9+SUMIFS(data!$H$1:$H$1683,data!$A$1:$A$1683,'NSST Print'!$A$32,data!$E$1:$E$1683,'NSST Print'!L3)</f>
        <v>32008101.719999999</v>
      </c>
      <c r="M32" s="19"/>
      <c r="N32" s="19"/>
      <c r="O32" s="20"/>
      <c r="P32" s="11" t="s">
        <v>128</v>
      </c>
      <c r="Q32" s="25">
        <f>Q9+SUMIFS(data!$H$1:$H$1683,data!$A$1:$A$1683,'NSST Print'!$A$32,data!$E$1:$E$1683,'NSST Print'!Q3)</f>
        <v>30838724.219999999</v>
      </c>
      <c r="R32" s="19"/>
      <c r="S32" s="19"/>
      <c r="T32" s="20"/>
    </row>
    <row r="33" spans="1:20" ht="16" x14ac:dyDescent="0.2">
      <c r="A33" s="11" t="s">
        <v>126</v>
      </c>
      <c r="B33" s="25">
        <f>SUMIFS(data!$H$1:$H$1683,data!$A$1:$A$1683,'NSST Print'!$A$33,data!$E$1:$E$1683,'NSST Print'!B3)+C43+C51+SUMIFS(data!$H$1:$H$1683,data!$A$1:$A$1683,"Momentum Interest")+SUMIFS(data!$H$1:$H$1683,data!$A$1:$A$1683,"Attorneys Deposit")+SUMIFS(data!$H$1:$H$1683,data!$A$1:$A$1683,"FNB Bank Account")</f>
        <v>56451169.057391308</v>
      </c>
      <c r="C33" s="19"/>
      <c r="D33" s="19"/>
      <c r="E33" s="20"/>
      <c r="F33" s="11" t="s">
        <v>126</v>
      </c>
      <c r="G33" s="25">
        <f>SUMIFS(data!$H$1:$H$1683,data!$A$1:$A$1683,'NSST Print'!$A$33,data!$E$1:$E$1683,'NSST Print'!G3)+C43+C51+SUMIFS(data!$H$1:$H$1683,data!$A$1:$A$1683,"Momentum Interest")+SUMIFS(data!$H$1:$H$1683,data!$A$1:$A$1683,"Attorneys Deposit")+SUMIFS(data!$H$1:$H$1683,data!$A$1:$A$1683,"FNB Bank Account")</f>
        <v>23167776.15739131</v>
      </c>
      <c r="H33" s="19"/>
      <c r="I33" s="19"/>
      <c r="J33" s="20"/>
      <c r="K33" s="11" t="s">
        <v>126</v>
      </c>
      <c r="L33" s="25">
        <f>SUMIFS(data!$H$1:$H$1683,data!$A$1:$A$1683,'NSST Print'!$A$33,data!$E$1:$E$1683,'NSST Print'!L3)+C43+C51+SUMIFS(data!$H$1:$H$1683,data!$A$1:$A$1683,"Momentum Interest")+SUMIFS(data!$H$1:$H$1683,data!$A$1:$A$1683,"Attorneys Deposit")+SUMIFS(data!$H$1:$H$1683,data!$A$1:$A$1683,"FNB Bank Account")</f>
        <v>23167776.15739131</v>
      </c>
      <c r="M33" s="19"/>
      <c r="N33" s="19"/>
      <c r="O33" s="20"/>
      <c r="P33" s="11" t="s">
        <v>126</v>
      </c>
      <c r="Q33" s="25">
        <f>SUMIFS(data!$H$1:$H$1683,data!$A$1:$A$1683,'NSST Print'!$A$33,data!$E$1:$E$1683,'NSST Print'!Q3)+C43+C51+SUMIFS(data!$H$1:$H$1683,data!$A$1:$A$1683,"Momentum Interest")+SUMIFS(data!$H$1:$H$1683,data!$A$1:$A$1683,"Attorneys Deposit")+SUMIFS(data!$H$1:$H$1683,data!$A$1:$A$1683,"FNB Bank Account")</f>
        <v>23167776.15739131</v>
      </c>
      <c r="R33" s="19"/>
      <c r="S33" s="19"/>
      <c r="T33" s="20"/>
    </row>
    <row r="34" spans="1:20" ht="16" x14ac:dyDescent="0.2">
      <c r="A34" s="11" t="s">
        <v>184</v>
      </c>
      <c r="B34" s="25">
        <f>B32+B33</f>
        <v>102167358.15739129</v>
      </c>
      <c r="C34" s="19"/>
      <c r="D34" s="19"/>
      <c r="E34" s="20"/>
      <c r="F34" s="11" t="s">
        <v>184</v>
      </c>
      <c r="G34" s="25">
        <f>G32+G33</f>
        <v>68865443.42739132</v>
      </c>
      <c r="H34" s="19"/>
      <c r="I34" s="19"/>
      <c r="J34" s="20"/>
      <c r="K34" s="11" t="s">
        <v>184</v>
      </c>
      <c r="L34" s="25">
        <f>L32+L33</f>
        <v>55175877.877391309</v>
      </c>
      <c r="M34" s="19"/>
      <c r="N34" s="19"/>
      <c r="O34" s="20"/>
      <c r="P34" s="11" t="s">
        <v>184</v>
      </c>
      <c r="Q34" s="25">
        <f>Q32+Q33</f>
        <v>54006500.377391309</v>
      </c>
      <c r="R34" s="19"/>
      <c r="S34" s="19"/>
      <c r="T34" s="20"/>
    </row>
    <row r="35" spans="1:20" ht="16" x14ac:dyDescent="0.2">
      <c r="A35" s="11" t="s">
        <v>185</v>
      </c>
      <c r="B35" s="25">
        <f>SUMIFS(data!$H$1:$H$1683, data!$A$1:$A$1683, "Cost To Complete Project", data!$E$1:$E$1683, 'NSST Print'!B3)-SUM(C44:C50)</f>
        <v>117779607.03</v>
      </c>
      <c r="C35" s="19"/>
      <c r="D35" s="19"/>
      <c r="E35" s="20"/>
      <c r="F35" s="11" t="s">
        <v>185</v>
      </c>
      <c r="G35" s="25">
        <f>SUMIFS(data!$H$1:$H$1683, data!$A$1:$A$1683, "Cost To Complete Project", data!$E$1:$E$1683, 'NSST Print'!G3)-SUM(C44:C50)</f>
        <v>0</v>
      </c>
      <c r="H35" s="19"/>
      <c r="I35" s="19"/>
      <c r="J35" s="20"/>
      <c r="K35" s="11" t="s">
        <v>185</v>
      </c>
      <c r="L35" s="25">
        <f>SUMIFS(data!$H$1:$H$1683, data!$A$1:$A$1683, "Cost To Complete Project", data!$E$1:$E$1683, 'NSST Print'!L3)-SUM(C44:C50)</f>
        <v>0</v>
      </c>
      <c r="M35" s="19"/>
      <c r="N35" s="19"/>
      <c r="O35" s="20"/>
      <c r="P35" s="11" t="s">
        <v>185</v>
      </c>
      <c r="Q35" s="25">
        <f>SUMIFS(data!$H$1:$H$1683, data!$A$1:$A$1683, "Cost To Complete Project", data!$E$1:$E$1683, 'NSST Print'!Q3)-SUM(C44:C50)</f>
        <v>0</v>
      </c>
      <c r="R35" s="19"/>
      <c r="S35" s="19"/>
      <c r="T35" s="20"/>
    </row>
    <row r="36" spans="1:20" ht="16" x14ac:dyDescent="0.2">
      <c r="A36" s="11" t="s">
        <v>186</v>
      </c>
      <c r="B36" s="25">
        <f>B34-B35</f>
        <v>-15612248.872608706</v>
      </c>
      <c r="C36" s="19"/>
      <c r="D36" s="19"/>
      <c r="E36" s="20"/>
      <c r="F36" s="11" t="s">
        <v>186</v>
      </c>
      <c r="G36" s="25">
        <f>G34-G35</f>
        <v>68865443.42739132</v>
      </c>
      <c r="H36" s="19"/>
      <c r="I36" s="19"/>
      <c r="J36" s="20"/>
      <c r="K36" s="11" t="s">
        <v>186</v>
      </c>
      <c r="L36" s="25">
        <f>L34-L35</f>
        <v>55175877.877391309</v>
      </c>
      <c r="M36" s="19"/>
      <c r="N36" s="19"/>
      <c r="O36" s="20"/>
      <c r="P36" s="11" t="s">
        <v>186</v>
      </c>
      <c r="Q36" s="25">
        <f>Q34-Q35</f>
        <v>54006500.377391309</v>
      </c>
      <c r="R36" s="19"/>
      <c r="S36" s="19"/>
      <c r="T36" s="20"/>
    </row>
    <row r="37" spans="1:20" ht="21" x14ac:dyDescent="0.25">
      <c r="A37" s="18" t="s">
        <v>187</v>
      </c>
      <c r="B37" s="19"/>
      <c r="C37" s="19"/>
      <c r="D37" s="19"/>
      <c r="E37" s="20"/>
      <c r="F37" s="21" t="s">
        <v>187</v>
      </c>
      <c r="G37" s="19"/>
      <c r="H37" s="19"/>
      <c r="I37" s="19"/>
      <c r="J37" s="20"/>
      <c r="K37" s="22" t="s">
        <v>187</v>
      </c>
      <c r="L37" s="19"/>
      <c r="M37" s="19"/>
      <c r="N37" s="19"/>
      <c r="O37" s="20"/>
      <c r="P37" s="23" t="s">
        <v>187</v>
      </c>
      <c r="Q37" s="19"/>
      <c r="R37" s="19"/>
      <c r="S37" s="19"/>
      <c r="T37" s="20"/>
    </row>
    <row r="38" spans="1:20" ht="16" x14ac:dyDescent="0.2">
      <c r="A38" s="11" t="s">
        <v>188</v>
      </c>
      <c r="B38" s="25">
        <f>B21</f>
        <v>321421099.12739128</v>
      </c>
      <c r="C38" s="19"/>
      <c r="D38" s="19"/>
      <c r="E38" s="20"/>
      <c r="F38" s="11" t="s">
        <v>188</v>
      </c>
      <c r="G38" s="25">
        <f>G21</f>
        <v>307042173.9130435</v>
      </c>
      <c r="H38" s="19"/>
      <c r="I38" s="19"/>
      <c r="J38" s="20"/>
      <c r="K38" s="11" t="s">
        <v>188</v>
      </c>
      <c r="L38" s="25">
        <f>L21</f>
        <v>307042173.9130435</v>
      </c>
      <c r="M38" s="19"/>
      <c r="N38" s="19"/>
      <c r="O38" s="20"/>
      <c r="P38" s="11" t="s">
        <v>188</v>
      </c>
      <c r="Q38" s="25">
        <f>Q21</f>
        <v>307042173.9130435</v>
      </c>
      <c r="R38" s="19"/>
      <c r="S38" s="19"/>
      <c r="T38" s="20"/>
    </row>
    <row r="39" spans="1:20" ht="16" x14ac:dyDescent="0.2">
      <c r="A39" s="11" t="s">
        <v>189</v>
      </c>
      <c r="B39" s="25">
        <f>SUMIFS(data!$H$1:$H$1683,data!$A$1:$A$1683,"Interest Received - Momentum")</f>
        <v>3764831.17</v>
      </c>
      <c r="C39" s="19"/>
      <c r="D39" s="19"/>
      <c r="E39" s="20"/>
      <c r="F39" s="11" t="s">
        <v>189</v>
      </c>
      <c r="G39" s="25">
        <f>SUMIFS(data!$H$1:$H$1683,data!$A$1:$A$1683,"Interest Received - Momentum")</f>
        <v>3764831.17</v>
      </c>
      <c r="H39" s="19"/>
      <c r="I39" s="19"/>
      <c r="J39" s="20"/>
      <c r="K39" s="11" t="s">
        <v>189</v>
      </c>
      <c r="L39" s="25">
        <f>SUMIFS(data!$H$1:$H$1683,data!$A$1:$A$1683,"Interest Received - Momentum")</f>
        <v>3764831.17</v>
      </c>
      <c r="M39" s="19"/>
      <c r="N39" s="19"/>
      <c r="O39" s="20"/>
      <c r="P39" s="11" t="s">
        <v>189</v>
      </c>
      <c r="Q39" s="25">
        <f>SUMIFS(data!$H$1:$H$1683,data!$A$1:$A$1683,"Interest Received - Momentum")</f>
        <v>3764831.17</v>
      </c>
      <c r="R39" s="19"/>
      <c r="S39" s="19"/>
      <c r="T39" s="20"/>
    </row>
    <row r="40" spans="1:20" ht="16" x14ac:dyDescent="0.2">
      <c r="A40" s="11" t="s">
        <v>190</v>
      </c>
      <c r="B40" s="25">
        <f>SUMIFS(data!$H$1:$H$1683,data!$B$1:$B$1683,"Operating Expenses")+SUMIFS(data!$H$1:$H$1683,data!$B$1:$B$1683,"COS")-SUM(C44:C50)</f>
        <v>314981962.55999994</v>
      </c>
      <c r="C40" s="19"/>
      <c r="D40" s="19"/>
      <c r="E40" s="20"/>
      <c r="F40" s="11" t="s">
        <v>190</v>
      </c>
      <c r="G40" s="25">
        <f>SUMIFS(data!$H$1:$H$1683,data!$B$1:$B$1683,"Operating Expenses")+SUMIFS(data!$H$1:$H$1683,data!$B$1:$B$1683,"COS")-SUM(C44:C50)</f>
        <v>314981962.55999994</v>
      </c>
      <c r="H40" s="19"/>
      <c r="I40" s="19"/>
      <c r="J40" s="20"/>
      <c r="K40" s="11" t="s">
        <v>190</v>
      </c>
      <c r="L40" s="25">
        <f>SUMIFS(data!$H$1:$H$1683,data!$B$1:$B$1683,"Operating Expenses")+SUMIFS(data!$H$1:$H$1683,data!$B$1:$B$1683,"COS")-SUM(C44:C50)</f>
        <v>314981962.55999994</v>
      </c>
      <c r="M40" s="19"/>
      <c r="N40" s="19"/>
      <c r="O40" s="20"/>
      <c r="P40" s="11" t="s">
        <v>190</v>
      </c>
      <c r="Q40" s="25">
        <f>SUMIFS(data!$H$1:$H$1683,data!$B$1:$B$1683,"Operating Expenses")+SUMIFS(data!$H$1:$H$1683,data!$B$1:$B$1683,"COS")-SUM(C44:C50)</f>
        <v>314981962.55999994</v>
      </c>
      <c r="R40" s="19"/>
      <c r="S40" s="19"/>
      <c r="T40" s="20"/>
    </row>
    <row r="41" spans="1:20" ht="16" hidden="1" x14ac:dyDescent="0.2">
      <c r="A41" s="11" t="s">
        <v>191</v>
      </c>
      <c r="B41" s="25">
        <v>0</v>
      </c>
      <c r="C41" s="19"/>
      <c r="D41" s="19"/>
      <c r="E41" s="20"/>
      <c r="F41" s="11" t="s">
        <v>191</v>
      </c>
      <c r="G41" s="25">
        <v>0</v>
      </c>
      <c r="H41" s="19"/>
      <c r="I41" s="19"/>
      <c r="J41" s="20"/>
      <c r="K41" s="11" t="s">
        <v>191</v>
      </c>
      <c r="L41" s="25">
        <v>0</v>
      </c>
      <c r="M41" s="19"/>
      <c r="N41" s="19"/>
      <c r="O41" s="20"/>
      <c r="P41" s="11" t="s">
        <v>191</v>
      </c>
      <c r="Q41" s="25">
        <v>0</v>
      </c>
      <c r="R41" s="19"/>
      <c r="S41" s="19"/>
      <c r="T41" s="20"/>
    </row>
    <row r="42" spans="1:20" ht="16" x14ac:dyDescent="0.2">
      <c r="A42" s="15" t="s">
        <v>192</v>
      </c>
      <c r="B42" s="27">
        <f>B38+B39-B40-B41</f>
        <v>10203967.737391353</v>
      </c>
      <c r="C42" s="19"/>
      <c r="D42" s="19"/>
      <c r="E42" s="20"/>
      <c r="F42" s="15" t="s">
        <v>192</v>
      </c>
      <c r="G42" s="27">
        <f>G38+G39-G40-G41</f>
        <v>-4174957.4769564271</v>
      </c>
      <c r="H42" s="19"/>
      <c r="I42" s="19"/>
      <c r="J42" s="20"/>
      <c r="K42" s="15" t="s">
        <v>192</v>
      </c>
      <c r="L42" s="27">
        <f>L38+L39-L40-L41</f>
        <v>-4174957.4769564271</v>
      </c>
      <c r="M42" s="19"/>
      <c r="N42" s="19"/>
      <c r="O42" s="20"/>
      <c r="P42" s="15" t="s">
        <v>192</v>
      </c>
      <c r="Q42" s="27">
        <f>Q38+Q39-Q40-Q41</f>
        <v>-4174957.4769564271</v>
      </c>
      <c r="R42" s="19"/>
      <c r="S42" s="19"/>
      <c r="T42" s="20"/>
    </row>
    <row r="43" spans="1:20" ht="16" x14ac:dyDescent="0.2">
      <c r="A43" s="16" t="s">
        <v>193</v>
      </c>
      <c r="B43" s="17">
        <v>7.0000000000000007E-2</v>
      </c>
      <c r="C43" s="16">
        <f>E53*B43</f>
        <v>14378925.21739131</v>
      </c>
      <c r="D43" s="16"/>
      <c r="E43" s="16"/>
      <c r="F43" t="s">
        <v>106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194</v>
      </c>
      <c r="B44" s="17">
        <v>0</v>
      </c>
      <c r="C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"&lt;="&amp;B3)))*B44</f>
        <v>0</v>
      </c>
      <c r="D44" s="16">
        <f>((SUMIFS(data!$H$1:$H$1683,data!$A$1:$A$1683,"COS - Heron Fields - Construction", data!$D$1:$D$1683,"Heron Fields")+SUMIFS(data!$H$1:$H$1683,data!$A$1:$A$1683,"COS - Heron View - Construction", data!$D$1:$D$1683,"Heron View")+SUMIFS(data!$H$1:$H$1683,data!$A$1:$A$1683,"COS - Heron Fields - P &amp; G", data!$D$1:$D$1683,"Heron Fields")+SUMIFS(data!$H$1:$H$1683,data!$A$1:$A$1683,"COS - Heron View - P&amp;G", data!$D$1:$D$1683,"Heron View"))-(SUMIFS(data!$H$1:$H$1683,data!$A$1:$A$1683,"COS - Heron Fields - Construction", data!$D$1:$D$1683,"Heron Fields",data!$I$1:$I$1683, "&lt;="&amp;B3)+SUMIFS(data!$H$1:$H$1683,data!$A$1:$A$1683,"COS - Heron View - Construction", data!$D$1:$D$1683,"Heron View",data!$I$1:$I$1683, "&lt;="&amp;B3)+SUMIFS(data!$H$1:$H$1683,data!$A$1:$A$1683,"COS - Heron Fields - P &amp; G", data!$D$1:$D$1683,"Heron Fields",data!$I$1:$I$1683, "&lt;="&amp;B3)+SUMIFS(data!$H$1:$H$1683,data!$A$1:$A$1683,"COS - Heron View - P&amp;G", data!$D$1:$D$1683,"Heron View",data!$I$1:$I$1683, "&lt;="&amp;B3)))-C44</f>
        <v>98053848.400000021</v>
      </c>
      <c r="E44" s="16">
        <f t="shared" ref="E44:E50" si="0">C44/$E$20</f>
        <v>0</v>
      </c>
      <c r="F44" t="s">
        <v>63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195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195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122</v>
      </c>
      <c r="B46" s="17">
        <v>0</v>
      </c>
      <c r="C46" s="16">
        <f>(SUMIFS(data!$H$1:$H$1683,data!$A$1:$A$1683,"CPSD")-SUMIFS(data!$H$1:$H$1683,data!$A$1:$A$1683,"CPSD",data!$I$1:$I$1683,"&lt;="&amp;'NSST Print'!B3))*B46</f>
        <v>0</v>
      </c>
      <c r="D46" s="16">
        <f>(SUMIFS(data!$H$1:$H$1683,data!$A$1:$A$1683,"CPSD")-SUMIFS(data!$H$1:$H$1683,data!$A$1:$A$1683,"CPSD",data!$I$1:$I$1683,"&lt;="&amp;'NSST Print'!B3))-C46</f>
        <v>3140378.8100000005</v>
      </c>
      <c r="E46" s="16">
        <f t="shared" si="0"/>
        <v>0</v>
      </c>
      <c r="F46" t="s">
        <v>122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125</v>
      </c>
      <c r="B47" s="17">
        <v>0</v>
      </c>
      <c r="C47" s="16">
        <f>(SUMIFS(data!$H$1:$H$1683,data!$A$1:$A$1683,"Opp Invest")-SUMIFS(data!$H$1:$H$1683,data!$A$1:$A$1683,"Opp Invest",data!$I$1:$I$1683,"&lt;="&amp;'NSST Print'!B3))*B47</f>
        <v>0</v>
      </c>
      <c r="D47" s="16">
        <f>(SUMIFS(data!$H$1:$H$1683,data!$A$1:$A$1683,"Opp Invest")-SUMIFS(data!$H$1:$H$1683,data!$A$1:$A$1683,"Opp Invest",data!$I$1:$I$1683,"&lt;="&amp;'NSST Print'!B3))-C47</f>
        <v>3929143.0199999977</v>
      </c>
      <c r="E47" s="16">
        <f t="shared" si="0"/>
        <v>0</v>
      </c>
      <c r="F47" t="s">
        <v>125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196</v>
      </c>
      <c r="B48" s="17">
        <v>0</v>
      </c>
      <c r="C48" s="16">
        <f>(SUMPRODUCT(ISNUMBER(SEARCH("Interest Paid - Investors",data!$A$2:$A$1683))*(data!$H$2:$H$1683))-SUMPRODUCT( --(ISNUMBER(SEARCH("Interest Paid - Investors", data!$A$2:$A$1683))), --(data!$I$2:$I$1683 &lt;= B3), data!$H$2:$H$1683 ))*B48</f>
        <v>0</v>
      </c>
      <c r="D48" s="16">
        <f>(SUMPRODUCT(ISNUMBER(SEARCH("Interest Paid - Investors",data!$A$2:$A$1683))*(data!$H$2:$H$1683))-SUMPRODUCT( --(ISNUMBER(SEARCH("Interest Paid - Investors", data!$A$2:$A$1683))), --(data!$I$2:$I$1683 &lt;= B3), data!$H$2:$H$1683 ))-C48</f>
        <v>32815021.059999995</v>
      </c>
      <c r="E48" s="16">
        <f t="shared" si="0"/>
        <v>0</v>
      </c>
      <c r="F48" t="s">
        <v>43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197</v>
      </c>
      <c r="B49" s="17">
        <v>0</v>
      </c>
      <c r="C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Print'!B3)))*B49</f>
        <v>0</v>
      </c>
      <c r="D49" s="16">
        <f>((SUMIFS(data!$H$1:$H$1683,data!$A$1:$A$1683,"COS - Commission HF Units")+SUMIFS(data!$H$1:$H$1683,data!$A$1:$A$1683,"COS - Commission HV Units"))-(SUMIFS(data!$H$1:$H$1683,data!$A$1:$A$1683,"COS - Commission HF Units",data!$I$1:$I$1683,"&lt;="&amp;'NSST Print'!B3)+SUMIFS(data!$H$1:$H$1683,data!$A$1:$A$1683,"COS - Commission HV Units",data!$I$1:$I$1683,"&lt;="&amp;'NSST Print'!B3)))-C49</f>
        <v>10878341.119999999</v>
      </c>
      <c r="E49" s="16">
        <f t="shared" si="0"/>
        <v>0</v>
      </c>
      <c r="F49" t="s">
        <v>97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178</v>
      </c>
      <c r="B50" s="17">
        <v>0</v>
      </c>
      <c r="C50" s="16">
        <f>B26*B50</f>
        <v>0</v>
      </c>
      <c r="D50" s="16"/>
      <c r="E50" s="16">
        <f t="shared" si="0"/>
        <v>0</v>
      </c>
      <c r="F50" t="s">
        <v>97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198</v>
      </c>
      <c r="B51" s="17">
        <v>0</v>
      </c>
      <c r="C51" s="16">
        <f>SUMIFS(data!$H$1:$H$1683,data!$A$1:$A$1683,"Early Exit Loan")*B51</f>
        <v>0</v>
      </c>
      <c r="D51" s="16"/>
      <c r="E51" s="16">
        <f>SUM(E44:E50)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172</v>
      </c>
      <c r="B53" s="16">
        <v>307042173.9130435</v>
      </c>
      <c r="C53" s="16">
        <v>84377826.086956531</v>
      </c>
      <c r="D53" s="16">
        <v>17251130.434782609</v>
      </c>
      <c r="E53" s="16">
        <v>205413217.3913044</v>
      </c>
      <c r="F53" s="16" t="s">
        <v>172</v>
      </c>
      <c r="G53" s="16">
        <v>307042173.9130435</v>
      </c>
      <c r="H53" s="16">
        <v>83134434.782608703</v>
      </c>
      <c r="I53" s="16">
        <v>14433913.04347826</v>
      </c>
      <c r="J53" s="16">
        <v>209473826.08695659</v>
      </c>
      <c r="K53" s="16" t="s">
        <v>172</v>
      </c>
      <c r="L53" s="16">
        <v>307042173.9130435</v>
      </c>
      <c r="M53" s="16">
        <v>70109130.434782609</v>
      </c>
      <c r="N53" s="16">
        <v>21676956.521739129</v>
      </c>
      <c r="O53" s="16">
        <v>215256086.95652169</v>
      </c>
      <c r="P53" s="16" t="s">
        <v>172</v>
      </c>
      <c r="Q53" s="16">
        <v>307042173.9130435</v>
      </c>
      <c r="R53" s="16">
        <v>63240000.000000007</v>
      </c>
      <c r="S53" s="16">
        <v>25807130.434782609</v>
      </c>
      <c r="T53" s="16">
        <v>217995043.4782609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2023-11-26T07:30:24Z</dcterms:created>
  <dcterms:modified xsi:type="dcterms:W3CDTF">2023-11-26T07:47:01Z</dcterms:modified>
</cp:coreProperties>
</file>