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B7D38E50-A27C-2049-A18A-28BA28D4690E}" xr6:coauthVersionLast="47" xr6:coauthVersionMax="47" xr10:uidLastSave="{00000000-0000-0000-0000-000000000000}"/>
  <bookViews>
    <workbookView xWindow="0" yWindow="500" windowWidth="28800" windowHeight="15940" activeTab="9" xr2:uid="{00000000-000D-0000-FFFF-FFFF00000000}"/>
  </bookViews>
  <sheets>
    <sheet name="Investors" sheetId="1" r:id="rId1"/>
    <sheet name="Construction" sheetId="2" r:id="rId2"/>
    <sheet name="Updated Construction" sheetId="3" r:id="rId3"/>
    <sheet name="Sales" sheetId="4" r:id="rId4"/>
    <sheet name="Operational Costs" sheetId="5" r:id="rId5"/>
    <sheet name="Xero" sheetId="6" r:id="rId6"/>
    <sheet name="Other Costs" sheetId="7" r:id="rId7"/>
    <sheet name="Cashflow Projection" sheetId="8" r:id="rId8"/>
    <sheet name="Dashboard" sheetId="9" r:id="rId9"/>
    <sheet name="Heron" sheetId="10" r:id="rId10"/>
  </sheets>
  <definedNames>
    <definedName name="_xlnm._FilterDatabase" localSheetId="1" hidden="1">Construction!$A$4:$Q$26</definedName>
    <definedName name="_xlnm._FilterDatabase" localSheetId="0" hidden="1">Investors!$A$4:$S$546</definedName>
    <definedName name="_xlnm._FilterDatabase" localSheetId="4" hidden="1">'Operational Costs'!$A$4:$N$101</definedName>
    <definedName name="_xlnm._FilterDatabase" localSheetId="3" hidden="1">Sales!$A$4:$V$290</definedName>
    <definedName name="_xlnm._FilterDatabase" localSheetId="5" hidden="1">Xero!$A$4:$G$6203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30" i="10" l="1"/>
  <c r="BH31" i="10"/>
  <c r="BH32" i="10"/>
  <c r="BH33" i="10"/>
  <c r="BH34" i="10"/>
  <c r="BH35" i="10"/>
  <c r="BH36" i="10"/>
  <c r="BH111" i="10" s="1"/>
  <c r="BH37" i="10"/>
  <c r="BH38" i="10"/>
  <c r="BH39" i="10"/>
  <c r="BH40" i="10"/>
  <c r="BH41" i="10"/>
  <c r="BH42" i="10"/>
  <c r="BH43" i="10"/>
  <c r="BH44" i="10"/>
  <c r="BH45" i="10"/>
  <c r="BH46" i="10"/>
  <c r="BH47" i="10"/>
  <c r="BH48" i="10"/>
  <c r="BH49" i="10"/>
  <c r="BH50" i="10"/>
  <c r="BH51" i="10"/>
  <c r="BH52" i="10"/>
  <c r="BH53" i="10"/>
  <c r="BH54" i="10"/>
  <c r="BH55" i="10"/>
  <c r="BH56" i="10"/>
  <c r="BH57" i="10"/>
  <c r="BH58" i="10"/>
  <c r="BH59" i="10"/>
  <c r="BH60" i="10"/>
  <c r="BH61" i="10"/>
  <c r="BH62" i="10"/>
  <c r="BH63" i="10"/>
  <c r="BH64" i="10"/>
  <c r="BH65" i="10"/>
  <c r="BH66" i="10"/>
  <c r="BH67" i="10"/>
  <c r="BH68" i="10"/>
  <c r="BH69" i="10"/>
  <c r="BH70" i="10"/>
  <c r="BH71" i="10"/>
  <c r="BH72" i="10"/>
  <c r="BH73" i="10"/>
  <c r="BH74" i="10"/>
  <c r="BH75" i="10"/>
  <c r="BH76" i="10"/>
  <c r="BH77" i="10"/>
  <c r="BH78" i="10"/>
  <c r="BH79" i="10"/>
  <c r="BH80" i="10"/>
  <c r="BH81" i="10"/>
  <c r="BH82" i="10"/>
  <c r="BH83" i="10"/>
  <c r="BH84" i="10"/>
  <c r="BH85" i="10"/>
  <c r="BH86" i="10"/>
  <c r="BH87" i="10"/>
  <c r="BH88" i="10"/>
  <c r="BH89" i="10"/>
  <c r="BH90" i="10"/>
  <c r="BH91" i="10"/>
  <c r="BH92" i="10"/>
  <c r="BH93" i="10"/>
  <c r="BH94" i="10"/>
  <c r="BH95" i="10"/>
  <c r="BH96" i="10"/>
  <c r="BH97" i="10"/>
  <c r="BH98" i="10"/>
  <c r="BH99" i="10"/>
  <c r="BH100" i="10"/>
  <c r="BH101" i="10"/>
  <c r="BH102" i="10"/>
  <c r="BH103" i="10"/>
  <c r="BH104" i="10"/>
  <c r="BH105" i="10"/>
  <c r="BH106" i="10"/>
  <c r="BH107" i="10"/>
  <c r="BH108" i="10"/>
  <c r="BH109" i="10"/>
  <c r="BH29" i="10"/>
  <c r="BH14" i="10"/>
  <c r="BH15" i="10"/>
  <c r="BH16" i="10"/>
  <c r="BH17" i="10"/>
  <c r="BH18" i="10"/>
  <c r="BH19" i="10"/>
  <c r="BH25" i="10" s="1"/>
  <c r="BH20" i="10"/>
  <c r="BH21" i="10"/>
  <c r="BH22" i="10"/>
  <c r="BH23" i="10"/>
  <c r="BH13" i="10"/>
  <c r="BG30" i="10"/>
  <c r="BG31" i="10"/>
  <c r="BG32" i="10"/>
  <c r="BG33" i="10"/>
  <c r="BG34" i="10"/>
  <c r="BG35" i="10"/>
  <c r="BG36" i="10"/>
  <c r="BG37" i="10"/>
  <c r="BG38" i="10"/>
  <c r="BG39" i="10"/>
  <c r="BG40" i="10"/>
  <c r="BG41" i="10"/>
  <c r="BG42" i="10"/>
  <c r="BG43" i="10"/>
  <c r="BG44" i="10"/>
  <c r="BG45" i="10"/>
  <c r="BG46" i="10"/>
  <c r="BG47" i="10"/>
  <c r="BG48" i="10"/>
  <c r="BG49" i="10"/>
  <c r="BG50" i="10"/>
  <c r="BG51" i="10"/>
  <c r="BG52" i="10"/>
  <c r="BG53" i="10"/>
  <c r="BG54" i="10"/>
  <c r="BG55" i="10"/>
  <c r="BG56" i="10"/>
  <c r="BG57" i="10"/>
  <c r="BG58" i="10"/>
  <c r="BG59" i="10"/>
  <c r="BG60" i="10"/>
  <c r="BG61" i="10"/>
  <c r="BG62" i="10"/>
  <c r="BG63" i="10"/>
  <c r="BG64" i="10"/>
  <c r="BG65" i="10"/>
  <c r="BG66" i="10"/>
  <c r="BG67" i="10"/>
  <c r="BG68" i="10"/>
  <c r="BG69" i="10"/>
  <c r="BG70" i="10"/>
  <c r="BG71" i="10"/>
  <c r="BG72" i="10"/>
  <c r="BG73" i="10"/>
  <c r="BG74" i="10"/>
  <c r="BG75" i="10"/>
  <c r="BG76" i="10"/>
  <c r="BG77" i="10"/>
  <c r="BG78" i="10"/>
  <c r="BG79" i="10"/>
  <c r="BG80" i="10"/>
  <c r="BG81" i="10"/>
  <c r="BG82" i="10"/>
  <c r="BG83" i="10"/>
  <c r="BG84" i="10"/>
  <c r="BG85" i="10"/>
  <c r="BG86" i="10"/>
  <c r="BG87" i="10"/>
  <c r="BG88" i="10"/>
  <c r="BG89" i="10"/>
  <c r="BG90" i="10"/>
  <c r="BG91" i="10"/>
  <c r="BG92" i="10"/>
  <c r="BG93" i="10"/>
  <c r="BG94" i="10"/>
  <c r="BG95" i="10"/>
  <c r="BG96" i="10"/>
  <c r="BG97" i="10"/>
  <c r="BG98" i="10"/>
  <c r="BG99" i="10"/>
  <c r="BG100" i="10"/>
  <c r="BG101" i="10"/>
  <c r="BG102" i="10"/>
  <c r="BG103" i="10"/>
  <c r="BG104" i="10"/>
  <c r="BG105" i="10"/>
  <c r="BG106" i="10"/>
  <c r="BG107" i="10"/>
  <c r="BG108" i="10"/>
  <c r="BG109" i="10"/>
  <c r="BG29" i="10"/>
  <c r="BG23" i="10"/>
  <c r="BG22" i="10"/>
  <c r="BG21" i="10"/>
  <c r="BG20" i="10"/>
  <c r="BG19" i="10"/>
  <c r="BG18" i="10"/>
  <c r="BG17" i="10"/>
  <c r="BG16" i="10"/>
  <c r="BG15" i="10"/>
  <c r="BG14" i="10"/>
  <c r="BG13" i="10"/>
  <c r="AM109" i="10"/>
  <c r="AL109" i="10"/>
  <c r="AK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AM108" i="10"/>
  <c r="AL108" i="10"/>
  <c r="AK108" i="10"/>
  <c r="AJ108" i="10"/>
  <c r="AI108" i="10"/>
  <c r="AH108" i="10"/>
  <c r="AG108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AM107" i="10"/>
  <c r="AL107" i="10"/>
  <c r="AK107" i="10"/>
  <c r="AJ107" i="10"/>
  <c r="AI107" i="10"/>
  <c r="AH107" i="10"/>
  <c r="AG107" i="10"/>
  <c r="AF107" i="10"/>
  <c r="AE107" i="10"/>
  <c r="AD107" i="10"/>
  <c r="AC107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AM106" i="10"/>
  <c r="AL106" i="10"/>
  <c r="AK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AM104" i="10"/>
  <c r="AL104" i="10"/>
  <c r="AK104" i="10"/>
  <c r="AJ104" i="10"/>
  <c r="AI104" i="10"/>
  <c r="AH104" i="10"/>
  <c r="AG104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AM101" i="10"/>
  <c r="AL101" i="10"/>
  <c r="AK101" i="10"/>
  <c r="AJ101" i="10"/>
  <c r="AI101" i="10"/>
  <c r="AH101" i="10"/>
  <c r="AG101" i="10"/>
  <c r="AF101" i="10"/>
  <c r="AE101" i="10"/>
  <c r="AD101" i="10"/>
  <c r="AC101" i="10"/>
  <c r="AB101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AM100" i="10"/>
  <c r="AL100" i="10"/>
  <c r="AK100" i="10"/>
  <c r="AJ100" i="10"/>
  <c r="AI100" i="10"/>
  <c r="AH100" i="10"/>
  <c r="AG100" i="10"/>
  <c r="AF100" i="10"/>
  <c r="AE100" i="10"/>
  <c r="AD100" i="10"/>
  <c r="AC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AM99" i="10"/>
  <c r="AL99" i="10"/>
  <c r="AK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AM98" i="10"/>
  <c r="AL98" i="10"/>
  <c r="AK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AM96" i="10"/>
  <c r="AL96" i="10"/>
  <c r="AK96" i="10"/>
  <c r="AJ96" i="10"/>
  <c r="AI96" i="10"/>
  <c r="AH96" i="10"/>
  <c r="AG96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AM95" i="10"/>
  <c r="AL95" i="10"/>
  <c r="AK95" i="10"/>
  <c r="AJ95" i="10"/>
  <c r="AI95" i="10"/>
  <c r="AH95" i="10"/>
  <c r="AG95" i="10"/>
  <c r="AF95" i="10"/>
  <c r="AE95" i="10"/>
  <c r="AD95" i="10"/>
  <c r="AC95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AM94" i="10"/>
  <c r="AL94" i="10"/>
  <c r="AK94" i="10"/>
  <c r="AJ94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AM93" i="10"/>
  <c r="AL93" i="10"/>
  <c r="AK93" i="10"/>
  <c r="AJ93" i="10"/>
  <c r="AI93" i="10"/>
  <c r="AH93" i="10"/>
  <c r="AG93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AM92" i="10"/>
  <c r="AL92" i="10"/>
  <c r="AK92" i="10"/>
  <c r="AJ92" i="10"/>
  <c r="AI92" i="10"/>
  <c r="AH92" i="10"/>
  <c r="AG92" i="10"/>
  <c r="AF92" i="10"/>
  <c r="AE92" i="10"/>
  <c r="AD92" i="10"/>
  <c r="AC92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AM91" i="10"/>
  <c r="AL91" i="10"/>
  <c r="AK91" i="10"/>
  <c r="AJ91" i="10"/>
  <c r="AI91" i="10"/>
  <c r="AH91" i="10"/>
  <c r="AG91" i="10"/>
  <c r="AF91" i="10"/>
  <c r="AE91" i="10"/>
  <c r="AD91" i="10"/>
  <c r="AC91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AM90" i="10"/>
  <c r="AL90" i="10"/>
  <c r="AK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BG25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AN13" i="10"/>
  <c r="AM13" i="10"/>
  <c r="AM25" i="10" s="1"/>
  <c r="AL13" i="10"/>
  <c r="AL25" i="10" s="1"/>
  <c r="AK13" i="10"/>
  <c r="AJ13" i="10"/>
  <c r="AJ25" i="10" s="1"/>
  <c r="AI13" i="10"/>
  <c r="AH13" i="10"/>
  <c r="AG13" i="10"/>
  <c r="AF13" i="10"/>
  <c r="AF25" i="10" s="1"/>
  <c r="AE13" i="10"/>
  <c r="AE25" i="10" s="1"/>
  <c r="AD13" i="10"/>
  <c r="AD25" i="10" s="1"/>
  <c r="AC13" i="10"/>
  <c r="AB13" i="10"/>
  <c r="AB25" i="10" s="1"/>
  <c r="AA13" i="10"/>
  <c r="Z13" i="10"/>
  <c r="Y13" i="10"/>
  <c r="X13" i="10"/>
  <c r="X25" i="10" s="1"/>
  <c r="W13" i="10"/>
  <c r="W25" i="10" s="1"/>
  <c r="V13" i="10"/>
  <c r="U13" i="10"/>
  <c r="T13" i="10"/>
  <c r="T25" i="10" s="1"/>
  <c r="S13" i="10"/>
  <c r="R13" i="10"/>
  <c r="Q13" i="10"/>
  <c r="P13" i="10"/>
  <c r="P25" i="10" s="1"/>
  <c r="O13" i="10"/>
  <c r="O25" i="10" s="1"/>
  <c r="N13" i="10"/>
  <c r="M13" i="10"/>
  <c r="L13" i="10"/>
  <c r="L25" i="10" s="1"/>
  <c r="K13" i="10"/>
  <c r="J13" i="10"/>
  <c r="I13" i="10"/>
  <c r="H13" i="10"/>
  <c r="H25" i="10" s="1"/>
  <c r="G13" i="10"/>
  <c r="G25" i="10" s="1"/>
  <c r="F13" i="10"/>
  <c r="E13" i="10"/>
  <c r="D13" i="10"/>
  <c r="AO9" i="10"/>
  <c r="AN9" i="10"/>
  <c r="AN14" i="10" s="1"/>
  <c r="C12" i="9"/>
  <c r="B12" i="9"/>
  <c r="C4" i="9"/>
  <c r="B4" i="9"/>
  <c r="D53" i="8"/>
  <c r="AB49" i="8"/>
  <c r="P49" i="8"/>
  <c r="N49" i="8"/>
  <c r="F49" i="8"/>
  <c r="C24" i="8"/>
  <c r="F212" i="4" s="1"/>
  <c r="R212" i="4" s="1"/>
  <c r="S212" i="4" s="1"/>
  <c r="C23" i="8"/>
  <c r="C22" i="8"/>
  <c r="F210" i="4" s="1"/>
  <c r="R210" i="4" s="1"/>
  <c r="S210" i="4" s="1"/>
  <c r="G21" i="8"/>
  <c r="C21" i="8"/>
  <c r="C20" i="8"/>
  <c r="F150" i="4" s="1"/>
  <c r="C19" i="8"/>
  <c r="F158" i="4" s="1"/>
  <c r="C18" i="8"/>
  <c r="C17" i="8"/>
  <c r="C16" i="8"/>
  <c r="F54" i="4" s="1"/>
  <c r="R54" i="4" s="1"/>
  <c r="S54" i="4" s="1"/>
  <c r="C15" i="8"/>
  <c r="C14" i="8"/>
  <c r="C13" i="8"/>
  <c r="C12" i="8"/>
  <c r="C11" i="8"/>
  <c r="F152" i="4" s="1"/>
  <c r="R152" i="4" s="1"/>
  <c r="S152" i="4" s="1"/>
  <c r="C10" i="8"/>
  <c r="F281" i="4" s="1"/>
  <c r="R281" i="4" s="1"/>
  <c r="S281" i="4" s="1"/>
  <c r="C9" i="8"/>
  <c r="C8" i="8"/>
  <c r="C7" i="8"/>
  <c r="F5" i="8"/>
  <c r="G2" i="6"/>
  <c r="F2" i="6"/>
  <c r="N2" i="5"/>
  <c r="S290" i="4"/>
  <c r="F290" i="4"/>
  <c r="R290" i="4" s="1"/>
  <c r="F289" i="4"/>
  <c r="R289" i="4" s="1"/>
  <c r="S289" i="4" s="1"/>
  <c r="F287" i="4"/>
  <c r="R287" i="4" s="1"/>
  <c r="S287" i="4" s="1"/>
  <c r="F284" i="4"/>
  <c r="R284" i="4" s="1"/>
  <c r="S284" i="4" s="1"/>
  <c r="S282" i="4"/>
  <c r="F282" i="4"/>
  <c r="R282" i="4" s="1"/>
  <c r="S280" i="4"/>
  <c r="R280" i="4"/>
  <c r="F280" i="4"/>
  <c r="S279" i="4"/>
  <c r="F279" i="4"/>
  <c r="R279" i="4" s="1"/>
  <c r="R278" i="4"/>
  <c r="S278" i="4" s="1"/>
  <c r="F278" i="4"/>
  <c r="R277" i="4"/>
  <c r="S277" i="4" s="1"/>
  <c r="F277" i="4"/>
  <c r="S276" i="4"/>
  <c r="R276" i="4"/>
  <c r="F276" i="4"/>
  <c r="S275" i="4"/>
  <c r="F275" i="4"/>
  <c r="R275" i="4" s="1"/>
  <c r="R274" i="4"/>
  <c r="S274" i="4" s="1"/>
  <c r="F274" i="4"/>
  <c r="R273" i="4"/>
  <c r="S273" i="4" s="1"/>
  <c r="F273" i="4"/>
  <c r="F269" i="4"/>
  <c r="R269" i="4" s="1"/>
  <c r="S269" i="4" s="1"/>
  <c r="F266" i="4"/>
  <c r="R266" i="4" s="1"/>
  <c r="S266" i="4" s="1"/>
  <c r="F265" i="4"/>
  <c r="R265" i="4" s="1"/>
  <c r="S265" i="4" s="1"/>
  <c r="R264" i="4"/>
  <c r="S264" i="4" s="1"/>
  <c r="F264" i="4"/>
  <c r="F263" i="4"/>
  <c r="R263" i="4" s="1"/>
  <c r="S263" i="4" s="1"/>
  <c r="S262" i="4"/>
  <c r="F261" i="4"/>
  <c r="R261" i="4" s="1"/>
  <c r="S261" i="4" s="1"/>
  <c r="R260" i="4"/>
  <c r="S260" i="4" s="1"/>
  <c r="F260" i="4"/>
  <c r="S259" i="4"/>
  <c r="F259" i="4"/>
  <c r="R259" i="4" s="1"/>
  <c r="S258" i="4"/>
  <c r="F258" i="4"/>
  <c r="R258" i="4" s="1"/>
  <c r="F257" i="4"/>
  <c r="R257" i="4" s="1"/>
  <c r="S257" i="4" s="1"/>
  <c r="F256" i="4"/>
  <c r="R256" i="4" s="1"/>
  <c r="S256" i="4" s="1"/>
  <c r="R255" i="4"/>
  <c r="S255" i="4" s="1"/>
  <c r="F255" i="4"/>
  <c r="S253" i="4"/>
  <c r="R253" i="4"/>
  <c r="F253" i="4"/>
  <c r="F252" i="4"/>
  <c r="R252" i="4" s="1"/>
  <c r="S252" i="4" s="1"/>
  <c r="R250" i="4"/>
  <c r="S250" i="4" s="1"/>
  <c r="F250" i="4"/>
  <c r="S249" i="4"/>
  <c r="F249" i="4"/>
  <c r="R249" i="4" s="1"/>
  <c r="F248" i="4"/>
  <c r="R248" i="4" s="1"/>
  <c r="S248" i="4" s="1"/>
  <c r="S245" i="4"/>
  <c r="F245" i="4"/>
  <c r="R245" i="4" s="1"/>
  <c r="S244" i="4"/>
  <c r="F244" i="4"/>
  <c r="R244" i="4" s="1"/>
  <c r="F243" i="4"/>
  <c r="R243" i="4" s="1"/>
  <c r="S243" i="4" s="1"/>
  <c r="F242" i="4"/>
  <c r="R242" i="4" s="1"/>
  <c r="S242" i="4" s="1"/>
  <c r="R241" i="4"/>
  <c r="S241" i="4" s="1"/>
  <c r="F241" i="4"/>
  <c r="F240" i="4"/>
  <c r="R240" i="4" s="1"/>
  <c r="S240" i="4" s="1"/>
  <c r="S239" i="4"/>
  <c r="F239" i="4"/>
  <c r="R239" i="4" s="1"/>
  <c r="F237" i="4"/>
  <c r="R237" i="4" s="1"/>
  <c r="S237" i="4" s="1"/>
  <c r="F236" i="4"/>
  <c r="R236" i="4" s="1"/>
  <c r="S236" i="4" s="1"/>
  <c r="F235" i="4"/>
  <c r="R235" i="4" s="1"/>
  <c r="S235" i="4" s="1"/>
  <c r="R234" i="4"/>
  <c r="S234" i="4" s="1"/>
  <c r="F234" i="4"/>
  <c r="F233" i="4"/>
  <c r="R233" i="4" s="1"/>
  <c r="S233" i="4" s="1"/>
  <c r="R232" i="4"/>
  <c r="S232" i="4" s="1"/>
  <c r="F232" i="4"/>
  <c r="F231" i="4"/>
  <c r="R231" i="4" s="1"/>
  <c r="S231" i="4" s="1"/>
  <c r="R229" i="4"/>
  <c r="S229" i="4" s="1"/>
  <c r="F229" i="4"/>
  <c r="F228" i="4"/>
  <c r="R228" i="4" s="1"/>
  <c r="S228" i="4" s="1"/>
  <c r="S227" i="4"/>
  <c r="F227" i="4"/>
  <c r="R227" i="4" s="1"/>
  <c r="F226" i="4"/>
  <c r="R226" i="4" s="1"/>
  <c r="S226" i="4" s="1"/>
  <c r="R225" i="4"/>
  <c r="S225" i="4" s="1"/>
  <c r="F225" i="4"/>
  <c r="R224" i="4"/>
  <c r="S224" i="4" s="1"/>
  <c r="F224" i="4"/>
  <c r="F223" i="4"/>
  <c r="R223" i="4" s="1"/>
  <c r="S223" i="4" s="1"/>
  <c r="R221" i="4"/>
  <c r="S221" i="4" s="1"/>
  <c r="F221" i="4"/>
  <c r="F219" i="4"/>
  <c r="R219" i="4" s="1"/>
  <c r="S219" i="4" s="1"/>
  <c r="S218" i="4"/>
  <c r="R218" i="4"/>
  <c r="F218" i="4"/>
  <c r="R217" i="4"/>
  <c r="S217" i="4" s="1"/>
  <c r="F217" i="4"/>
  <c r="F216" i="4"/>
  <c r="R216" i="4" s="1"/>
  <c r="S216" i="4" s="1"/>
  <c r="F213" i="4"/>
  <c r="R213" i="4" s="1"/>
  <c r="S213" i="4" s="1"/>
  <c r="S211" i="4"/>
  <c r="F211" i="4"/>
  <c r="R211" i="4" s="1"/>
  <c r="R208" i="4"/>
  <c r="S208" i="4" s="1"/>
  <c r="F208" i="4"/>
  <c r="F207" i="4"/>
  <c r="R207" i="4" s="1"/>
  <c r="S207" i="4" s="1"/>
  <c r="R205" i="4"/>
  <c r="S205" i="4" s="1"/>
  <c r="F205" i="4"/>
  <c r="F204" i="4"/>
  <c r="R204" i="4" s="1"/>
  <c r="S204" i="4" s="1"/>
  <c r="F203" i="4"/>
  <c r="R203" i="4" s="1"/>
  <c r="S203" i="4" s="1"/>
  <c r="R202" i="4"/>
  <c r="S202" i="4" s="1"/>
  <c r="F202" i="4"/>
  <c r="S201" i="4"/>
  <c r="R201" i="4"/>
  <c r="F201" i="4"/>
  <c r="F200" i="4"/>
  <c r="R200" i="4" s="1"/>
  <c r="S200" i="4" s="1"/>
  <c r="F199" i="4"/>
  <c r="R199" i="4" s="1"/>
  <c r="S199" i="4" s="1"/>
  <c r="F197" i="4"/>
  <c r="R197" i="4" s="1"/>
  <c r="S197" i="4" s="1"/>
  <c r="F196" i="4"/>
  <c r="R196" i="4" s="1"/>
  <c r="S196" i="4" s="1"/>
  <c r="F195" i="4"/>
  <c r="R195" i="4" s="1"/>
  <c r="S195" i="4" s="1"/>
  <c r="F193" i="4"/>
  <c r="R193" i="4" s="1"/>
  <c r="S193" i="4" s="1"/>
  <c r="F192" i="4"/>
  <c r="R192" i="4" s="1"/>
  <c r="S192" i="4" s="1"/>
  <c r="F191" i="4"/>
  <c r="R191" i="4" s="1"/>
  <c r="S191" i="4" s="1"/>
  <c r="S190" i="4"/>
  <c r="R189" i="4"/>
  <c r="S189" i="4" s="1"/>
  <c r="F189" i="4"/>
  <c r="S188" i="4"/>
  <c r="R188" i="4"/>
  <c r="F188" i="4"/>
  <c r="F186" i="4"/>
  <c r="R186" i="4" s="1"/>
  <c r="S186" i="4" s="1"/>
  <c r="R185" i="4"/>
  <c r="S185" i="4" s="1"/>
  <c r="F185" i="4"/>
  <c r="F184" i="4"/>
  <c r="R184" i="4" s="1"/>
  <c r="S184" i="4" s="1"/>
  <c r="F183" i="4"/>
  <c r="R183" i="4" s="1"/>
  <c r="S183" i="4" s="1"/>
  <c r="S181" i="4"/>
  <c r="F181" i="4"/>
  <c r="R181" i="4" s="1"/>
  <c r="F179" i="4"/>
  <c r="R179" i="4" s="1"/>
  <c r="S179" i="4" s="1"/>
  <c r="S178" i="4"/>
  <c r="F178" i="4"/>
  <c r="R178" i="4" s="1"/>
  <c r="F176" i="4"/>
  <c r="R176" i="4" s="1"/>
  <c r="S176" i="4" s="1"/>
  <c r="S175" i="4"/>
  <c r="F175" i="4"/>
  <c r="R175" i="4" s="1"/>
  <c r="R174" i="4"/>
  <c r="S174" i="4" s="1"/>
  <c r="F174" i="4"/>
  <c r="S173" i="4"/>
  <c r="F173" i="4"/>
  <c r="R173" i="4" s="1"/>
  <c r="F172" i="4"/>
  <c r="R172" i="4" s="1"/>
  <c r="S172" i="4" s="1"/>
  <c r="F171" i="4"/>
  <c r="R171" i="4" s="1"/>
  <c r="S171" i="4" s="1"/>
  <c r="F169" i="4"/>
  <c r="R169" i="4" s="1"/>
  <c r="S169" i="4" s="1"/>
  <c r="R168" i="4"/>
  <c r="S168" i="4" s="1"/>
  <c r="F168" i="4"/>
  <c r="S167" i="4"/>
  <c r="R167" i="4"/>
  <c r="F167" i="4"/>
  <c r="F165" i="4"/>
  <c r="R165" i="4" s="1"/>
  <c r="S165" i="4" s="1"/>
  <c r="F164" i="4"/>
  <c r="R164" i="4" s="1"/>
  <c r="S164" i="4" s="1"/>
  <c r="F162" i="4"/>
  <c r="R162" i="4" s="1"/>
  <c r="S162" i="4" s="1"/>
  <c r="F161" i="4"/>
  <c r="R161" i="4" s="1"/>
  <c r="S161" i="4" s="1"/>
  <c r="F160" i="4"/>
  <c r="R160" i="4" s="1"/>
  <c r="S160" i="4" s="1"/>
  <c r="F159" i="4"/>
  <c r="R159" i="4" s="1"/>
  <c r="S159" i="4" s="1"/>
  <c r="R158" i="4"/>
  <c r="S158" i="4" s="1"/>
  <c r="F157" i="4"/>
  <c r="R157" i="4" s="1"/>
  <c r="S157" i="4" s="1"/>
  <c r="F156" i="4"/>
  <c r="R156" i="4" s="1"/>
  <c r="S156" i="4" s="1"/>
  <c r="S155" i="4"/>
  <c r="F155" i="4"/>
  <c r="R155" i="4" s="1"/>
  <c r="F154" i="4"/>
  <c r="R154" i="4" s="1"/>
  <c r="S154" i="4" s="1"/>
  <c r="F151" i="4"/>
  <c r="R151" i="4" s="1"/>
  <c r="S151" i="4" s="1"/>
  <c r="R150" i="4"/>
  <c r="S150" i="4" s="1"/>
  <c r="F149" i="4"/>
  <c r="R149" i="4" s="1"/>
  <c r="S149" i="4" s="1"/>
  <c r="S148" i="4"/>
  <c r="F148" i="4"/>
  <c r="R148" i="4" s="1"/>
  <c r="R147" i="4"/>
  <c r="S147" i="4" s="1"/>
  <c r="F147" i="4"/>
  <c r="F145" i="4"/>
  <c r="R145" i="4" s="1"/>
  <c r="S145" i="4" s="1"/>
  <c r="S144" i="4"/>
  <c r="F144" i="4"/>
  <c r="R144" i="4" s="1"/>
  <c r="F142" i="4"/>
  <c r="R142" i="4" s="1"/>
  <c r="S142" i="4" s="1"/>
  <c r="F141" i="4"/>
  <c r="R141" i="4" s="1"/>
  <c r="S141" i="4" s="1"/>
  <c r="S140" i="4"/>
  <c r="F140" i="4"/>
  <c r="R140" i="4" s="1"/>
  <c r="R139" i="4"/>
  <c r="S139" i="4" s="1"/>
  <c r="F139" i="4"/>
  <c r="F138" i="4"/>
  <c r="R138" i="4" s="1"/>
  <c r="S138" i="4" s="1"/>
  <c r="F133" i="4"/>
  <c r="R133" i="4" s="1"/>
  <c r="S133" i="4" s="1"/>
  <c r="F132" i="4"/>
  <c r="R132" i="4" s="1"/>
  <c r="S132" i="4" s="1"/>
  <c r="S130" i="4"/>
  <c r="F130" i="4"/>
  <c r="R130" i="4" s="1"/>
  <c r="R129" i="4"/>
  <c r="S129" i="4" s="1"/>
  <c r="F129" i="4"/>
  <c r="S127" i="4"/>
  <c r="F126" i="4"/>
  <c r="R126" i="4" s="1"/>
  <c r="S126" i="4" s="1"/>
  <c r="R125" i="4"/>
  <c r="S125" i="4" s="1"/>
  <c r="F125" i="4"/>
  <c r="F124" i="4"/>
  <c r="R124" i="4" s="1"/>
  <c r="S124" i="4" s="1"/>
  <c r="F123" i="4"/>
  <c r="R123" i="4" s="1"/>
  <c r="S123" i="4" s="1"/>
  <c r="F121" i="4"/>
  <c r="R121" i="4" s="1"/>
  <c r="S121" i="4" s="1"/>
  <c r="F120" i="4"/>
  <c r="R120" i="4" s="1"/>
  <c r="S120" i="4" s="1"/>
  <c r="F118" i="4"/>
  <c r="R118" i="4" s="1"/>
  <c r="S118" i="4" s="1"/>
  <c r="F117" i="4"/>
  <c r="R117" i="4" s="1"/>
  <c r="S117" i="4" s="1"/>
  <c r="F116" i="4"/>
  <c r="R116" i="4" s="1"/>
  <c r="S116" i="4" s="1"/>
  <c r="F115" i="4"/>
  <c r="R115" i="4" s="1"/>
  <c r="S115" i="4" s="1"/>
  <c r="S114" i="4"/>
  <c r="R114" i="4"/>
  <c r="F114" i="4"/>
  <c r="F113" i="4"/>
  <c r="R113" i="4" s="1"/>
  <c r="S113" i="4" s="1"/>
  <c r="F112" i="4"/>
  <c r="R112" i="4" s="1"/>
  <c r="S112" i="4" s="1"/>
  <c r="R110" i="4"/>
  <c r="S110" i="4" s="1"/>
  <c r="F110" i="4"/>
  <c r="F109" i="4"/>
  <c r="R109" i="4" s="1"/>
  <c r="S109" i="4" s="1"/>
  <c r="S108" i="4"/>
  <c r="F108" i="4"/>
  <c r="R108" i="4" s="1"/>
  <c r="F107" i="4"/>
  <c r="R107" i="4" s="1"/>
  <c r="S107" i="4" s="1"/>
  <c r="F106" i="4"/>
  <c r="R106" i="4" s="1"/>
  <c r="S106" i="4" s="1"/>
  <c r="F105" i="4"/>
  <c r="R105" i="4" s="1"/>
  <c r="S105" i="4" s="1"/>
  <c r="F104" i="4"/>
  <c r="R104" i="4" s="1"/>
  <c r="S104" i="4" s="1"/>
  <c r="R103" i="4"/>
  <c r="S103" i="4" s="1"/>
  <c r="F103" i="4"/>
  <c r="F102" i="4"/>
  <c r="R102" i="4" s="1"/>
  <c r="S102" i="4" s="1"/>
  <c r="F100" i="4"/>
  <c r="R100" i="4" s="1"/>
  <c r="S100" i="4" s="1"/>
  <c r="F99" i="4"/>
  <c r="R99" i="4" s="1"/>
  <c r="S99" i="4" s="1"/>
  <c r="R98" i="4"/>
  <c r="S98" i="4" s="1"/>
  <c r="F98" i="4"/>
  <c r="F97" i="4"/>
  <c r="R97" i="4" s="1"/>
  <c r="S97" i="4" s="1"/>
  <c r="F96" i="4"/>
  <c r="R96" i="4" s="1"/>
  <c r="S96" i="4" s="1"/>
  <c r="F94" i="4"/>
  <c r="R94" i="4" s="1"/>
  <c r="S94" i="4" s="1"/>
  <c r="F93" i="4"/>
  <c r="R93" i="4" s="1"/>
  <c r="S93" i="4" s="1"/>
  <c r="F92" i="4"/>
  <c r="R92" i="4" s="1"/>
  <c r="S92" i="4" s="1"/>
  <c r="F91" i="4"/>
  <c r="R91" i="4" s="1"/>
  <c r="S91" i="4" s="1"/>
  <c r="F90" i="4"/>
  <c r="R90" i="4" s="1"/>
  <c r="S90" i="4" s="1"/>
  <c r="F88" i="4"/>
  <c r="R88" i="4" s="1"/>
  <c r="S88" i="4" s="1"/>
  <c r="F86" i="4"/>
  <c r="R86" i="4" s="1"/>
  <c r="S86" i="4" s="1"/>
  <c r="F85" i="4"/>
  <c r="R85" i="4" s="1"/>
  <c r="S85" i="4" s="1"/>
  <c r="F84" i="4"/>
  <c r="R84" i="4" s="1"/>
  <c r="S84" i="4" s="1"/>
  <c r="R83" i="4"/>
  <c r="S83" i="4" s="1"/>
  <c r="F83" i="4"/>
  <c r="F82" i="4"/>
  <c r="R82" i="4" s="1"/>
  <c r="S82" i="4" s="1"/>
  <c r="R81" i="4"/>
  <c r="S81" i="4" s="1"/>
  <c r="F81" i="4"/>
  <c r="F80" i="4"/>
  <c r="R80" i="4" s="1"/>
  <c r="S80" i="4" s="1"/>
  <c r="F78" i="4"/>
  <c r="R78" i="4" s="1"/>
  <c r="S78" i="4" s="1"/>
  <c r="S77" i="4"/>
  <c r="R77" i="4"/>
  <c r="F77" i="4"/>
  <c r="F76" i="4"/>
  <c r="R76" i="4" s="1"/>
  <c r="S76" i="4" s="1"/>
  <c r="R75" i="4"/>
  <c r="S75" i="4" s="1"/>
  <c r="F75" i="4"/>
  <c r="R74" i="4"/>
  <c r="S74" i="4" s="1"/>
  <c r="F74" i="4"/>
  <c r="F73" i="4"/>
  <c r="R73" i="4" s="1"/>
  <c r="S73" i="4" s="1"/>
  <c r="F72" i="4"/>
  <c r="R72" i="4" s="1"/>
  <c r="S72" i="4" s="1"/>
  <c r="R71" i="4"/>
  <c r="S71" i="4" s="1"/>
  <c r="F71" i="4"/>
  <c r="F70" i="4"/>
  <c r="R70" i="4" s="1"/>
  <c r="S70" i="4" s="1"/>
  <c r="F69" i="4"/>
  <c r="R69" i="4" s="1"/>
  <c r="S69" i="4" s="1"/>
  <c r="S68" i="4"/>
  <c r="F68" i="4"/>
  <c r="R68" i="4" s="1"/>
  <c r="F67" i="4"/>
  <c r="R67" i="4" s="1"/>
  <c r="S67" i="4" s="1"/>
  <c r="S66" i="4"/>
  <c r="R66" i="4"/>
  <c r="F66" i="4"/>
  <c r="F65" i="4"/>
  <c r="R65" i="4" s="1"/>
  <c r="S65" i="4" s="1"/>
  <c r="F64" i="4"/>
  <c r="R64" i="4" s="1"/>
  <c r="S64" i="4" s="1"/>
  <c r="F61" i="4"/>
  <c r="R61" i="4" s="1"/>
  <c r="S61" i="4" s="1"/>
  <c r="F60" i="4"/>
  <c r="R60" i="4" s="1"/>
  <c r="S60" i="4" s="1"/>
  <c r="F59" i="4"/>
  <c r="R59" i="4" s="1"/>
  <c r="S59" i="4" s="1"/>
  <c r="F58" i="4"/>
  <c r="R58" i="4" s="1"/>
  <c r="S58" i="4" s="1"/>
  <c r="F57" i="4"/>
  <c r="R57" i="4" s="1"/>
  <c r="S57" i="4" s="1"/>
  <c r="R56" i="4"/>
  <c r="S56" i="4" s="1"/>
  <c r="F56" i="4"/>
  <c r="R55" i="4"/>
  <c r="S55" i="4" s="1"/>
  <c r="F55" i="4"/>
  <c r="R53" i="4"/>
  <c r="S53" i="4" s="1"/>
  <c r="F53" i="4"/>
  <c r="F52" i="4"/>
  <c r="R52" i="4" s="1"/>
  <c r="S52" i="4" s="1"/>
  <c r="S51" i="4"/>
  <c r="R51" i="4"/>
  <c r="F51" i="4"/>
  <c r="R50" i="4"/>
  <c r="S50" i="4" s="1"/>
  <c r="F50" i="4"/>
  <c r="F49" i="4"/>
  <c r="R49" i="4" s="1"/>
  <c r="S49" i="4" s="1"/>
  <c r="R48" i="4"/>
  <c r="S48" i="4" s="1"/>
  <c r="F48" i="4"/>
  <c r="F46" i="4"/>
  <c r="R46" i="4" s="1"/>
  <c r="S46" i="4" s="1"/>
  <c r="F45" i="4"/>
  <c r="R45" i="4" s="1"/>
  <c r="S45" i="4" s="1"/>
  <c r="S44" i="4"/>
  <c r="F44" i="4"/>
  <c r="R44" i="4" s="1"/>
  <c r="F43" i="4"/>
  <c r="R43" i="4" s="1"/>
  <c r="S43" i="4" s="1"/>
  <c r="F42" i="4"/>
  <c r="R42" i="4" s="1"/>
  <c r="S42" i="4" s="1"/>
  <c r="F41" i="4"/>
  <c r="R41" i="4" s="1"/>
  <c r="S41" i="4" s="1"/>
  <c r="F40" i="4"/>
  <c r="R40" i="4" s="1"/>
  <c r="S40" i="4" s="1"/>
  <c r="S39" i="4"/>
  <c r="R39" i="4"/>
  <c r="F39" i="4"/>
  <c r="S38" i="4"/>
  <c r="R38" i="4"/>
  <c r="F38" i="4"/>
  <c r="F37" i="4"/>
  <c r="R37" i="4" s="1"/>
  <c r="S37" i="4" s="1"/>
  <c r="S36" i="4"/>
  <c r="F36" i="4"/>
  <c r="R36" i="4" s="1"/>
  <c r="R35" i="4"/>
  <c r="S35" i="4" s="1"/>
  <c r="F35" i="4"/>
  <c r="F34" i="4"/>
  <c r="R34" i="4" s="1"/>
  <c r="S34" i="4" s="1"/>
  <c r="R33" i="4"/>
  <c r="S33" i="4" s="1"/>
  <c r="F33" i="4"/>
  <c r="F30" i="4"/>
  <c r="R30" i="4" s="1"/>
  <c r="S30" i="4" s="1"/>
  <c r="F28" i="4"/>
  <c r="R28" i="4" s="1"/>
  <c r="S28" i="4" s="1"/>
  <c r="F27" i="4"/>
  <c r="R27" i="4" s="1"/>
  <c r="S27" i="4" s="1"/>
  <c r="R26" i="4"/>
  <c r="S26" i="4" s="1"/>
  <c r="F26" i="4"/>
  <c r="F25" i="4"/>
  <c r="R25" i="4" s="1"/>
  <c r="S25" i="4" s="1"/>
  <c r="F24" i="4"/>
  <c r="R24" i="4" s="1"/>
  <c r="S24" i="4" s="1"/>
  <c r="F22" i="4"/>
  <c r="R22" i="4" s="1"/>
  <c r="S22" i="4" s="1"/>
  <c r="S21" i="4"/>
  <c r="R21" i="4"/>
  <c r="F21" i="4"/>
  <c r="F20" i="4"/>
  <c r="R20" i="4" s="1"/>
  <c r="S20" i="4" s="1"/>
  <c r="F19" i="4"/>
  <c r="R19" i="4" s="1"/>
  <c r="S19" i="4" s="1"/>
  <c r="F18" i="4"/>
  <c r="R18" i="4" s="1"/>
  <c r="S18" i="4" s="1"/>
  <c r="R17" i="4"/>
  <c r="S17" i="4" s="1"/>
  <c r="F17" i="4"/>
  <c r="F16" i="4"/>
  <c r="R16" i="4" s="1"/>
  <c r="S16" i="4" s="1"/>
  <c r="S15" i="4"/>
  <c r="R15" i="4"/>
  <c r="F15" i="4"/>
  <c r="R14" i="4"/>
  <c r="S14" i="4" s="1"/>
  <c r="F14" i="4"/>
  <c r="S13" i="4"/>
  <c r="F13" i="4"/>
  <c r="R13" i="4" s="1"/>
  <c r="F12" i="4"/>
  <c r="R12" i="4" s="1"/>
  <c r="S12" i="4" s="1"/>
  <c r="S11" i="4"/>
  <c r="F11" i="4"/>
  <c r="R11" i="4" s="1"/>
  <c r="S10" i="4"/>
  <c r="F10" i="4"/>
  <c r="R10" i="4" s="1"/>
  <c r="F9" i="4"/>
  <c r="R9" i="4" s="1"/>
  <c r="S9" i="4" s="1"/>
  <c r="F8" i="4"/>
  <c r="R8" i="4" s="1"/>
  <c r="S8" i="4" s="1"/>
  <c r="S7" i="4"/>
  <c r="R7" i="4"/>
  <c r="F7" i="4"/>
  <c r="S6" i="4"/>
  <c r="B6" i="9" s="1"/>
  <c r="R6" i="4"/>
  <c r="F6" i="4"/>
  <c r="F5" i="4"/>
  <c r="R5" i="4" s="1"/>
  <c r="Q2" i="4"/>
  <c r="P2" i="4"/>
  <c r="O2" i="4"/>
  <c r="N2" i="4"/>
  <c r="M2" i="4"/>
  <c r="L2" i="4"/>
  <c r="K2" i="4"/>
  <c r="J2" i="4"/>
  <c r="I2" i="4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Q2" i="2"/>
  <c r="P2" i="2"/>
  <c r="O2" i="2"/>
  <c r="N2" i="2"/>
  <c r="M2" i="2"/>
  <c r="L2" i="2"/>
  <c r="K2" i="2"/>
  <c r="J2" i="2"/>
  <c r="I2" i="2"/>
  <c r="S2" i="1"/>
  <c r="R2" i="1"/>
  <c r="Q2" i="1"/>
  <c r="M2" i="1"/>
  <c r="BH114" i="10" l="1"/>
  <c r="BG111" i="10"/>
  <c r="BG114" i="10"/>
  <c r="S5" i="4"/>
  <c r="AJ103" i="10"/>
  <c r="AB103" i="10"/>
  <c r="T103" i="10"/>
  <c r="L103" i="10"/>
  <c r="D103" i="10"/>
  <c r="AI103" i="10"/>
  <c r="AA103" i="10"/>
  <c r="S103" i="10"/>
  <c r="K103" i="10"/>
  <c r="AH103" i="10"/>
  <c r="Z103" i="10"/>
  <c r="R103" i="10"/>
  <c r="J103" i="10"/>
  <c r="AG103" i="10"/>
  <c r="Y103" i="10"/>
  <c r="Q103" i="10"/>
  <c r="I103" i="10"/>
  <c r="AF103" i="10"/>
  <c r="X103" i="10"/>
  <c r="P103" i="10"/>
  <c r="H103" i="10"/>
  <c r="AM103" i="10"/>
  <c r="AE103" i="10"/>
  <c r="W103" i="10"/>
  <c r="O103" i="10"/>
  <c r="G103" i="10"/>
  <c r="AL103" i="10"/>
  <c r="AD103" i="10"/>
  <c r="V103" i="10"/>
  <c r="N103" i="10"/>
  <c r="F103" i="10"/>
  <c r="AK103" i="10"/>
  <c r="AC103" i="10"/>
  <c r="U103" i="10"/>
  <c r="M103" i="10"/>
  <c r="E103" i="10"/>
  <c r="F136" i="4"/>
  <c r="R136" i="4" s="1"/>
  <c r="S136" i="4" s="1"/>
  <c r="B5" i="9" s="1"/>
  <c r="F190" i="4"/>
  <c r="F111" i="4"/>
  <c r="R111" i="4" s="1"/>
  <c r="S111" i="4" s="1"/>
  <c r="F79" i="4"/>
  <c r="R79" i="4" s="1"/>
  <c r="S79" i="4" s="1"/>
  <c r="G23" i="8"/>
  <c r="E25" i="10"/>
  <c r="H47" i="8"/>
  <c r="F35" i="8"/>
  <c r="G19" i="8"/>
  <c r="G11" i="8"/>
  <c r="F27" i="8"/>
  <c r="F44" i="8"/>
  <c r="F38" i="8"/>
  <c r="F34" i="8"/>
  <c r="G15" i="8"/>
  <c r="F12" i="8"/>
  <c r="G10" i="8"/>
  <c r="F36" i="8"/>
  <c r="G16" i="8"/>
  <c r="G9" i="8"/>
  <c r="F33" i="8"/>
  <c r="G22" i="8"/>
  <c r="G12" i="8"/>
  <c r="F9" i="8"/>
  <c r="G7" i="8"/>
  <c r="H5" i="8"/>
  <c r="F43" i="8"/>
  <c r="F24" i="8"/>
  <c r="G8" i="8"/>
  <c r="F47" i="8"/>
  <c r="F45" i="8"/>
  <c r="F40" i="8"/>
  <c r="F39" i="8"/>
  <c r="G20" i="8"/>
  <c r="G14" i="8"/>
  <c r="F10" i="8"/>
  <c r="F8" i="8"/>
  <c r="G17" i="8"/>
  <c r="G18" i="8"/>
  <c r="F220" i="4"/>
  <c r="R220" i="4" s="1"/>
  <c r="S220" i="4" s="1"/>
  <c r="D25" i="10"/>
  <c r="D114" i="10" s="1"/>
  <c r="F247" i="4"/>
  <c r="R247" i="4" s="1"/>
  <c r="S247" i="4" s="1"/>
  <c r="F285" i="4"/>
  <c r="R285" i="4" s="1"/>
  <c r="S285" i="4" s="1"/>
  <c r="F20" i="8"/>
  <c r="F21" i="8"/>
  <c r="F41" i="8"/>
  <c r="F268" i="4"/>
  <c r="R268" i="4" s="1"/>
  <c r="S268" i="4" s="1"/>
  <c r="F254" i="4"/>
  <c r="R254" i="4" s="1"/>
  <c r="S254" i="4" s="1"/>
  <c r="F95" i="4"/>
  <c r="R95" i="4" s="1"/>
  <c r="S95" i="4" s="1"/>
  <c r="F288" i="4"/>
  <c r="R288" i="4" s="1"/>
  <c r="S288" i="4" s="1"/>
  <c r="F122" i="4"/>
  <c r="R122" i="4" s="1"/>
  <c r="S122" i="4" s="1"/>
  <c r="F101" i="4"/>
  <c r="R101" i="4" s="1"/>
  <c r="S101" i="4" s="1"/>
  <c r="F32" i="4"/>
  <c r="R32" i="4" s="1"/>
  <c r="S32" i="4" s="1"/>
  <c r="F37" i="8"/>
  <c r="F42" i="8"/>
  <c r="X114" i="10"/>
  <c r="F62" i="4"/>
  <c r="R62" i="4" s="1"/>
  <c r="S62" i="4" s="1"/>
  <c r="F89" i="4"/>
  <c r="R89" i="4" s="1"/>
  <c r="S89" i="4" s="1"/>
  <c r="F209" i="4"/>
  <c r="R209" i="4" s="1"/>
  <c r="S209" i="4" s="1"/>
  <c r="F87" i="4"/>
  <c r="R87" i="4" s="1"/>
  <c r="S87" i="4" s="1"/>
  <c r="F267" i="4"/>
  <c r="R267" i="4" s="1"/>
  <c r="S267" i="4" s="1"/>
  <c r="F146" i="4"/>
  <c r="R146" i="4" s="1"/>
  <c r="S146" i="4" s="1"/>
  <c r="G13" i="8"/>
  <c r="F15" i="8"/>
  <c r="F135" i="4"/>
  <c r="R135" i="4" s="1"/>
  <c r="S135" i="4" s="1"/>
  <c r="F31" i="4"/>
  <c r="R31" i="4" s="1"/>
  <c r="S31" i="4" s="1"/>
  <c r="F271" i="4"/>
  <c r="R271" i="4" s="1"/>
  <c r="S271" i="4" s="1"/>
  <c r="F153" i="4"/>
  <c r="R153" i="4" s="1"/>
  <c r="S153" i="4" s="1"/>
  <c r="F134" i="4"/>
  <c r="R134" i="4" s="1"/>
  <c r="S134" i="4" s="1"/>
  <c r="F29" i="4"/>
  <c r="R29" i="4" s="1"/>
  <c r="S29" i="4" s="1"/>
  <c r="F180" i="4"/>
  <c r="R180" i="4" s="1"/>
  <c r="S180" i="4" s="1"/>
  <c r="F270" i="4"/>
  <c r="R270" i="4" s="1"/>
  <c r="S270" i="4" s="1"/>
  <c r="F238" i="4"/>
  <c r="R238" i="4" s="1"/>
  <c r="S238" i="4" s="1"/>
  <c r="F187" i="4"/>
  <c r="R187" i="4" s="1"/>
  <c r="S187" i="4" s="1"/>
  <c r="F170" i="4"/>
  <c r="R170" i="4" s="1"/>
  <c r="S170" i="4" s="1"/>
  <c r="C5" i="9" s="1"/>
  <c r="C10" i="9" s="1"/>
  <c r="F63" i="4"/>
  <c r="R63" i="4" s="1"/>
  <c r="S63" i="4" s="1"/>
  <c r="F47" i="4"/>
  <c r="R47" i="4" s="1"/>
  <c r="S47" i="4" s="1"/>
  <c r="F23" i="4"/>
  <c r="R23" i="4" s="1"/>
  <c r="S23" i="4" s="1"/>
  <c r="F283" i="4"/>
  <c r="R283" i="4" s="1"/>
  <c r="S283" i="4" s="1"/>
  <c r="F251" i="4"/>
  <c r="R251" i="4" s="1"/>
  <c r="S251" i="4" s="1"/>
  <c r="F163" i="4"/>
  <c r="R163" i="4" s="1"/>
  <c r="S163" i="4" s="1"/>
  <c r="G24" i="8"/>
  <c r="Z49" i="8"/>
  <c r="J49" i="8"/>
  <c r="R49" i="8"/>
  <c r="X49" i="8"/>
  <c r="V49" i="8"/>
  <c r="F182" i="4"/>
  <c r="R182" i="4" s="1"/>
  <c r="S182" i="4" s="1"/>
  <c r="F166" i="4"/>
  <c r="R166" i="4" s="1"/>
  <c r="S166" i="4" s="1"/>
  <c r="H49" i="8"/>
  <c r="D49" i="8" s="1"/>
  <c r="F128" i="4"/>
  <c r="R128" i="4" s="1"/>
  <c r="S128" i="4" s="1"/>
  <c r="F131" i="4"/>
  <c r="R131" i="4" s="1"/>
  <c r="S131" i="4" s="1"/>
  <c r="F137" i="4"/>
  <c r="R137" i="4" s="1"/>
  <c r="S137" i="4" s="1"/>
  <c r="F177" i="4"/>
  <c r="R177" i="4" s="1"/>
  <c r="S177" i="4" s="1"/>
  <c r="F194" i="4"/>
  <c r="R194" i="4" s="1"/>
  <c r="S194" i="4" s="1"/>
  <c r="F272" i="4"/>
  <c r="R272" i="4" s="1"/>
  <c r="S272" i="4" s="1"/>
  <c r="L49" i="8"/>
  <c r="C18" i="9"/>
  <c r="O114" i="10"/>
  <c r="W114" i="10"/>
  <c r="T49" i="8"/>
  <c r="B13" i="9"/>
  <c r="B18" i="9" s="1"/>
  <c r="I25" i="10"/>
  <c r="Q25" i="10"/>
  <c r="Y25" i="10"/>
  <c r="Y114" i="10" s="1"/>
  <c r="AG25" i="10"/>
  <c r="AG114" i="10" s="1"/>
  <c r="F230" i="4"/>
  <c r="R230" i="4" s="1"/>
  <c r="S230" i="4" s="1"/>
  <c r="F206" i="4"/>
  <c r="R206" i="4" s="1"/>
  <c r="S206" i="4" s="1"/>
  <c r="F143" i="4"/>
  <c r="R143" i="4" s="1"/>
  <c r="S143" i="4" s="1"/>
  <c r="F127" i="4"/>
  <c r="R127" i="4" s="1"/>
  <c r="F198" i="4"/>
  <c r="R198" i="4" s="1"/>
  <c r="S198" i="4" s="1"/>
  <c r="F119" i="4"/>
  <c r="R119" i="4" s="1"/>
  <c r="S119" i="4" s="1"/>
  <c r="C13" i="9"/>
  <c r="AO108" i="10"/>
  <c r="AO100" i="10"/>
  <c r="AO109" i="10"/>
  <c r="AO101" i="10"/>
  <c r="AO93" i="10"/>
  <c r="AO102" i="10"/>
  <c r="AO94" i="10"/>
  <c r="AO103" i="10"/>
  <c r="AO95" i="10"/>
  <c r="AO104" i="10"/>
  <c r="AO96" i="10"/>
  <c r="AO105" i="10"/>
  <c r="AO97" i="10"/>
  <c r="AO89" i="10"/>
  <c r="AO106" i="10"/>
  <c r="AO98" i="10"/>
  <c r="AO107" i="10"/>
  <c r="AO99" i="10"/>
  <c r="AO91" i="10"/>
  <c r="AO85" i="10"/>
  <c r="AO76" i="10"/>
  <c r="AO68" i="10"/>
  <c r="AO60" i="10"/>
  <c r="AO92" i="10"/>
  <c r="AO77" i="10"/>
  <c r="AO88" i="10"/>
  <c r="AO83" i="10"/>
  <c r="AO78" i="10"/>
  <c r="AO86" i="10"/>
  <c r="AO79" i="10"/>
  <c r="AO71" i="10"/>
  <c r="AO80" i="10"/>
  <c r="AO84" i="10"/>
  <c r="AO81" i="10"/>
  <c r="AO73" i="10"/>
  <c r="AO65" i="10"/>
  <c r="AO90" i="10"/>
  <c r="AO87" i="10"/>
  <c r="AO82" i="10"/>
  <c r="AO74" i="10"/>
  <c r="AO66" i="10"/>
  <c r="AO58" i="10"/>
  <c r="AO75" i="10"/>
  <c r="AO57" i="10"/>
  <c r="AO52" i="10"/>
  <c r="AO44" i="10"/>
  <c r="AO36" i="10"/>
  <c r="AO70" i="10"/>
  <c r="AO61" i="10"/>
  <c r="AO53" i="10"/>
  <c r="AO72" i="10"/>
  <c r="AO54" i="10"/>
  <c r="AO46" i="10"/>
  <c r="AO38" i="10"/>
  <c r="AO55" i="10"/>
  <c r="AO47" i="10"/>
  <c r="AO39" i="10"/>
  <c r="AO64" i="10"/>
  <c r="AO63" i="10"/>
  <c r="AO56" i="10"/>
  <c r="AO48" i="10"/>
  <c r="AO69" i="10"/>
  <c r="AO67" i="10"/>
  <c r="AO50" i="10"/>
  <c r="AO42" i="10"/>
  <c r="AO62" i="10"/>
  <c r="AO59" i="10"/>
  <c r="AO51" i="10"/>
  <c r="AO43" i="10"/>
  <c r="AO30" i="10"/>
  <c r="AO31" i="10"/>
  <c r="AO37" i="10"/>
  <c r="AO32" i="10"/>
  <c r="AO19" i="10"/>
  <c r="AO33" i="10"/>
  <c r="AO20" i="10"/>
  <c r="AO35" i="10"/>
  <c r="AO21" i="10"/>
  <c r="AO41" i="10"/>
  <c r="AO22" i="10"/>
  <c r="AO45" i="10"/>
  <c r="AO29" i="10"/>
  <c r="AO16" i="10"/>
  <c r="AO15" i="10"/>
  <c r="AO34" i="10"/>
  <c r="AO18" i="10"/>
  <c r="AO17" i="10"/>
  <c r="AO13" i="10"/>
  <c r="J25" i="10"/>
  <c r="AO14" i="10"/>
  <c r="F262" i="4"/>
  <c r="R262" i="4" s="1"/>
  <c r="F246" i="4"/>
  <c r="R246" i="4" s="1"/>
  <c r="S246" i="4" s="1"/>
  <c r="F286" i="4"/>
  <c r="R286" i="4" s="1"/>
  <c r="S286" i="4" s="1"/>
  <c r="F222" i="4"/>
  <c r="R222" i="4" s="1"/>
  <c r="S222" i="4" s="1"/>
  <c r="F214" i="4"/>
  <c r="R214" i="4" s="1"/>
  <c r="S214" i="4" s="1"/>
  <c r="F215" i="4"/>
  <c r="R215" i="4" s="1"/>
  <c r="S215" i="4" s="1"/>
  <c r="AP9" i="10"/>
  <c r="M25" i="10"/>
  <c r="M114" i="10" s="1"/>
  <c r="U25" i="10"/>
  <c r="U114" i="10" s="1"/>
  <c r="AC25" i="10"/>
  <c r="R25" i="10"/>
  <c r="Z25" i="10"/>
  <c r="AH25" i="10"/>
  <c r="AK25" i="10"/>
  <c r="AN107" i="10"/>
  <c r="AN99" i="10"/>
  <c r="AN108" i="10"/>
  <c r="AN100" i="10"/>
  <c r="AN92" i="10"/>
  <c r="AN109" i="10"/>
  <c r="AN101" i="10"/>
  <c r="AN93" i="10"/>
  <c r="AN102" i="10"/>
  <c r="AN94" i="10"/>
  <c r="AN103" i="10"/>
  <c r="AN95" i="10"/>
  <c r="AN104" i="10"/>
  <c r="AN96" i="10"/>
  <c r="AN88" i="10"/>
  <c r="AN105" i="10"/>
  <c r="AN97" i="10"/>
  <c r="AN106" i="10"/>
  <c r="AN98" i="10"/>
  <c r="AN90" i="10"/>
  <c r="AN75" i="10"/>
  <c r="AN67" i="10"/>
  <c r="AN85" i="10"/>
  <c r="AN76" i="10"/>
  <c r="AN77" i="10"/>
  <c r="AN83" i="10"/>
  <c r="AN78" i="10"/>
  <c r="AN70" i="10"/>
  <c r="AN86" i="10"/>
  <c r="AN79" i="10"/>
  <c r="AN80" i="10"/>
  <c r="AN72" i="10"/>
  <c r="AN64" i="10"/>
  <c r="AN89" i="10"/>
  <c r="AN84" i="10"/>
  <c r="AN81" i="10"/>
  <c r="AN73" i="10"/>
  <c r="AN65" i="10"/>
  <c r="AN57" i="10"/>
  <c r="AN91" i="10"/>
  <c r="AN87" i="10"/>
  <c r="AN82" i="10"/>
  <c r="AN62" i="10"/>
  <c r="AN59" i="10"/>
  <c r="AN51" i="10"/>
  <c r="AN43" i="10"/>
  <c r="AN35" i="10"/>
  <c r="AN52" i="10"/>
  <c r="AN61" i="10"/>
  <c r="AN53" i="10"/>
  <c r="AN45" i="10"/>
  <c r="AN37" i="10"/>
  <c r="AN74" i="10"/>
  <c r="AN54" i="10"/>
  <c r="AN46" i="10"/>
  <c r="AN38" i="10"/>
  <c r="AN60" i="10"/>
  <c r="AN58" i="10"/>
  <c r="AN55" i="10"/>
  <c r="AN47" i="10"/>
  <c r="AN66" i="10"/>
  <c r="AN63" i="10"/>
  <c r="AN56" i="10"/>
  <c r="AN48" i="10"/>
  <c r="AN71" i="10"/>
  <c r="AN49" i="10"/>
  <c r="AN41" i="10"/>
  <c r="AN69" i="10"/>
  <c r="AN68" i="10"/>
  <c r="AN50" i="10"/>
  <c r="AN42" i="10"/>
  <c r="AN29" i="10"/>
  <c r="AN30" i="10"/>
  <c r="AN36" i="10"/>
  <c r="AN31" i="10"/>
  <c r="AN18" i="10"/>
  <c r="AN32" i="10"/>
  <c r="AN19" i="10"/>
  <c r="AN33" i="10"/>
  <c r="AN20" i="10"/>
  <c r="AN44" i="10"/>
  <c r="AN39" i="10"/>
  <c r="AN34" i="10"/>
  <c r="AN23" i="10"/>
  <c r="AN15" i="10"/>
  <c r="AN25" i="10" s="1"/>
  <c r="AN22" i="10"/>
  <c r="AN21" i="10"/>
  <c r="AN17" i="10"/>
  <c r="F25" i="10"/>
  <c r="N25" i="10"/>
  <c r="N114" i="10" s="1"/>
  <c r="V25" i="10"/>
  <c r="V114" i="10" s="1"/>
  <c r="AD114" i="10"/>
  <c r="AN16" i="10"/>
  <c r="K25" i="10"/>
  <c r="S25" i="10"/>
  <c r="AA25" i="10"/>
  <c r="AI25" i="10"/>
  <c r="J111" i="10"/>
  <c r="R111" i="10"/>
  <c r="Z111" i="10"/>
  <c r="AH111" i="10"/>
  <c r="I111" i="10"/>
  <c r="Q111" i="10"/>
  <c r="Y111" i="10"/>
  <c r="AG111" i="10"/>
  <c r="K111" i="10"/>
  <c r="S111" i="10"/>
  <c r="AA111" i="10"/>
  <c r="AI111" i="10"/>
  <c r="D111" i="10"/>
  <c r="L111" i="10"/>
  <c r="L114" i="10" s="1"/>
  <c r="T111" i="10"/>
  <c r="T114" i="10" s="1"/>
  <c r="AB111" i="10"/>
  <c r="AB114" i="10" s="1"/>
  <c r="AJ111" i="10"/>
  <c r="AJ114" i="10" s="1"/>
  <c r="E111" i="10"/>
  <c r="M111" i="10"/>
  <c r="U111" i="10"/>
  <c r="AC111" i="10"/>
  <c r="AK111" i="10"/>
  <c r="F111" i="10"/>
  <c r="N111" i="10"/>
  <c r="V111" i="10"/>
  <c r="AD111" i="10"/>
  <c r="AL111" i="10"/>
  <c r="AL114" i="10" s="1"/>
  <c r="G111" i="10"/>
  <c r="G114" i="10" s="1"/>
  <c r="O111" i="10"/>
  <c r="W111" i="10"/>
  <c r="AE111" i="10"/>
  <c r="AE114" i="10" s="1"/>
  <c r="AM111" i="10"/>
  <c r="AM114" i="10" s="1"/>
  <c r="H111" i="10"/>
  <c r="H114" i="10" s="1"/>
  <c r="P111" i="10"/>
  <c r="P114" i="10" s="1"/>
  <c r="X111" i="10"/>
  <c r="AF111" i="10"/>
  <c r="AF114" i="10" s="1"/>
  <c r="B23" i="9" l="1"/>
  <c r="C23" i="9"/>
  <c r="AO23" i="10"/>
  <c r="Q114" i="10"/>
  <c r="S114" i="10"/>
  <c r="F114" i="10"/>
  <c r="R114" i="10"/>
  <c r="AP109" i="10"/>
  <c r="AP101" i="10"/>
  <c r="AP93" i="10"/>
  <c r="AP102" i="10"/>
  <c r="AP94" i="10"/>
  <c r="AP103" i="10"/>
  <c r="AP95" i="10"/>
  <c r="AP104" i="10"/>
  <c r="AP96" i="10"/>
  <c r="AP105" i="10"/>
  <c r="AP97" i="10"/>
  <c r="AP106" i="10"/>
  <c r="AP98" i="10"/>
  <c r="AP90" i="10"/>
  <c r="AP82" i="10"/>
  <c r="AP107" i="10"/>
  <c r="AP99" i="10"/>
  <c r="AP108" i="10"/>
  <c r="AP100" i="10"/>
  <c r="AP92" i="10"/>
  <c r="AP77" i="10"/>
  <c r="AP69" i="10"/>
  <c r="AP61" i="10"/>
  <c r="AP88" i="10"/>
  <c r="AP83" i="10"/>
  <c r="AP78" i="10"/>
  <c r="AP70" i="10"/>
  <c r="AP86" i="10"/>
  <c r="AP79" i="10"/>
  <c r="AP80" i="10"/>
  <c r="AP72" i="10"/>
  <c r="AP84" i="10"/>
  <c r="AP81" i="10"/>
  <c r="AP73" i="10"/>
  <c r="AP89" i="10"/>
  <c r="AP87" i="10"/>
  <c r="AP74" i="10"/>
  <c r="AP66" i="10"/>
  <c r="AP91" i="10"/>
  <c r="AP75" i="10"/>
  <c r="AP67" i="10"/>
  <c r="AP59" i="10"/>
  <c r="AP85" i="10"/>
  <c r="AP76" i="10"/>
  <c r="AP53" i="10"/>
  <c r="AP45" i="10"/>
  <c r="AP37" i="10"/>
  <c r="AP54" i="10"/>
  <c r="AP55" i="10"/>
  <c r="AP47" i="10"/>
  <c r="AP39" i="10"/>
  <c r="AP64" i="10"/>
  <c r="AP63" i="10"/>
  <c r="AP60" i="10"/>
  <c r="AP58" i="10"/>
  <c r="AP56" i="10"/>
  <c r="AP48" i="10"/>
  <c r="AP40" i="10"/>
  <c r="AP65" i="10"/>
  <c r="AP49" i="10"/>
  <c r="AP41" i="10"/>
  <c r="AP71" i="10"/>
  <c r="AP50" i="10"/>
  <c r="AP68" i="10"/>
  <c r="AP62" i="10"/>
  <c r="AP51" i="10"/>
  <c r="AP43" i="10"/>
  <c r="AP57" i="10"/>
  <c r="AP52" i="10"/>
  <c r="AP44" i="10"/>
  <c r="AP31" i="10"/>
  <c r="AP36" i="10"/>
  <c r="AP32" i="10"/>
  <c r="AP33" i="10"/>
  <c r="AP20" i="10"/>
  <c r="AP38" i="10"/>
  <c r="AP35" i="10"/>
  <c r="AP21" i="10"/>
  <c r="AP42" i="10"/>
  <c r="AP22" i="10"/>
  <c r="AP34" i="10"/>
  <c r="AP23" i="10"/>
  <c r="AP46" i="10"/>
  <c r="AP30" i="10"/>
  <c r="AP17" i="10"/>
  <c r="AP19" i="10"/>
  <c r="AP13" i="10"/>
  <c r="AP29" i="10"/>
  <c r="AP15" i="10"/>
  <c r="AP18" i="10"/>
  <c r="AP16" i="10"/>
  <c r="AP14" i="10"/>
  <c r="AQ9" i="10"/>
  <c r="F16" i="8"/>
  <c r="F17" i="8"/>
  <c r="AH114" i="10"/>
  <c r="AO40" i="10"/>
  <c r="AO111" i="10" s="1"/>
  <c r="K114" i="10"/>
  <c r="AN40" i="10"/>
  <c r="J114" i="10"/>
  <c r="F11" i="8"/>
  <c r="H44" i="8"/>
  <c r="H38" i="8"/>
  <c r="H27" i="8"/>
  <c r="H24" i="8"/>
  <c r="I21" i="8"/>
  <c r="H16" i="8"/>
  <c r="I13" i="8"/>
  <c r="H8" i="8"/>
  <c r="H42" i="8"/>
  <c r="H37" i="8"/>
  <c r="I10" i="8"/>
  <c r="H43" i="8"/>
  <c r="H21" i="8"/>
  <c r="H18" i="8"/>
  <c r="I22" i="8"/>
  <c r="H19" i="8"/>
  <c r="I12" i="8"/>
  <c r="H9" i="8"/>
  <c r="I7" i="8"/>
  <c r="H35" i="8"/>
  <c r="H34" i="8"/>
  <c r="H33" i="8"/>
  <c r="H22" i="8"/>
  <c r="I15" i="8"/>
  <c r="H12" i="8"/>
  <c r="H7" i="8"/>
  <c r="J5" i="8"/>
  <c r="I18" i="8"/>
  <c r="H15" i="8"/>
  <c r="I11" i="8"/>
  <c r="H45" i="8"/>
  <c r="H40" i="8"/>
  <c r="H39" i="8"/>
  <c r="I23" i="8"/>
  <c r="H20" i="8"/>
  <c r="I17" i="8"/>
  <c r="H14" i="8"/>
  <c r="H10" i="8"/>
  <c r="H23" i="8"/>
  <c r="H17" i="8"/>
  <c r="H13" i="8"/>
  <c r="I14" i="8"/>
  <c r="I16" i="8"/>
  <c r="H36" i="8"/>
  <c r="H29" i="8"/>
  <c r="I9" i="8"/>
  <c r="I8" i="8"/>
  <c r="H41" i="8"/>
  <c r="I24" i="8"/>
  <c r="H11" i="8"/>
  <c r="I20" i="8"/>
  <c r="I19" i="8"/>
  <c r="F19" i="8"/>
  <c r="F23" i="8"/>
  <c r="F22" i="8"/>
  <c r="R190" i="4"/>
  <c r="F18" i="8"/>
  <c r="G6" i="8"/>
  <c r="F13" i="8"/>
  <c r="F7" i="8"/>
  <c r="AI114" i="10"/>
  <c r="AN111" i="10"/>
  <c r="AN114" i="10" s="1"/>
  <c r="AK114" i="10"/>
  <c r="AO25" i="10"/>
  <c r="AC114" i="10"/>
  <c r="E114" i="10"/>
  <c r="F29" i="8"/>
  <c r="R2" i="4"/>
  <c r="F32" i="8"/>
  <c r="AA114" i="10"/>
  <c r="Z114" i="10"/>
  <c r="AO49" i="10"/>
  <c r="I114" i="10"/>
  <c r="C20" i="9"/>
  <c r="F14" i="8"/>
  <c r="S2" i="4"/>
  <c r="AO114" i="10" l="1"/>
  <c r="H32" i="8"/>
  <c r="H51" i="8" s="1"/>
  <c r="H6" i="8"/>
  <c r="AP111" i="10"/>
  <c r="J41" i="8"/>
  <c r="J33" i="8"/>
  <c r="K23" i="8"/>
  <c r="J18" i="8"/>
  <c r="K15" i="8"/>
  <c r="J10" i="8"/>
  <c r="K7" i="8"/>
  <c r="J39" i="8"/>
  <c r="K17" i="8"/>
  <c r="K16" i="8"/>
  <c r="J15" i="8"/>
  <c r="K14" i="8"/>
  <c r="K13" i="8"/>
  <c r="J12" i="8"/>
  <c r="J11" i="8"/>
  <c r="J42" i="8"/>
  <c r="J24" i="8"/>
  <c r="K19" i="8"/>
  <c r="J13" i="8"/>
  <c r="L5" i="8"/>
  <c r="J35" i="8"/>
  <c r="J34" i="8"/>
  <c r="K21" i="8"/>
  <c r="K18" i="8"/>
  <c r="K11" i="8"/>
  <c r="J29" i="8"/>
  <c r="K24" i="8"/>
  <c r="J21" i="8"/>
  <c r="K20" i="8"/>
  <c r="K8" i="8"/>
  <c r="L47" i="8"/>
  <c r="J44" i="8"/>
  <c r="K9" i="8"/>
  <c r="J38" i="8"/>
  <c r="J37" i="8"/>
  <c r="J36" i="8"/>
  <c r="K22" i="8"/>
  <c r="J19" i="8"/>
  <c r="J16" i="8"/>
  <c r="J9" i="8"/>
  <c r="J43" i="8"/>
  <c r="K12" i="8"/>
  <c r="J40" i="8"/>
  <c r="J14" i="8"/>
  <c r="J45" i="8"/>
  <c r="J27" i="8"/>
  <c r="J17" i="8"/>
  <c r="J23" i="8"/>
  <c r="J22" i="8"/>
  <c r="K10" i="8"/>
  <c r="J7" i="8"/>
  <c r="J6" i="8" s="1"/>
  <c r="J20" i="8"/>
  <c r="J8" i="8"/>
  <c r="AP25" i="10"/>
  <c r="AP114" i="10" s="1"/>
  <c r="F51" i="8"/>
  <c r="J47" i="8"/>
  <c r="I6" i="8"/>
  <c r="F6" i="8"/>
  <c r="AQ102" i="10"/>
  <c r="AQ94" i="10"/>
  <c r="AQ103" i="10"/>
  <c r="AQ95" i="10"/>
  <c r="AQ104" i="10"/>
  <c r="AQ96" i="10"/>
  <c r="AQ105" i="10"/>
  <c r="AQ97" i="10"/>
  <c r="AQ106" i="10"/>
  <c r="AQ98" i="10"/>
  <c r="AQ107" i="10"/>
  <c r="AQ99" i="10"/>
  <c r="AQ91" i="10"/>
  <c r="AQ83" i="10"/>
  <c r="AQ108" i="10"/>
  <c r="AQ100" i="10"/>
  <c r="AQ109" i="10"/>
  <c r="AQ101" i="10"/>
  <c r="AQ93" i="10"/>
  <c r="AQ92" i="10"/>
  <c r="AQ88" i="10"/>
  <c r="AQ78" i="10"/>
  <c r="AQ70" i="10"/>
  <c r="AQ62" i="10"/>
  <c r="AQ86" i="10"/>
  <c r="AQ79" i="10"/>
  <c r="AQ71" i="10"/>
  <c r="AQ80" i="10"/>
  <c r="AQ72" i="10"/>
  <c r="AQ84" i="10"/>
  <c r="AQ81" i="10"/>
  <c r="AQ73" i="10"/>
  <c r="AQ89" i="10"/>
  <c r="AQ87" i="10"/>
  <c r="AQ74" i="10"/>
  <c r="AQ90" i="10"/>
  <c r="AQ82" i="10"/>
  <c r="AQ75" i="10"/>
  <c r="AQ67" i="10"/>
  <c r="AQ85" i="10"/>
  <c r="AQ76" i="10"/>
  <c r="AQ68" i="10"/>
  <c r="AQ60" i="10"/>
  <c r="AQ77" i="10"/>
  <c r="AQ61" i="10"/>
  <c r="AQ54" i="10"/>
  <c r="AQ46" i="10"/>
  <c r="AQ38" i="10"/>
  <c r="AQ55" i="10"/>
  <c r="AQ64" i="10"/>
  <c r="AQ63" i="10"/>
  <c r="AQ58" i="10"/>
  <c r="AQ56" i="10"/>
  <c r="AQ48" i="10"/>
  <c r="AQ40" i="10"/>
  <c r="AQ65" i="10"/>
  <c r="AQ49" i="10"/>
  <c r="AQ41" i="10"/>
  <c r="AQ66" i="10"/>
  <c r="AQ50" i="10"/>
  <c r="AQ42" i="10"/>
  <c r="AQ69" i="10"/>
  <c r="AQ51" i="10"/>
  <c r="AQ43" i="10"/>
  <c r="AQ59" i="10"/>
  <c r="AQ57" i="10"/>
  <c r="AQ52" i="10"/>
  <c r="AQ44" i="10"/>
  <c r="AQ53" i="10"/>
  <c r="AQ45" i="10"/>
  <c r="AQ47" i="10"/>
  <c r="AQ36" i="10"/>
  <c r="AQ32" i="10"/>
  <c r="AQ37" i="10"/>
  <c r="AQ33" i="10"/>
  <c r="AQ20" i="10"/>
  <c r="AQ35" i="10"/>
  <c r="AQ21" i="10"/>
  <c r="AQ22" i="10"/>
  <c r="AQ34" i="10"/>
  <c r="AQ23" i="10"/>
  <c r="AQ39" i="10"/>
  <c r="AQ29" i="10"/>
  <c r="AQ111" i="10" s="1"/>
  <c r="AQ31" i="10"/>
  <c r="AQ18" i="10"/>
  <c r="AR9" i="10"/>
  <c r="AQ30" i="10"/>
  <c r="AQ19" i="10"/>
  <c r="AQ13" i="10"/>
  <c r="AQ17" i="10"/>
  <c r="AQ16" i="10"/>
  <c r="AQ14" i="10"/>
  <c r="AQ15" i="10"/>
  <c r="AQ25" i="10" l="1"/>
  <c r="AQ114" i="10" s="1"/>
  <c r="AR103" i="10"/>
  <c r="AR95" i="10"/>
  <c r="AR104" i="10"/>
  <c r="AR96" i="10"/>
  <c r="AR105" i="10"/>
  <c r="AR97" i="10"/>
  <c r="AR106" i="10"/>
  <c r="AR98" i="10"/>
  <c r="AR107" i="10"/>
  <c r="AR99" i="10"/>
  <c r="AR108" i="10"/>
  <c r="AR100" i="10"/>
  <c r="AR92" i="10"/>
  <c r="AR84" i="10"/>
  <c r="AR109" i="10"/>
  <c r="AR101" i="10"/>
  <c r="AR102" i="10"/>
  <c r="AR94" i="10"/>
  <c r="AR93" i="10"/>
  <c r="AR86" i="10"/>
  <c r="AR83" i="10"/>
  <c r="AR79" i="10"/>
  <c r="AR71" i="10"/>
  <c r="AR63" i="10"/>
  <c r="AR80" i="10"/>
  <c r="AR72" i="10"/>
  <c r="AR81" i="10"/>
  <c r="AR73" i="10"/>
  <c r="AR89" i="10"/>
  <c r="AR87" i="10"/>
  <c r="AR74" i="10"/>
  <c r="AR90" i="10"/>
  <c r="AR82" i="10"/>
  <c r="AR75" i="10"/>
  <c r="AR91" i="10"/>
  <c r="AR85" i="10"/>
  <c r="AR76" i="10"/>
  <c r="AR68" i="10"/>
  <c r="AR77" i="10"/>
  <c r="AR69" i="10"/>
  <c r="AR61" i="10"/>
  <c r="AR88" i="10"/>
  <c r="AR78" i="10"/>
  <c r="AR70" i="10"/>
  <c r="AR55" i="10"/>
  <c r="AR47" i="10"/>
  <c r="AR39" i="10"/>
  <c r="AR64" i="10"/>
  <c r="AR58" i="10"/>
  <c r="AR56" i="10"/>
  <c r="AR65" i="10"/>
  <c r="AR60" i="10"/>
  <c r="AR49" i="10"/>
  <c r="AR41" i="10"/>
  <c r="AR66" i="10"/>
  <c r="AR50" i="10"/>
  <c r="AR42" i="10"/>
  <c r="AR51" i="10"/>
  <c r="AR43" i="10"/>
  <c r="AR67" i="10"/>
  <c r="AR62" i="10"/>
  <c r="AR59" i="10"/>
  <c r="AR57" i="10"/>
  <c r="AR52" i="10"/>
  <c r="AR44" i="10"/>
  <c r="AR53" i="10"/>
  <c r="AR45" i="10"/>
  <c r="AR54" i="10"/>
  <c r="AR46" i="10"/>
  <c r="AR37" i="10"/>
  <c r="AR33" i="10"/>
  <c r="AR20" i="10"/>
  <c r="AR35" i="10"/>
  <c r="AR21" i="10"/>
  <c r="AR48" i="10"/>
  <c r="AR38" i="10"/>
  <c r="AR22" i="10"/>
  <c r="AR34" i="10"/>
  <c r="AR23" i="10"/>
  <c r="AR15" i="10"/>
  <c r="AR29" i="10"/>
  <c r="AR30" i="10"/>
  <c r="AR40" i="10"/>
  <c r="AR36" i="10"/>
  <c r="AR32" i="10"/>
  <c r="AR19" i="10"/>
  <c r="AR31" i="10"/>
  <c r="AR17" i="10"/>
  <c r="AR14" i="10"/>
  <c r="AS9" i="10"/>
  <c r="AR16" i="10"/>
  <c r="AR13" i="10"/>
  <c r="AR18" i="10"/>
  <c r="F53" i="8"/>
  <c r="H53" i="8" s="1"/>
  <c r="L42" i="8"/>
  <c r="L43" i="8"/>
  <c r="L36" i="8"/>
  <c r="L20" i="8"/>
  <c r="M17" i="8"/>
  <c r="L12" i="8"/>
  <c r="M9" i="8"/>
  <c r="L45" i="8"/>
  <c r="L34" i="8"/>
  <c r="M24" i="8"/>
  <c r="M23" i="8"/>
  <c r="M22" i="8"/>
  <c r="M21" i="8"/>
  <c r="M20" i="8"/>
  <c r="L19" i="8"/>
  <c r="L18" i="8"/>
  <c r="L41" i="8"/>
  <c r="L37" i="8"/>
  <c r="L33" i="8"/>
  <c r="L22" i="8"/>
  <c r="L16" i="8"/>
  <c r="L11" i="8"/>
  <c r="M8" i="8"/>
  <c r="M7" i="8"/>
  <c r="L21" i="8"/>
  <c r="M18" i="8"/>
  <c r="L15" i="8"/>
  <c r="M11" i="8"/>
  <c r="N5" i="8"/>
  <c r="L29" i="8"/>
  <c r="L24" i="8"/>
  <c r="M14" i="8"/>
  <c r="L8" i="8"/>
  <c r="L14" i="8"/>
  <c r="M10" i="8"/>
  <c r="L38" i="8"/>
  <c r="M19" i="8"/>
  <c r="M16" i="8"/>
  <c r="L13" i="8"/>
  <c r="M12" i="8"/>
  <c r="L7" i="8"/>
  <c r="L40" i="8"/>
  <c r="L35" i="8"/>
  <c r="L27" i="8"/>
  <c r="M15" i="8"/>
  <c r="M13" i="8"/>
  <c r="L17" i="8"/>
  <c r="L39" i="8"/>
  <c r="L44" i="8"/>
  <c r="L23" i="8"/>
  <c r="L10" i="8"/>
  <c r="L9" i="8"/>
  <c r="J32" i="8"/>
  <c r="J51" i="8" s="1"/>
  <c r="K6" i="8"/>
  <c r="N45" i="8" l="1"/>
  <c r="N39" i="8"/>
  <c r="N29" i="8"/>
  <c r="N22" i="8"/>
  <c r="O19" i="8"/>
  <c r="N14" i="8"/>
  <c r="O11" i="8"/>
  <c r="N41" i="8"/>
  <c r="O20" i="8"/>
  <c r="O14" i="8"/>
  <c r="N9" i="8"/>
  <c r="N33" i="8"/>
  <c r="N24" i="8"/>
  <c r="O10" i="8"/>
  <c r="N8" i="8"/>
  <c r="O23" i="8"/>
  <c r="N20" i="8"/>
  <c r="O17" i="8"/>
  <c r="N10" i="8"/>
  <c r="N40" i="8"/>
  <c r="N27" i="8"/>
  <c r="N23" i="8"/>
  <c r="N17" i="8"/>
  <c r="O13" i="8"/>
  <c r="N37" i="8"/>
  <c r="N36" i="8"/>
  <c r="O22" i="8"/>
  <c r="O15" i="8"/>
  <c r="N12" i="8"/>
  <c r="N7" i="8"/>
  <c r="N35" i="8"/>
  <c r="O21" i="8"/>
  <c r="O18" i="8"/>
  <c r="N15" i="8"/>
  <c r="N13" i="8"/>
  <c r="O16" i="8"/>
  <c r="N42" i="8"/>
  <c r="N16" i="8"/>
  <c r="N18" i="8"/>
  <c r="P5" i="8"/>
  <c r="P47" i="8" s="1"/>
  <c r="O24" i="8"/>
  <c r="N11" i="8"/>
  <c r="N44" i="8"/>
  <c r="N34" i="8"/>
  <c r="N21" i="8"/>
  <c r="N19" i="8"/>
  <c r="O9" i="8"/>
  <c r="O8" i="8"/>
  <c r="N43" i="8"/>
  <c r="N38" i="8"/>
  <c r="O12" i="8"/>
  <c r="O7" i="8"/>
  <c r="AR25" i="10"/>
  <c r="AS104" i="10"/>
  <c r="AS96" i="10"/>
  <c r="AS105" i="10"/>
  <c r="AS97" i="10"/>
  <c r="AS89" i="10"/>
  <c r="AS106" i="10"/>
  <c r="AS98" i="10"/>
  <c r="AS107" i="10"/>
  <c r="AS99" i="10"/>
  <c r="AS91" i="10"/>
  <c r="AS108" i="10"/>
  <c r="AS100" i="10"/>
  <c r="AS92" i="10"/>
  <c r="AS109" i="10"/>
  <c r="AS101" i="10"/>
  <c r="AS93" i="10"/>
  <c r="AS85" i="10"/>
  <c r="AS102" i="10"/>
  <c r="AS103" i="10"/>
  <c r="AS95" i="10"/>
  <c r="AS80" i="10"/>
  <c r="AS72" i="10"/>
  <c r="AS64" i="10"/>
  <c r="AS81" i="10"/>
  <c r="AS73" i="10"/>
  <c r="AS94" i="10"/>
  <c r="AS87" i="10"/>
  <c r="AS84" i="10"/>
  <c r="AS74" i="10"/>
  <c r="AS90" i="10"/>
  <c r="AS82" i="10"/>
  <c r="AS75" i="10"/>
  <c r="AS76" i="10"/>
  <c r="AS77" i="10"/>
  <c r="AS69" i="10"/>
  <c r="AS88" i="10"/>
  <c r="AS78" i="10"/>
  <c r="AS70" i="10"/>
  <c r="AS62" i="10"/>
  <c r="AS86" i="10"/>
  <c r="AS83" i="10"/>
  <c r="AS79" i="10"/>
  <c r="AS58" i="10"/>
  <c r="AS56" i="10"/>
  <c r="AS48" i="10"/>
  <c r="AS40" i="10"/>
  <c r="AS65" i="10"/>
  <c r="AS63" i="10"/>
  <c r="AS60" i="10"/>
  <c r="AS49" i="10"/>
  <c r="AS66" i="10"/>
  <c r="AS50" i="10"/>
  <c r="AS42" i="10"/>
  <c r="AS34" i="10"/>
  <c r="AS51" i="10"/>
  <c r="AS43" i="10"/>
  <c r="AS71" i="10"/>
  <c r="AS67" i="10"/>
  <c r="AS59" i="10"/>
  <c r="AS57" i="10"/>
  <c r="AS52" i="10"/>
  <c r="AS44" i="10"/>
  <c r="AS68" i="10"/>
  <c r="AS53" i="10"/>
  <c r="AS45" i="10"/>
  <c r="AS54" i="10"/>
  <c r="AS46" i="10"/>
  <c r="AS38" i="10"/>
  <c r="AS61" i="10"/>
  <c r="AS55" i="10"/>
  <c r="AS47" i="10"/>
  <c r="AS35" i="10"/>
  <c r="AS21" i="10"/>
  <c r="AS22" i="10"/>
  <c r="AS23" i="10"/>
  <c r="AS29" i="10"/>
  <c r="AS16" i="10"/>
  <c r="AS41" i="10"/>
  <c r="AS39" i="10"/>
  <c r="AS30" i="10"/>
  <c r="AS31" i="10"/>
  <c r="AS37" i="10"/>
  <c r="AS33" i="10"/>
  <c r="AS20" i="10"/>
  <c r="AS14" i="10"/>
  <c r="AS36" i="10"/>
  <c r="AS19" i="10"/>
  <c r="AS32" i="10"/>
  <c r="AS18" i="10"/>
  <c r="AS17" i="10"/>
  <c r="AS15" i="10"/>
  <c r="AS13" i="10"/>
  <c r="AS25" i="10" s="1"/>
  <c r="AT9" i="10"/>
  <c r="N47" i="8"/>
  <c r="L32" i="8"/>
  <c r="L51" i="8" s="1"/>
  <c r="AR111" i="10"/>
  <c r="L6" i="8"/>
  <c r="M6" i="8"/>
  <c r="J53" i="8"/>
  <c r="L53" i="8" l="1"/>
  <c r="AS111" i="10"/>
  <c r="P45" i="8"/>
  <c r="P34" i="8"/>
  <c r="P24" i="8"/>
  <c r="Q21" i="8"/>
  <c r="P16" i="8"/>
  <c r="Q13" i="8"/>
  <c r="P8" i="8"/>
  <c r="R5" i="8"/>
  <c r="P36" i="8"/>
  <c r="P40" i="8"/>
  <c r="P23" i="8"/>
  <c r="P17" i="8"/>
  <c r="Q15" i="8"/>
  <c r="P12" i="8"/>
  <c r="Q10" i="8"/>
  <c r="P29" i="8"/>
  <c r="Q23" i="8"/>
  <c r="P20" i="8"/>
  <c r="Q17" i="8"/>
  <c r="P14" i="8"/>
  <c r="P27" i="8"/>
  <c r="P13" i="8"/>
  <c r="Q9" i="8"/>
  <c r="R47" i="8"/>
  <c r="P44" i="8"/>
  <c r="P43" i="8"/>
  <c r="P42" i="8"/>
  <c r="P41" i="8"/>
  <c r="Q19" i="8"/>
  <c r="Q16" i="8"/>
  <c r="P9" i="8"/>
  <c r="Q7" i="8"/>
  <c r="P35" i="8"/>
  <c r="P21" i="8"/>
  <c r="P18" i="8"/>
  <c r="Q11" i="8"/>
  <c r="Q24" i="8"/>
  <c r="P11" i="8"/>
  <c r="Q8" i="8"/>
  <c r="P15" i="8"/>
  <c r="Q14" i="8"/>
  <c r="P37" i="8"/>
  <c r="Q18" i="8"/>
  <c r="P39" i="8"/>
  <c r="Q20" i="8"/>
  <c r="P19" i="8"/>
  <c r="P38" i="8"/>
  <c r="Q12" i="8"/>
  <c r="Q22" i="8"/>
  <c r="P10" i="8"/>
  <c r="P7" i="8"/>
  <c r="P33" i="8"/>
  <c r="P22" i="8"/>
  <c r="AR114" i="10"/>
  <c r="N6" i="8"/>
  <c r="AS114" i="10"/>
  <c r="AT105" i="10"/>
  <c r="AT97" i="10"/>
  <c r="AT106" i="10"/>
  <c r="AT98" i="10"/>
  <c r="AT90" i="10"/>
  <c r="AT107" i="10"/>
  <c r="AT99" i="10"/>
  <c r="AT108" i="10"/>
  <c r="AT100" i="10"/>
  <c r="AT92" i="10"/>
  <c r="AT109" i="10"/>
  <c r="AT101" i="10"/>
  <c r="AT93" i="10"/>
  <c r="AT102" i="10"/>
  <c r="AT94" i="10"/>
  <c r="AT86" i="10"/>
  <c r="AT103" i="10"/>
  <c r="AT95" i="10"/>
  <c r="AT104" i="10"/>
  <c r="AT96" i="10"/>
  <c r="AT81" i="10"/>
  <c r="AT73" i="10"/>
  <c r="AT65" i="10"/>
  <c r="AT87" i="10"/>
  <c r="AT84" i="10"/>
  <c r="AT74" i="10"/>
  <c r="AT89" i="10"/>
  <c r="AT82" i="10"/>
  <c r="AT75" i="10"/>
  <c r="AT76" i="10"/>
  <c r="AT91" i="10"/>
  <c r="AT85" i="10"/>
  <c r="AT77" i="10"/>
  <c r="AT88" i="10"/>
  <c r="AT78" i="10"/>
  <c r="AT70" i="10"/>
  <c r="AT83" i="10"/>
  <c r="AT79" i="10"/>
  <c r="AT71" i="10"/>
  <c r="AT63" i="10"/>
  <c r="AT80" i="10"/>
  <c r="AT64" i="10"/>
  <c r="AT60" i="10"/>
  <c r="AT49" i="10"/>
  <c r="AT41" i="10"/>
  <c r="AT33" i="10"/>
  <c r="AT72" i="10"/>
  <c r="AT66" i="10"/>
  <c r="AT50" i="10"/>
  <c r="AT51" i="10"/>
  <c r="AT43" i="10"/>
  <c r="AT35" i="10"/>
  <c r="AT67" i="10"/>
  <c r="AT59" i="10"/>
  <c r="AT57" i="10"/>
  <c r="AT52" i="10"/>
  <c r="AT44" i="10"/>
  <c r="AT36" i="10"/>
  <c r="AT69" i="10"/>
  <c r="AT68" i="10"/>
  <c r="AT62" i="10"/>
  <c r="AT53" i="10"/>
  <c r="AT45" i="10"/>
  <c r="AT54" i="10"/>
  <c r="AT46" i="10"/>
  <c r="AT61" i="10"/>
  <c r="AT55" i="10"/>
  <c r="AT47" i="10"/>
  <c r="AT39" i="10"/>
  <c r="AT58" i="10"/>
  <c r="AT56" i="10"/>
  <c r="AT48" i="10"/>
  <c r="AT40" i="10"/>
  <c r="AT22" i="10"/>
  <c r="AT38" i="10"/>
  <c r="AT23" i="10"/>
  <c r="AT34" i="10"/>
  <c r="AT29" i="10"/>
  <c r="AT16" i="10"/>
  <c r="AT42" i="10"/>
  <c r="AT30" i="10"/>
  <c r="AT17" i="10"/>
  <c r="AT31" i="10"/>
  <c r="AT18" i="10"/>
  <c r="AT32" i="10"/>
  <c r="AT21" i="10"/>
  <c r="AT13" i="10"/>
  <c r="AT25" i="10" s="1"/>
  <c r="AT20" i="10"/>
  <c r="AT37" i="10"/>
  <c r="AT14" i="10"/>
  <c r="AT19" i="10"/>
  <c r="AT15" i="10"/>
  <c r="AU9" i="10"/>
  <c r="O6" i="8"/>
  <c r="N51" i="8"/>
  <c r="N32" i="8"/>
  <c r="AU106" i="10" l="1"/>
  <c r="AU98" i="10"/>
  <c r="AU107" i="10"/>
  <c r="AU99" i="10"/>
  <c r="AU91" i="10"/>
  <c r="AU108" i="10"/>
  <c r="AU100" i="10"/>
  <c r="AU92" i="10"/>
  <c r="AU109" i="10"/>
  <c r="AU101" i="10"/>
  <c r="AU93" i="10"/>
  <c r="AU102" i="10"/>
  <c r="AU94" i="10"/>
  <c r="AU103" i="10"/>
  <c r="AU95" i="10"/>
  <c r="AU87" i="10"/>
  <c r="AU104" i="10"/>
  <c r="AU96" i="10"/>
  <c r="AU105" i="10"/>
  <c r="AU97" i="10"/>
  <c r="AU89" i="10"/>
  <c r="AU84" i="10"/>
  <c r="AU74" i="10"/>
  <c r="AU66" i="10"/>
  <c r="AU82" i="10"/>
  <c r="AU75" i="10"/>
  <c r="AU90" i="10"/>
  <c r="AU76" i="10"/>
  <c r="AU85" i="10"/>
  <c r="AU77" i="10"/>
  <c r="AU69" i="10"/>
  <c r="AU88" i="10"/>
  <c r="AU78" i="10"/>
  <c r="AU83" i="10"/>
  <c r="AU79" i="10"/>
  <c r="AU71" i="10"/>
  <c r="AU63" i="10"/>
  <c r="AU86" i="10"/>
  <c r="AU80" i="10"/>
  <c r="AU72" i="10"/>
  <c r="AU64" i="10"/>
  <c r="AU56" i="10"/>
  <c r="AU81" i="10"/>
  <c r="AU65" i="10"/>
  <c r="AU50" i="10"/>
  <c r="AU42" i="10"/>
  <c r="AU34" i="10"/>
  <c r="AU73" i="10"/>
  <c r="AU51" i="10"/>
  <c r="AU67" i="10"/>
  <c r="AU59" i="10"/>
  <c r="AU57" i="10"/>
  <c r="AU52" i="10"/>
  <c r="AU44" i="10"/>
  <c r="AU36" i="10"/>
  <c r="AU68" i="10"/>
  <c r="AU62" i="10"/>
  <c r="AU53" i="10"/>
  <c r="AU45" i="10"/>
  <c r="AU37" i="10"/>
  <c r="AU54" i="10"/>
  <c r="AU46" i="10"/>
  <c r="AU61" i="10"/>
  <c r="AU55" i="10"/>
  <c r="AU47" i="10"/>
  <c r="AU58" i="10"/>
  <c r="AU48" i="10"/>
  <c r="AU40" i="10"/>
  <c r="AU70" i="10"/>
  <c r="AU60" i="10"/>
  <c r="AU49" i="10"/>
  <c r="AU41" i="10"/>
  <c r="AU38" i="10"/>
  <c r="AU23" i="10"/>
  <c r="AU29" i="10"/>
  <c r="AU30" i="10"/>
  <c r="AU17" i="10"/>
  <c r="AU43" i="10"/>
  <c r="AU39" i="10"/>
  <c r="AU31" i="10"/>
  <c r="AU18" i="10"/>
  <c r="AU32" i="10"/>
  <c r="AU19" i="10"/>
  <c r="AU35" i="10"/>
  <c r="AU22" i="10"/>
  <c r="AU14" i="10"/>
  <c r="AU33" i="10"/>
  <c r="AV9" i="10"/>
  <c r="AU15" i="10"/>
  <c r="AU20" i="10"/>
  <c r="AU16" i="10"/>
  <c r="AU21" i="10"/>
  <c r="AU13" i="10"/>
  <c r="P51" i="8"/>
  <c r="P32" i="8"/>
  <c r="P6" i="8"/>
  <c r="N53" i="8"/>
  <c r="P53" i="8" s="1"/>
  <c r="AT114" i="10"/>
  <c r="AT111" i="10"/>
  <c r="Q6" i="8"/>
  <c r="R43" i="8"/>
  <c r="R37" i="8"/>
  <c r="S23" i="8"/>
  <c r="R18" i="8"/>
  <c r="S15" i="8"/>
  <c r="R10" i="8"/>
  <c r="S7" i="8"/>
  <c r="R44" i="8"/>
  <c r="R38" i="8"/>
  <c r="R29" i="8"/>
  <c r="S12" i="8"/>
  <c r="S11" i="8"/>
  <c r="S10" i="8"/>
  <c r="R9" i="8"/>
  <c r="R36" i="8"/>
  <c r="S21" i="8"/>
  <c r="S18" i="8"/>
  <c r="R27" i="8"/>
  <c r="S19" i="8"/>
  <c r="S16" i="8"/>
  <c r="R13" i="8"/>
  <c r="S9" i="8"/>
  <c r="R42" i="8"/>
  <c r="R41" i="8"/>
  <c r="R40" i="8"/>
  <c r="S22" i="8"/>
  <c r="R19" i="8"/>
  <c r="R16" i="8"/>
  <c r="R7" i="8"/>
  <c r="R39" i="8"/>
  <c r="R22" i="8"/>
  <c r="R12" i="8"/>
  <c r="R24" i="8"/>
  <c r="S20" i="8"/>
  <c r="S14" i="8"/>
  <c r="R8" i="8"/>
  <c r="R34" i="8"/>
  <c r="R33" i="8"/>
  <c r="R20" i="8"/>
  <c r="S17" i="8"/>
  <c r="R14" i="8"/>
  <c r="T5" i="8"/>
  <c r="R35" i="8"/>
  <c r="R45" i="8"/>
  <c r="R17" i="8"/>
  <c r="R21" i="8"/>
  <c r="S8" i="8"/>
  <c r="R23" i="8"/>
  <c r="S24" i="8"/>
  <c r="R15" i="8"/>
  <c r="S13" i="8"/>
  <c r="R11" i="8"/>
  <c r="AV107" i="10" l="1"/>
  <c r="AV99" i="10"/>
  <c r="AV108" i="10"/>
  <c r="AV100" i="10"/>
  <c r="AV92" i="10"/>
  <c r="AV109" i="10"/>
  <c r="AV101" i="10"/>
  <c r="AV93" i="10"/>
  <c r="AV102" i="10"/>
  <c r="AV94" i="10"/>
  <c r="AV103" i="10"/>
  <c r="AV95" i="10"/>
  <c r="AV104" i="10"/>
  <c r="AV96" i="10"/>
  <c r="AV88" i="10"/>
  <c r="AV105" i="10"/>
  <c r="AV97" i="10"/>
  <c r="AV106" i="10"/>
  <c r="AV98" i="10"/>
  <c r="AV90" i="10"/>
  <c r="AV87" i="10"/>
  <c r="AV82" i="10"/>
  <c r="AV75" i="10"/>
  <c r="AV67" i="10"/>
  <c r="AV89" i="10"/>
  <c r="AV76" i="10"/>
  <c r="AV85" i="10"/>
  <c r="AV77" i="10"/>
  <c r="AV91" i="10"/>
  <c r="AV78" i="10"/>
  <c r="AV70" i="10"/>
  <c r="AV83" i="10"/>
  <c r="AV79" i="10"/>
  <c r="AV86" i="10"/>
  <c r="AV80" i="10"/>
  <c r="AV72" i="10"/>
  <c r="AV64" i="10"/>
  <c r="AV81" i="10"/>
  <c r="AV73" i="10"/>
  <c r="AV65" i="10"/>
  <c r="AV57" i="10"/>
  <c r="AV84" i="10"/>
  <c r="AV66" i="10"/>
  <c r="AV63" i="10"/>
  <c r="AV51" i="10"/>
  <c r="AV43" i="10"/>
  <c r="AV35" i="10"/>
  <c r="AV59" i="10"/>
  <c r="AV52" i="10"/>
  <c r="AV74" i="10"/>
  <c r="AV68" i="10"/>
  <c r="AV62" i="10"/>
  <c r="AV53" i="10"/>
  <c r="AV45" i="10"/>
  <c r="AV37" i="10"/>
  <c r="AV71" i="10"/>
  <c r="AV69" i="10"/>
  <c r="AV54" i="10"/>
  <c r="AV46" i="10"/>
  <c r="AV38" i="10"/>
  <c r="AV61" i="10"/>
  <c r="AV55" i="10"/>
  <c r="AV47" i="10"/>
  <c r="AV58" i="10"/>
  <c r="AV48" i="10"/>
  <c r="AV60" i="10"/>
  <c r="AV56" i="10"/>
  <c r="AV49" i="10"/>
  <c r="AV41" i="10"/>
  <c r="AV50" i="10"/>
  <c r="AV42" i="10"/>
  <c r="AV29" i="10"/>
  <c r="AV34" i="10"/>
  <c r="AV30" i="10"/>
  <c r="AV39" i="10"/>
  <c r="AV31" i="10"/>
  <c r="AV18" i="10"/>
  <c r="AV32" i="10"/>
  <c r="AV19" i="10"/>
  <c r="AV44" i="10"/>
  <c r="AV20" i="10"/>
  <c r="AV36" i="10"/>
  <c r="AV33" i="10"/>
  <c r="AV40" i="10"/>
  <c r="AV23" i="10"/>
  <c r="AV15" i="10"/>
  <c r="AV22" i="10"/>
  <c r="AV14" i="10"/>
  <c r="AV16" i="10"/>
  <c r="AV13" i="10"/>
  <c r="AV21" i="10"/>
  <c r="AV17" i="10"/>
  <c r="AW9" i="10"/>
  <c r="AU25" i="10"/>
  <c r="R6" i="8"/>
  <c r="T42" i="8"/>
  <c r="T40" i="8"/>
  <c r="T20" i="8"/>
  <c r="U17" i="8"/>
  <c r="T12" i="8"/>
  <c r="U9" i="8"/>
  <c r="T33" i="8"/>
  <c r="U19" i="8"/>
  <c r="U18" i="8"/>
  <c r="T17" i="8"/>
  <c r="T16" i="8"/>
  <c r="T15" i="8"/>
  <c r="T14" i="8"/>
  <c r="T13" i="8"/>
  <c r="T35" i="8"/>
  <c r="T24" i="8"/>
  <c r="U13" i="8"/>
  <c r="T41" i="8"/>
  <c r="T22" i="8"/>
  <c r="T7" i="8"/>
  <c r="V47" i="8"/>
  <c r="T44" i="8"/>
  <c r="T43" i="8"/>
  <c r="T39" i="8"/>
  <c r="U12" i="8"/>
  <c r="T45" i="8"/>
  <c r="T38" i="8"/>
  <c r="U21" i="8"/>
  <c r="U15" i="8"/>
  <c r="U11" i="8"/>
  <c r="U8" i="8"/>
  <c r="T34" i="8"/>
  <c r="U23" i="8"/>
  <c r="U10" i="8"/>
  <c r="V5" i="8"/>
  <c r="T23" i="8"/>
  <c r="T10" i="8"/>
  <c r="T27" i="8"/>
  <c r="U16" i="8"/>
  <c r="T37" i="8"/>
  <c r="T18" i="8"/>
  <c r="T21" i="8"/>
  <c r="U20" i="8"/>
  <c r="T19" i="8"/>
  <c r="T8" i="8"/>
  <c r="U22" i="8"/>
  <c r="T9" i="8"/>
  <c r="U7" i="8"/>
  <c r="U24" i="8"/>
  <c r="T11" i="8"/>
  <c r="T36" i="8"/>
  <c r="T29" i="8"/>
  <c r="U14" i="8"/>
  <c r="T47" i="8"/>
  <c r="AU111" i="10"/>
  <c r="S6" i="8"/>
  <c r="R32" i="8"/>
  <c r="R51" i="8" s="1"/>
  <c r="R53" i="8" l="1"/>
  <c r="AU114" i="10"/>
  <c r="AV111" i="10"/>
  <c r="T6" i="8"/>
  <c r="V41" i="8"/>
  <c r="V44" i="8"/>
  <c r="V35" i="8"/>
  <c r="V22" i="8"/>
  <c r="W19" i="8"/>
  <c r="V14" i="8"/>
  <c r="W11" i="8"/>
  <c r="V40" i="8"/>
  <c r="V24" i="8"/>
  <c r="V23" i="8"/>
  <c r="W22" i="8"/>
  <c r="V21" i="8"/>
  <c r="V20" i="8"/>
  <c r="V39" i="8"/>
  <c r="V29" i="8"/>
  <c r="V19" i="8"/>
  <c r="V16" i="8"/>
  <c r="V11" i="8"/>
  <c r="V8" i="8"/>
  <c r="V7" i="8"/>
  <c r="V43" i="8"/>
  <c r="V42" i="8"/>
  <c r="W15" i="8"/>
  <c r="V12" i="8"/>
  <c r="V45" i="8"/>
  <c r="V38" i="8"/>
  <c r="W21" i="8"/>
  <c r="W18" i="8"/>
  <c r="V15" i="8"/>
  <c r="W8" i="8"/>
  <c r="V37" i="8"/>
  <c r="W24" i="8"/>
  <c r="V18" i="8"/>
  <c r="V33" i="8"/>
  <c r="V17" i="8"/>
  <c r="W13" i="8"/>
  <c r="W9" i="8"/>
  <c r="V27" i="8"/>
  <c r="W16" i="8"/>
  <c r="V13" i="8"/>
  <c r="V9" i="8"/>
  <c r="W7" i="8"/>
  <c r="W17" i="8"/>
  <c r="W20" i="8"/>
  <c r="W10" i="8"/>
  <c r="X5" i="8"/>
  <c r="V34" i="8"/>
  <c r="W23" i="8"/>
  <c r="V10" i="8"/>
  <c r="W14" i="8"/>
  <c r="V36" i="8"/>
  <c r="W12" i="8"/>
  <c r="AW108" i="10"/>
  <c r="AW100" i="10"/>
  <c r="AW109" i="10"/>
  <c r="AW101" i="10"/>
  <c r="AW93" i="10"/>
  <c r="AW102" i="10"/>
  <c r="AW94" i="10"/>
  <c r="AW103" i="10"/>
  <c r="AW95" i="10"/>
  <c r="AW104" i="10"/>
  <c r="AW96" i="10"/>
  <c r="AW105" i="10"/>
  <c r="AW97" i="10"/>
  <c r="AW89" i="10"/>
  <c r="AW106" i="10"/>
  <c r="AW98" i="10"/>
  <c r="AW107" i="10"/>
  <c r="AW99" i="10"/>
  <c r="AW91" i="10"/>
  <c r="AW76" i="10"/>
  <c r="AW68" i="10"/>
  <c r="AW60" i="10"/>
  <c r="AW90" i="10"/>
  <c r="AW85" i="10"/>
  <c r="AW77" i="10"/>
  <c r="AW78" i="10"/>
  <c r="AW88" i="10"/>
  <c r="AW83" i="10"/>
  <c r="AW79" i="10"/>
  <c r="AW71" i="10"/>
  <c r="AW86" i="10"/>
  <c r="AW80" i="10"/>
  <c r="AW81" i="10"/>
  <c r="AW73" i="10"/>
  <c r="AW65" i="10"/>
  <c r="AW84" i="10"/>
  <c r="AW74" i="10"/>
  <c r="AW66" i="10"/>
  <c r="AW58" i="10"/>
  <c r="AW92" i="10"/>
  <c r="AW87" i="10"/>
  <c r="AW82" i="10"/>
  <c r="AW75" i="10"/>
  <c r="AW72" i="10"/>
  <c r="AW59" i="10"/>
  <c r="AW52" i="10"/>
  <c r="AW44" i="10"/>
  <c r="AW36" i="10"/>
  <c r="AW67" i="10"/>
  <c r="AW62" i="10"/>
  <c r="AW57" i="10"/>
  <c r="AW53" i="10"/>
  <c r="AW69" i="10"/>
  <c r="AW54" i="10"/>
  <c r="AW46" i="10"/>
  <c r="AW38" i="10"/>
  <c r="AW61" i="10"/>
  <c r="AW55" i="10"/>
  <c r="AW47" i="10"/>
  <c r="AW39" i="10"/>
  <c r="AW48" i="10"/>
  <c r="AW56" i="10"/>
  <c r="AW49" i="10"/>
  <c r="AW70" i="10"/>
  <c r="AW50" i="10"/>
  <c r="AW42" i="10"/>
  <c r="AW64" i="10"/>
  <c r="AW63" i="10"/>
  <c r="AW51" i="10"/>
  <c r="AW43" i="10"/>
  <c r="AW34" i="10"/>
  <c r="AW30" i="10"/>
  <c r="AW31" i="10"/>
  <c r="AW32" i="10"/>
  <c r="AW19" i="10"/>
  <c r="AW41" i="10"/>
  <c r="AW20" i="10"/>
  <c r="AW33" i="10"/>
  <c r="AW21" i="10"/>
  <c r="AW45" i="10"/>
  <c r="AW40" i="10"/>
  <c r="AW37" i="10"/>
  <c r="AW22" i="10"/>
  <c r="AW29" i="10"/>
  <c r="AW16" i="10"/>
  <c r="AW17" i="10"/>
  <c r="AW23" i="10"/>
  <c r="AW35" i="10"/>
  <c r="AW15" i="10"/>
  <c r="AW13" i="10"/>
  <c r="AX9" i="10"/>
  <c r="AW18" i="10"/>
  <c r="AW14" i="10"/>
  <c r="U6" i="8"/>
  <c r="T32" i="8"/>
  <c r="T51" i="8" s="1"/>
  <c r="AV25" i="10"/>
  <c r="AV114" i="10" s="1"/>
  <c r="AX109" i="10" l="1"/>
  <c r="AX101" i="10"/>
  <c r="AX93" i="10"/>
  <c r="AX102" i="10"/>
  <c r="AX94" i="10"/>
  <c r="AX103" i="10"/>
  <c r="AX95" i="10"/>
  <c r="AX104" i="10"/>
  <c r="AX96" i="10"/>
  <c r="AX105" i="10"/>
  <c r="AX97" i="10"/>
  <c r="AX106" i="10"/>
  <c r="AX98" i="10"/>
  <c r="AX90" i="10"/>
  <c r="AX82" i="10"/>
  <c r="AX107" i="10"/>
  <c r="AX99" i="10"/>
  <c r="AX108" i="10"/>
  <c r="AX100" i="10"/>
  <c r="AX92" i="10"/>
  <c r="AX89" i="10"/>
  <c r="AX85" i="10"/>
  <c r="AX77" i="10"/>
  <c r="AX69" i="10"/>
  <c r="AX61" i="10"/>
  <c r="AX78" i="10"/>
  <c r="AX70" i="10"/>
  <c r="AX91" i="10"/>
  <c r="AX88" i="10"/>
  <c r="AX83" i="10"/>
  <c r="AX79" i="10"/>
  <c r="AX86" i="10"/>
  <c r="AX80" i="10"/>
  <c r="AX72" i="10"/>
  <c r="AX81" i="10"/>
  <c r="AX73" i="10"/>
  <c r="AX84" i="10"/>
  <c r="AX74" i="10"/>
  <c r="AX66" i="10"/>
  <c r="AX87" i="10"/>
  <c r="AX75" i="10"/>
  <c r="AX67" i="10"/>
  <c r="AX59" i="10"/>
  <c r="AX76" i="10"/>
  <c r="AX62" i="10"/>
  <c r="AX57" i="10"/>
  <c r="AX53" i="10"/>
  <c r="AX45" i="10"/>
  <c r="AX37" i="10"/>
  <c r="AX68" i="10"/>
  <c r="AX54" i="10"/>
  <c r="AX71" i="10"/>
  <c r="AX55" i="10"/>
  <c r="AX47" i="10"/>
  <c r="AX39" i="10"/>
  <c r="AX48" i="10"/>
  <c r="AX40" i="10"/>
  <c r="AX58" i="10"/>
  <c r="AX56" i="10"/>
  <c r="AX49" i="10"/>
  <c r="AX41" i="10"/>
  <c r="AX60" i="10"/>
  <c r="AX50" i="10"/>
  <c r="AX64" i="10"/>
  <c r="AX63" i="10"/>
  <c r="AX51" i="10"/>
  <c r="AX43" i="10"/>
  <c r="AX65" i="10"/>
  <c r="AX52" i="10"/>
  <c r="AX44" i="10"/>
  <c r="AX31" i="10"/>
  <c r="AX32" i="10"/>
  <c r="AX42" i="10"/>
  <c r="AX20" i="10"/>
  <c r="AX33" i="10"/>
  <c r="AX21" i="10"/>
  <c r="AX36" i="10"/>
  <c r="AX22" i="10"/>
  <c r="AX35" i="10"/>
  <c r="AX23" i="10"/>
  <c r="AX46" i="10"/>
  <c r="AX38" i="10"/>
  <c r="AX34" i="10"/>
  <c r="AX30" i="10"/>
  <c r="AX17" i="10"/>
  <c r="AX16" i="10"/>
  <c r="AX29" i="10"/>
  <c r="AX18" i="10"/>
  <c r="AX19" i="10"/>
  <c r="AX15" i="10"/>
  <c r="AX13" i="10"/>
  <c r="AY9" i="10"/>
  <c r="AX14" i="10"/>
  <c r="T53" i="8"/>
  <c r="AW25" i="10"/>
  <c r="X44" i="8"/>
  <c r="X38" i="8"/>
  <c r="X27" i="8"/>
  <c r="X24" i="8"/>
  <c r="Y21" i="8"/>
  <c r="X16" i="8"/>
  <c r="Y13" i="8"/>
  <c r="X8" i="8"/>
  <c r="X43" i="8"/>
  <c r="X35" i="8"/>
  <c r="X22" i="8"/>
  <c r="Y20" i="8"/>
  <c r="Y14" i="8"/>
  <c r="X9" i="8"/>
  <c r="X45" i="8"/>
  <c r="X40" i="8"/>
  <c r="X39" i="8"/>
  <c r="X21" i="8"/>
  <c r="X18" i="8"/>
  <c r="Y11" i="8"/>
  <c r="Y8" i="8"/>
  <c r="X37" i="8"/>
  <c r="Y24" i="8"/>
  <c r="X11" i="8"/>
  <c r="Y10" i="8"/>
  <c r="X36" i="8"/>
  <c r="Y23" i="8"/>
  <c r="X20" i="8"/>
  <c r="Y17" i="8"/>
  <c r="X14" i="8"/>
  <c r="X10" i="8"/>
  <c r="Y19" i="8"/>
  <c r="Y16" i="8"/>
  <c r="Y12" i="8"/>
  <c r="X7" i="8"/>
  <c r="X29" i="8"/>
  <c r="Y22" i="8"/>
  <c r="X19" i="8"/>
  <c r="Y15" i="8"/>
  <c r="X12" i="8"/>
  <c r="Y18" i="8"/>
  <c r="X42" i="8"/>
  <c r="Z5" i="8"/>
  <c r="X34" i="8"/>
  <c r="X23" i="8"/>
  <c r="Y9" i="8"/>
  <c r="Y7" i="8"/>
  <c r="Y6" i="8" s="1"/>
  <c r="X33" i="8"/>
  <c r="X15" i="8"/>
  <c r="X13" i="8"/>
  <c r="X41" i="8"/>
  <c r="X17" i="8"/>
  <c r="X47" i="8"/>
  <c r="V6" i="8"/>
  <c r="AW111" i="10"/>
  <c r="W6" i="8"/>
  <c r="V32" i="8"/>
  <c r="V51" i="8" s="1"/>
  <c r="AX111" i="10" l="1"/>
  <c r="Z33" i="8"/>
  <c r="AA23" i="8"/>
  <c r="Z18" i="8"/>
  <c r="AA15" i="8"/>
  <c r="Z10" i="8"/>
  <c r="AA7" i="8"/>
  <c r="Z37" i="8"/>
  <c r="Z27" i="8"/>
  <c r="AA9" i="8"/>
  <c r="Z45" i="8"/>
  <c r="Z34" i="8"/>
  <c r="Z23" i="8"/>
  <c r="Z17" i="8"/>
  <c r="Z12" i="8"/>
  <c r="Z44" i="8"/>
  <c r="Z38" i="8"/>
  <c r="Z24" i="8"/>
  <c r="AA20" i="8"/>
  <c r="AA14" i="8"/>
  <c r="AA10" i="8"/>
  <c r="Z36" i="8"/>
  <c r="Z20" i="8"/>
  <c r="AA17" i="8"/>
  <c r="Z14" i="8"/>
  <c r="AA13" i="8"/>
  <c r="AB5" i="8"/>
  <c r="Z29" i="8"/>
  <c r="Z22" i="8"/>
  <c r="Z15" i="8"/>
  <c r="Z42" i="8"/>
  <c r="Z41" i="8"/>
  <c r="AA21" i="8"/>
  <c r="AA18" i="8"/>
  <c r="AA11" i="8"/>
  <c r="AA8" i="8"/>
  <c r="AA19" i="8"/>
  <c r="Z21" i="8"/>
  <c r="Z19" i="8"/>
  <c r="Z9" i="8"/>
  <c r="Z8" i="8"/>
  <c r="Z7" i="8"/>
  <c r="Z39" i="8"/>
  <c r="AA22" i="8"/>
  <c r="AA24" i="8"/>
  <c r="Z11" i="8"/>
  <c r="Z43" i="8"/>
  <c r="AA16" i="8"/>
  <c r="AA12" i="8"/>
  <c r="Z40" i="8"/>
  <c r="Z35" i="8"/>
  <c r="Z16" i="8"/>
  <c r="Z13" i="8"/>
  <c r="X6" i="8"/>
  <c r="AY102" i="10"/>
  <c r="AY94" i="10"/>
  <c r="AY103" i="10"/>
  <c r="AY95" i="10"/>
  <c r="AY104" i="10"/>
  <c r="AY96" i="10"/>
  <c r="AY105" i="10"/>
  <c r="AY97" i="10"/>
  <c r="AY106" i="10"/>
  <c r="AY98" i="10"/>
  <c r="AY107" i="10"/>
  <c r="AY99" i="10"/>
  <c r="AY91" i="10"/>
  <c r="AY83" i="10"/>
  <c r="AY108" i="10"/>
  <c r="AY100" i="10"/>
  <c r="AY109" i="10"/>
  <c r="AY101" i="10"/>
  <c r="AY93" i="10"/>
  <c r="AY90" i="10"/>
  <c r="AY78" i="10"/>
  <c r="AY70" i="10"/>
  <c r="AY62" i="10"/>
  <c r="AY88" i="10"/>
  <c r="AY79" i="10"/>
  <c r="AY71" i="10"/>
  <c r="AY86" i="10"/>
  <c r="AY80" i="10"/>
  <c r="AY72" i="10"/>
  <c r="AY81" i="10"/>
  <c r="AY73" i="10"/>
  <c r="AY84" i="10"/>
  <c r="AY74" i="10"/>
  <c r="AY87" i="10"/>
  <c r="AY75" i="10"/>
  <c r="AY67" i="10"/>
  <c r="AY92" i="10"/>
  <c r="AY82" i="10"/>
  <c r="AY76" i="10"/>
  <c r="AY68" i="10"/>
  <c r="AY60" i="10"/>
  <c r="AY89" i="10"/>
  <c r="AY85" i="10"/>
  <c r="AY77" i="10"/>
  <c r="AY54" i="10"/>
  <c r="AY46" i="10"/>
  <c r="AY38" i="10"/>
  <c r="AY69" i="10"/>
  <c r="AY55" i="10"/>
  <c r="AY61" i="10"/>
  <c r="AY48" i="10"/>
  <c r="AY40" i="10"/>
  <c r="AY58" i="10"/>
  <c r="AY56" i="10"/>
  <c r="AY49" i="10"/>
  <c r="AY41" i="10"/>
  <c r="AY50" i="10"/>
  <c r="AY42" i="10"/>
  <c r="AY64" i="10"/>
  <c r="AY63" i="10"/>
  <c r="AY51" i="10"/>
  <c r="AY43" i="10"/>
  <c r="AY65" i="10"/>
  <c r="AY52" i="10"/>
  <c r="AY44" i="10"/>
  <c r="AY66" i="10"/>
  <c r="AY59" i="10"/>
  <c r="AY57" i="10"/>
  <c r="AY53" i="10"/>
  <c r="AY45" i="10"/>
  <c r="AY32" i="10"/>
  <c r="AY39" i="10"/>
  <c r="AY20" i="10"/>
  <c r="AY33" i="10"/>
  <c r="AY21" i="10"/>
  <c r="AY36" i="10"/>
  <c r="AY22" i="10"/>
  <c r="AY37" i="10"/>
  <c r="AY35" i="10"/>
  <c r="AY23" i="10"/>
  <c r="AY29" i="10"/>
  <c r="AY47" i="10"/>
  <c r="AY31" i="10"/>
  <c r="AY18" i="10"/>
  <c r="AZ9" i="10"/>
  <c r="AY15" i="10"/>
  <c r="AY13" i="10"/>
  <c r="AY19" i="10"/>
  <c r="AY34" i="10"/>
  <c r="AY30" i="10"/>
  <c r="AY17" i="10"/>
  <c r="AY16" i="10"/>
  <c r="AY14" i="10"/>
  <c r="Z47" i="8"/>
  <c r="AX25" i="10"/>
  <c r="AX114" i="10" s="1"/>
  <c r="X32" i="8"/>
  <c r="X51" i="8" s="1"/>
  <c r="AW114" i="10"/>
  <c r="V53" i="8"/>
  <c r="D41" i="8" l="1"/>
  <c r="D37" i="8"/>
  <c r="D11" i="8"/>
  <c r="D47" i="8"/>
  <c r="D39" i="8"/>
  <c r="D8" i="8"/>
  <c r="Z6" i="8"/>
  <c r="Z32" i="8"/>
  <c r="AB42" i="8"/>
  <c r="D42" i="8" s="1"/>
  <c r="AB41" i="8"/>
  <c r="AB36" i="8"/>
  <c r="AB20" i="8"/>
  <c r="AC17" i="8"/>
  <c r="E17" i="8" s="1"/>
  <c r="AB12" i="8"/>
  <c r="D12" i="8" s="1"/>
  <c r="AC9" i="8"/>
  <c r="E9" i="8" s="1"/>
  <c r="AB39" i="8"/>
  <c r="AC16" i="8"/>
  <c r="E16" i="8" s="1"/>
  <c r="AC15" i="8"/>
  <c r="E15" i="8" s="1"/>
  <c r="AC14" i="8"/>
  <c r="E14" i="8" s="1"/>
  <c r="AC13" i="8"/>
  <c r="E13" i="8" s="1"/>
  <c r="AC12" i="8"/>
  <c r="E12" i="8" s="1"/>
  <c r="AB11" i="8"/>
  <c r="AB10" i="8"/>
  <c r="D10" i="8" s="1"/>
  <c r="AB38" i="8"/>
  <c r="D38" i="8" s="1"/>
  <c r="AB27" i="8"/>
  <c r="AC21" i="8"/>
  <c r="E21" i="8" s="1"/>
  <c r="AC18" i="8"/>
  <c r="E18" i="8" s="1"/>
  <c r="AB15" i="8"/>
  <c r="D15" i="8" s="1"/>
  <c r="AC10" i="8"/>
  <c r="E10" i="8" s="1"/>
  <c r="AB37" i="8"/>
  <c r="AC23" i="8"/>
  <c r="E23" i="8" s="1"/>
  <c r="AB17" i="8"/>
  <c r="D17" i="8" s="1"/>
  <c r="AB23" i="8"/>
  <c r="D23" i="8" s="1"/>
  <c r="AC19" i="8"/>
  <c r="E19" i="8" s="1"/>
  <c r="AB13" i="8"/>
  <c r="D13" i="8" s="1"/>
  <c r="AC7" i="8"/>
  <c r="E7" i="8" s="1"/>
  <c r="AB35" i="8"/>
  <c r="D35" i="8" s="1"/>
  <c r="AB34" i="8"/>
  <c r="D34" i="8" s="1"/>
  <c r="AC22" i="8"/>
  <c r="E22" i="8" s="1"/>
  <c r="AB19" i="8"/>
  <c r="D19" i="8" s="1"/>
  <c r="AB16" i="8"/>
  <c r="D16" i="8" s="1"/>
  <c r="AB9" i="8"/>
  <c r="D9" i="8" s="1"/>
  <c r="AB7" i="8"/>
  <c r="D7" i="8" s="1"/>
  <c r="AC24" i="8"/>
  <c r="E24" i="8" s="1"/>
  <c r="AB21" i="8"/>
  <c r="D21" i="8" s="1"/>
  <c r="AB18" i="8"/>
  <c r="D18" i="8" s="1"/>
  <c r="AC11" i="8"/>
  <c r="E11" i="8" s="1"/>
  <c r="AB8" i="8"/>
  <c r="AB43" i="8"/>
  <c r="D43" i="8" s="1"/>
  <c r="AB40" i="8"/>
  <c r="D40" i="8" s="1"/>
  <c r="AB24" i="8"/>
  <c r="D24" i="8" s="1"/>
  <c r="AB45" i="8"/>
  <c r="D45" i="8" s="1"/>
  <c r="AC20" i="8"/>
  <c r="E20" i="8" s="1"/>
  <c r="AC8" i="8"/>
  <c r="E8" i="8" s="1"/>
  <c r="AB22" i="8"/>
  <c r="D22" i="8" s="1"/>
  <c r="AB44" i="8"/>
  <c r="D44" i="8" s="1"/>
  <c r="AB29" i="8"/>
  <c r="D29" i="8" s="1"/>
  <c r="B8" i="9" s="1"/>
  <c r="B10" i="9" s="1"/>
  <c r="B20" i="9" s="1"/>
  <c r="AB33" i="8"/>
  <c r="AB14" i="8"/>
  <c r="D14" i="8" s="1"/>
  <c r="Z51" i="8"/>
  <c r="AY111" i="10"/>
  <c r="D20" i="8"/>
  <c r="AB47" i="8"/>
  <c r="D27" i="8"/>
  <c r="AY25" i="10"/>
  <c r="D36" i="8"/>
  <c r="AA6" i="8"/>
  <c r="AZ103" i="10"/>
  <c r="AZ95" i="10"/>
  <c r="AZ104" i="10"/>
  <c r="AZ96" i="10"/>
  <c r="AZ105" i="10"/>
  <c r="AZ97" i="10"/>
  <c r="AZ106" i="10"/>
  <c r="AZ98" i="10"/>
  <c r="AZ107" i="10"/>
  <c r="AZ99" i="10"/>
  <c r="AZ108" i="10"/>
  <c r="AZ100" i="10"/>
  <c r="AZ92" i="10"/>
  <c r="AZ84" i="10"/>
  <c r="AZ109" i="10"/>
  <c r="AZ101" i="10"/>
  <c r="AZ102" i="10"/>
  <c r="AZ94" i="10"/>
  <c r="AZ88" i="10"/>
  <c r="AZ79" i="10"/>
  <c r="AZ71" i="10"/>
  <c r="AZ63" i="10"/>
  <c r="AZ91" i="10"/>
  <c r="AZ86" i="10"/>
  <c r="AZ83" i="10"/>
  <c r="AZ80" i="10"/>
  <c r="AZ72" i="10"/>
  <c r="AZ81" i="10"/>
  <c r="AZ73" i="10"/>
  <c r="AZ74" i="10"/>
  <c r="AZ87" i="10"/>
  <c r="AZ75" i="10"/>
  <c r="AZ82" i="10"/>
  <c r="AZ76" i="10"/>
  <c r="AZ68" i="10"/>
  <c r="AZ89" i="10"/>
  <c r="AZ85" i="10"/>
  <c r="AZ77" i="10"/>
  <c r="AZ69" i="10"/>
  <c r="AZ61" i="10"/>
  <c r="AZ93" i="10"/>
  <c r="AZ90" i="10"/>
  <c r="AZ78" i="10"/>
  <c r="AZ67" i="10"/>
  <c r="AZ55" i="10"/>
  <c r="AZ47" i="10"/>
  <c r="AZ39" i="10"/>
  <c r="AZ58" i="10"/>
  <c r="AZ56" i="10"/>
  <c r="AZ49" i="10"/>
  <c r="AZ41" i="10"/>
  <c r="AZ50" i="10"/>
  <c r="AZ42" i="10"/>
  <c r="AZ64" i="10"/>
  <c r="AZ60" i="10"/>
  <c r="AZ51" i="10"/>
  <c r="AZ43" i="10"/>
  <c r="AZ70" i="10"/>
  <c r="AZ65" i="10"/>
  <c r="AZ52" i="10"/>
  <c r="AZ44" i="10"/>
  <c r="AZ66" i="10"/>
  <c r="AZ59" i="10"/>
  <c r="AZ57" i="10"/>
  <c r="AZ53" i="10"/>
  <c r="AZ45" i="10"/>
  <c r="AZ62" i="10"/>
  <c r="AZ54" i="10"/>
  <c r="AZ46" i="10"/>
  <c r="AZ20" i="10"/>
  <c r="AZ48" i="10"/>
  <c r="AZ33" i="10"/>
  <c r="AZ21" i="10"/>
  <c r="AZ36" i="10"/>
  <c r="AZ22" i="10"/>
  <c r="AZ37" i="10"/>
  <c r="AZ35" i="10"/>
  <c r="AZ23" i="10"/>
  <c r="AZ15" i="10"/>
  <c r="AZ40" i="10"/>
  <c r="AZ29" i="10"/>
  <c r="AZ34" i="10"/>
  <c r="AZ30" i="10"/>
  <c r="AZ38" i="10"/>
  <c r="AZ32" i="10"/>
  <c r="AZ19" i="10"/>
  <c r="AZ18" i="10"/>
  <c r="AZ31" i="10"/>
  <c r="AZ17" i="10"/>
  <c r="AZ13" i="10"/>
  <c r="AZ16" i="10"/>
  <c r="AZ14" i="10"/>
  <c r="BA9" i="10"/>
  <c r="X53" i="8"/>
  <c r="Z53" i="8" s="1"/>
  <c r="E6" i="8" l="1"/>
  <c r="D6" i="8"/>
  <c r="BA104" i="10"/>
  <c r="BA96" i="10"/>
  <c r="BA105" i="10"/>
  <c r="BA97" i="10"/>
  <c r="BA89" i="10"/>
  <c r="BA106" i="10"/>
  <c r="BA98" i="10"/>
  <c r="BA107" i="10"/>
  <c r="BA99" i="10"/>
  <c r="BA91" i="10"/>
  <c r="BA108" i="10"/>
  <c r="BA100" i="10"/>
  <c r="BA92" i="10"/>
  <c r="BA109" i="10"/>
  <c r="BA101" i="10"/>
  <c r="BA93" i="10"/>
  <c r="BA85" i="10"/>
  <c r="BA102" i="10"/>
  <c r="BA103" i="10"/>
  <c r="BA95" i="10"/>
  <c r="BA86" i="10"/>
  <c r="BA83" i="10"/>
  <c r="BA80" i="10"/>
  <c r="BA72" i="10"/>
  <c r="BA64" i="10"/>
  <c r="BA94" i="10"/>
  <c r="BA81" i="10"/>
  <c r="BA73" i="10"/>
  <c r="BA74" i="10"/>
  <c r="BA87" i="10"/>
  <c r="BA84" i="10"/>
  <c r="BA75" i="10"/>
  <c r="BA82" i="10"/>
  <c r="BA76" i="10"/>
  <c r="BA77" i="10"/>
  <c r="BA69" i="10"/>
  <c r="BA90" i="10"/>
  <c r="BA78" i="10"/>
  <c r="BA70" i="10"/>
  <c r="BA62" i="10"/>
  <c r="BA88" i="10"/>
  <c r="BA79" i="10"/>
  <c r="BA68" i="10"/>
  <c r="BA48" i="10"/>
  <c r="BA40" i="10"/>
  <c r="BA71" i="10"/>
  <c r="BA61" i="10"/>
  <c r="BA58" i="10"/>
  <c r="BA56" i="10"/>
  <c r="BA49" i="10"/>
  <c r="BA50" i="10"/>
  <c r="BA42" i="10"/>
  <c r="BA34" i="10"/>
  <c r="BA60" i="10"/>
  <c r="BA51" i="10"/>
  <c r="BA43" i="10"/>
  <c r="BA65" i="10"/>
  <c r="BA63" i="10"/>
  <c r="BA52" i="10"/>
  <c r="BA44" i="10"/>
  <c r="BA66" i="10"/>
  <c r="BA59" i="10"/>
  <c r="BA57" i="10"/>
  <c r="BA53" i="10"/>
  <c r="BA45" i="10"/>
  <c r="BA54" i="10"/>
  <c r="BA46" i="10"/>
  <c r="BA38" i="10"/>
  <c r="BA67" i="10"/>
  <c r="BA55" i="10"/>
  <c r="BA47" i="10"/>
  <c r="BA39" i="10"/>
  <c r="BA33" i="10"/>
  <c r="BA21" i="10"/>
  <c r="BA36" i="10"/>
  <c r="BA22" i="10"/>
  <c r="BA41" i="10"/>
  <c r="BA37" i="10"/>
  <c r="BA35" i="10"/>
  <c r="BA23" i="10"/>
  <c r="BA29" i="10"/>
  <c r="BA111" i="10" s="1"/>
  <c r="BA16" i="10"/>
  <c r="BA30" i="10"/>
  <c r="BA31" i="10"/>
  <c r="BA20" i="10"/>
  <c r="BA32" i="10"/>
  <c r="BA18" i="10"/>
  <c r="BA15" i="10"/>
  <c r="BA19" i="10"/>
  <c r="BA14" i="10"/>
  <c r="BA17" i="10"/>
  <c r="BA13" i="10"/>
  <c r="BB9" i="10"/>
  <c r="AY114" i="10"/>
  <c r="AB32" i="8"/>
  <c r="AB51" i="8" s="1"/>
  <c r="D33" i="8"/>
  <c r="D32" i="8" s="1"/>
  <c r="AZ25" i="10"/>
  <c r="AZ111" i="10"/>
  <c r="AC6" i="8"/>
  <c r="AB6" i="8"/>
  <c r="D51" i="8" l="1"/>
  <c r="AB53" i="8"/>
  <c r="AZ114" i="10"/>
  <c r="BA25" i="10"/>
  <c r="BA114" i="10" s="1"/>
  <c r="C22" i="9"/>
  <c r="C25" i="9" s="1"/>
  <c r="C27" i="9" s="1"/>
  <c r="B22" i="9"/>
  <c r="B25" i="9" s="1"/>
  <c r="B27" i="9" s="1"/>
  <c r="BB105" i="10"/>
  <c r="BB97" i="10"/>
  <c r="BB106" i="10"/>
  <c r="BB98" i="10"/>
  <c r="BB90" i="10"/>
  <c r="BB107" i="10"/>
  <c r="BB99" i="10"/>
  <c r="BB108" i="10"/>
  <c r="BB100" i="10"/>
  <c r="BB92" i="10"/>
  <c r="BB109" i="10"/>
  <c r="BB101" i="10"/>
  <c r="BB93" i="10"/>
  <c r="BB102" i="10"/>
  <c r="BB94" i="10"/>
  <c r="BB86" i="10"/>
  <c r="BB103" i="10"/>
  <c r="BB95" i="10"/>
  <c r="BB104" i="10"/>
  <c r="BB96" i="10"/>
  <c r="BB91" i="10"/>
  <c r="BB81" i="10"/>
  <c r="BB73" i="10"/>
  <c r="BB65" i="10"/>
  <c r="BB74" i="10"/>
  <c r="BB87" i="10"/>
  <c r="BB84" i="10"/>
  <c r="BB75" i="10"/>
  <c r="BB82" i="10"/>
  <c r="BB76" i="10"/>
  <c r="BB77" i="10"/>
  <c r="BB89" i="10"/>
  <c r="BB85" i="10"/>
  <c r="BB78" i="10"/>
  <c r="BB70" i="10"/>
  <c r="BB88" i="10"/>
  <c r="BB79" i="10"/>
  <c r="BB71" i="10"/>
  <c r="BB63" i="10"/>
  <c r="BB83" i="10"/>
  <c r="BB80" i="10"/>
  <c r="BB69" i="10"/>
  <c r="BB61" i="10"/>
  <c r="BB58" i="10"/>
  <c r="BB56" i="10"/>
  <c r="BB49" i="10"/>
  <c r="BB41" i="10"/>
  <c r="BB33" i="10"/>
  <c r="BB50" i="10"/>
  <c r="BB60" i="10"/>
  <c r="BB51" i="10"/>
  <c r="BB43" i="10"/>
  <c r="BB35" i="10"/>
  <c r="BB64" i="10"/>
  <c r="BB52" i="10"/>
  <c r="BB44" i="10"/>
  <c r="BB36" i="10"/>
  <c r="BB66" i="10"/>
  <c r="BB59" i="10"/>
  <c r="BB57" i="10"/>
  <c r="BB53" i="10"/>
  <c r="BB45" i="10"/>
  <c r="BB54" i="10"/>
  <c r="BB46" i="10"/>
  <c r="BB67" i="10"/>
  <c r="BB62" i="10"/>
  <c r="BB55" i="10"/>
  <c r="BB47" i="10"/>
  <c r="BB39" i="10"/>
  <c r="BB72" i="10"/>
  <c r="BB68" i="10"/>
  <c r="BB48" i="10"/>
  <c r="BB40" i="10"/>
  <c r="BB22" i="10"/>
  <c r="BB42" i="10"/>
  <c r="BB37" i="10"/>
  <c r="BB23" i="10"/>
  <c r="BB29" i="10"/>
  <c r="BB16" i="10"/>
  <c r="BB30" i="10"/>
  <c r="BB17" i="10"/>
  <c r="BB34" i="10"/>
  <c r="BB31" i="10"/>
  <c r="BB18" i="10"/>
  <c r="BB38" i="10"/>
  <c r="BB32" i="10"/>
  <c r="BB21" i="10"/>
  <c r="BB13" i="10"/>
  <c r="BB14" i="10"/>
  <c r="BB15" i="10"/>
  <c r="BB19" i="10"/>
  <c r="BB20" i="10"/>
  <c r="BC9" i="10"/>
  <c r="BB25" i="10" l="1"/>
  <c r="BC106" i="10"/>
  <c r="BC98" i="10"/>
  <c r="BC107" i="10"/>
  <c r="BC99" i="10"/>
  <c r="BC91" i="10"/>
  <c r="BC108" i="10"/>
  <c r="BC100" i="10"/>
  <c r="BC92" i="10"/>
  <c r="BC109" i="10"/>
  <c r="BC101" i="10"/>
  <c r="BC93" i="10"/>
  <c r="BC102" i="10"/>
  <c r="BC94" i="10"/>
  <c r="BC103" i="10"/>
  <c r="BC95" i="10"/>
  <c r="BC87" i="10"/>
  <c r="BC104" i="10"/>
  <c r="BC96" i="10"/>
  <c r="BC105" i="10"/>
  <c r="BC97" i="10"/>
  <c r="BC89" i="10"/>
  <c r="BC74" i="10"/>
  <c r="BC66" i="10"/>
  <c r="BC84" i="10"/>
  <c r="BC75" i="10"/>
  <c r="BC82" i="10"/>
  <c r="BC76" i="10"/>
  <c r="BC77" i="10"/>
  <c r="BC69" i="10"/>
  <c r="BC85" i="10"/>
  <c r="BC78" i="10"/>
  <c r="BC90" i="10"/>
  <c r="BC88" i="10"/>
  <c r="BC79" i="10"/>
  <c r="BC71" i="10"/>
  <c r="BC63" i="10"/>
  <c r="BC83" i="10"/>
  <c r="BC80" i="10"/>
  <c r="BC72" i="10"/>
  <c r="BC64" i="10"/>
  <c r="BC56" i="10"/>
  <c r="BC86" i="10"/>
  <c r="BC81" i="10"/>
  <c r="BC73" i="10"/>
  <c r="BC50" i="10"/>
  <c r="BC42" i="10"/>
  <c r="BC34" i="10"/>
  <c r="BC60" i="10"/>
  <c r="BC51" i="10"/>
  <c r="BC52" i="10"/>
  <c r="BC44" i="10"/>
  <c r="BC36" i="10"/>
  <c r="BC65" i="10"/>
  <c r="BC59" i="10"/>
  <c r="BC57" i="10"/>
  <c r="BC53" i="10"/>
  <c r="BC45" i="10"/>
  <c r="BC37" i="10"/>
  <c r="BC70" i="10"/>
  <c r="BC54" i="10"/>
  <c r="BC46" i="10"/>
  <c r="BC67" i="10"/>
  <c r="BC62" i="10"/>
  <c r="BC55" i="10"/>
  <c r="BC47" i="10"/>
  <c r="BC68" i="10"/>
  <c r="BC48" i="10"/>
  <c r="BC40" i="10"/>
  <c r="BC61" i="10"/>
  <c r="BC58" i="10"/>
  <c r="BC49" i="10"/>
  <c r="BC41" i="10"/>
  <c r="BC23" i="10"/>
  <c r="BC35" i="10"/>
  <c r="BC29" i="10"/>
  <c r="BC43" i="10"/>
  <c r="BC30" i="10"/>
  <c r="BC17" i="10"/>
  <c r="BC31" i="10"/>
  <c r="BC18" i="10"/>
  <c r="BC38" i="10"/>
  <c r="BC32" i="10"/>
  <c r="BC19" i="10"/>
  <c r="BC39" i="10"/>
  <c r="BC33" i="10"/>
  <c r="BC22" i="10"/>
  <c r="BC14" i="10"/>
  <c r="BC21" i="10"/>
  <c r="BC20" i="10"/>
  <c r="BC15" i="10"/>
  <c r="BC13" i="10"/>
  <c r="BC16" i="10"/>
  <c r="BD9" i="10"/>
  <c r="BB111" i="10"/>
  <c r="BC111" i="10" l="1"/>
  <c r="BD107" i="10"/>
  <c r="BD99" i="10"/>
  <c r="BD108" i="10"/>
  <c r="BD100" i="10"/>
  <c r="BD92" i="10"/>
  <c r="BD109" i="10"/>
  <c r="BD101" i="10"/>
  <c r="BD93" i="10"/>
  <c r="BD102" i="10"/>
  <c r="BD94" i="10"/>
  <c r="BD103" i="10"/>
  <c r="BD95" i="10"/>
  <c r="BD104" i="10"/>
  <c r="BD96" i="10"/>
  <c r="BD88" i="10"/>
  <c r="BD105" i="10"/>
  <c r="BD97" i="10"/>
  <c r="BD106" i="10"/>
  <c r="BD98" i="10"/>
  <c r="BD90" i="10"/>
  <c r="BD84" i="10"/>
  <c r="BD75" i="10"/>
  <c r="BD67" i="10"/>
  <c r="BD87" i="10"/>
  <c r="BD82" i="10"/>
  <c r="BD76" i="10"/>
  <c r="BD77" i="10"/>
  <c r="BD85" i="10"/>
  <c r="BD78" i="10"/>
  <c r="BD70" i="10"/>
  <c r="BD89" i="10"/>
  <c r="BD79" i="10"/>
  <c r="BD83" i="10"/>
  <c r="BD80" i="10"/>
  <c r="BD72" i="10"/>
  <c r="BD64" i="10"/>
  <c r="BD86" i="10"/>
  <c r="BD81" i="10"/>
  <c r="BD73" i="10"/>
  <c r="BD65" i="10"/>
  <c r="BD57" i="10"/>
  <c r="BD91" i="10"/>
  <c r="BD71" i="10"/>
  <c r="BD60" i="10"/>
  <c r="BD51" i="10"/>
  <c r="BD43" i="10"/>
  <c r="BD35" i="10"/>
  <c r="BD74" i="10"/>
  <c r="BD52" i="10"/>
  <c r="BD59" i="10"/>
  <c r="BD53" i="10"/>
  <c r="BD45" i="10"/>
  <c r="BD37" i="10"/>
  <c r="BD66" i="10"/>
  <c r="BD63" i="10"/>
  <c r="BD54" i="10"/>
  <c r="BD46" i="10"/>
  <c r="BD38" i="10"/>
  <c r="BD62" i="10"/>
  <c r="BD55" i="10"/>
  <c r="BD47" i="10"/>
  <c r="BD68" i="10"/>
  <c r="BD48" i="10"/>
  <c r="BD61" i="10"/>
  <c r="BD58" i="10"/>
  <c r="BD49" i="10"/>
  <c r="BD41" i="10"/>
  <c r="BD69" i="10"/>
  <c r="BD56" i="10"/>
  <c r="BD50" i="10"/>
  <c r="BD42" i="10"/>
  <c r="BD36" i="10"/>
  <c r="BD29" i="10"/>
  <c r="BD30" i="10"/>
  <c r="BD31" i="10"/>
  <c r="BD18" i="10"/>
  <c r="BD44" i="10"/>
  <c r="BD40" i="10"/>
  <c r="BD34" i="10"/>
  <c r="BD32" i="10"/>
  <c r="BD19" i="10"/>
  <c r="BD20" i="10"/>
  <c r="BD39" i="10"/>
  <c r="BD23" i="10"/>
  <c r="BD15" i="10"/>
  <c r="BD22" i="10"/>
  <c r="BD33" i="10"/>
  <c r="BD21" i="10"/>
  <c r="BD14" i="10"/>
  <c r="BE9" i="10"/>
  <c r="BD16" i="10"/>
  <c r="BD17" i="10"/>
  <c r="BD13" i="10"/>
  <c r="BD25" i="10" s="1"/>
  <c r="BC25" i="10"/>
  <c r="BC114" i="10" s="1"/>
  <c r="BB114" i="10"/>
  <c r="BE108" i="10" l="1"/>
  <c r="BF108" i="10" s="1"/>
  <c r="BE100" i="10"/>
  <c r="BF100" i="10" s="1"/>
  <c r="BE109" i="10"/>
  <c r="BF109" i="10" s="1"/>
  <c r="BE101" i="10"/>
  <c r="BF101" i="10" s="1"/>
  <c r="BE93" i="10"/>
  <c r="BF93" i="10" s="1"/>
  <c r="BE102" i="10"/>
  <c r="BF102" i="10" s="1"/>
  <c r="BE94" i="10"/>
  <c r="BF94" i="10" s="1"/>
  <c r="BE103" i="10"/>
  <c r="BF103" i="10" s="1"/>
  <c r="BE95" i="10"/>
  <c r="BF95" i="10" s="1"/>
  <c r="BE104" i="10"/>
  <c r="BF104" i="10" s="1"/>
  <c r="BE96" i="10"/>
  <c r="BF96" i="10" s="1"/>
  <c r="BE105" i="10"/>
  <c r="BF105" i="10" s="1"/>
  <c r="BE97" i="10"/>
  <c r="BF97" i="10" s="1"/>
  <c r="BE89" i="10"/>
  <c r="BF89" i="10" s="1"/>
  <c r="BE106" i="10"/>
  <c r="BF106" i="10" s="1"/>
  <c r="BE98" i="10"/>
  <c r="BF98" i="10" s="1"/>
  <c r="BE107" i="10"/>
  <c r="BF107" i="10" s="1"/>
  <c r="BE99" i="10"/>
  <c r="BF99" i="10" s="1"/>
  <c r="BE91" i="10"/>
  <c r="BF91" i="10" s="1"/>
  <c r="BE87" i="10"/>
  <c r="BF87" i="10" s="1"/>
  <c r="BE82" i="10"/>
  <c r="BF82" i="10" s="1"/>
  <c r="BE76" i="10"/>
  <c r="BF76" i="10" s="1"/>
  <c r="BE68" i="10"/>
  <c r="BF68" i="10" s="1"/>
  <c r="BE60" i="10"/>
  <c r="BF60" i="10" s="1"/>
  <c r="BE77" i="10"/>
  <c r="BF77" i="10" s="1"/>
  <c r="BE85" i="10"/>
  <c r="BF85" i="10" s="1"/>
  <c r="BE78" i="10"/>
  <c r="BF78" i="10" s="1"/>
  <c r="BE79" i="10"/>
  <c r="BF79" i="10" s="1"/>
  <c r="BE71" i="10"/>
  <c r="BF71" i="10" s="1"/>
  <c r="BE90" i="10"/>
  <c r="BF90" i="10" s="1"/>
  <c r="BE88" i="10"/>
  <c r="BF88" i="10" s="1"/>
  <c r="BE83" i="10"/>
  <c r="BF83" i="10" s="1"/>
  <c r="BE80" i="10"/>
  <c r="BF80" i="10" s="1"/>
  <c r="BE92" i="10"/>
  <c r="BF92" i="10" s="1"/>
  <c r="BE86" i="10"/>
  <c r="BF86" i="10" s="1"/>
  <c r="BE81" i="10"/>
  <c r="BF81" i="10" s="1"/>
  <c r="BE73" i="10"/>
  <c r="BF73" i="10" s="1"/>
  <c r="BE65" i="10"/>
  <c r="BF65" i="10" s="1"/>
  <c r="BE74" i="10"/>
  <c r="BF74" i="10" s="1"/>
  <c r="BE66" i="10"/>
  <c r="BF66" i="10" s="1"/>
  <c r="BE58" i="10"/>
  <c r="BF58" i="10" s="1"/>
  <c r="BE84" i="10"/>
  <c r="BF84" i="10" s="1"/>
  <c r="BE75" i="10"/>
  <c r="BF75" i="10" s="1"/>
  <c r="BE52" i="10"/>
  <c r="BF52" i="10" s="1"/>
  <c r="BE44" i="10"/>
  <c r="BF44" i="10" s="1"/>
  <c r="BE36" i="10"/>
  <c r="BF36" i="10" s="1"/>
  <c r="BE59" i="10"/>
  <c r="BF59" i="10" s="1"/>
  <c r="BE53" i="10"/>
  <c r="BF53" i="10" s="1"/>
  <c r="BE64" i="10"/>
  <c r="BF64" i="10" s="1"/>
  <c r="BE63" i="10"/>
  <c r="BF63" i="10" s="1"/>
  <c r="BE57" i="10"/>
  <c r="BF57" i="10" s="1"/>
  <c r="BE54" i="10"/>
  <c r="BF54" i="10" s="1"/>
  <c r="BE46" i="10"/>
  <c r="BF46" i="10" s="1"/>
  <c r="BE38" i="10"/>
  <c r="BF38" i="10" s="1"/>
  <c r="BE70" i="10"/>
  <c r="BF70" i="10" s="1"/>
  <c r="BE62" i="10"/>
  <c r="BF62" i="10" s="1"/>
  <c r="BE55" i="10"/>
  <c r="BF55" i="10" s="1"/>
  <c r="BE47" i="10"/>
  <c r="BF47" i="10" s="1"/>
  <c r="BE39" i="10"/>
  <c r="BF39" i="10" s="1"/>
  <c r="BE67" i="10"/>
  <c r="BF67" i="10" s="1"/>
  <c r="BE48" i="10"/>
  <c r="BF48" i="10" s="1"/>
  <c r="BE61" i="10"/>
  <c r="BF61" i="10" s="1"/>
  <c r="BE49" i="10"/>
  <c r="BF49" i="10" s="1"/>
  <c r="BE72" i="10"/>
  <c r="BF72" i="10" s="1"/>
  <c r="BE69" i="10"/>
  <c r="BF69" i="10" s="1"/>
  <c r="BE56" i="10"/>
  <c r="BF56" i="10" s="1"/>
  <c r="BE50" i="10"/>
  <c r="BF50" i="10" s="1"/>
  <c r="BE42" i="10"/>
  <c r="BF42" i="10" s="1"/>
  <c r="BE51" i="10"/>
  <c r="BF51" i="10" s="1"/>
  <c r="BE43" i="10"/>
  <c r="BF43" i="10" s="1"/>
  <c r="BE37" i="10"/>
  <c r="BF37" i="10" s="1"/>
  <c r="BE35" i="10"/>
  <c r="BF35" i="10" s="1"/>
  <c r="BE30" i="10"/>
  <c r="BF30" i="10" s="1"/>
  <c r="BE41" i="10"/>
  <c r="BF41" i="10" s="1"/>
  <c r="BE31" i="10"/>
  <c r="BF31" i="10" s="1"/>
  <c r="BE40" i="10"/>
  <c r="BF40" i="10" s="1"/>
  <c r="BE34" i="10"/>
  <c r="BF34" i="10" s="1"/>
  <c r="BE32" i="10"/>
  <c r="BF32" i="10" s="1"/>
  <c r="BE19" i="10"/>
  <c r="BF19" i="10" s="1"/>
  <c r="BE20" i="10"/>
  <c r="BF20" i="10" s="1"/>
  <c r="BE45" i="10"/>
  <c r="BF45" i="10" s="1"/>
  <c r="BE21" i="10"/>
  <c r="BF21" i="10" s="1"/>
  <c r="BE33" i="10"/>
  <c r="BF33" i="10" s="1"/>
  <c r="BE22" i="10"/>
  <c r="BF22" i="10" s="1"/>
  <c r="BE29" i="10"/>
  <c r="BE16" i="10"/>
  <c r="BF16" i="10" s="1"/>
  <c r="BE18" i="10"/>
  <c r="BF18" i="10" s="1"/>
  <c r="BE23" i="10"/>
  <c r="BF23" i="10" s="1"/>
  <c r="BE17" i="10"/>
  <c r="BF17" i="10" s="1"/>
  <c r="BE15" i="10"/>
  <c r="BF15" i="10" s="1"/>
  <c r="BE14" i="10"/>
  <c r="BF14" i="10" s="1"/>
  <c r="BE13" i="10"/>
  <c r="BD111" i="10"/>
  <c r="BD114" i="10" s="1"/>
  <c r="BE25" i="10" l="1"/>
  <c r="BF13" i="10"/>
  <c r="BF25" i="10" s="1"/>
  <c r="BE111" i="10"/>
  <c r="BF29" i="10"/>
  <c r="BF111" i="10" s="1"/>
  <c r="BF114" i="10" l="1"/>
  <c r="BE114" i="10"/>
</calcChain>
</file>

<file path=xl/sharedStrings.xml><?xml version="1.0" encoding="utf-8"?>
<sst xmlns="http://schemas.openxmlformats.org/spreadsheetml/2006/main" count="29937" uniqueCount="1809">
  <si>
    <t>Investors</t>
  </si>
  <si>
    <t>Investor Acc Number</t>
  </si>
  <si>
    <t>Investor Name</t>
  </si>
  <si>
    <t>Investor Surname</t>
  </si>
  <si>
    <t>Category</t>
  </si>
  <si>
    <t>Opportunity Code</t>
  </si>
  <si>
    <t>Sold</t>
  </si>
  <si>
    <t>Tansferred</t>
  </si>
  <si>
    <t>Block</t>
  </si>
  <si>
    <t>Deposit Date</t>
  </si>
  <si>
    <t>Release Date</t>
  </si>
  <si>
    <t>End Date</t>
  </si>
  <si>
    <t>Investment Number</t>
  </si>
  <si>
    <t>Investment Amount</t>
  </si>
  <si>
    <t>Investment Interest Rate</t>
  </si>
  <si>
    <t>Early Release</t>
  </si>
  <si>
    <t>Still Pledged</t>
  </si>
  <si>
    <t>Momentum Interest</t>
  </si>
  <si>
    <t>Investment Interest</t>
  </si>
  <si>
    <t>Interest</t>
  </si>
  <si>
    <t>ZCAM01</t>
  </si>
  <si>
    <t>Jeremy &amp; Rosaline</t>
  </si>
  <si>
    <t>Campbell</t>
  </si>
  <si>
    <t>Heron Fields</t>
  </si>
  <si>
    <t>HFA101</t>
  </si>
  <si>
    <t>A</t>
  </si>
  <si>
    <t>ZSCH01</t>
  </si>
  <si>
    <t>Inge</t>
  </si>
  <si>
    <t>Schubert</t>
  </si>
  <si>
    <t>ZZYL03</t>
  </si>
  <si>
    <t>Sandra Robyn</t>
  </si>
  <si>
    <t>Zylstra</t>
  </si>
  <si>
    <t>HFA102</t>
  </si>
  <si>
    <t>ZELE01</t>
  </si>
  <si>
    <t>Emile Kenneth</t>
  </si>
  <si>
    <t>Lew</t>
  </si>
  <si>
    <t>HFA103</t>
  </si>
  <si>
    <t>ZHIL01</t>
  </si>
  <si>
    <t>Trevor David</t>
  </si>
  <si>
    <t>Hill</t>
  </si>
  <si>
    <t>ZVAN02</t>
  </si>
  <si>
    <t>Agatha Dorothea</t>
  </si>
  <si>
    <t>van Schalkwyk</t>
  </si>
  <si>
    <t>ZDEB01</t>
  </si>
  <si>
    <t>William Henry</t>
  </si>
  <si>
    <t>De Beer</t>
  </si>
  <si>
    <t>HFA104</t>
  </si>
  <si>
    <t>ZBLO01</t>
  </si>
  <si>
    <t>Robert Errol</t>
  </si>
  <si>
    <t>Blows</t>
  </si>
  <si>
    <t>HFA105</t>
  </si>
  <si>
    <t>ZCRO01</t>
  </si>
  <si>
    <t>Marc</t>
  </si>
  <si>
    <t>Lunau</t>
  </si>
  <si>
    <t>ZLAB02</t>
  </si>
  <si>
    <t>Jandre</t>
  </si>
  <si>
    <t>Labuschagne</t>
  </si>
  <si>
    <t>ZLUN01</t>
  </si>
  <si>
    <t>ZRAN01</t>
  </si>
  <si>
    <t>Ross Partick Gemill</t>
  </si>
  <si>
    <t>Rankin</t>
  </si>
  <si>
    <t>ZSPE01</t>
  </si>
  <si>
    <t>Mosiuoa Samuel</t>
  </si>
  <si>
    <t>Speelman</t>
  </si>
  <si>
    <t>ZCOL01</t>
  </si>
  <si>
    <t>Christine</t>
  </si>
  <si>
    <t>Collins</t>
  </si>
  <si>
    <t>HFA106</t>
  </si>
  <si>
    <t>ZJOH01</t>
  </si>
  <si>
    <t>Lisa-Marie Natalie</t>
  </si>
  <si>
    <t>Johns</t>
  </si>
  <si>
    <t>ZLOU01</t>
  </si>
  <si>
    <t>Ricardo Brandon</t>
  </si>
  <si>
    <t>Louw</t>
  </si>
  <si>
    <t>ZVZY01</t>
  </si>
  <si>
    <t>Jacques Petrus</t>
  </si>
  <si>
    <t>van Zyl</t>
  </si>
  <si>
    <t>ZDAD01</t>
  </si>
  <si>
    <t>Feroz</t>
  </si>
  <si>
    <t>Dadoo</t>
  </si>
  <si>
    <t>HFA201</t>
  </si>
  <si>
    <t>ZDAM01</t>
  </si>
  <si>
    <t>Lisbeth</t>
  </si>
  <si>
    <t>Damane</t>
  </si>
  <si>
    <t>ZBEL01</t>
  </si>
  <si>
    <t>Helen Constance</t>
  </si>
  <si>
    <t>Belford</t>
  </si>
  <si>
    <t>HFA202</t>
  </si>
  <si>
    <t>ZHUN01</t>
  </si>
  <si>
    <t>Lance</t>
  </si>
  <si>
    <t>Hunter</t>
  </si>
  <si>
    <t>ZLEW01</t>
  </si>
  <si>
    <t>Martina Christina</t>
  </si>
  <si>
    <t>Lewis</t>
  </si>
  <si>
    <t>ZMAR01</t>
  </si>
  <si>
    <t>Beverley-Ann Kinsla</t>
  </si>
  <si>
    <t>Martin</t>
  </si>
  <si>
    <t>ZBAR01</t>
  </si>
  <si>
    <t>Stuart Christopher</t>
  </si>
  <si>
    <t>Barr</t>
  </si>
  <si>
    <t>HFA203</t>
  </si>
  <si>
    <t>ZDAV01</t>
  </si>
  <si>
    <t>Heather Mary Lyn</t>
  </si>
  <si>
    <t>Davies</t>
  </si>
  <si>
    <t>ZNGO01</t>
  </si>
  <si>
    <t>Khula Moses</t>
  </si>
  <si>
    <t>Ngomane</t>
  </si>
  <si>
    <t>ZVBL01</t>
  </si>
  <si>
    <t>Glenda</t>
  </si>
  <si>
    <t>van Blerk</t>
  </si>
  <si>
    <t>ZFEM01</t>
  </si>
  <si>
    <t>Francina Elisabeth</t>
  </si>
  <si>
    <t>Morkel</t>
  </si>
  <si>
    <t>HFA204</t>
  </si>
  <si>
    <t>ZJBM01</t>
  </si>
  <si>
    <t>Jacobus Bruwer</t>
  </si>
  <si>
    <t>ZKOO01</t>
  </si>
  <si>
    <t>Jayprakash Brijbukhandas</t>
  </si>
  <si>
    <t>Koovarjee</t>
  </si>
  <si>
    <t>ZVAN01</t>
  </si>
  <si>
    <t>Gerhard Andre</t>
  </si>
  <si>
    <t>van Rensburg</t>
  </si>
  <si>
    <t>ZHEI01</t>
  </si>
  <si>
    <t>Dieter Raimund</t>
  </si>
  <si>
    <t>Heinze</t>
  </si>
  <si>
    <t>HFA205</t>
  </si>
  <si>
    <t>ZHEY01</t>
  </si>
  <si>
    <t>Vincent Derick</t>
  </si>
  <si>
    <t>Heynes</t>
  </si>
  <si>
    <t>ZTPI01</t>
  </si>
  <si>
    <t>Raisibe Ellen</t>
  </si>
  <si>
    <t>Matlala</t>
  </si>
  <si>
    <t>ZBOH01</t>
  </si>
  <si>
    <t>Werner Hugo Bohme &amp;</t>
  </si>
  <si>
    <t>Brenda Bohme</t>
  </si>
  <si>
    <t>HFA206</t>
  </si>
  <si>
    <t>ZLEW02</t>
  </si>
  <si>
    <t>Leon</t>
  </si>
  <si>
    <t>ZMAG01</t>
  </si>
  <si>
    <t>Petro</t>
  </si>
  <si>
    <t>Psomotragos</t>
  </si>
  <si>
    <t>ZVDM01</t>
  </si>
  <si>
    <t>Paula</t>
  </si>
  <si>
    <t>van der Mescht</t>
  </si>
  <si>
    <t>ZMAT01</t>
  </si>
  <si>
    <t>Natalie</t>
  </si>
  <si>
    <t>Matthews</t>
  </si>
  <si>
    <t>HFA301</t>
  </si>
  <si>
    <t>ZTSH01</t>
  </si>
  <si>
    <t>Thandeka Patience</t>
  </si>
  <si>
    <t>Tshabalala</t>
  </si>
  <si>
    <t>ZASD01</t>
  </si>
  <si>
    <t>Stuart Charles</t>
  </si>
  <si>
    <t>Bendall</t>
  </si>
  <si>
    <t>HFA302</t>
  </si>
  <si>
    <t>ZMCK01</t>
  </si>
  <si>
    <t>Caitlin</t>
  </si>
  <si>
    <t>MacKenzie-Jones</t>
  </si>
  <si>
    <t>ZGMA01</t>
  </si>
  <si>
    <t>Gerald Adriaan Odendal</t>
  </si>
  <si>
    <t>Matthee</t>
  </si>
  <si>
    <t>HFA303</t>
  </si>
  <si>
    <t>ZLMA01</t>
  </si>
  <si>
    <t>Luvo</t>
  </si>
  <si>
    <t>Magwaza</t>
  </si>
  <si>
    <t>ZSMI01</t>
  </si>
  <si>
    <t>Eugene Patrick</t>
  </si>
  <si>
    <t>Smit</t>
  </si>
  <si>
    <t>ZVDW01</t>
  </si>
  <si>
    <t>Philip</t>
  </si>
  <si>
    <t xml:space="preserve">van der Walt </t>
  </si>
  <si>
    <t>ZJHO01</t>
  </si>
  <si>
    <t>Jean</t>
  </si>
  <si>
    <t>Hoets</t>
  </si>
  <si>
    <t>HFA304</t>
  </si>
  <si>
    <t>ZKRO01</t>
  </si>
  <si>
    <t>Frans</t>
  </si>
  <si>
    <t>van der Merwe</t>
  </si>
  <si>
    <t>ZPED01</t>
  </si>
  <si>
    <t>Wendy</t>
  </si>
  <si>
    <t>Pedersen</t>
  </si>
  <si>
    <t>ZSOU02</t>
  </si>
  <si>
    <t>Frances Leathem</t>
  </si>
  <si>
    <t>Sourgen</t>
  </si>
  <si>
    <t>ZVER02</t>
  </si>
  <si>
    <t>Jean-Jacques EP</t>
  </si>
  <si>
    <t>Verhaeghe</t>
  </si>
  <si>
    <t>ZKRO03</t>
  </si>
  <si>
    <t>Jacqueline</t>
  </si>
  <si>
    <t>Krohn</t>
  </si>
  <si>
    <t>HFA305</t>
  </si>
  <si>
    <t>ZMUS01</t>
  </si>
  <si>
    <t>Claire Louise</t>
  </si>
  <si>
    <t>Musson</t>
  </si>
  <si>
    <t>ZPRE01</t>
  </si>
  <si>
    <t>Magdalena</t>
  </si>
  <si>
    <t>Pretorius</t>
  </si>
  <si>
    <t>HFA306</t>
  </si>
  <si>
    <t>ZFOU01</t>
  </si>
  <si>
    <t>Hester Magrietha</t>
  </si>
  <si>
    <t>Fourie</t>
  </si>
  <si>
    <t>ZMAT03</t>
  </si>
  <si>
    <t>Delia</t>
  </si>
  <si>
    <t>ZVOL01</t>
  </si>
  <si>
    <t>Gideon Cornelius</t>
  </si>
  <si>
    <t>Volschenk</t>
  </si>
  <si>
    <t>ZINT01</t>
  </si>
  <si>
    <t>HFB101</t>
  </si>
  <si>
    <t>B</t>
  </si>
  <si>
    <t>ZKFT01</t>
  </si>
  <si>
    <t>Koovarjee Family Trust</t>
  </si>
  <si>
    <t>ZMEH01</t>
  </si>
  <si>
    <t>Ralph Graham</t>
  </si>
  <si>
    <t>Mehl</t>
  </si>
  <si>
    <t>ZTHO01</t>
  </si>
  <si>
    <t>Tamzin</t>
  </si>
  <si>
    <t>HFB102</t>
  </si>
  <si>
    <t>ZGOV01</t>
  </si>
  <si>
    <t>Preshnee</t>
  </si>
  <si>
    <t>Govender</t>
  </si>
  <si>
    <t>ZSCH02</t>
  </si>
  <si>
    <t>Zeldre</t>
  </si>
  <si>
    <t>ZBET02</t>
  </si>
  <si>
    <t>Dawie Izak</t>
  </si>
  <si>
    <t>Bester</t>
  </si>
  <si>
    <t>HFB103</t>
  </si>
  <si>
    <t>ZZYL02</t>
  </si>
  <si>
    <t>Petronella Johanna</t>
  </si>
  <si>
    <t>HFB104</t>
  </si>
  <si>
    <t>ZMCD01</t>
  </si>
  <si>
    <t>Veronica Agnes</t>
  </si>
  <si>
    <t>McDonald</t>
  </si>
  <si>
    <t>ZRIB01</t>
  </si>
  <si>
    <t>Paulo Sergio Da Silva</t>
  </si>
  <si>
    <t>Ribeiro</t>
  </si>
  <si>
    <t>ZBUR01</t>
  </si>
  <si>
    <t>Barend Frederik</t>
  </si>
  <si>
    <t>Burger</t>
  </si>
  <si>
    <t>HFB105</t>
  </si>
  <si>
    <t>ZKRU01</t>
  </si>
  <si>
    <t>Jurgen</t>
  </si>
  <si>
    <t>Kruger</t>
  </si>
  <si>
    <t>ZBAR02</t>
  </si>
  <si>
    <t>Nicolaas Jacobus (Jaco)</t>
  </si>
  <si>
    <t>Barkhuysen</t>
  </si>
  <si>
    <t>HFB106</t>
  </si>
  <si>
    <t>ZTSO01</t>
  </si>
  <si>
    <t>Abram Matlotleng</t>
  </si>
  <si>
    <t>Tsoku</t>
  </si>
  <si>
    <t>ZWAY01</t>
  </si>
  <si>
    <t>Shirley Kathleen</t>
  </si>
  <si>
    <t>Way</t>
  </si>
  <si>
    <t>ZDIC01</t>
  </si>
  <si>
    <t>Grant Allan</t>
  </si>
  <si>
    <t>Dickinson</t>
  </si>
  <si>
    <t>HFB107</t>
  </si>
  <si>
    <t>ZJOR01</t>
  </si>
  <si>
    <t>Glen Rutherford</t>
  </si>
  <si>
    <t>Jordaan</t>
  </si>
  <si>
    <t>HFB108</t>
  </si>
  <si>
    <t>ZDEK01</t>
  </si>
  <si>
    <t>Dawn Margaret</t>
  </si>
  <si>
    <t>De Klerk (Way)</t>
  </si>
  <si>
    <t>ZSCA01</t>
  </si>
  <si>
    <t>Kert</t>
  </si>
  <si>
    <t>Scalzini</t>
  </si>
  <si>
    <t>HFB109</t>
  </si>
  <si>
    <t>ZGIL01</t>
  </si>
  <si>
    <t>Estelle Maria</t>
  </si>
  <si>
    <t>Gildenhuys</t>
  </si>
  <si>
    <t>ZHAM01</t>
  </si>
  <si>
    <t>Lynnette Gladys</t>
  </si>
  <si>
    <t>Hambidge</t>
  </si>
  <si>
    <t>HFB110</t>
  </si>
  <si>
    <t>HFB111</t>
  </si>
  <si>
    <t>ZSCA02</t>
  </si>
  <si>
    <t>Chad</t>
  </si>
  <si>
    <t>ZSCH03</t>
  </si>
  <si>
    <t>Gary James</t>
  </si>
  <si>
    <t>Schmidt</t>
  </si>
  <si>
    <t>ZBEN01</t>
  </si>
  <si>
    <t>Heino</t>
  </si>
  <si>
    <t>Beneke</t>
  </si>
  <si>
    <t>HFB201</t>
  </si>
  <si>
    <t>ZGLO01</t>
  </si>
  <si>
    <t>Elizma</t>
  </si>
  <si>
    <t>Goltz</t>
  </si>
  <si>
    <t>ZMIN01</t>
  </si>
  <si>
    <t>Irene Petronella</t>
  </si>
  <si>
    <t>Minnaar</t>
  </si>
  <si>
    <t>HFB202</t>
  </si>
  <si>
    <t>ZRUS01</t>
  </si>
  <si>
    <t>Izak Cornelius</t>
  </si>
  <si>
    <t>Rust</t>
  </si>
  <si>
    <t>ZVAL01</t>
  </si>
  <si>
    <t>Manoj</t>
  </si>
  <si>
    <t>Vallabh</t>
  </si>
  <si>
    <t>HFB203</t>
  </si>
  <si>
    <t>ZWAL01</t>
  </si>
  <si>
    <t>Benedict Joseph</t>
  </si>
  <si>
    <t>Walters</t>
  </si>
  <si>
    <t>HFB204</t>
  </si>
  <si>
    <t>HFB205</t>
  </si>
  <si>
    <t>ZDEL01</t>
  </si>
  <si>
    <t>Pieter</t>
  </si>
  <si>
    <t>Jansen van Vuuren</t>
  </si>
  <si>
    <t>HFB206</t>
  </si>
  <si>
    <t>HFB207</t>
  </si>
  <si>
    <t>ZFLA01</t>
  </si>
  <si>
    <t>Jose Manuel Rezende</t>
  </si>
  <si>
    <t>Flamengo</t>
  </si>
  <si>
    <t>HFB208</t>
  </si>
  <si>
    <t>ZHAA01</t>
  </si>
  <si>
    <t>Maresia</t>
  </si>
  <si>
    <t>Haasbroek</t>
  </si>
  <si>
    <t>HFB209</t>
  </si>
  <si>
    <t>ZEDE01</t>
  </si>
  <si>
    <t>JP</t>
  </si>
  <si>
    <t>van Eden</t>
  </si>
  <si>
    <t>HFB210</t>
  </si>
  <si>
    <t>ZJAN02</t>
  </si>
  <si>
    <t>Lynne</t>
  </si>
  <si>
    <t>ZMBA01</t>
  </si>
  <si>
    <t>Vincent Mogoane</t>
  </si>
  <si>
    <t>Mbatha</t>
  </si>
  <si>
    <t>ZAFR01</t>
  </si>
  <si>
    <t>John Robert</t>
  </si>
  <si>
    <t>HFB211</t>
  </si>
  <si>
    <t>ZBEN02</t>
  </si>
  <si>
    <t>Veronica</t>
  </si>
  <si>
    <t>HFB212</t>
  </si>
  <si>
    <t>ZREN01</t>
  </si>
  <si>
    <t>Marlene Ann</t>
  </si>
  <si>
    <t>HFB213</t>
  </si>
  <si>
    <t>HFB214</t>
  </si>
  <si>
    <t>ZKUS04</t>
  </si>
  <si>
    <t>Willie</t>
  </si>
  <si>
    <t>Kusel</t>
  </si>
  <si>
    <t>HFB301</t>
  </si>
  <si>
    <t>ZLAB01</t>
  </si>
  <si>
    <t>Andre Jan</t>
  </si>
  <si>
    <t>ZPRO01</t>
  </si>
  <si>
    <t>Adrian</t>
  </si>
  <si>
    <t>du Toit</t>
  </si>
  <si>
    <t>HFB302</t>
  </si>
  <si>
    <t>ZLOU03</t>
  </si>
  <si>
    <t>Peter Arnold</t>
  </si>
  <si>
    <t>Louwrens</t>
  </si>
  <si>
    <t>HFB303</t>
  </si>
  <si>
    <t>ZRUD01</t>
  </si>
  <si>
    <t>ZDOT01</t>
  </si>
  <si>
    <t>Mark Charles</t>
  </si>
  <si>
    <t>Pope</t>
  </si>
  <si>
    <t>HFB304</t>
  </si>
  <si>
    <t>ZSCH04</t>
  </si>
  <si>
    <t>Christiaan</t>
  </si>
  <si>
    <t>Schroder</t>
  </si>
  <si>
    <t>HFB306</t>
  </si>
  <si>
    <t>ZROU01</t>
  </si>
  <si>
    <t>Laura</t>
  </si>
  <si>
    <t>Roux</t>
  </si>
  <si>
    <t>HFB307</t>
  </si>
  <si>
    <t>ZVOR01</t>
  </si>
  <si>
    <t xml:space="preserve">Sophia Maria Catharina </t>
  </si>
  <si>
    <t>Vorster</t>
  </si>
  <si>
    <t>ZGOF01</t>
  </si>
  <si>
    <t>Angela</t>
  </si>
  <si>
    <t>Goff</t>
  </si>
  <si>
    <t>HFB308</t>
  </si>
  <si>
    <t>ZBLU01</t>
  </si>
  <si>
    <t>Samantha Jessica</t>
  </si>
  <si>
    <t>Blues</t>
  </si>
  <si>
    <t>HFB309</t>
  </si>
  <si>
    <t>ZJAN03</t>
  </si>
  <si>
    <t>Rudolph Johannes</t>
  </si>
  <si>
    <t>ZVED01</t>
  </si>
  <si>
    <t>Craig</t>
  </si>
  <si>
    <t>Vedders</t>
  </si>
  <si>
    <t>HFB310</t>
  </si>
  <si>
    <t>HFB311</t>
  </si>
  <si>
    <t>HFB312</t>
  </si>
  <si>
    <t>ZCON01</t>
  </si>
  <si>
    <t>Gerhard Lotter</t>
  </si>
  <si>
    <t>Conradie</t>
  </si>
  <si>
    <t>HFB313</t>
  </si>
  <si>
    <t>Heron View</t>
  </si>
  <si>
    <t>HVC101</t>
  </si>
  <si>
    <t>C</t>
  </si>
  <si>
    <t>ZDEH01</t>
  </si>
  <si>
    <t>Charl</t>
  </si>
  <si>
    <t>Oberholzer</t>
  </si>
  <si>
    <t>ZERA02</t>
  </si>
  <si>
    <t>Chantal Celeste Jafthaleen</t>
  </si>
  <si>
    <t>Erasmus</t>
  </si>
  <si>
    <t>ZKRI02</t>
  </si>
  <si>
    <t>Hermanus Johannes</t>
  </si>
  <si>
    <t>Kriel</t>
  </si>
  <si>
    <t>HVC102</t>
  </si>
  <si>
    <t>ZDEV01</t>
  </si>
  <si>
    <t>Andre Deric</t>
  </si>
  <si>
    <t>de Villiers</t>
  </si>
  <si>
    <t>HVC103</t>
  </si>
  <si>
    <t>ZTHA01</t>
  </si>
  <si>
    <t>HVC104</t>
  </si>
  <si>
    <t>ZDEM01</t>
  </si>
  <si>
    <t>Gillies Nikian Anton</t>
  </si>
  <si>
    <t>De Montille</t>
  </si>
  <si>
    <t>HVC105</t>
  </si>
  <si>
    <t>ZWED01</t>
  </si>
  <si>
    <t>Hans Jurgen Peter</t>
  </si>
  <si>
    <t>Wedermann</t>
  </si>
  <si>
    <t>ZNUN01</t>
  </si>
  <si>
    <t>Francisco Antonio</t>
  </si>
  <si>
    <t>Nunes</t>
  </si>
  <si>
    <t>HVC106</t>
  </si>
  <si>
    <t>ZOLI01</t>
  </si>
  <si>
    <t>Jan Lukas Cornelus</t>
  </si>
  <si>
    <t>Olivier</t>
  </si>
  <si>
    <t>ZRIT01</t>
  </si>
  <si>
    <t>Dennis</t>
  </si>
  <si>
    <t>Ritter</t>
  </si>
  <si>
    <t>HVC201</t>
  </si>
  <si>
    <t>ZKUS03</t>
  </si>
  <si>
    <t>Joanne Tracy</t>
  </si>
  <si>
    <t>Kuster</t>
  </si>
  <si>
    <t>ZALM01</t>
  </si>
  <si>
    <t>HVC202</t>
  </si>
  <si>
    <t>ZMON01</t>
  </si>
  <si>
    <t>Zolani</t>
  </si>
  <si>
    <t>Moni</t>
  </si>
  <si>
    <t>ZPER01</t>
  </si>
  <si>
    <t>Abraham Jacobus</t>
  </si>
  <si>
    <t>ZRAB02</t>
  </si>
  <si>
    <t>Roisin Natalie</t>
  </si>
  <si>
    <t>Rabe (Mc Dowell)</t>
  </si>
  <si>
    <t>ZVAN11</t>
  </si>
  <si>
    <t>Wilma</t>
  </si>
  <si>
    <t>van Bosch</t>
  </si>
  <si>
    <t>ZDEC01</t>
  </si>
  <si>
    <t>Hendrik</t>
  </si>
  <si>
    <t>de Clerk</t>
  </si>
  <si>
    <t>HVC203</t>
  </si>
  <si>
    <t>ZNIE02</t>
  </si>
  <si>
    <t>Linda Kathleen</t>
  </si>
  <si>
    <t>van Niekerk</t>
  </si>
  <si>
    <t>HVC204</t>
  </si>
  <si>
    <t>ZKUS02</t>
  </si>
  <si>
    <t>Kerry Lisa</t>
  </si>
  <si>
    <t>ZSTO01</t>
  </si>
  <si>
    <t>Nicolaas</t>
  </si>
  <si>
    <t>Stols</t>
  </si>
  <si>
    <t>ZVAN10</t>
  </si>
  <si>
    <t>Wilhelm Johannes</t>
  </si>
  <si>
    <t>ZWIL01</t>
  </si>
  <si>
    <t>Gail</t>
  </si>
  <si>
    <t>Wilson</t>
  </si>
  <si>
    <t>ZMIL01</t>
  </si>
  <si>
    <t xml:space="preserve">Arno </t>
  </si>
  <si>
    <t>Milne</t>
  </si>
  <si>
    <t>HVC205</t>
  </si>
  <si>
    <t>ZSCA03</t>
  </si>
  <si>
    <t>Gerda Margaret</t>
  </si>
  <si>
    <t>ZVIV01</t>
  </si>
  <si>
    <t>Philip Gerhard</t>
  </si>
  <si>
    <t>Vivier</t>
  </si>
  <si>
    <t>ZWAL02</t>
  </si>
  <si>
    <t>Johann</t>
  </si>
  <si>
    <t>Wallander</t>
  </si>
  <si>
    <t>HVC206</t>
  </si>
  <si>
    <t>HVC301</t>
  </si>
  <si>
    <t>HVC302</t>
  </si>
  <si>
    <t>ZKEW01</t>
  </si>
  <si>
    <t>Lisa Maree</t>
  </si>
  <si>
    <t>Kewley</t>
  </si>
  <si>
    <t>ZJEN01</t>
  </si>
  <si>
    <t>Daryl Anne</t>
  </si>
  <si>
    <t>Jennings</t>
  </si>
  <si>
    <t>HVC303</t>
  </si>
  <si>
    <t>ZMEY02</t>
  </si>
  <si>
    <t>Catharina Levina</t>
  </si>
  <si>
    <t>Meyer</t>
  </si>
  <si>
    <t>ZWES01</t>
  </si>
  <si>
    <t>Gerhardus Jacobus</t>
  </si>
  <si>
    <t>Wessels</t>
  </si>
  <si>
    <t>ZVAN05</t>
  </si>
  <si>
    <t>Hermanus</t>
  </si>
  <si>
    <t>van der Sandt</t>
  </si>
  <si>
    <t>HVC304</t>
  </si>
  <si>
    <t>ZBER01</t>
  </si>
  <si>
    <t>Beverley</t>
  </si>
  <si>
    <t>Berk-Heinze</t>
  </si>
  <si>
    <t>HVC305</t>
  </si>
  <si>
    <t>ZDUT01</t>
  </si>
  <si>
    <t>Willem Anton</t>
  </si>
  <si>
    <t>HVC306</t>
  </si>
  <si>
    <t>HVD101</t>
  </si>
  <si>
    <t>D</t>
  </si>
  <si>
    <t>ZWAT01</t>
  </si>
  <si>
    <t>Peter Gregory</t>
  </si>
  <si>
    <t>Watts</t>
  </si>
  <si>
    <t>ZHAL03</t>
  </si>
  <si>
    <t>Graeme Haffenden</t>
  </si>
  <si>
    <t>Hall</t>
  </si>
  <si>
    <t>HVD102</t>
  </si>
  <si>
    <t>ZLEB01</t>
  </si>
  <si>
    <t>Hopolang</t>
  </si>
  <si>
    <t>Lebusa</t>
  </si>
  <si>
    <t>ZCUP01</t>
  </si>
  <si>
    <t>Tyrone</t>
  </si>
  <si>
    <t>Cupido</t>
  </si>
  <si>
    <t>HVD103</t>
  </si>
  <si>
    <t>ZHEN01</t>
  </si>
  <si>
    <t>Theodore Shane</t>
  </si>
  <si>
    <t>Hendricks</t>
  </si>
  <si>
    <t>ZLES01</t>
  </si>
  <si>
    <t>Megan Frances</t>
  </si>
  <si>
    <t>Leslie</t>
  </si>
  <si>
    <t>ZZYL04</t>
  </si>
  <si>
    <t>Steven Michael</t>
  </si>
  <si>
    <t>ZFON01</t>
  </si>
  <si>
    <t>Lorraine</t>
  </si>
  <si>
    <t>Aveling-Fountain</t>
  </si>
  <si>
    <t>HVD104</t>
  </si>
  <si>
    <t>ZVAL02</t>
  </si>
  <si>
    <t>Himal Dipak</t>
  </si>
  <si>
    <t>HVD201</t>
  </si>
  <si>
    <t>ZHUT01</t>
  </si>
  <si>
    <t>Tracy Jane</t>
  </si>
  <si>
    <t>Hutchings</t>
  </si>
  <si>
    <t>ZFER01</t>
  </si>
  <si>
    <t>Ferreira</t>
  </si>
  <si>
    <t>HVD202</t>
  </si>
  <si>
    <t>ZHAR01</t>
  </si>
  <si>
    <t>Terry Anne</t>
  </si>
  <si>
    <t>Hart</t>
  </si>
  <si>
    <t>ZJAN01</t>
  </si>
  <si>
    <t>Petrus Johannes</t>
  </si>
  <si>
    <t>Jansen van Rensburg</t>
  </si>
  <si>
    <t>ZSON01</t>
  </si>
  <si>
    <t>Charles</t>
  </si>
  <si>
    <t>Maduna</t>
  </si>
  <si>
    <t>ZWEL01</t>
  </si>
  <si>
    <t>Christopher John</t>
  </si>
  <si>
    <t>Welham</t>
  </si>
  <si>
    <t>HVD203</t>
  </si>
  <si>
    <t>ZBOT01</t>
  </si>
  <si>
    <t>Carina</t>
  </si>
  <si>
    <t>Botha</t>
  </si>
  <si>
    <t>HVD204</t>
  </si>
  <si>
    <t>ZNAT01</t>
  </si>
  <si>
    <t>Thandekile Evelyn</t>
  </si>
  <si>
    <t>Hlapolosa</t>
  </si>
  <si>
    <t>HVD301</t>
  </si>
  <si>
    <t>HVD302</t>
  </si>
  <si>
    <t>HVD303</t>
  </si>
  <si>
    <t>ZPLA01</t>
  </si>
  <si>
    <t>Aneta</t>
  </si>
  <si>
    <t>Placzkowska</t>
  </si>
  <si>
    <t>ZOOS01</t>
  </si>
  <si>
    <t>Diana</t>
  </si>
  <si>
    <t>Oosthuizen</t>
  </si>
  <si>
    <t>HVD304</t>
  </si>
  <si>
    <t>HVE101</t>
  </si>
  <si>
    <t>E</t>
  </si>
  <si>
    <t>ZFER02</t>
  </si>
  <si>
    <t>Olga Maria</t>
  </si>
  <si>
    <t>Fernandes</t>
  </si>
  <si>
    <t>HVE102</t>
  </si>
  <si>
    <t>ZMYB01</t>
  </si>
  <si>
    <t>Hermanus Carel</t>
  </si>
  <si>
    <t>Myburgh</t>
  </si>
  <si>
    <t>HVE104</t>
  </si>
  <si>
    <t>HVE201</t>
  </si>
  <si>
    <t>ZSCO01</t>
  </si>
  <si>
    <t>Caryn</t>
  </si>
  <si>
    <t>Scott</t>
  </si>
  <si>
    <t>HVE202</t>
  </si>
  <si>
    <t>ZHOW01</t>
  </si>
  <si>
    <t>David Mark</t>
  </si>
  <si>
    <t>Howe</t>
  </si>
  <si>
    <t>HVE203</t>
  </si>
  <si>
    <t>HVE204</t>
  </si>
  <si>
    <t>HVE301</t>
  </si>
  <si>
    <t>HVE302</t>
  </si>
  <si>
    <t>HVE303</t>
  </si>
  <si>
    <t>HVE304</t>
  </si>
  <si>
    <t>HVF101</t>
  </si>
  <si>
    <t>F</t>
  </si>
  <si>
    <t>HVF102</t>
  </si>
  <si>
    <t>HVF103</t>
  </si>
  <si>
    <t>HVF104</t>
  </si>
  <si>
    <t>ZMAN01</t>
  </si>
  <si>
    <t>Emma Irene</t>
  </si>
  <si>
    <t>Manuel</t>
  </si>
  <si>
    <t>HVF201</t>
  </si>
  <si>
    <t>ZELO02</t>
  </si>
  <si>
    <t>Gertruida Maria Margaretha</t>
  </si>
  <si>
    <t>Eloff</t>
  </si>
  <si>
    <t>HVF202</t>
  </si>
  <si>
    <t>HVF203</t>
  </si>
  <si>
    <t>ZHUM01</t>
  </si>
  <si>
    <t>Tralee Joan</t>
  </si>
  <si>
    <t>Human</t>
  </si>
  <si>
    <t>HVG101</t>
  </si>
  <si>
    <t>G</t>
  </si>
  <si>
    <t>ZWIL02</t>
  </si>
  <si>
    <t>Pia Inga</t>
  </si>
  <si>
    <t>Williams</t>
  </si>
  <si>
    <t>ZKRIE0</t>
  </si>
  <si>
    <t>Johan Christiaan Rudolph</t>
  </si>
  <si>
    <t>Kriek</t>
  </si>
  <si>
    <t>HVG102</t>
  </si>
  <si>
    <t>ZSIV01</t>
  </si>
  <si>
    <t>Gareth William</t>
  </si>
  <si>
    <t>Bedell-Sivright</t>
  </si>
  <si>
    <t>ZDEJ01</t>
  </si>
  <si>
    <t>Anarene Beatrice</t>
  </si>
  <si>
    <t>de Jager</t>
  </si>
  <si>
    <t>HVG103</t>
  </si>
  <si>
    <t>HVG104</t>
  </si>
  <si>
    <t>HVG201</t>
  </si>
  <si>
    <t>HVG202</t>
  </si>
  <si>
    <t>ZGEL01</t>
  </si>
  <si>
    <t>Teresse</t>
  </si>
  <si>
    <t>Geldenhuys</t>
  </si>
  <si>
    <t>HVG203</t>
  </si>
  <si>
    <t>ZSMI02</t>
  </si>
  <si>
    <t>Sophia Catharina</t>
  </si>
  <si>
    <t>ZBAS01</t>
  </si>
  <si>
    <t>Nicolaas Johannes (Nico)</t>
  </si>
  <si>
    <t>Basson</t>
  </si>
  <si>
    <t>HVG204</t>
  </si>
  <si>
    <t>ZMOS01</t>
  </si>
  <si>
    <t>Colin Giovanni</t>
  </si>
  <si>
    <t>Mosca</t>
  </si>
  <si>
    <t>ZHAR02</t>
  </si>
  <si>
    <t>Lionel Carl</t>
  </si>
  <si>
    <t>Harrington</t>
  </si>
  <si>
    <t>HVG301</t>
  </si>
  <si>
    <t>ZNIE01</t>
  </si>
  <si>
    <t>Grant Richard</t>
  </si>
  <si>
    <t>HVG302</t>
  </si>
  <si>
    <t>HVG303</t>
  </si>
  <si>
    <t>ZJOS01</t>
  </si>
  <si>
    <t>Justin</t>
  </si>
  <si>
    <t>Joseph</t>
  </si>
  <si>
    <t>HVG304</t>
  </si>
  <si>
    <t>ZHAN07</t>
  </si>
  <si>
    <t>Johannes Hendrik (Hans)</t>
  </si>
  <si>
    <t>Hanekom</t>
  </si>
  <si>
    <t>HVH101</t>
  </si>
  <si>
    <t>H</t>
  </si>
  <si>
    <t>HVH102</t>
  </si>
  <si>
    <t>HVH103</t>
  </si>
  <si>
    <t>HVH104</t>
  </si>
  <si>
    <t>HVH201</t>
  </si>
  <si>
    <t>HVH202</t>
  </si>
  <si>
    <t>HVH203</t>
  </si>
  <si>
    <t>HVH204</t>
  </si>
  <si>
    <t>HVI101</t>
  </si>
  <si>
    <t>I</t>
  </si>
  <si>
    <t>HVI102</t>
  </si>
  <si>
    <t>ZCAR01</t>
  </si>
  <si>
    <t>Martin Michael</t>
  </si>
  <si>
    <t>Carolus</t>
  </si>
  <si>
    <t>ZCOE02</t>
  </si>
  <si>
    <t>Hugo Amos</t>
  </si>
  <si>
    <t>Coetzee</t>
  </si>
  <si>
    <t>ZNEL01</t>
  </si>
  <si>
    <t>Lambertus Renier (Bertie)</t>
  </si>
  <si>
    <t>Nel</t>
  </si>
  <si>
    <t>ZSWA02</t>
  </si>
  <si>
    <t>Daniel Christiaan De Wet</t>
  </si>
  <si>
    <t>Swanepoel</t>
  </si>
  <si>
    <t>HVI103</t>
  </si>
  <si>
    <t>ZDUP01</t>
  </si>
  <si>
    <t>Georgina</t>
  </si>
  <si>
    <t>Du Plooy</t>
  </si>
  <si>
    <t>HVI104</t>
  </si>
  <si>
    <t>HVI201</t>
  </si>
  <si>
    <t>ZESP01</t>
  </si>
  <si>
    <t>Etienne</t>
  </si>
  <si>
    <t>Espag</t>
  </si>
  <si>
    <t>HVI202</t>
  </si>
  <si>
    <t>HVI203</t>
  </si>
  <si>
    <t>HVI204</t>
  </si>
  <si>
    <t>HVJ101</t>
  </si>
  <si>
    <t>J</t>
  </si>
  <si>
    <t>HVJ102</t>
  </si>
  <si>
    <t>ZMCD02</t>
  </si>
  <si>
    <t>Andre (Josias Andreas)</t>
  </si>
  <si>
    <t>HVJ103</t>
  </si>
  <si>
    <t>ZJER01</t>
  </si>
  <si>
    <t>Towela Patricia Rosemarie</t>
  </si>
  <si>
    <t>Jere</t>
  </si>
  <si>
    <t>ZZYL05</t>
  </si>
  <si>
    <t>Diana Wendy</t>
  </si>
  <si>
    <t>ZBUM01</t>
  </si>
  <si>
    <t>Andre Gottfried</t>
  </si>
  <si>
    <t>Brummer</t>
  </si>
  <si>
    <t>HVJ201</t>
  </si>
  <si>
    <t>ZSMI03</t>
  </si>
  <si>
    <t>HVJ202</t>
  </si>
  <si>
    <t>HVJ203</t>
  </si>
  <si>
    <t>ZBRO01</t>
  </si>
  <si>
    <t>Craig Anthony Richard</t>
  </si>
  <si>
    <t>Brown</t>
  </si>
  <si>
    <t>HVJ301</t>
  </si>
  <si>
    <t>ZMAN02</t>
  </si>
  <si>
    <t>Ilse</t>
  </si>
  <si>
    <t>Mans (Witberg)</t>
  </si>
  <si>
    <t>HVJ302</t>
  </si>
  <si>
    <t>ZVER04</t>
  </si>
  <si>
    <t>Floris Nicolaas</t>
  </si>
  <si>
    <t>Vermeulen</t>
  </si>
  <si>
    <t>HVJ303</t>
  </si>
  <si>
    <t>ZFOU02</t>
  </si>
  <si>
    <t>Clyde Michael</t>
  </si>
  <si>
    <t>Fountain</t>
  </si>
  <si>
    <t>HVJ401</t>
  </si>
  <si>
    <t>ZVIS02</t>
  </si>
  <si>
    <t>Jimke</t>
  </si>
  <si>
    <t>Visser</t>
  </si>
  <si>
    <t>HVJ402</t>
  </si>
  <si>
    <t>HVJ403</t>
  </si>
  <si>
    <t>HVK101</t>
  </si>
  <si>
    <t>K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</si>
  <si>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</si>
  <si>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</si>
  <si>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</si>
  <si>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</si>
  <si>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</si>
  <si>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</si>
  <si>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</si>
  <si>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</si>
  <si>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</si>
  <si>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</si>
  <si>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</si>
  <si>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</si>
  <si>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</si>
  <si>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</si>
  <si>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</si>
  <si>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</si>
  <si>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ZBUF01</t>
  </si>
  <si>
    <t>Tabitha Dorcas</t>
  </si>
  <si>
    <t>Buffet</t>
  </si>
  <si>
    <t>HVK306</t>
  </si>
  <si>
    <t>HVK401</t>
  </si>
  <si>
    <t>ZVAN13</t>
  </si>
  <si>
    <t>Gian</t>
  </si>
  <si>
    <t>van der Spuy</t>
  </si>
  <si>
    <t>HVK402</t>
  </si>
  <si>
    <t>ZVAN14</t>
  </si>
  <si>
    <t>Dorothy Anne</t>
  </si>
  <si>
    <t>HVK403</t>
  </si>
  <si>
    <t>ZGRA01</t>
  </si>
  <si>
    <t>Grabe</t>
  </si>
  <si>
    <t>ZHAN06</t>
  </si>
  <si>
    <t>Derick</t>
  </si>
  <si>
    <t>HVK404</t>
  </si>
  <si>
    <t>ZVAN15</t>
  </si>
  <si>
    <t>Clifford Roy</t>
  </si>
  <si>
    <t>van Vuren</t>
  </si>
  <si>
    <t>HVK405</t>
  </si>
  <si>
    <t>HVK406</t>
  </si>
  <si>
    <t>HVL101</t>
  </si>
  <si>
    <t>L</t>
  </si>
  <si>
    <t>HVL102</t>
  </si>
  <si>
    <t>ZTUR01</t>
  </si>
  <si>
    <t>Janne Petteri</t>
  </si>
  <si>
    <t>Turunen</t>
  </si>
  <si>
    <t>ZCRO02</t>
  </si>
  <si>
    <t>Gregory Murray</t>
  </si>
  <si>
    <t>Crouse</t>
  </si>
  <si>
    <t>HVL103</t>
  </si>
  <si>
    <t>ZSIP01</t>
  </si>
  <si>
    <t>Elaine Christilene</t>
  </si>
  <si>
    <t>Sipongo</t>
  </si>
  <si>
    <t>HVL104</t>
  </si>
  <si>
    <t>HVL201</t>
  </si>
  <si>
    <t>HVL202</t>
  </si>
  <si>
    <t>HVL203</t>
  </si>
  <si>
    <t>ZROD01</t>
  </si>
  <si>
    <t>Vuyisile Eustace</t>
  </si>
  <si>
    <t>Rodolo</t>
  </si>
  <si>
    <t>HVL204</t>
  </si>
  <si>
    <t>HVM101</t>
  </si>
  <si>
    <t>M</t>
  </si>
  <si>
    <t>HVM102</t>
  </si>
  <si>
    <t>HVM103</t>
  </si>
  <si>
    <t>HVM104</t>
  </si>
  <si>
    <t>HVM201</t>
  </si>
  <si>
    <t>HVM202</t>
  </si>
  <si>
    <t>HVM203</t>
  </si>
  <si>
    <t>HVM204</t>
  </si>
  <si>
    <t>ZKRI03</t>
  </si>
  <si>
    <t>Helena Jacoba</t>
  </si>
  <si>
    <t>HVN101</t>
  </si>
  <si>
    <t>N</t>
  </si>
  <si>
    <t>ZMAQ01</t>
  </si>
  <si>
    <t>Stanley Tamsanqa</t>
  </si>
  <si>
    <t>Maqubela</t>
  </si>
  <si>
    <t>ZVAN03</t>
  </si>
  <si>
    <t>Johan George</t>
  </si>
  <si>
    <t>van der Westhuizen</t>
  </si>
  <si>
    <t>ZZYL01</t>
  </si>
  <si>
    <t>HVN102</t>
  </si>
  <si>
    <t>ZLER01</t>
  </si>
  <si>
    <t>Lydia</t>
  </si>
  <si>
    <t>Kloppers</t>
  </si>
  <si>
    <t>HVN103</t>
  </si>
  <si>
    <t>HVN104</t>
  </si>
  <si>
    <t>HVN201</t>
  </si>
  <si>
    <t>ZERF01</t>
  </si>
  <si>
    <t>Hermanus Gerhardus (Gerhard)</t>
  </si>
  <si>
    <t>HVN202</t>
  </si>
  <si>
    <t>HVN203</t>
  </si>
  <si>
    <t>ZVAL03</t>
  </si>
  <si>
    <t>Marinda</t>
  </si>
  <si>
    <t>Valentin</t>
  </si>
  <si>
    <t>HVN204</t>
  </si>
  <si>
    <t>HVN301</t>
  </si>
  <si>
    <t>ZAMP01</t>
  </si>
  <si>
    <t>Andre</t>
  </si>
  <si>
    <t>De Villiers</t>
  </si>
  <si>
    <t>HVN302</t>
  </si>
  <si>
    <t>HVN303</t>
  </si>
  <si>
    <t>HVN304</t>
  </si>
  <si>
    <t>ZMAD01</t>
  </si>
  <si>
    <t>Esther</t>
  </si>
  <si>
    <t>HVO101</t>
  </si>
  <si>
    <t>O</t>
  </si>
  <si>
    <t>HVO102</t>
  </si>
  <si>
    <t>ZMOO02</t>
  </si>
  <si>
    <t>Chreeson Loganathan</t>
  </si>
  <si>
    <t>Moodley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</si>
  <si>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</si>
  <si>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</si>
  <si>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</si>
  <si>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</si>
  <si>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</si>
  <si>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</si>
  <si>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</si>
  <si>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</si>
  <si>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ZDEV02</t>
  </si>
  <si>
    <t>André Deric</t>
  </si>
  <si>
    <t>HVO301</t>
  </si>
  <si>
    <t>ZLAM01</t>
  </si>
  <si>
    <t>Oswald Robert (Ossie)</t>
  </si>
  <si>
    <t>Lamb</t>
  </si>
  <si>
    <t>ZMAT04</t>
  </si>
  <si>
    <t>Mosweu Abraham Stephen</t>
  </si>
  <si>
    <t>Matang</t>
  </si>
  <si>
    <t>ZVAN08</t>
  </si>
  <si>
    <t>Andree-Lauren</t>
  </si>
  <si>
    <t>ZLER02</t>
  </si>
  <si>
    <t>Jacques</t>
  </si>
  <si>
    <t>le Roux</t>
  </si>
  <si>
    <t>HVO302</t>
  </si>
  <si>
    <t>ZVIS03</t>
  </si>
  <si>
    <t>Anton Patrick</t>
  </si>
  <si>
    <t>HVO303</t>
  </si>
  <si>
    <t>HVO304</t>
  </si>
  <si>
    <t>HVO305</t>
  </si>
  <si>
    <t>ZLIN01</t>
  </si>
  <si>
    <t>Charmain</t>
  </si>
  <si>
    <t>Lines</t>
  </si>
  <si>
    <t>HVP101</t>
  </si>
  <si>
    <t>P</t>
  </si>
  <si>
    <t>HVP102</t>
  </si>
  <si>
    <t>ZJEN02</t>
  </si>
  <si>
    <t>Andrew Bowden</t>
  </si>
  <si>
    <t>ZZEE01</t>
  </si>
  <si>
    <t>Michael Christiaan</t>
  </si>
  <si>
    <t>Zeeman</t>
  </si>
  <si>
    <t>HVP103</t>
  </si>
  <si>
    <t>ZBAL02</t>
  </si>
  <si>
    <t>Shaheda</t>
  </si>
  <si>
    <t>Ballim</t>
  </si>
  <si>
    <t>HVP201</t>
  </si>
  <si>
    <t>ZDEF01</t>
  </si>
  <si>
    <t>Allan</t>
  </si>
  <si>
    <t>de Freitas</t>
  </si>
  <si>
    <t>ZJAN05</t>
  </si>
  <si>
    <t>Gerda</t>
  </si>
  <si>
    <t>Janse van Rensburg</t>
  </si>
  <si>
    <t>HVP202</t>
  </si>
  <si>
    <t>ZDUP04</t>
  </si>
  <si>
    <t>Emile</t>
  </si>
  <si>
    <t>du Plessis</t>
  </si>
  <si>
    <t>HVP203</t>
  </si>
  <si>
    <t>ZTRU01</t>
  </si>
  <si>
    <t>Cecil Ronald</t>
  </si>
  <si>
    <t>Truter</t>
  </si>
  <si>
    <t>HVP301</t>
  </si>
  <si>
    <t>ZVAN09</t>
  </si>
  <si>
    <t>Eugene Brandt</t>
  </si>
  <si>
    <t>HVP302</t>
  </si>
  <si>
    <t>HVP303</t>
  </si>
  <si>
    <t>Construction</t>
  </si>
  <si>
    <t>Whitebox-Able</t>
  </si>
  <si>
    <t>Blocks</t>
  </si>
  <si>
    <t>Complete Build</t>
  </si>
  <si>
    <t>Option</t>
  </si>
  <si>
    <t>Remaining As Per Options</t>
  </si>
  <si>
    <t>To Complete After Option Achieved</t>
  </si>
  <si>
    <t>Total Cost To Complete</t>
  </si>
  <si>
    <t>2024/02/29 Actual</t>
  </si>
  <si>
    <t>31-Mar-24</t>
  </si>
  <si>
    <t>30-Apr-24</t>
  </si>
  <si>
    <t>30-May-24</t>
  </si>
  <si>
    <t>29-Jun-24</t>
  </si>
  <si>
    <t>29-Jul-24</t>
  </si>
  <si>
    <t>28-Aug-24</t>
  </si>
  <si>
    <t>27-Sep-24</t>
  </si>
  <si>
    <t>31-Oct-24</t>
  </si>
  <si>
    <t>Renamed Block</t>
  </si>
  <si>
    <t>Block D</t>
  </si>
  <si>
    <t>Block E - No option</t>
  </si>
  <si>
    <t>Block F - No option</t>
  </si>
  <si>
    <t>Block G</t>
  </si>
  <si>
    <t>Block H</t>
  </si>
  <si>
    <t>Block I</t>
  </si>
  <si>
    <t>Block J</t>
  </si>
  <si>
    <t>Block K</t>
  </si>
  <si>
    <t>Block L</t>
  </si>
  <si>
    <t>Block M</t>
  </si>
  <si>
    <t>Block N</t>
  </si>
  <si>
    <t>Block O</t>
  </si>
  <si>
    <t>Clubhouse</t>
  </si>
  <si>
    <t>Updated Construction</t>
  </si>
  <si>
    <t>Actual</t>
  </si>
  <si>
    <t>Date</t>
  </si>
  <si>
    <t>Amount</t>
  </si>
  <si>
    <t>Renamed_block</t>
  </si>
  <si>
    <t>Vat Due</t>
  </si>
  <si>
    <t>Sales</t>
  </si>
  <si>
    <t>Transferred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</si>
  <si>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</si>
  <si>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</si>
  <si>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</si>
  <si>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</si>
  <si>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</si>
  <si>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</si>
  <si>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</si>
  <si>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</si>
  <si>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</si>
  <si>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</si>
  <si>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</si>
  <si>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</si>
  <si>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</si>
  <si>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</si>
  <si>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</si>
  <si>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Refanced Value</t>
  </si>
  <si>
    <t>Endulini</t>
  </si>
  <si>
    <t>EA209</t>
  </si>
  <si>
    <t>EA201</t>
  </si>
  <si>
    <t>EA202</t>
  </si>
  <si>
    <t>EE202</t>
  </si>
  <si>
    <t>EE102</t>
  </si>
  <si>
    <t>EA205</t>
  </si>
  <si>
    <t>EA206</t>
  </si>
  <si>
    <t>EA105</t>
  </si>
  <si>
    <t>EA305</t>
  </si>
  <si>
    <t>EA101</t>
  </si>
  <si>
    <t>EB102</t>
  </si>
  <si>
    <t>ED302</t>
  </si>
  <si>
    <t>ED303</t>
  </si>
  <si>
    <t>EF103</t>
  </si>
  <si>
    <t>EA303</t>
  </si>
  <si>
    <t>EA103</t>
  </si>
  <si>
    <t>EA104</t>
  </si>
  <si>
    <t>EA302</t>
  </si>
  <si>
    <t>EA109</t>
  </si>
  <si>
    <t>EC201</t>
  </si>
  <si>
    <t>ED102</t>
  </si>
  <si>
    <t>EE101</t>
  </si>
  <si>
    <t>EA306</t>
  </si>
  <si>
    <t>EE201</t>
  </si>
  <si>
    <t>EC301</t>
  </si>
  <si>
    <t>EB103</t>
  </si>
  <si>
    <t>ED101</t>
  </si>
  <si>
    <t>EF102</t>
  </si>
  <si>
    <t>EC202</t>
  </si>
  <si>
    <t>ED202</t>
  </si>
  <si>
    <t>ED201</t>
  </si>
  <si>
    <t>EA108</t>
  </si>
  <si>
    <t>EF201</t>
  </si>
  <si>
    <t>HFB314</t>
  </si>
  <si>
    <t>HFB315</t>
  </si>
  <si>
    <t>ED103</t>
  </si>
  <si>
    <t>EE302</t>
  </si>
  <si>
    <t>EE203</t>
  </si>
  <si>
    <t>HFB215</t>
  </si>
  <si>
    <t>EB101</t>
  </si>
  <si>
    <t>EA307</t>
  </si>
  <si>
    <t>EB202</t>
  </si>
  <si>
    <t>EF202</t>
  </si>
  <si>
    <t>EA207</t>
  </si>
  <si>
    <t>EA208</t>
  </si>
  <si>
    <t>ED203</t>
  </si>
  <si>
    <t>EC302</t>
  </si>
  <si>
    <t>HFB305</t>
  </si>
  <si>
    <t>EA301</t>
  </si>
  <si>
    <t>EA203</t>
  </si>
  <si>
    <t>EA106</t>
  </si>
  <si>
    <t>EA102</t>
  </si>
  <si>
    <t>EA107</t>
  </si>
  <si>
    <t>EE103</t>
  </si>
  <si>
    <t>EE303</t>
  </si>
  <si>
    <t>EA204</t>
  </si>
  <si>
    <t>EA304</t>
  </si>
  <si>
    <t>EC102</t>
  </si>
  <si>
    <t>EB203</t>
  </si>
  <si>
    <t>ED301</t>
  </si>
  <si>
    <t>HVF204</t>
  </si>
  <si>
    <t>EB201</t>
  </si>
  <si>
    <t>EC101</t>
  </si>
  <si>
    <t>EF101</t>
  </si>
  <si>
    <t>EE301</t>
  </si>
  <si>
    <t>EF203</t>
  </si>
  <si>
    <t>HVE103</t>
  </si>
  <si>
    <t>Operational Costs</t>
  </si>
  <si>
    <t>Company</t>
  </si>
  <si>
    <t>Account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</si>
  <si>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</si>
  <si>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</si>
  <si>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</si>
  <si>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</si>
  <si>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</si>
  <si>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</si>
  <si>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</si>
  <si>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</si>
  <si>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</si>
  <si>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</si>
  <si>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</si>
  <si>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Operating Expenses</t>
  </si>
  <si>
    <t>Heron Fields (Pty) Ltd</t>
  </si>
  <si>
    <t>Rates - Heron</t>
  </si>
  <si>
    <t>-R 42 216,76</t>
  </si>
  <si>
    <t>Cape Projects Construction (Pty) Ltd</t>
  </si>
  <si>
    <t>Accounting Fees - Other</t>
  </si>
  <si>
    <t>Heron View (Pty) Ltd</t>
  </si>
  <si>
    <t>Repairs _AND_ Maintenance</t>
  </si>
  <si>
    <t>-R 1 003,07</t>
  </si>
  <si>
    <t>Water</t>
  </si>
  <si>
    <t>Insurance - Santam</t>
  </si>
  <si>
    <t>Advertising _AND_ Promotions</t>
  </si>
  <si>
    <t>Computer Expenses</t>
  </si>
  <si>
    <t>Insurance - A_AND_G</t>
  </si>
  <si>
    <t>General Expenses</t>
  </si>
  <si>
    <t>Rates</t>
  </si>
  <si>
    <t>Advertising - Design Fees</t>
  </si>
  <si>
    <t>Bank Charges</t>
  </si>
  <si>
    <t>Motor Vehicle - Insurance _AND_ Licence</t>
  </si>
  <si>
    <t>Advertising - Other</t>
  </si>
  <si>
    <t>Accounting Fees - Audit</t>
  </si>
  <si>
    <t>Courier _AND_ Postage</t>
  </si>
  <si>
    <t>Salaries &amp; Wages - WCA</t>
  </si>
  <si>
    <t>Subscriptions  - Adobe</t>
  </si>
  <si>
    <t>Subscriptions - Smartsheet</t>
  </si>
  <si>
    <t>Subscriptions &amp; Licenses - Caseware</t>
  </si>
  <si>
    <t>Endulini (Pty) Ltd</t>
  </si>
  <si>
    <t>Consulting Fees - Admin and Finance</t>
  </si>
  <si>
    <t>Depreciation - Generator Fixed Asset</t>
  </si>
  <si>
    <t>Motor Vehicle Expenses</t>
  </si>
  <si>
    <t>Printing - Printer rental</t>
  </si>
  <si>
    <t>Subscriptions / Licenses</t>
  </si>
  <si>
    <t>Telephone _AND_ Fax</t>
  </si>
  <si>
    <t>CoCT - Refuse</t>
  </si>
  <si>
    <t>Developers Levies</t>
  </si>
  <si>
    <t>Momentum Admin Fee</t>
  </si>
  <si>
    <t>Security</t>
  </si>
  <si>
    <t>Subscriptions - Xero</t>
  </si>
  <si>
    <t>Electricity _AND_ Water</t>
  </si>
  <si>
    <t>SDL Contributions</t>
  </si>
  <si>
    <t>Secretarial fees - CIPC</t>
  </si>
  <si>
    <t>CoCT - Water</t>
  </si>
  <si>
    <t>-R 147,72</t>
  </si>
  <si>
    <t>-R 4 301,84</t>
  </si>
  <si>
    <t>Printing _AND_ Stationery</t>
  </si>
  <si>
    <t>BIBC Company Contribution</t>
  </si>
  <si>
    <t>Depreciation - Furniture and Fittings</t>
  </si>
  <si>
    <t>Depreciation - Computer Equipment</t>
  </si>
  <si>
    <t>Levies - Amari</t>
  </si>
  <si>
    <t>Advertising - Pure Brand Activation</t>
  </si>
  <si>
    <t>Advertising - Real Marketing</t>
  </si>
  <si>
    <t>Legal Fees</t>
  </si>
  <si>
    <t>Consulting fees - Trustee</t>
  </si>
  <si>
    <t>Rent Paid</t>
  </si>
  <si>
    <t>Motor Vehicle - Repairs _AND_ Maint.</t>
  </si>
  <si>
    <t>Salaries _AND_ Wages</t>
  </si>
  <si>
    <t>Staff Welfare _AND_ Refreshmts</t>
  </si>
  <si>
    <t>UIF Company Contributions</t>
  </si>
  <si>
    <t>Accounting - CIPC</t>
  </si>
  <si>
    <t>Subscription - NHBRC</t>
  </si>
  <si>
    <t>Repair &amp; Maintenance - Rentals</t>
  </si>
  <si>
    <t>Subscriptions &amp; Licenses - Sage payroll</t>
  </si>
  <si>
    <t>UIF Employee Contribution</t>
  </si>
  <si>
    <t>Entertainment Expenses</t>
  </si>
  <si>
    <t>OPP INVEST</t>
  </si>
  <si>
    <t>Levies - Developer</t>
  </si>
  <si>
    <t>Levies - Special Levies</t>
  </si>
  <si>
    <t>Cell Phone - Nick Morgan</t>
  </si>
  <si>
    <t>CoCT - Electricity</t>
  </si>
  <si>
    <t>-R 971,22</t>
  </si>
  <si>
    <t>-R 2 477,51</t>
  </si>
  <si>
    <t>BIBC Employee Contribution</t>
  </si>
  <si>
    <t>Cell Phone - CT Office</t>
  </si>
  <si>
    <t>Cleaning</t>
  </si>
  <si>
    <t>Computer Exp - IT, Internet/Hosting Fee</t>
  </si>
  <si>
    <t>PAYE Contributions</t>
  </si>
  <si>
    <t>Small Assets</t>
  </si>
  <si>
    <t>Advertising - Property24</t>
  </si>
  <si>
    <t>-R 12 480,00</t>
  </si>
  <si>
    <t>Staff Training</t>
  </si>
  <si>
    <t>Subscription &amp; Licenses - ERS Bio</t>
  </si>
  <si>
    <t>Accounting Fees</t>
  </si>
  <si>
    <t>Security - ADT</t>
  </si>
  <si>
    <t>CPSD</t>
  </si>
  <si>
    <t>Levies</t>
  </si>
  <si>
    <t>-R 92 227,34</t>
  </si>
  <si>
    <t>Management fees - OMH</t>
  </si>
  <si>
    <t>Advertising _AND_ Promotions - Media Agenda</t>
  </si>
  <si>
    <t>Advertiving - Real Marketing</t>
  </si>
  <si>
    <t>Motor Vehicle - Petrol _AND_ Oil</t>
  </si>
  <si>
    <t>Subscriptions &amp; Licenses - Xero</t>
  </si>
  <si>
    <t>Insurance</t>
  </si>
  <si>
    <t>Advertising - Thinkink</t>
  </si>
  <si>
    <t>Xero</t>
  </si>
  <si>
    <t>Reporttitle</t>
  </si>
  <si>
    <t>Reportdate</t>
  </si>
  <si>
    <t>Accountcode</t>
  </si>
  <si>
    <t>Accountname</t>
  </si>
  <si>
    <t>Current</t>
  </si>
  <si>
    <t>Ytd</t>
  </si>
  <si>
    <t>Expenses</t>
  </si>
  <si>
    <t>3050/000</t>
  </si>
  <si>
    <t>4410/000</t>
  </si>
  <si>
    <t>Secretarial fees</t>
  </si>
  <si>
    <t>Equity</t>
  </si>
  <si>
    <t>5100-000</t>
  </si>
  <si>
    <t>Share Capital</t>
  </si>
  <si>
    <t>Liabilities</t>
  </si>
  <si>
    <t>5500/010</t>
  </si>
  <si>
    <t>Loan - Quinate</t>
  </si>
  <si>
    <t>5500/020</t>
  </si>
  <si>
    <t>Loan - Cape Projects Construction</t>
  </si>
  <si>
    <t>Assets</t>
  </si>
  <si>
    <t>7620/240</t>
  </si>
  <si>
    <t>HF CIP Civil Engineering</t>
  </si>
  <si>
    <t>7620/280</t>
  </si>
  <si>
    <t>HF CIP Site Establishment</t>
  </si>
  <si>
    <t>8300/001</t>
  </si>
  <si>
    <t>Deposit Paid - Grey Heron Langeberg</t>
  </si>
  <si>
    <t>8400/000</t>
  </si>
  <si>
    <t>RMB - 62882379087</t>
  </si>
  <si>
    <t>8410/000</t>
  </si>
  <si>
    <t>STBB Trust Account</t>
  </si>
  <si>
    <t>9000/000</t>
  </si>
  <si>
    <t>Supplier Control Account</t>
  </si>
  <si>
    <t>9500/000</t>
  </si>
  <si>
    <t>Vat / Tax Control Account</t>
  </si>
  <si>
    <t>3200/000</t>
  </si>
  <si>
    <t>3700/000</t>
  </si>
  <si>
    <t>7620/220</t>
  </si>
  <si>
    <t>HF CIP Architectural Designs</t>
  </si>
  <si>
    <t>7620/260</t>
  </si>
  <si>
    <t>HF CIP Mechanical Engineers</t>
  </si>
  <si>
    <t>4200/000</t>
  </si>
  <si>
    <t>7620/250</t>
  </si>
  <si>
    <t>HF CIP Land Surveyor</t>
  </si>
  <si>
    <t>7620/255</t>
  </si>
  <si>
    <t>HF CIP Landscaping</t>
  </si>
  <si>
    <t>7620/290</t>
  </si>
  <si>
    <t>HF CIP Town Planning</t>
  </si>
  <si>
    <t>7620/295</t>
  </si>
  <si>
    <t>HF CIP Traffic Planning</t>
  </si>
  <si>
    <t>Revenue</t>
  </si>
  <si>
    <t>2753/001</t>
  </si>
  <si>
    <t>Interest Received - Deposit Grey Heron</t>
  </si>
  <si>
    <t>4420/001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</si>
  <si>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</si>
  <si>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</si>
  <si>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</si>
  <si>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</si>
  <si>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</si>
  <si>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</si>
  <si>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7620/270</t>
  </si>
  <si>
    <t>HF CIP Geotechnical</t>
  </si>
  <si>
    <t>7620/285</t>
  </si>
  <si>
    <t>HF CIP Structuring Fee - Invest</t>
  </si>
  <si>
    <t>2754/001</t>
  </si>
  <si>
    <t>Interest Received - STBB Trust Account</t>
  </si>
  <si>
    <t>3000/100</t>
  </si>
  <si>
    <t>3301/000</t>
  </si>
  <si>
    <t>Computer Expenses - Xero</t>
  </si>
  <si>
    <t>3650/000</t>
  </si>
  <si>
    <t>3660/000</t>
  </si>
  <si>
    <t>4310/000</t>
  </si>
  <si>
    <t>4550/100</t>
  </si>
  <si>
    <t>5500/030</t>
  </si>
  <si>
    <t>Loan - Opportunity Global Investments</t>
  </si>
  <si>
    <t>7620/287</t>
  </si>
  <si>
    <t>HF CIP Structuring Fee - Development</t>
  </si>
  <si>
    <t>9210/001</t>
  </si>
  <si>
    <t>Accrued Expenses</t>
  </si>
  <si>
    <t>1500/001</t>
  </si>
  <si>
    <t>Revaluation of Land</t>
  </si>
  <si>
    <t>5300/001</t>
  </si>
  <si>
    <t>Revaluation of Land stock</t>
  </si>
  <si>
    <t>8430/000</t>
  </si>
  <si>
    <t>Momentum Private Account RU502230151</t>
  </si>
  <si>
    <t>8440/000</t>
  </si>
  <si>
    <t>Momentum Investors Account RU502229930</t>
  </si>
  <si>
    <t>2000/020</t>
  </si>
  <si>
    <t>COS - Heron sales office</t>
  </si>
  <si>
    <t>2755/001</t>
  </si>
  <si>
    <t>Interest Received - Momentum</t>
  </si>
  <si>
    <t>3350/100</t>
  </si>
  <si>
    <t>3351/000</t>
  </si>
  <si>
    <t>4100/001</t>
  </si>
  <si>
    <t>4350/000</t>
  </si>
  <si>
    <t>5500/040</t>
  </si>
  <si>
    <t>Loan - Trademark</t>
  </si>
  <si>
    <t>8200/200</t>
  </si>
  <si>
    <t>Sundry Debtor - Quinate</t>
  </si>
  <si>
    <t>7620/600</t>
  </si>
  <si>
    <t>HF CIP Eco work</t>
  </si>
  <si>
    <t>3050/100</t>
  </si>
  <si>
    <t>4550/200</t>
  </si>
  <si>
    <t>7620/245</t>
  </si>
  <si>
    <t>HF CIP Development fee</t>
  </si>
  <si>
    <t>7620/630</t>
  </si>
  <si>
    <t>HF CIP CoCT development contribution</t>
  </si>
  <si>
    <t>1050/030</t>
  </si>
  <si>
    <t>Fees - Construction - Endulini</t>
  </si>
  <si>
    <t>1050/032</t>
  </si>
  <si>
    <t>Fees - Construction - Endulini P and G</t>
  </si>
  <si>
    <t>1060/000</t>
  </si>
  <si>
    <t>Insurance recovery</t>
  </si>
  <si>
    <t>1070/000</t>
  </si>
  <si>
    <t>Rent - CT Office</t>
  </si>
  <si>
    <t>2001/043</t>
  </si>
  <si>
    <t>COS - Site Establishment - Consumables</t>
  </si>
  <si>
    <t>2001/048</t>
  </si>
  <si>
    <t>COS - Site Establishment Water Pump</t>
  </si>
  <si>
    <t>2001/109</t>
  </si>
  <si>
    <t>COS - Site Labour Labourers</t>
  </si>
  <si>
    <t>2006/000</t>
  </si>
  <si>
    <t>COS - Endulini Construction</t>
  </si>
  <si>
    <t>2006/100</t>
  </si>
  <si>
    <t>COS - Endulini P and G</t>
  </si>
  <si>
    <t>2006/200</t>
  </si>
  <si>
    <t>COS - Insurance</t>
  </si>
  <si>
    <t>2006/300</t>
  </si>
  <si>
    <t>COS - Endulini - Printing &amp; Stationary</t>
  </si>
  <si>
    <t>2006/350</t>
  </si>
  <si>
    <t>COS - Endulini - Security</t>
  </si>
  <si>
    <t>2006/400</t>
  </si>
  <si>
    <t>COS - Endulini - Health &amp; Safety</t>
  </si>
  <si>
    <t>2006/500</t>
  </si>
  <si>
    <t>COS - Endulini - Small Assets</t>
  </si>
  <si>
    <t>2006/550</t>
  </si>
  <si>
    <t>COS - Endulini - Cleaning</t>
  </si>
  <si>
    <t>2006/600</t>
  </si>
  <si>
    <t>COS - Endulini - Consumables</t>
  </si>
  <si>
    <t>2006/700</t>
  </si>
  <si>
    <t>COS - Endulini - Fuel</t>
  </si>
  <si>
    <t>2006/800</t>
  </si>
  <si>
    <t>COS - Endulini - Telephone &amp; Internet</t>
  </si>
  <si>
    <t>2006/900</t>
  </si>
  <si>
    <t>COS - Endulini - Site Labour</t>
  </si>
  <si>
    <t>2007/000</t>
  </si>
  <si>
    <t>COS - Repairs &amp; Maintenance - SW Southwark</t>
  </si>
  <si>
    <t>2009/000</t>
  </si>
  <si>
    <t>COS - Repairs &amp; Maintenance - Endulini Sales Office</t>
  </si>
  <si>
    <t>2010/000</t>
  </si>
  <si>
    <t>COS - Repairs &amp; Maintenance - Heron Sales Office</t>
  </si>
  <si>
    <t>2011/100</t>
  </si>
  <si>
    <t>COS - Heron Fields - Garden Services</t>
  </si>
  <si>
    <t>2011/200</t>
  </si>
  <si>
    <t>COS - Heron Fields - Labourers</t>
  </si>
  <si>
    <t>2011/300</t>
  </si>
  <si>
    <t>COS - Heron Fields - Printing &amp; Stationary</t>
  </si>
  <si>
    <t>2011/400</t>
  </si>
  <si>
    <t>COS - Heron - Sales office Staff refreshments</t>
  </si>
  <si>
    <t>2700/000</t>
  </si>
  <si>
    <t>Discount Received for Cash</t>
  </si>
  <si>
    <t>2700/100</t>
  </si>
  <si>
    <t>COS - Southwark - Printing</t>
  </si>
  <si>
    <t>2751/001</t>
  </si>
  <si>
    <t>Interest received - Momentum</t>
  </si>
  <si>
    <t>3001/000</t>
  </si>
  <si>
    <t>3002/000</t>
  </si>
  <si>
    <t>3002/010</t>
  </si>
  <si>
    <t>Accounting Fee - PayrollWorx</t>
  </si>
  <si>
    <t>3004</t>
  </si>
  <si>
    <t>Accounting - Warwick</t>
  </si>
  <si>
    <t>3004/000</t>
  </si>
  <si>
    <t>Accounting Fees - Tax Dept.</t>
  </si>
  <si>
    <t>3005/000</t>
  </si>
  <si>
    <t>Accounting - Janine Theart</t>
  </si>
  <si>
    <t>3006</t>
  </si>
  <si>
    <t>Accounting - Deric Dudley</t>
  </si>
  <si>
    <t>3020/100</t>
  </si>
  <si>
    <t>Admin - Subcontractors</t>
  </si>
  <si>
    <t>3050/450</t>
  </si>
  <si>
    <t>3250/000</t>
  </si>
  <si>
    <t>3256/000</t>
  </si>
  <si>
    <t>3300/000</t>
  </si>
  <si>
    <t>3350/000</t>
  </si>
  <si>
    <t>Consulting Fees</t>
  </si>
  <si>
    <t>Consulting fees - Herbert du Plessis</t>
  </si>
  <si>
    <t>3350/200</t>
  </si>
  <si>
    <t>Consulting fees - Quabeka</t>
  </si>
  <si>
    <t>3350/300</t>
  </si>
  <si>
    <t>3400/000</t>
  </si>
  <si>
    <t>3450/001</t>
  </si>
  <si>
    <t>3450/002</t>
  </si>
  <si>
    <t>3840/001</t>
  </si>
  <si>
    <t>Health _AND_ Safety - Labour Department</t>
  </si>
  <si>
    <t>3850/001</t>
  </si>
  <si>
    <t>3850/002</t>
  </si>
  <si>
    <t>Insurance - RBS</t>
  </si>
  <si>
    <t>4150/010</t>
  </si>
  <si>
    <t>4150/020</t>
  </si>
  <si>
    <t>4150/030</t>
  </si>
  <si>
    <t>4201/000</t>
  </si>
  <si>
    <t>4300/000</t>
  </si>
  <si>
    <t>4400/000</t>
  </si>
  <si>
    <t>4400/100</t>
  </si>
  <si>
    <t>Salaries and Wages - Shorty</t>
  </si>
  <si>
    <t>4402</t>
  </si>
  <si>
    <t>4420/000</t>
  </si>
  <si>
    <t>4450/000</t>
  </si>
  <si>
    <t>4500/000</t>
  </si>
  <si>
    <t>4550/000</t>
  </si>
  <si>
    <t>4550/001</t>
  </si>
  <si>
    <t>4550/002</t>
  </si>
  <si>
    <t>4550/003</t>
  </si>
  <si>
    <t>4550/004</t>
  </si>
  <si>
    <t>4560</t>
  </si>
  <si>
    <t>4600/000</t>
  </si>
  <si>
    <t>4650/010</t>
  </si>
  <si>
    <t>Travel - Local</t>
  </si>
  <si>
    <t>4700/000</t>
  </si>
  <si>
    <t>4720/000</t>
  </si>
  <si>
    <t>4730/000</t>
  </si>
  <si>
    <t>4731/000</t>
  </si>
  <si>
    <t>5100/000</t>
  </si>
  <si>
    <t>Share Capital / Members Contribution</t>
  </si>
  <si>
    <t>5200/000</t>
  </si>
  <si>
    <t>Retained Earnings / Loss</t>
  </si>
  <si>
    <t>5400/200</t>
  </si>
  <si>
    <t>Members Loan - Nick Morgan</t>
  </si>
  <si>
    <t>5400/220</t>
  </si>
  <si>
    <t>Members Loan - WH</t>
  </si>
  <si>
    <t>5400/450</t>
  </si>
  <si>
    <t>Loan - Opportunity Investment</t>
  </si>
  <si>
    <t>5400/500</t>
  </si>
  <si>
    <t>Loan - Blou Mamba Trust</t>
  </si>
  <si>
    <t>5400/550</t>
  </si>
  <si>
    <t>5400/600</t>
  </si>
  <si>
    <t>Loan - Heron Projects</t>
  </si>
  <si>
    <t>5400/650</t>
  </si>
  <si>
    <t>Loan - Noble Shield</t>
  </si>
  <si>
    <t>5400/800</t>
  </si>
  <si>
    <t>Loan - Opportunity Management Holdings</t>
  </si>
  <si>
    <t>5500/100</t>
  </si>
  <si>
    <t>Staff loan - Herbert du Plessis</t>
  </si>
  <si>
    <t>5500/200</t>
  </si>
  <si>
    <t>Staff loan - Dirk Coetzee</t>
  </si>
  <si>
    <t>5600/100</t>
  </si>
  <si>
    <t>Motor Vehical Car Repaymts - Toyota</t>
  </si>
  <si>
    <t>5600/200</t>
  </si>
  <si>
    <t>Motor Vehicle Car Repayments - Toyota Shortterm</t>
  </si>
  <si>
    <t>6200/010</t>
  </si>
  <si>
    <t>Motor Vehicles - @ Cost</t>
  </si>
  <si>
    <t>6200/020</t>
  </si>
  <si>
    <t>Motor Vehicles - Accum Depre</t>
  </si>
  <si>
    <t>6250/010</t>
  </si>
  <si>
    <t>Computer Equipment - @ Cost</t>
  </si>
  <si>
    <t>6250/020</t>
  </si>
  <si>
    <t>Computer Equipment - Accum Depre</t>
  </si>
  <si>
    <t>6600/010</t>
  </si>
  <si>
    <t>Generator Fixed Asset - @ Cost</t>
  </si>
  <si>
    <t>6600/020</t>
  </si>
  <si>
    <t>Generator Fixed Asset - Accum Depre</t>
  </si>
  <si>
    <t>7610/395</t>
  </si>
  <si>
    <t>HF CIP NHBRC</t>
  </si>
  <si>
    <t>7620/640</t>
  </si>
  <si>
    <t>HF CIP Project costs</t>
  </si>
  <si>
    <t>7800/000</t>
  </si>
  <si>
    <t>Deposits paid</t>
  </si>
  <si>
    <t>8000/000</t>
  </si>
  <si>
    <t>Customer Control Account</t>
  </si>
  <si>
    <t>8200/010</t>
  </si>
  <si>
    <t>Prepayments / Prepaid Expenses</t>
  </si>
  <si>
    <t>8300/000</t>
  </si>
  <si>
    <t>FNB Credit Card 8812 7100 446 6006</t>
  </si>
  <si>
    <t>RMB 62275138470</t>
  </si>
  <si>
    <t>Petty Cash</t>
  </si>
  <si>
    <t>8420/000</t>
  </si>
  <si>
    <t>Momentum Priv Acc RU502230981</t>
  </si>
  <si>
    <t>860</t>
  </si>
  <si>
    <t>Rounding</t>
  </si>
  <si>
    <t>9250/010</t>
  </si>
  <si>
    <t>SALARY CONTROL</t>
  </si>
  <si>
    <t>9250/020</t>
  </si>
  <si>
    <t>PAYE, UIF AND SDL CONTROL</t>
  </si>
  <si>
    <t>VAT Control Account</t>
  </si>
  <si>
    <t>B/S</t>
  </si>
  <si>
    <t>Taxation Payable</t>
  </si>
  <si>
    <t>TEMP/ACC</t>
  </si>
  <si>
    <t>Conversion Account</t>
  </si>
  <si>
    <t>1040/100</t>
  </si>
  <si>
    <t>Fees - Construction - Heron</t>
  </si>
  <si>
    <t>2011/500</t>
  </si>
  <si>
    <t>COS - Heron Fields - Construction</t>
  </si>
  <si>
    <t>2011/600</t>
  </si>
  <si>
    <t>COS - Heron Fields - P &amp; G</t>
  </si>
  <si>
    <t>2011/700</t>
  </si>
  <si>
    <t>COS - Heron Fields - Health &amp; Safety</t>
  </si>
  <si>
    <t>3900/000</t>
  </si>
  <si>
    <t>Interest Paid</t>
  </si>
  <si>
    <t>4740/000</t>
  </si>
  <si>
    <t>4741/000</t>
  </si>
  <si>
    <t>5400/100</t>
  </si>
  <si>
    <t>Loan - Cape Projects Structuring Dev</t>
  </si>
  <si>
    <t>6350/010</t>
  </si>
  <si>
    <t>Furniture _AND_ Fittings - @ Cost</t>
  </si>
  <si>
    <t>9250/030</t>
  </si>
  <si>
    <t>BIBC CONTROL</t>
  </si>
  <si>
    <t>2005/200</t>
  </si>
  <si>
    <t>COS - External Works</t>
  </si>
  <si>
    <t>2011/900</t>
  </si>
  <si>
    <t>COS - Heron - Internet</t>
  </si>
  <si>
    <t>3010/100</t>
  </si>
  <si>
    <t>Admin - MBA</t>
  </si>
  <si>
    <t>3450/003</t>
  </si>
  <si>
    <t>Depreciation - Motor vehicle</t>
  </si>
  <si>
    <t>3450/030</t>
  </si>
  <si>
    <t>3901/000</t>
  </si>
  <si>
    <t>Interest Paid - VAF Toyota</t>
  </si>
  <si>
    <t>3902/000</t>
  </si>
  <si>
    <t>Interest Paid - Blou Mamba Trust</t>
  </si>
  <si>
    <t>3903/000</t>
  </si>
  <si>
    <t>Interest Paid - SARS</t>
  </si>
  <si>
    <t>4550/005</t>
  </si>
  <si>
    <t>Subscriptions - SAIPA</t>
  </si>
  <si>
    <t>5400/150</t>
  </si>
  <si>
    <t>6350/020</t>
  </si>
  <si>
    <t>Furniture _AND_ Fittings - Accum Depre</t>
  </si>
  <si>
    <t>7620/265</t>
  </si>
  <si>
    <t>HF CIP Health &amp; Safety</t>
  </si>
  <si>
    <t>9200/000</t>
  </si>
  <si>
    <t>Sundry Suppliers</t>
  </si>
  <si>
    <t>4550/006</t>
  </si>
  <si>
    <t>Subscription - Candy software</t>
  </si>
  <si>
    <t>5500/001</t>
  </si>
  <si>
    <t>Loan - Heron Fields</t>
  </si>
  <si>
    <t>5500/050</t>
  </si>
  <si>
    <t>Loan - Heron View</t>
  </si>
  <si>
    <t>7620/230</t>
  </si>
  <si>
    <t>HF CIP Construction Management</t>
  </si>
  <si>
    <t>7620/275</t>
  </si>
  <si>
    <t>HF CIP Retaining Wall</t>
  </si>
  <si>
    <t>1080/000</t>
  </si>
  <si>
    <t>Other income</t>
  </si>
  <si>
    <t>2011/950</t>
  </si>
  <si>
    <t>COS - Heron Fields - Security</t>
  </si>
  <si>
    <t>3300/100</t>
  </si>
  <si>
    <t>9990/000</t>
  </si>
  <si>
    <t>Opening Balance / Suspense Account</t>
  </si>
  <si>
    <t>1051/100</t>
  </si>
  <si>
    <t>Fees - Construction - Heron Fields</t>
  </si>
  <si>
    <t>2750/000</t>
  </si>
  <si>
    <t>Interest Received - FNB</t>
  </si>
  <si>
    <t>4403/000</t>
  </si>
  <si>
    <t>5400/750</t>
  </si>
  <si>
    <t>Loan - Endulini</t>
  </si>
  <si>
    <t>2000/030</t>
  </si>
  <si>
    <t>COS - Commission Heron Fields investors</t>
  </si>
  <si>
    <t>5500/060</t>
  </si>
  <si>
    <t>5500/070</t>
  </si>
  <si>
    <t>Heron CIP - CoCT development contribution</t>
  </si>
  <si>
    <t>7620/650</t>
  </si>
  <si>
    <t>HF CIP Electrical</t>
  </si>
  <si>
    <t>7620/660</t>
  </si>
  <si>
    <t>HV CIP Health &amp; Safety</t>
  </si>
  <si>
    <t>8500/000</t>
  </si>
  <si>
    <t>Laas and Scholtz - Funds in transit</t>
  </si>
  <si>
    <t>1051/200</t>
  </si>
  <si>
    <t>Fees - Construction - Heron Fields P&amp;G</t>
  </si>
  <si>
    <t>2012/003</t>
  </si>
  <si>
    <t>COS - Heron View - P&amp;G</t>
  </si>
  <si>
    <t>7620/700</t>
  </si>
  <si>
    <t>HF CIP - P&amp;G recoveries - Endulini&amp;Heron Fields/View</t>
  </si>
  <si>
    <t>2000/040</t>
  </si>
  <si>
    <t>COS - Legal Fees</t>
  </si>
  <si>
    <t>Heron CIP NHBRC</t>
  </si>
  <si>
    <t>7620/670</t>
  </si>
  <si>
    <t>HV CIP - Project costs CPSD</t>
  </si>
  <si>
    <t>7620/750</t>
  </si>
  <si>
    <t>HF CIP Project costs CPSD</t>
  </si>
  <si>
    <t>2000/010</t>
  </si>
  <si>
    <t>COS - Heron View</t>
  </si>
  <si>
    <t>2000/050</t>
  </si>
  <si>
    <t>COS - Rates clearance</t>
  </si>
  <si>
    <t>2012/002</t>
  </si>
  <si>
    <t>COS - Heron View - Construction</t>
  </si>
  <si>
    <t>3850/000</t>
  </si>
  <si>
    <t>2005/000</t>
  </si>
  <si>
    <t>Cost of Sales</t>
  </si>
  <si>
    <t>3904/000</t>
  </si>
  <si>
    <t>Interest Paid - BIBC</t>
  </si>
  <si>
    <t>4070/000</t>
  </si>
  <si>
    <t>Heron View CIP Architectural Designs</t>
  </si>
  <si>
    <t>CIP - Construction Management</t>
  </si>
  <si>
    <t>1000/100</t>
  </si>
  <si>
    <t>Sales - Heron Fields</t>
  </si>
  <si>
    <t>1000/101</t>
  </si>
  <si>
    <t>Sales - Heron Fields occupational rent</t>
  </si>
  <si>
    <t>2000/060</t>
  </si>
  <si>
    <t>COS - Levies</t>
  </si>
  <si>
    <t>2000/070</t>
  </si>
  <si>
    <t>COS - Commission HF Units</t>
  </si>
  <si>
    <t>2013/000</t>
  </si>
  <si>
    <t>COS - Bakhoven</t>
  </si>
  <si>
    <t>2014/000</t>
  </si>
  <si>
    <t>COS - Heron Projects insurance</t>
  </si>
  <si>
    <t>3670/000</t>
  </si>
  <si>
    <t>3900/111</t>
  </si>
  <si>
    <t>Interest Paid - Investors @ 6.25%</t>
  </si>
  <si>
    <t>3900/115</t>
  </si>
  <si>
    <t>Interest Paid - Investors @ 6.5%</t>
  </si>
  <si>
    <t>3900/117</t>
  </si>
  <si>
    <t>Interest Paid - Investors @ 6.75%</t>
  </si>
  <si>
    <t>3900/190</t>
  </si>
  <si>
    <t>Interest Paid - Investors @ 14%</t>
  </si>
  <si>
    <t>3900/200</t>
  </si>
  <si>
    <t>Interest Paid - Investors @ 15%</t>
  </si>
  <si>
    <t>3900/230</t>
  </si>
  <si>
    <t>Interest Paid - Investors @ 18%</t>
  </si>
  <si>
    <t>Heron View CIP Land Surveyor</t>
  </si>
  <si>
    <t>7620/610</t>
  </si>
  <si>
    <t>HV CIP Retaining wall</t>
  </si>
  <si>
    <t>9899/A101</t>
  </si>
  <si>
    <t>Sales - Unit Reg Control A101</t>
  </si>
  <si>
    <t>9899/A102</t>
  </si>
  <si>
    <t>Sales - Unit Reg Control A102</t>
  </si>
  <si>
    <t>9899/A103</t>
  </si>
  <si>
    <t>Sales - Unit Reg Control A103</t>
  </si>
  <si>
    <t>9899/A105</t>
  </si>
  <si>
    <t>Sales - Unit Reg Control A105</t>
  </si>
  <si>
    <t>9899/A106</t>
  </si>
  <si>
    <t>Sales - Unit Reg Control A106</t>
  </si>
  <si>
    <t>9899/A201</t>
  </si>
  <si>
    <t>Sales - Unit Reg Control A201</t>
  </si>
  <si>
    <t>9899/A204</t>
  </si>
  <si>
    <t>Sales - Unit Reg Control A204</t>
  </si>
  <si>
    <t>9899/A206</t>
  </si>
  <si>
    <t>Sales - Unit Reg Control A206</t>
  </si>
  <si>
    <t>9899/B103</t>
  </si>
  <si>
    <t>Sales - Unit Reg Control B103</t>
  </si>
  <si>
    <t>2001/054</t>
  </si>
  <si>
    <t>COS - Units - Cement</t>
  </si>
  <si>
    <t>2001/063</t>
  </si>
  <si>
    <t>COS - Units Plumbing Supply_AND_Fit</t>
  </si>
  <si>
    <t>2001/064</t>
  </si>
  <si>
    <t>COS - Plumbing Sanware</t>
  </si>
  <si>
    <t>2001/085</t>
  </si>
  <si>
    <t>COS - Units - Outside work - Paving</t>
  </si>
  <si>
    <t>2003/081</t>
  </si>
  <si>
    <t>COS - Internet - Fibre SUPPLY _AND_ FIT</t>
  </si>
  <si>
    <t>3900/120</t>
  </si>
  <si>
    <t>Interest Paid - Investors @ 7%</t>
  </si>
  <si>
    <t>7620/680</t>
  </si>
  <si>
    <t>HV CIP Elextrical</t>
  </si>
  <si>
    <t>9899/A303</t>
  </si>
  <si>
    <t>Sales - Unit Reg Control A303</t>
  </si>
  <si>
    <t>9899/A306</t>
  </si>
  <si>
    <t>Sales - Unit Reg Control A306</t>
  </si>
  <si>
    <t>9899/B102</t>
  </si>
  <si>
    <t>Sales - Unit Reg Control B102</t>
  </si>
  <si>
    <t>1005/100</t>
  </si>
  <si>
    <t>Bond Origination</t>
  </si>
  <si>
    <t>2012/001</t>
  </si>
  <si>
    <t>COS - Heron View - Printing &amp; Stationary</t>
  </si>
  <si>
    <t>3050/200</t>
  </si>
  <si>
    <t>Advertising - Media24</t>
  </si>
  <si>
    <t>3050/300</t>
  </si>
  <si>
    <t>3900/100</t>
  </si>
  <si>
    <t>Interest Paid - Suppliers</t>
  </si>
  <si>
    <t>3900/126</t>
  </si>
  <si>
    <t>Interest Paid - Investors @ 7.5%</t>
  </si>
  <si>
    <t>3900/210</t>
  </si>
  <si>
    <t>Interest Paid - Investors @ 16%</t>
  </si>
  <si>
    <t>Heron View CIP Site Establishment</t>
  </si>
  <si>
    <t>9899/B106</t>
  </si>
  <si>
    <t>Sales - Unit Reg Control B106</t>
  </si>
  <si>
    <t>9899/B301</t>
  </si>
  <si>
    <t>Sales - Unit Reg Control B301</t>
  </si>
  <si>
    <t>9899/B302</t>
  </si>
  <si>
    <t>Sales - Unit Reg Control B302</t>
  </si>
  <si>
    <t>2000/041</t>
  </si>
  <si>
    <t>COS - Legal Fees Opening of Sec Title Scheme</t>
  </si>
  <si>
    <t>2000/080</t>
  </si>
  <si>
    <t>COS - Showhouse - HF</t>
  </si>
  <si>
    <t>2001/041</t>
  </si>
  <si>
    <t>COS - Site Establishment - Security</t>
  </si>
  <si>
    <t>2002/240</t>
  </si>
  <si>
    <t>COS - Health _AND_ Safety</t>
  </si>
  <si>
    <t>2100/010</t>
  </si>
  <si>
    <t>COS - Construction</t>
  </si>
  <si>
    <t>3050/150</t>
  </si>
  <si>
    <t>3050/400</t>
  </si>
  <si>
    <t>3900/147</t>
  </si>
  <si>
    <t>Interest Paid - Investors @ 9.75%</t>
  </si>
  <si>
    <t>Staff Welfare</t>
  </si>
  <si>
    <t>7620/690</t>
  </si>
  <si>
    <t>HV CIP Site Establishment</t>
  </si>
  <si>
    <t>7700/010</t>
  </si>
  <si>
    <t>Construction 28 Feb 23 HF</t>
  </si>
  <si>
    <t>9520/000</t>
  </si>
  <si>
    <t>Income Tax Payable</t>
  </si>
  <si>
    <t>2000/090</t>
  </si>
  <si>
    <t>COS - Electricity</t>
  </si>
  <si>
    <t>2000/500</t>
  </si>
  <si>
    <t>COS - Electricity Cost Endulini</t>
  </si>
  <si>
    <t>3800/000</t>
  </si>
  <si>
    <t>Heron View CIP Structuring Fee - Invest</t>
  </si>
  <si>
    <t>7620/800</t>
  </si>
  <si>
    <t>HF CIP GL Conradie</t>
  </si>
  <si>
    <t>9899/B208</t>
  </si>
  <si>
    <t>Sales - Unit Reg Control B208</t>
  </si>
  <si>
    <t>2001/000</t>
  </si>
  <si>
    <t>Cost of Sales - SouthWark Project</t>
  </si>
  <si>
    <t>4000/000</t>
  </si>
  <si>
    <t>4150/000</t>
  </si>
  <si>
    <t>Heron View CIP Landscaping</t>
  </si>
  <si>
    <t>7620/605</t>
  </si>
  <si>
    <t>Heron View CIP Structural Engineers</t>
  </si>
  <si>
    <t>COS - HV COCT Rates clearance</t>
  </si>
  <si>
    <t>COS - Legal Fees Opening of Sec Title Fees</t>
  </si>
  <si>
    <t>2000/100</t>
  </si>
  <si>
    <t>COS - Inverters</t>
  </si>
  <si>
    <t>2000/501</t>
  </si>
  <si>
    <t>COS - Electricity Cost Heron Field</t>
  </si>
  <si>
    <t>2002/252</t>
  </si>
  <si>
    <t>COS - Security - Guarding</t>
  </si>
  <si>
    <t>4050/100</t>
  </si>
  <si>
    <t>1500/002</t>
  </si>
  <si>
    <t>Rental Income</t>
  </si>
  <si>
    <t>2000/011</t>
  </si>
  <si>
    <t>COS - Heron View Showhouse</t>
  </si>
  <si>
    <t>COS - Showhouse - HV</t>
  </si>
  <si>
    <t>2008/000</t>
  </si>
  <si>
    <t>COS - Repairs &amp; Maintenance - SH Soho</t>
  </si>
  <si>
    <t>3000/000</t>
  </si>
  <si>
    <t>3900/133</t>
  </si>
  <si>
    <t>Interest Paid - Investors @ 8.25%</t>
  </si>
  <si>
    <t>3900/140</t>
  </si>
  <si>
    <t>Interest Paid - Investors @ 9%</t>
  </si>
  <si>
    <t>Heron View CIP Town Planning</t>
  </si>
  <si>
    <t>9899/B214</t>
  </si>
  <si>
    <t>Sales - Unit Reg Control B214</t>
  </si>
  <si>
    <t>Sales - Heron View Sales</t>
  </si>
  <si>
    <t>Sales - Heron View Occupational Rent</t>
  </si>
  <si>
    <t>COS - Commission HV Units</t>
  </si>
  <si>
    <t>2002/250</t>
  </si>
  <si>
    <t>COS - Security</t>
  </si>
  <si>
    <t>2006/450</t>
  </si>
  <si>
    <t>COS - Endulini - Computer expenses</t>
  </si>
  <si>
    <t>3050/500</t>
  </si>
  <si>
    <t>3255/000</t>
  </si>
  <si>
    <t>3850/004</t>
  </si>
  <si>
    <t>3900/150</t>
  </si>
  <si>
    <t>Interest Paid - Investors @ 10%</t>
  </si>
  <si>
    <t>3900/155</t>
  </si>
  <si>
    <t>Interest Paid - Investors @ 10.5%</t>
  </si>
  <si>
    <t>4550/008</t>
  </si>
  <si>
    <t>Heron View CIP Structuring Fee - Development</t>
  </si>
  <si>
    <t>HV CIP GL Conradie</t>
  </si>
  <si>
    <t>9899/C102</t>
  </si>
  <si>
    <t>Sales - Unit Reg Control C102</t>
  </si>
  <si>
    <t>3900/160</t>
  </si>
  <si>
    <t>Interest Paid - Investors @ 11%</t>
  </si>
  <si>
    <t>4050/000</t>
  </si>
  <si>
    <t>4050/200</t>
  </si>
  <si>
    <t>5400/300</t>
  </si>
  <si>
    <t>Loan - Opportunity ResidentialCUST ACC</t>
  </si>
  <si>
    <t>8200/020</t>
  </si>
  <si>
    <t>Staff Loans</t>
  </si>
  <si>
    <t>8450/000</t>
  </si>
  <si>
    <t>ABSA Current Acc : 4109071013</t>
  </si>
  <si>
    <t>9350/000</t>
  </si>
  <si>
    <t>Dividends Payable</t>
  </si>
  <si>
    <t>9510/000</t>
  </si>
  <si>
    <t>Tax Provision Account</t>
  </si>
  <si>
    <t>5400/000</t>
  </si>
  <si>
    <t>Deposit: Ruiterwacht development</t>
  </si>
  <si>
    <t>2002/109</t>
  </si>
  <si>
    <t>COS - SoHo External SITE LABOUR</t>
  </si>
  <si>
    <t>4550/007</t>
  </si>
  <si>
    <t>5500/080</t>
  </si>
  <si>
    <t>Loan - NSST2 Trust</t>
  </si>
  <si>
    <t>6150/050</t>
  </si>
  <si>
    <t>Endulini - C301</t>
  </si>
  <si>
    <t>8200/030</t>
  </si>
  <si>
    <t>Staff Loan - Ntuthuka</t>
  </si>
  <si>
    <t>2753/000</t>
  </si>
  <si>
    <t>Interest Received - Deposits</t>
  </si>
  <si>
    <t>4040/000</t>
  </si>
  <si>
    <t>4060/000</t>
  </si>
  <si>
    <t>6150/010</t>
  </si>
  <si>
    <t>Endulini -  A204</t>
  </si>
  <si>
    <t>6150/020</t>
  </si>
  <si>
    <t>Endulini - A304</t>
  </si>
  <si>
    <t>6150/030</t>
  </si>
  <si>
    <t>Endulini - B101</t>
  </si>
  <si>
    <t>6150/040</t>
  </si>
  <si>
    <t>Endulini - A306</t>
  </si>
  <si>
    <t>5500/051</t>
  </si>
  <si>
    <t>Loan - HV N204</t>
  </si>
  <si>
    <t>Blessing</t>
  </si>
  <si>
    <t>2011/800</t>
  </si>
  <si>
    <t>COS - Heron - Small assets</t>
  </si>
  <si>
    <t>2100/252</t>
  </si>
  <si>
    <t>COS - Special - Furniture</t>
  </si>
  <si>
    <t>3800/010</t>
  </si>
  <si>
    <t>General Expenses - Gifts</t>
  </si>
  <si>
    <t>4420/100</t>
  </si>
  <si>
    <t>Small Assets - Show Unit O101</t>
  </si>
  <si>
    <t>Opportunity Global Investment (PTY) LTD</t>
  </si>
  <si>
    <t>FNB 62093491696</t>
  </si>
  <si>
    <t>Opportunity Global Sales (PTY) LTD</t>
  </si>
  <si>
    <t>FNB 62835620875</t>
  </si>
  <si>
    <t>Quinate Consulting (Pty) Ltd</t>
  </si>
  <si>
    <t>RMB - 62736659189 - Call Acc</t>
  </si>
  <si>
    <t>Trademark Holdings (Pty) Ltd</t>
  </si>
  <si>
    <t>RMB 623 693 03640</t>
  </si>
  <si>
    <t>Noble Shield (Pty) Ltd ta Go Letting</t>
  </si>
  <si>
    <t>RMB 6250 573 3833</t>
  </si>
  <si>
    <t>RMB 62906944576</t>
  </si>
  <si>
    <t>Opportunity Management Holdings (PTY) LTD</t>
  </si>
  <si>
    <t>RMB Cheq - 62312246920</t>
  </si>
  <si>
    <t>8405/000</t>
  </si>
  <si>
    <t>FNB Trust 62762449265</t>
  </si>
  <si>
    <t>Momentum Investor Account : RU 502229883</t>
  </si>
  <si>
    <t>RMB Call Acc - 62312248851</t>
  </si>
  <si>
    <t>RMB Trust Acc - 6250 615 1365</t>
  </si>
  <si>
    <t>8415/000</t>
  </si>
  <si>
    <t>STD Acc 071 958 959 - Facility Acc</t>
  </si>
  <si>
    <t>Momentum Investment Acc - RU502230185</t>
  </si>
  <si>
    <t>FNB - Call 627602764438</t>
  </si>
  <si>
    <t>8445/000</t>
  </si>
  <si>
    <t>Momentum RU502230096</t>
  </si>
  <si>
    <t>A RMB 62275810820</t>
  </si>
  <si>
    <t>8490</t>
  </si>
  <si>
    <t>Petty Cash - CT Office</t>
  </si>
  <si>
    <t>FNB Credit Card</t>
  </si>
  <si>
    <t>8470/000</t>
  </si>
  <si>
    <t>ABSA: Quinate</t>
  </si>
  <si>
    <t>Other Costs</t>
  </si>
  <si>
    <t>OppInvest</t>
  </si>
  <si>
    <t>Rent Salaries and Wages</t>
  </si>
  <si>
    <t>Professional Fees</t>
  </si>
  <si>
    <t>Cashflow Projection</t>
  </si>
  <si>
    <t>C.3.e</t>
  </si>
  <si>
    <t>29-Feb-2024</t>
  </si>
  <si>
    <t>NSST Cashflow Projection</t>
  </si>
  <si>
    <t>PROJECTION</t>
  </si>
  <si>
    <t>TOTAL</t>
  </si>
  <si>
    <t>SALES</t>
  </si>
  <si>
    <t>VAT ON SALES</t>
  </si>
  <si>
    <t>Income (Profit on Sale)</t>
  </si>
  <si>
    <t>Costs To Complete</t>
  </si>
  <si>
    <t>VAT ON CONSTRUCTION</t>
  </si>
  <si>
    <t>OPERATING EXPENSES</t>
  </si>
  <si>
    <t>MONTHLY</t>
  </si>
  <si>
    <t>RUNNING BALANCE</t>
  </si>
  <si>
    <t>CASHFLOW DASHBOARD</t>
  </si>
  <si>
    <t>Projected</t>
  </si>
  <si>
    <t>Actual Transfer Income to hit FNB - Endulini Sold</t>
  </si>
  <si>
    <t>Actual Transfer Income to hit FNB - Heron Sold</t>
  </si>
  <si>
    <t>Projected Transfer Income  - Endulini  Not yet Sold (Profit)</t>
  </si>
  <si>
    <t>Projected Transfer Income  - Heron Not yet Sold (Profit)</t>
  </si>
  <si>
    <t>Projected Not Allocated asd yet</t>
  </si>
  <si>
    <t>Total Income</t>
  </si>
  <si>
    <t>Momentum funds avaialble to draw</t>
  </si>
  <si>
    <t>FNB Bank</t>
  </si>
  <si>
    <t>Deposit made</t>
  </si>
  <si>
    <t>Momentum interest to be earned</t>
  </si>
  <si>
    <t>Investor funds to hit Momentum Account to draw</t>
  </si>
  <si>
    <t>Total Cash</t>
  </si>
  <si>
    <t>Total funds available to draw</t>
  </si>
  <si>
    <t>Cost to complete Heron Projects (CPC)</t>
  </si>
  <si>
    <t>Company Running Costs</t>
  </si>
  <si>
    <t>Project Costs</t>
  </si>
  <si>
    <t>NETTO EFFECT</t>
  </si>
  <si>
    <t>HERON P&amp;L</t>
  </si>
  <si>
    <t>Month</t>
  </si>
  <si>
    <t>Total</t>
  </si>
  <si>
    <t>Income</t>
  </si>
  <si>
    <t>Total Expenses</t>
  </si>
  <si>
    <t>Net Profit</t>
  </si>
  <si>
    <t>Since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</si>
</sst>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31304D"/>
      <name val="Calibri"/>
      <family val="2"/>
    </font>
    <font>
      <b/>
      <sz val="18"/>
      <name val="Calibri"/>
      <family val="2"/>
    </font>
    <font>
      <b/>
      <sz val="24"/>
      <color rgb="FFFFFFFF"/>
      <name val="Calibri"/>
      <family val="2"/>
    </font>
    <font>
      <b/>
      <sz val="14"/>
      <color rgb="FFA9A9A9"/>
      <name val="Calibri"/>
      <family val="2"/>
    </font>
    <font>
      <b/>
      <sz val="13"/>
      <color rgb="FFA9A9A9"/>
      <name val="Calibri"/>
      <family val="2"/>
    </font>
    <font>
      <b/>
      <sz val="13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CCD99"/>
        <bgColor rgb="FF4CCD99"/>
      </patternFill>
    </fill>
    <fill>
      <patternFill patternType="solid">
        <fgColor rgb="FF7F9F80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BFEA7C"/>
        <bgColor rgb="FFBFEA7C"/>
      </patternFill>
    </fill>
    <fill>
      <patternFill patternType="solid">
        <fgColor rgb="FF7F9F80"/>
        <bgColor rgb="FF7F9F80"/>
      </patternFill>
    </fill>
    <fill>
      <patternFill patternType="solid">
        <fgColor rgb="FFD4E7C5"/>
        <bgColor rgb="FFD4E7C5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  <fill>
      <patternFill patternType="solid">
        <fgColor rgb="FFFFD966"/>
        <bgColor rgb="FFFFD966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15" fontId="2" fillId="0" borderId="0" xfId="0" applyNumberFormat="1" applyFont="1"/>
    <xf numFmtId="3" fontId="2" fillId="7" borderId="0" xfId="0" applyNumberFormat="1" applyFont="1" applyFill="1"/>
    <xf numFmtId="3" fontId="2" fillId="0" borderId="0" xfId="0" applyNumberFormat="1" applyFont="1"/>
    <xf numFmtId="3" fontId="2" fillId="7" borderId="4" xfId="0" applyNumberFormat="1" applyFont="1" applyFill="1" applyBorder="1"/>
    <xf numFmtId="3" fontId="2" fillId="0" borderId="4" xfId="0" applyNumberFormat="1" applyFont="1" applyBorder="1"/>
    <xf numFmtId="0" fontId="0" fillId="8" borderId="4" xfId="0" applyFill="1" applyBorder="1"/>
    <xf numFmtId="0" fontId="0" fillId="8" borderId="4" xfId="0" applyFill="1" applyBorder="1" applyAlignment="1">
      <alignment horizontal="center" vertical="center"/>
    </xf>
    <xf numFmtId="3" fontId="5" fillId="0" borderId="0" xfId="0" applyNumberFormat="1" applyFont="1"/>
    <xf numFmtId="3" fontId="6" fillId="0" borderId="0" xfId="0" applyNumberFormat="1" applyFont="1"/>
    <xf numFmtId="3" fontId="2" fillId="4" borderId="4" xfId="0" applyNumberFormat="1" applyFont="1" applyFill="1" applyBorder="1"/>
    <xf numFmtId="3" fontId="2" fillId="0" borderId="1" xfId="0" applyNumberFormat="1" applyFont="1" applyBorder="1"/>
    <xf numFmtId="3" fontId="2" fillId="6" borderId="1" xfId="0" applyNumberFormat="1" applyFont="1" applyFill="1" applyBorder="1"/>
    <xf numFmtId="3" fontId="2" fillId="5" borderId="4" xfId="0" applyNumberFormat="1" applyFont="1" applyFill="1" applyBorder="1"/>
    <xf numFmtId="9" fontId="2" fillId="0" borderId="0" xfId="0" applyNumberFormat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9" fillId="0" borderId="0" xfId="0" applyFont="1"/>
    <xf numFmtId="4" fontId="9" fillId="0" borderId="5" xfId="0" applyNumberFormat="1" applyFont="1" applyBorder="1"/>
    <xf numFmtId="0" fontId="9" fillId="4" borderId="0" xfId="0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  <xf numFmtId="0" fontId="10" fillId="0" borderId="0" xfId="0" applyFont="1"/>
    <xf numFmtId="4" fontId="10" fillId="0" borderId="0" xfId="0" applyNumberFormat="1" applyFont="1"/>
    <xf numFmtId="4" fontId="10" fillId="9" borderId="0" xfId="0" applyNumberFormat="1" applyFont="1" applyFill="1"/>
    <xf numFmtId="4" fontId="10" fillId="10" borderId="0" xfId="0" applyNumberFormat="1" applyFont="1" applyFill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0" fontId="0" fillId="0" borderId="0" xfId="0"/>
    <xf numFmtId="14" fontId="9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7"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S54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</cols>
  <sheetData>
    <row r="1" spans="1:19" x14ac:dyDescent="0.2">
      <c r="A1" t="s">
        <v>0</v>
      </c>
    </row>
    <row r="2" spans="1:19" x14ac:dyDescent="0.2">
      <c r="M2" s="1">
        <f>SUBTOTAL(9,M5:M546)</f>
        <v>224714023.33999979</v>
      </c>
      <c r="Q2" s="1">
        <f>SUBTOTAL(9,Q5:Q546)</f>
        <v>4728102.7796992548</v>
      </c>
      <c r="R2" s="1">
        <f>SUBTOTAL(9,R5:R546)</f>
        <v>49145412.98716601</v>
      </c>
      <c r="S2" s="1">
        <f>SUBTOTAL(9,S5:S546)</f>
        <v>53873515.766865306</v>
      </c>
    </row>
    <row r="4" spans="1:19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</row>
    <row r="5" spans="1:19" x14ac:dyDescent="0.2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b">
        <v>1</v>
      </c>
      <c r="G5" s="3" t="b">
        <v>1</v>
      </c>
      <c r="H5" s="3" t="s">
        <v>25</v>
      </c>
      <c r="I5" s="4">
        <v>44609</v>
      </c>
      <c r="J5" s="4">
        <v>44610</v>
      </c>
      <c r="K5" s="4">
        <v>44887</v>
      </c>
      <c r="L5" s="3">
        <v>2</v>
      </c>
      <c r="M5" s="3">
        <v>433413.71</v>
      </c>
      <c r="N5" s="3">
        <v>18</v>
      </c>
      <c r="O5" s="3" t="b">
        <v>0</v>
      </c>
      <c r="P5" s="3" t="b">
        <v>0</v>
      </c>
      <c r="Q5" s="3">
        <v>80.151850479452065</v>
      </c>
      <c r="R5" s="3">
        <v>59205.500220821923</v>
      </c>
      <c r="S5" s="3">
        <v>59285.652071301367</v>
      </c>
    </row>
    <row r="6" spans="1:19" x14ac:dyDescent="0.2">
      <c r="A6" s="3" t="s">
        <v>26</v>
      </c>
      <c r="B6" s="3" t="s">
        <v>27</v>
      </c>
      <c r="C6" s="3" t="s">
        <v>28</v>
      </c>
      <c r="D6" s="3" t="s">
        <v>23</v>
      </c>
      <c r="E6" s="3" t="s">
        <v>24</v>
      </c>
      <c r="F6" s="3" t="b">
        <v>1</v>
      </c>
      <c r="G6" s="3" t="b">
        <v>1</v>
      </c>
      <c r="H6" s="3" t="s">
        <v>25</v>
      </c>
      <c r="I6" s="4">
        <v>44081</v>
      </c>
      <c r="J6" s="4">
        <v>44316</v>
      </c>
      <c r="K6" s="4">
        <v>44887</v>
      </c>
      <c r="L6" s="3">
        <v>10</v>
      </c>
      <c r="M6" s="3">
        <v>498918.83</v>
      </c>
      <c r="N6" s="3">
        <v>18</v>
      </c>
      <c r="O6" s="3" t="b">
        <v>0</v>
      </c>
      <c r="P6" s="3" t="b">
        <v>0</v>
      </c>
      <c r="Q6" s="3">
        <v>20076.357029109549</v>
      </c>
      <c r="R6" s="3">
        <v>140490.07492438349</v>
      </c>
      <c r="S6" s="3">
        <v>160566.4319534931</v>
      </c>
    </row>
    <row r="7" spans="1:19" x14ac:dyDescent="0.2">
      <c r="A7" s="3" t="s">
        <v>29</v>
      </c>
      <c r="B7" s="3" t="s">
        <v>30</v>
      </c>
      <c r="C7" s="3" t="s">
        <v>31</v>
      </c>
      <c r="D7" s="3" t="s">
        <v>23</v>
      </c>
      <c r="E7" s="3" t="s">
        <v>32</v>
      </c>
      <c r="F7" s="3" t="b">
        <v>1</v>
      </c>
      <c r="G7" s="3" t="b">
        <v>1</v>
      </c>
      <c r="H7" s="3" t="s">
        <v>25</v>
      </c>
      <c r="I7" s="4">
        <v>44159</v>
      </c>
      <c r="J7" s="4">
        <v>44352</v>
      </c>
      <c r="K7" s="4">
        <v>44887</v>
      </c>
      <c r="L7" s="3">
        <v>1</v>
      </c>
      <c r="M7" s="3">
        <v>900000</v>
      </c>
      <c r="N7" s="3">
        <v>18</v>
      </c>
      <c r="O7" s="3" t="b">
        <v>0</v>
      </c>
      <c r="P7" s="3" t="b">
        <v>0</v>
      </c>
      <c r="Q7" s="3">
        <v>29743.150684931388</v>
      </c>
      <c r="R7" s="3">
        <v>237452.05479452049</v>
      </c>
      <c r="S7" s="3">
        <v>267195.20547945192</v>
      </c>
    </row>
    <row r="8" spans="1:19" x14ac:dyDescent="0.2">
      <c r="A8" s="3" t="s">
        <v>33</v>
      </c>
      <c r="B8" s="3" t="s">
        <v>34</v>
      </c>
      <c r="C8" s="3" t="s">
        <v>35</v>
      </c>
      <c r="D8" s="3" t="s">
        <v>23</v>
      </c>
      <c r="E8" s="3" t="s">
        <v>36</v>
      </c>
      <c r="F8" s="3" t="b">
        <v>1</v>
      </c>
      <c r="G8" s="3" t="b">
        <v>1</v>
      </c>
      <c r="H8" s="3" t="s">
        <v>25</v>
      </c>
      <c r="I8" s="4">
        <v>44090</v>
      </c>
      <c r="J8" s="4">
        <v>44316</v>
      </c>
      <c r="K8" s="4">
        <v>44887</v>
      </c>
      <c r="L8" s="3">
        <v>1</v>
      </c>
      <c r="M8" s="3">
        <v>200000</v>
      </c>
      <c r="N8" s="3">
        <v>15</v>
      </c>
      <c r="O8" s="3" t="b">
        <v>0</v>
      </c>
      <c r="P8" s="3" t="b">
        <v>0</v>
      </c>
      <c r="Q8" s="3">
        <v>7739.7260273972706</v>
      </c>
      <c r="R8" s="3">
        <v>46931.506849315068</v>
      </c>
      <c r="S8" s="3">
        <v>54671.23287671234</v>
      </c>
    </row>
    <row r="9" spans="1:19" x14ac:dyDescent="0.2">
      <c r="A9" s="3" t="s">
        <v>37</v>
      </c>
      <c r="B9" s="3" t="s">
        <v>38</v>
      </c>
      <c r="C9" s="3" t="s">
        <v>39</v>
      </c>
      <c r="D9" s="3" t="s">
        <v>23</v>
      </c>
      <c r="E9" s="3" t="s">
        <v>36</v>
      </c>
      <c r="F9" s="3" t="b">
        <v>1</v>
      </c>
      <c r="G9" s="3" t="b">
        <v>1</v>
      </c>
      <c r="H9" s="3" t="s">
        <v>25</v>
      </c>
      <c r="I9" s="4">
        <v>44270</v>
      </c>
      <c r="J9" s="4">
        <v>44352</v>
      </c>
      <c r="K9" s="4">
        <v>44887</v>
      </c>
      <c r="L9" s="3">
        <v>1</v>
      </c>
      <c r="M9" s="3">
        <v>100000</v>
      </c>
      <c r="N9" s="3">
        <v>15</v>
      </c>
      <c r="O9" s="3" t="b">
        <v>0</v>
      </c>
      <c r="P9" s="3" t="b">
        <v>0</v>
      </c>
      <c r="Q9" s="3">
        <v>1404.109589041097</v>
      </c>
      <c r="R9" s="3">
        <v>21986.301369863009</v>
      </c>
      <c r="S9" s="3">
        <v>23390.410958904111</v>
      </c>
    </row>
    <row r="10" spans="1:19" x14ac:dyDescent="0.2">
      <c r="A10" s="3" t="s">
        <v>40</v>
      </c>
      <c r="B10" s="3" t="s">
        <v>41</v>
      </c>
      <c r="C10" s="3" t="s">
        <v>42</v>
      </c>
      <c r="D10" s="3" t="s">
        <v>23</v>
      </c>
      <c r="E10" s="3" t="s">
        <v>36</v>
      </c>
      <c r="F10" s="3" t="b">
        <v>1</v>
      </c>
      <c r="G10" s="3" t="b">
        <v>1</v>
      </c>
      <c r="H10" s="3" t="s">
        <v>25</v>
      </c>
      <c r="I10" s="4">
        <v>44287</v>
      </c>
      <c r="J10" s="4">
        <v>44352</v>
      </c>
      <c r="K10" s="4">
        <v>44887</v>
      </c>
      <c r="L10" s="3">
        <v>1</v>
      </c>
      <c r="M10" s="3">
        <v>100000</v>
      </c>
      <c r="N10" s="3">
        <v>15</v>
      </c>
      <c r="O10" s="3" t="b">
        <v>0</v>
      </c>
      <c r="P10" s="3" t="b">
        <v>0</v>
      </c>
      <c r="Q10" s="3">
        <v>1113.0136986301379</v>
      </c>
      <c r="R10" s="3">
        <v>21986.301369863009</v>
      </c>
      <c r="S10" s="3">
        <v>23099.31506849315</v>
      </c>
    </row>
    <row r="11" spans="1:19" x14ac:dyDescent="0.2">
      <c r="A11" s="3" t="s">
        <v>29</v>
      </c>
      <c r="B11" s="3" t="s">
        <v>30</v>
      </c>
      <c r="C11" s="3" t="s">
        <v>31</v>
      </c>
      <c r="D11" s="3" t="s">
        <v>23</v>
      </c>
      <c r="E11" s="3" t="s">
        <v>36</v>
      </c>
      <c r="F11" s="3" t="b">
        <v>1</v>
      </c>
      <c r="G11" s="3" t="b">
        <v>1</v>
      </c>
      <c r="H11" s="3" t="s">
        <v>25</v>
      </c>
      <c r="I11" s="4">
        <v>44159</v>
      </c>
      <c r="J11" s="4">
        <v>44352</v>
      </c>
      <c r="K11" s="4">
        <v>44887</v>
      </c>
      <c r="L11" s="3">
        <v>2</v>
      </c>
      <c r="M11" s="3">
        <v>500000</v>
      </c>
      <c r="N11" s="3">
        <v>18</v>
      </c>
      <c r="O11" s="3" t="b">
        <v>0</v>
      </c>
      <c r="P11" s="3" t="b">
        <v>0</v>
      </c>
      <c r="Q11" s="3">
        <v>16523.972602739741</v>
      </c>
      <c r="R11" s="3">
        <v>131917.80821917811</v>
      </c>
      <c r="S11" s="3">
        <v>148441.78082191781</v>
      </c>
    </row>
    <row r="12" spans="1:19" x14ac:dyDescent="0.2">
      <c r="A12" s="3" t="s">
        <v>43</v>
      </c>
      <c r="B12" s="3" t="s">
        <v>44</v>
      </c>
      <c r="C12" s="3" t="s">
        <v>45</v>
      </c>
      <c r="D12" s="3" t="s">
        <v>23</v>
      </c>
      <c r="E12" s="3" t="s">
        <v>46</v>
      </c>
      <c r="F12" s="3" t="b">
        <v>1</v>
      </c>
      <c r="G12" s="3" t="b">
        <v>1</v>
      </c>
      <c r="H12" s="3" t="s">
        <v>25</v>
      </c>
      <c r="I12" s="4">
        <v>44287</v>
      </c>
      <c r="J12" s="4">
        <v>44352</v>
      </c>
      <c r="K12" s="4">
        <v>44887</v>
      </c>
      <c r="L12" s="3">
        <v>5</v>
      </c>
      <c r="M12" s="3">
        <v>900000</v>
      </c>
      <c r="N12" s="3">
        <v>18</v>
      </c>
      <c r="O12" s="3" t="b">
        <v>0</v>
      </c>
      <c r="P12" s="3" t="b">
        <v>0</v>
      </c>
      <c r="Q12" s="3">
        <v>10017.12328767124</v>
      </c>
      <c r="R12" s="3">
        <v>237452.05479452049</v>
      </c>
      <c r="S12" s="3">
        <v>247469.17808219179</v>
      </c>
    </row>
    <row r="13" spans="1:19" x14ac:dyDescent="0.2">
      <c r="A13" s="3" t="s">
        <v>47</v>
      </c>
      <c r="B13" s="3" t="s">
        <v>48</v>
      </c>
      <c r="C13" s="3" t="s">
        <v>49</v>
      </c>
      <c r="D13" s="3" t="s">
        <v>23</v>
      </c>
      <c r="E13" s="3" t="s">
        <v>50</v>
      </c>
      <c r="F13" s="3" t="b">
        <v>1</v>
      </c>
      <c r="G13" s="3" t="b">
        <v>1</v>
      </c>
      <c r="H13" s="3" t="s">
        <v>25</v>
      </c>
      <c r="I13" s="4">
        <v>44342</v>
      </c>
      <c r="J13" s="4">
        <v>44352</v>
      </c>
      <c r="K13" s="4">
        <v>44887</v>
      </c>
      <c r="L13" s="3">
        <v>1</v>
      </c>
      <c r="M13" s="3">
        <v>100000</v>
      </c>
      <c r="N13" s="3">
        <v>15</v>
      </c>
      <c r="O13" s="3" t="b">
        <v>0</v>
      </c>
      <c r="P13" s="3" t="b">
        <v>0</v>
      </c>
      <c r="Q13" s="3">
        <v>171.23287671232879</v>
      </c>
      <c r="R13" s="3">
        <v>21986.301369863009</v>
      </c>
      <c r="S13" s="3">
        <v>22157.534246575338</v>
      </c>
    </row>
    <row r="14" spans="1:19" x14ac:dyDescent="0.2">
      <c r="A14" s="3" t="s">
        <v>51</v>
      </c>
      <c r="B14" s="3" t="s">
        <v>52</v>
      </c>
      <c r="C14" s="3" t="s">
        <v>53</v>
      </c>
      <c r="D14" s="3" t="s">
        <v>23</v>
      </c>
      <c r="E14" s="3" t="s">
        <v>50</v>
      </c>
      <c r="F14" s="3" t="b">
        <v>1</v>
      </c>
      <c r="G14" s="3" t="b">
        <v>1</v>
      </c>
      <c r="H14" s="3" t="s">
        <v>25</v>
      </c>
      <c r="I14" s="4">
        <v>44266</v>
      </c>
      <c r="J14" s="4">
        <v>44352</v>
      </c>
      <c r="K14" s="4">
        <v>44887</v>
      </c>
      <c r="L14" s="3">
        <v>1</v>
      </c>
      <c r="M14" s="3">
        <v>110000</v>
      </c>
      <c r="N14" s="3">
        <v>18</v>
      </c>
      <c r="O14" s="3" t="b">
        <v>0</v>
      </c>
      <c r="P14" s="3" t="b">
        <v>0</v>
      </c>
      <c r="Q14" s="3">
        <v>1619.8630136986269</v>
      </c>
      <c r="R14" s="3">
        <v>29021.917808219179</v>
      </c>
      <c r="S14" s="3">
        <v>30641.780821917811</v>
      </c>
    </row>
    <row r="15" spans="1:19" x14ac:dyDescent="0.2">
      <c r="A15" s="3" t="s">
        <v>43</v>
      </c>
      <c r="B15" s="3" t="s">
        <v>44</v>
      </c>
      <c r="C15" s="3" t="s">
        <v>45</v>
      </c>
      <c r="D15" s="3" t="s">
        <v>23</v>
      </c>
      <c r="E15" s="3" t="s">
        <v>50</v>
      </c>
      <c r="F15" s="3" t="b">
        <v>1</v>
      </c>
      <c r="G15" s="3" t="b">
        <v>1</v>
      </c>
      <c r="H15" s="3" t="s">
        <v>25</v>
      </c>
      <c r="I15" s="4">
        <v>44287</v>
      </c>
      <c r="J15" s="4">
        <v>44352</v>
      </c>
      <c r="K15" s="4">
        <v>44887</v>
      </c>
      <c r="L15" s="3">
        <v>6</v>
      </c>
      <c r="M15" s="3">
        <v>150000</v>
      </c>
      <c r="N15" s="3">
        <v>18</v>
      </c>
      <c r="O15" s="3" t="b">
        <v>0</v>
      </c>
      <c r="P15" s="3" t="b">
        <v>0</v>
      </c>
      <c r="Q15" s="3">
        <v>1669.520547945207</v>
      </c>
      <c r="R15" s="3">
        <v>39575.342465753427</v>
      </c>
      <c r="S15" s="3">
        <v>41244.863013698632</v>
      </c>
    </row>
    <row r="16" spans="1:19" x14ac:dyDescent="0.2">
      <c r="A16" s="3" t="s">
        <v>54</v>
      </c>
      <c r="B16" s="3" t="s">
        <v>55</v>
      </c>
      <c r="C16" s="3" t="s">
        <v>56</v>
      </c>
      <c r="D16" s="3" t="s">
        <v>23</v>
      </c>
      <c r="E16" s="3" t="s">
        <v>50</v>
      </c>
      <c r="F16" s="3" t="b">
        <v>1</v>
      </c>
      <c r="G16" s="3" t="b">
        <v>1</v>
      </c>
      <c r="H16" s="3" t="s">
        <v>25</v>
      </c>
      <c r="I16" s="4">
        <v>44483</v>
      </c>
      <c r="J16" s="4">
        <v>44618</v>
      </c>
      <c r="K16" s="4">
        <v>44887</v>
      </c>
      <c r="L16" s="3">
        <v>1</v>
      </c>
      <c r="M16" s="3">
        <v>100000</v>
      </c>
      <c r="N16" s="3">
        <v>14</v>
      </c>
      <c r="O16" s="3" t="b">
        <v>0</v>
      </c>
      <c r="P16" s="3" t="b">
        <v>0</v>
      </c>
      <c r="Q16" s="3">
        <v>2389.7260273972661</v>
      </c>
      <c r="R16" s="3">
        <v>10317.80821917808</v>
      </c>
      <c r="S16" s="3">
        <v>12707.534246575349</v>
      </c>
    </row>
    <row r="17" spans="1:19" x14ac:dyDescent="0.2">
      <c r="A17" s="3" t="s">
        <v>57</v>
      </c>
      <c r="B17" s="3" t="s">
        <v>52</v>
      </c>
      <c r="C17" s="3" t="s">
        <v>53</v>
      </c>
      <c r="D17" s="3" t="s">
        <v>23</v>
      </c>
      <c r="E17" s="3" t="s">
        <v>50</v>
      </c>
      <c r="F17" s="3" t="b">
        <v>1</v>
      </c>
      <c r="G17" s="3" t="b">
        <v>1</v>
      </c>
      <c r="H17" s="3" t="s">
        <v>25</v>
      </c>
      <c r="I17" s="4">
        <v>44113</v>
      </c>
      <c r="J17" s="4">
        <v>44352</v>
      </c>
      <c r="K17" s="4">
        <v>44887</v>
      </c>
      <c r="L17" s="3">
        <v>2</v>
      </c>
      <c r="M17" s="3">
        <v>120000</v>
      </c>
      <c r="N17" s="3">
        <v>18</v>
      </c>
      <c r="O17" s="3" t="b">
        <v>0</v>
      </c>
      <c r="P17" s="3" t="b">
        <v>0</v>
      </c>
      <c r="Q17" s="3">
        <v>4910.9589041096169</v>
      </c>
      <c r="R17" s="3">
        <v>31660.273972602739</v>
      </c>
      <c r="S17" s="3">
        <v>36571.232876712347</v>
      </c>
    </row>
    <row r="18" spans="1:19" x14ac:dyDescent="0.2">
      <c r="A18" s="3" t="s">
        <v>58</v>
      </c>
      <c r="B18" s="3" t="s">
        <v>59</v>
      </c>
      <c r="C18" s="3" t="s">
        <v>60</v>
      </c>
      <c r="D18" s="3" t="s">
        <v>23</v>
      </c>
      <c r="E18" s="3" t="s">
        <v>50</v>
      </c>
      <c r="F18" s="3" t="b">
        <v>1</v>
      </c>
      <c r="G18" s="3" t="b">
        <v>1</v>
      </c>
      <c r="H18" s="3" t="s">
        <v>25</v>
      </c>
      <c r="I18" s="4">
        <v>44308</v>
      </c>
      <c r="J18" s="4">
        <v>44378</v>
      </c>
      <c r="K18" s="4">
        <v>44887</v>
      </c>
      <c r="L18" s="3">
        <v>19</v>
      </c>
      <c r="M18" s="3">
        <v>100000</v>
      </c>
      <c r="N18" s="3">
        <v>18</v>
      </c>
      <c r="O18" s="3" t="b">
        <v>0</v>
      </c>
      <c r="P18" s="3" t="b">
        <v>0</v>
      </c>
      <c r="Q18" s="3">
        <v>1198.6301369863029</v>
      </c>
      <c r="R18" s="3">
        <v>25101.369863013701</v>
      </c>
      <c r="S18" s="3">
        <v>26300</v>
      </c>
    </row>
    <row r="19" spans="1:19" x14ac:dyDescent="0.2">
      <c r="A19" s="3" t="s">
        <v>61</v>
      </c>
      <c r="B19" s="3" t="s">
        <v>62</v>
      </c>
      <c r="C19" s="3" t="s">
        <v>63</v>
      </c>
      <c r="D19" s="3" t="s">
        <v>23</v>
      </c>
      <c r="E19" s="3" t="s">
        <v>50</v>
      </c>
      <c r="F19" s="3" t="b">
        <v>1</v>
      </c>
      <c r="G19" s="3" t="b">
        <v>1</v>
      </c>
      <c r="H19" s="3" t="s">
        <v>25</v>
      </c>
      <c r="I19" s="4">
        <v>44116</v>
      </c>
      <c r="J19" s="4">
        <v>44378</v>
      </c>
      <c r="K19" s="4">
        <v>44887</v>
      </c>
      <c r="L19" s="3">
        <v>3</v>
      </c>
      <c r="M19" s="3">
        <v>69774.429999999993</v>
      </c>
      <c r="N19" s="3">
        <v>18</v>
      </c>
      <c r="O19" s="3" t="b">
        <v>0</v>
      </c>
      <c r="P19" s="3" t="b">
        <v>0</v>
      </c>
      <c r="Q19" s="3">
        <v>3130.2912089041179</v>
      </c>
      <c r="R19" s="3">
        <v>17514.337744109591</v>
      </c>
      <c r="S19" s="3">
        <v>20644.628953013711</v>
      </c>
    </row>
    <row r="20" spans="1:19" x14ac:dyDescent="0.2">
      <c r="A20" s="3" t="s">
        <v>64</v>
      </c>
      <c r="B20" s="3" t="s">
        <v>65</v>
      </c>
      <c r="C20" s="3" t="s">
        <v>66</v>
      </c>
      <c r="D20" s="3" t="s">
        <v>23</v>
      </c>
      <c r="E20" s="3" t="s">
        <v>67</v>
      </c>
      <c r="F20" s="3" t="b">
        <v>1</v>
      </c>
      <c r="G20" s="3" t="b">
        <v>1</v>
      </c>
      <c r="H20" s="3" t="s">
        <v>25</v>
      </c>
      <c r="I20" s="4">
        <v>44119</v>
      </c>
      <c r="J20" s="4">
        <v>44352</v>
      </c>
      <c r="K20" s="4">
        <v>44887</v>
      </c>
      <c r="L20" s="3">
        <v>2</v>
      </c>
      <c r="M20" s="3">
        <v>61132.88</v>
      </c>
      <c r="N20" s="3">
        <v>18</v>
      </c>
      <c r="O20" s="3" t="b">
        <v>0</v>
      </c>
      <c r="P20" s="3" t="b">
        <v>0</v>
      </c>
      <c r="Q20" s="3">
        <v>2439.0344246575328</v>
      </c>
      <c r="R20" s="3">
        <v>16129.03107945205</v>
      </c>
      <c r="S20" s="3">
        <v>18568.065504109589</v>
      </c>
    </row>
    <row r="21" spans="1:19" x14ac:dyDescent="0.2">
      <c r="A21" s="3" t="s">
        <v>64</v>
      </c>
      <c r="B21" s="3" t="s">
        <v>65</v>
      </c>
      <c r="C21" s="3" t="s">
        <v>66</v>
      </c>
      <c r="D21" s="3" t="s">
        <v>23</v>
      </c>
      <c r="E21" s="3" t="s">
        <v>67</v>
      </c>
      <c r="F21" s="3" t="b">
        <v>1</v>
      </c>
      <c r="G21" s="3" t="b">
        <v>1</v>
      </c>
      <c r="H21" s="3" t="s">
        <v>25</v>
      </c>
      <c r="I21" s="4">
        <v>44155</v>
      </c>
      <c r="J21" s="4">
        <v>44352</v>
      </c>
      <c r="K21" s="4">
        <v>44887</v>
      </c>
      <c r="L21" s="3">
        <v>3</v>
      </c>
      <c r="M21" s="3">
        <v>38867.120000000003</v>
      </c>
      <c r="N21" s="3">
        <v>18</v>
      </c>
      <c r="O21" s="3" t="b">
        <v>0</v>
      </c>
      <c r="P21" s="3" t="b">
        <v>0</v>
      </c>
      <c r="Q21" s="3">
        <v>1311.099767123289</v>
      </c>
      <c r="R21" s="3">
        <v>10254.53056438356</v>
      </c>
      <c r="S21" s="3">
        <v>11565.630331506851</v>
      </c>
    </row>
    <row r="22" spans="1:19" x14ac:dyDescent="0.2">
      <c r="A22" s="3" t="s">
        <v>68</v>
      </c>
      <c r="B22" s="3" t="s">
        <v>69</v>
      </c>
      <c r="C22" s="3" t="s">
        <v>70</v>
      </c>
      <c r="D22" s="3" t="s">
        <v>23</v>
      </c>
      <c r="E22" s="3" t="s">
        <v>67</v>
      </c>
      <c r="F22" s="3" t="b">
        <v>1</v>
      </c>
      <c r="G22" s="3" t="b">
        <v>1</v>
      </c>
      <c r="H22" s="3" t="s">
        <v>25</v>
      </c>
      <c r="I22" s="4">
        <v>44113</v>
      </c>
      <c r="J22" s="4">
        <v>44316</v>
      </c>
      <c r="K22" s="4">
        <v>44887</v>
      </c>
      <c r="L22" s="3">
        <v>1</v>
      </c>
      <c r="M22" s="3">
        <v>110000</v>
      </c>
      <c r="N22" s="3">
        <v>18</v>
      </c>
      <c r="O22" s="3" t="b">
        <v>0</v>
      </c>
      <c r="P22" s="3" t="b">
        <v>0</v>
      </c>
      <c r="Q22" s="3">
        <v>3823.6301369863072</v>
      </c>
      <c r="R22" s="3">
        <v>30974.794520547941</v>
      </c>
      <c r="S22" s="3">
        <v>34798.424657534248</v>
      </c>
    </row>
    <row r="23" spans="1:19" x14ac:dyDescent="0.2">
      <c r="A23" s="3" t="s">
        <v>71</v>
      </c>
      <c r="B23" s="3" t="s">
        <v>72</v>
      </c>
      <c r="C23" s="3" t="s">
        <v>73</v>
      </c>
      <c r="D23" s="3" t="s">
        <v>23</v>
      </c>
      <c r="E23" s="3" t="s">
        <v>67</v>
      </c>
      <c r="F23" s="3" t="b">
        <v>1</v>
      </c>
      <c r="G23" s="3" t="b">
        <v>1</v>
      </c>
      <c r="H23" s="3" t="s">
        <v>25</v>
      </c>
      <c r="I23" s="4">
        <v>44284</v>
      </c>
      <c r="J23" s="4">
        <v>44352</v>
      </c>
      <c r="K23" s="4">
        <v>44887</v>
      </c>
      <c r="L23" s="3">
        <v>1</v>
      </c>
      <c r="M23" s="3">
        <v>500000</v>
      </c>
      <c r="N23" s="3">
        <v>18</v>
      </c>
      <c r="O23" s="3" t="b">
        <v>0</v>
      </c>
      <c r="P23" s="3" t="b">
        <v>0</v>
      </c>
      <c r="Q23" s="3">
        <v>5821.917808219182</v>
      </c>
      <c r="R23" s="3">
        <v>131917.80821917811</v>
      </c>
      <c r="S23" s="3">
        <v>137739.72602739729</v>
      </c>
    </row>
    <row r="24" spans="1:19" x14ac:dyDescent="0.2">
      <c r="A24" s="3" t="s">
        <v>74</v>
      </c>
      <c r="B24" s="3" t="s">
        <v>75</v>
      </c>
      <c r="C24" s="3" t="s">
        <v>76</v>
      </c>
      <c r="D24" s="3" t="s">
        <v>23</v>
      </c>
      <c r="E24" s="3" t="s">
        <v>67</v>
      </c>
      <c r="F24" s="3" t="b">
        <v>1</v>
      </c>
      <c r="G24" s="3" t="b">
        <v>1</v>
      </c>
      <c r="H24" s="3" t="s">
        <v>25</v>
      </c>
      <c r="I24" s="4">
        <v>44273</v>
      </c>
      <c r="J24" s="4">
        <v>44352</v>
      </c>
      <c r="K24" s="4">
        <v>44887</v>
      </c>
      <c r="L24" s="3">
        <v>1</v>
      </c>
      <c r="M24" s="3">
        <v>200000</v>
      </c>
      <c r="N24" s="3">
        <v>15</v>
      </c>
      <c r="O24" s="3" t="b">
        <v>0</v>
      </c>
      <c r="P24" s="3" t="b">
        <v>0</v>
      </c>
      <c r="Q24" s="3">
        <v>2705.479452054798</v>
      </c>
      <c r="R24" s="3">
        <v>43972.602739726033</v>
      </c>
      <c r="S24" s="3">
        <v>46678.082191780821</v>
      </c>
    </row>
    <row r="25" spans="1:19" x14ac:dyDescent="0.2">
      <c r="A25" s="3" t="s">
        <v>77</v>
      </c>
      <c r="B25" s="3" t="s">
        <v>78</v>
      </c>
      <c r="C25" s="3" t="s">
        <v>79</v>
      </c>
      <c r="D25" s="3" t="s">
        <v>23</v>
      </c>
      <c r="E25" s="3" t="s">
        <v>80</v>
      </c>
      <c r="F25" s="3" t="b">
        <v>1</v>
      </c>
      <c r="G25" s="3" t="b">
        <v>1</v>
      </c>
      <c r="H25" s="3" t="s">
        <v>25</v>
      </c>
      <c r="I25" s="4">
        <v>44287</v>
      </c>
      <c r="J25" s="4">
        <v>44352</v>
      </c>
      <c r="K25" s="4">
        <v>44887</v>
      </c>
      <c r="L25" s="3">
        <v>1</v>
      </c>
      <c r="M25" s="3">
        <v>500000</v>
      </c>
      <c r="N25" s="3">
        <v>18</v>
      </c>
      <c r="O25" s="3" t="b">
        <v>0</v>
      </c>
      <c r="P25" s="3" t="b">
        <v>0</v>
      </c>
      <c r="Q25" s="3">
        <v>5565.0684931506876</v>
      </c>
      <c r="R25" s="3">
        <v>131917.80821917811</v>
      </c>
      <c r="S25" s="3">
        <v>137482.87671232881</v>
      </c>
    </row>
    <row r="26" spans="1:19" x14ac:dyDescent="0.2">
      <c r="A26" s="3" t="s">
        <v>81</v>
      </c>
      <c r="B26" s="3" t="s">
        <v>82</v>
      </c>
      <c r="C26" s="3" t="s">
        <v>83</v>
      </c>
      <c r="D26" s="3" t="s">
        <v>23</v>
      </c>
      <c r="E26" s="3" t="s">
        <v>80</v>
      </c>
      <c r="F26" s="3" t="b">
        <v>1</v>
      </c>
      <c r="G26" s="3" t="b">
        <v>1</v>
      </c>
      <c r="H26" s="3" t="s">
        <v>25</v>
      </c>
      <c r="I26" s="4">
        <v>44116</v>
      </c>
      <c r="J26" s="4">
        <v>44316</v>
      </c>
      <c r="K26" s="4">
        <v>44887</v>
      </c>
      <c r="L26" s="3">
        <v>2</v>
      </c>
      <c r="M26" s="3">
        <v>405157.53</v>
      </c>
      <c r="N26" s="3">
        <v>18</v>
      </c>
      <c r="O26" s="3" t="b">
        <v>0</v>
      </c>
      <c r="P26" s="3" t="b">
        <v>0</v>
      </c>
      <c r="Q26" s="3">
        <v>13875.25787671229</v>
      </c>
      <c r="R26" s="3">
        <v>114087.9203654795</v>
      </c>
      <c r="S26" s="3">
        <v>127963.1782421918</v>
      </c>
    </row>
    <row r="27" spans="1:19" x14ac:dyDescent="0.2">
      <c r="A27" s="3" t="s">
        <v>84</v>
      </c>
      <c r="B27" s="3" t="s">
        <v>85</v>
      </c>
      <c r="C27" s="3" t="s">
        <v>86</v>
      </c>
      <c r="D27" s="3" t="s">
        <v>23</v>
      </c>
      <c r="E27" s="3" t="s">
        <v>87</v>
      </c>
      <c r="F27" s="3" t="b">
        <v>1</v>
      </c>
      <c r="G27" s="3" t="b">
        <v>1</v>
      </c>
      <c r="H27" s="3" t="s">
        <v>25</v>
      </c>
      <c r="I27" s="4">
        <v>44126</v>
      </c>
      <c r="J27" s="4">
        <v>44316</v>
      </c>
      <c r="K27" s="4">
        <v>44895</v>
      </c>
      <c r="L27" s="3">
        <v>2</v>
      </c>
      <c r="M27" s="3">
        <v>280000</v>
      </c>
      <c r="N27" s="3">
        <v>18</v>
      </c>
      <c r="O27" s="3" t="b">
        <v>1</v>
      </c>
      <c r="P27" s="3" t="b">
        <v>0</v>
      </c>
      <c r="Q27" s="3">
        <v>9109.5890410958891</v>
      </c>
      <c r="R27" s="3">
        <v>79949.589041095882</v>
      </c>
      <c r="S27" s="3">
        <v>89059.178082191764</v>
      </c>
    </row>
    <row r="28" spans="1:19" x14ac:dyDescent="0.2">
      <c r="A28" s="3" t="s">
        <v>88</v>
      </c>
      <c r="B28" s="3" t="s">
        <v>89</v>
      </c>
      <c r="C28" s="3" t="s">
        <v>90</v>
      </c>
      <c r="D28" s="3" t="s">
        <v>23</v>
      </c>
      <c r="E28" s="3" t="s">
        <v>87</v>
      </c>
      <c r="F28" s="3" t="b">
        <v>1</v>
      </c>
      <c r="G28" s="3" t="b">
        <v>1</v>
      </c>
      <c r="H28" s="3" t="s">
        <v>25</v>
      </c>
      <c r="I28" s="4">
        <v>44139</v>
      </c>
      <c r="J28" s="4">
        <v>44316</v>
      </c>
      <c r="K28" s="4">
        <v>44895</v>
      </c>
      <c r="L28" s="3">
        <v>2</v>
      </c>
      <c r="M28" s="3">
        <v>60898.63</v>
      </c>
      <c r="N28" s="3">
        <v>18</v>
      </c>
      <c r="O28" s="3" t="b">
        <v>1</v>
      </c>
      <c r="P28" s="3" t="b">
        <v>0</v>
      </c>
      <c r="Q28" s="3">
        <v>1845.729025684936</v>
      </c>
      <c r="R28" s="3">
        <v>17388.644434520549</v>
      </c>
      <c r="S28" s="3">
        <v>19234.373460205479</v>
      </c>
    </row>
    <row r="29" spans="1:19" x14ac:dyDescent="0.2">
      <c r="A29" s="3" t="s">
        <v>88</v>
      </c>
      <c r="B29" s="3" t="s">
        <v>89</v>
      </c>
      <c r="C29" s="3" t="s">
        <v>90</v>
      </c>
      <c r="D29" s="3" t="s">
        <v>23</v>
      </c>
      <c r="E29" s="3" t="s">
        <v>87</v>
      </c>
      <c r="F29" s="3" t="b">
        <v>1</v>
      </c>
      <c r="G29" s="3" t="b">
        <v>1</v>
      </c>
      <c r="H29" s="3" t="s">
        <v>25</v>
      </c>
      <c r="I29" s="4">
        <v>44139</v>
      </c>
      <c r="J29" s="4">
        <v>44316</v>
      </c>
      <c r="K29" s="4">
        <v>44895</v>
      </c>
      <c r="L29" s="3">
        <v>3</v>
      </c>
      <c r="M29" s="3">
        <v>39101.370000000003</v>
      </c>
      <c r="N29" s="3">
        <v>18</v>
      </c>
      <c r="O29" s="3" t="b">
        <v>1</v>
      </c>
      <c r="P29" s="3" t="b">
        <v>0</v>
      </c>
      <c r="Q29" s="3">
        <v>1185.092892123283</v>
      </c>
      <c r="R29" s="3">
        <v>11164.7802230137</v>
      </c>
      <c r="S29" s="3">
        <v>12349.873115136979</v>
      </c>
    </row>
    <row r="30" spans="1:19" x14ac:dyDescent="0.2">
      <c r="A30" s="3" t="s">
        <v>91</v>
      </c>
      <c r="B30" s="3" t="s">
        <v>92</v>
      </c>
      <c r="C30" s="3" t="s">
        <v>93</v>
      </c>
      <c r="D30" s="3" t="s">
        <v>23</v>
      </c>
      <c r="E30" s="3" t="s">
        <v>87</v>
      </c>
      <c r="F30" s="3" t="b">
        <v>1</v>
      </c>
      <c r="G30" s="3" t="b">
        <v>1</v>
      </c>
      <c r="H30" s="3" t="s">
        <v>25</v>
      </c>
      <c r="I30" s="4">
        <v>44119</v>
      </c>
      <c r="J30" s="4">
        <v>44352</v>
      </c>
      <c r="K30" s="4">
        <v>44895</v>
      </c>
      <c r="L30" s="3">
        <v>4</v>
      </c>
      <c r="M30" s="3">
        <v>341424.66</v>
      </c>
      <c r="N30" s="3">
        <v>18</v>
      </c>
      <c r="O30" s="3" t="b">
        <v>1</v>
      </c>
      <c r="P30" s="3" t="b">
        <v>0</v>
      </c>
      <c r="Q30" s="3">
        <v>13621.908523972659</v>
      </c>
      <c r="R30" s="3">
        <v>91426.976077808213</v>
      </c>
      <c r="S30" s="3">
        <v>105048.8846017809</v>
      </c>
    </row>
    <row r="31" spans="1:19" x14ac:dyDescent="0.2">
      <c r="A31" s="3" t="s">
        <v>94</v>
      </c>
      <c r="B31" s="3" t="s">
        <v>95</v>
      </c>
      <c r="C31" s="3" t="s">
        <v>96</v>
      </c>
      <c r="D31" s="3" t="s">
        <v>23</v>
      </c>
      <c r="E31" s="3" t="s">
        <v>87</v>
      </c>
      <c r="F31" s="3" t="b">
        <v>1</v>
      </c>
      <c r="G31" s="3" t="b">
        <v>1</v>
      </c>
      <c r="H31" s="3" t="s">
        <v>25</v>
      </c>
      <c r="I31" s="4">
        <v>44138</v>
      </c>
      <c r="J31" s="4">
        <v>44316</v>
      </c>
      <c r="K31" s="4">
        <v>44895</v>
      </c>
      <c r="L31" s="3">
        <v>2</v>
      </c>
      <c r="M31" s="3">
        <v>200000</v>
      </c>
      <c r="N31" s="3">
        <v>18</v>
      </c>
      <c r="O31" s="3" t="b">
        <v>1</v>
      </c>
      <c r="P31" s="3" t="b">
        <v>0</v>
      </c>
      <c r="Q31" s="3">
        <v>6095.8904109589121</v>
      </c>
      <c r="R31" s="3">
        <v>57106.849315068488</v>
      </c>
      <c r="S31" s="3">
        <v>63202.739726027401</v>
      </c>
    </row>
    <row r="32" spans="1:19" x14ac:dyDescent="0.2">
      <c r="A32" s="3" t="s">
        <v>97</v>
      </c>
      <c r="B32" s="3" t="s">
        <v>98</v>
      </c>
      <c r="C32" s="3" t="s">
        <v>99</v>
      </c>
      <c r="D32" s="3" t="s">
        <v>23</v>
      </c>
      <c r="E32" s="3" t="s">
        <v>100</v>
      </c>
      <c r="F32" s="3" t="b">
        <v>1</v>
      </c>
      <c r="G32" s="3" t="b">
        <v>1</v>
      </c>
      <c r="H32" s="3" t="s">
        <v>25</v>
      </c>
      <c r="I32" s="4">
        <v>44165</v>
      </c>
      <c r="J32" s="4">
        <v>44352</v>
      </c>
      <c r="K32" s="4">
        <v>44897</v>
      </c>
      <c r="L32" s="3">
        <v>1</v>
      </c>
      <c r="M32" s="3">
        <v>200000</v>
      </c>
      <c r="N32" s="3">
        <v>15</v>
      </c>
      <c r="O32" s="3" t="b">
        <v>0</v>
      </c>
      <c r="P32" s="3" t="b">
        <v>0</v>
      </c>
      <c r="Q32" s="3">
        <v>6404.1095890411043</v>
      </c>
      <c r="R32" s="3">
        <v>44794.520547945212</v>
      </c>
      <c r="S32" s="3">
        <v>51198.630136986307</v>
      </c>
    </row>
    <row r="33" spans="1:19" x14ac:dyDescent="0.2">
      <c r="A33" s="3" t="s">
        <v>101</v>
      </c>
      <c r="B33" s="3" t="s">
        <v>102</v>
      </c>
      <c r="C33" s="3" t="s">
        <v>103</v>
      </c>
      <c r="D33" s="3" t="s">
        <v>23</v>
      </c>
      <c r="E33" s="3" t="s">
        <v>100</v>
      </c>
      <c r="F33" s="3" t="b">
        <v>1</v>
      </c>
      <c r="G33" s="3" t="b">
        <v>1</v>
      </c>
      <c r="H33" s="3" t="s">
        <v>25</v>
      </c>
      <c r="I33" s="4">
        <v>44126</v>
      </c>
      <c r="J33" s="4">
        <v>44352</v>
      </c>
      <c r="K33" s="4">
        <v>44897</v>
      </c>
      <c r="L33" s="3">
        <v>2</v>
      </c>
      <c r="M33" s="3">
        <v>250000</v>
      </c>
      <c r="N33" s="3">
        <v>18</v>
      </c>
      <c r="O33" s="3" t="b">
        <v>0</v>
      </c>
      <c r="P33" s="3" t="b">
        <v>0</v>
      </c>
      <c r="Q33" s="3">
        <v>9674.6575342465549</v>
      </c>
      <c r="R33" s="3">
        <v>67191.780821917811</v>
      </c>
      <c r="S33" s="3">
        <v>76866.438356164363</v>
      </c>
    </row>
    <row r="34" spans="1:19" x14ac:dyDescent="0.2">
      <c r="A34" s="3" t="s">
        <v>104</v>
      </c>
      <c r="B34" s="3" t="s">
        <v>105</v>
      </c>
      <c r="C34" s="3" t="s">
        <v>106</v>
      </c>
      <c r="D34" s="3" t="s">
        <v>23</v>
      </c>
      <c r="E34" s="3" t="s">
        <v>100</v>
      </c>
      <c r="F34" s="3" t="b">
        <v>1</v>
      </c>
      <c r="G34" s="3" t="b">
        <v>1</v>
      </c>
      <c r="H34" s="3" t="s">
        <v>25</v>
      </c>
      <c r="I34" s="4">
        <v>44160</v>
      </c>
      <c r="J34" s="4">
        <v>44352</v>
      </c>
      <c r="K34" s="4">
        <v>44897</v>
      </c>
      <c r="L34" s="3">
        <v>2</v>
      </c>
      <c r="M34" s="3">
        <v>100000</v>
      </c>
      <c r="N34" s="3">
        <v>15</v>
      </c>
      <c r="O34" s="3" t="b">
        <v>0</v>
      </c>
      <c r="P34" s="3" t="b">
        <v>0</v>
      </c>
      <c r="Q34" s="3">
        <v>3287.6712328767171</v>
      </c>
      <c r="R34" s="3">
        <v>22397.260273972599</v>
      </c>
      <c r="S34" s="3">
        <v>25684.93150684932</v>
      </c>
    </row>
    <row r="35" spans="1:19" x14ac:dyDescent="0.2">
      <c r="A35" s="3" t="s">
        <v>58</v>
      </c>
      <c r="B35" s="3" t="s">
        <v>59</v>
      </c>
      <c r="C35" s="3" t="s">
        <v>60</v>
      </c>
      <c r="D35" s="3" t="s">
        <v>23</v>
      </c>
      <c r="E35" s="3" t="s">
        <v>100</v>
      </c>
      <c r="F35" s="3" t="b">
        <v>1</v>
      </c>
      <c r="G35" s="3" t="b">
        <v>1</v>
      </c>
      <c r="H35" s="3" t="s">
        <v>25</v>
      </c>
      <c r="I35" s="4">
        <v>44287</v>
      </c>
      <c r="J35" s="4">
        <v>44378</v>
      </c>
      <c r="K35" s="4">
        <v>44897</v>
      </c>
      <c r="L35" s="3">
        <v>18</v>
      </c>
      <c r="M35" s="3">
        <v>140000</v>
      </c>
      <c r="N35" s="3">
        <v>18</v>
      </c>
      <c r="O35" s="3" t="b">
        <v>0</v>
      </c>
      <c r="P35" s="3" t="b">
        <v>0</v>
      </c>
      <c r="Q35" s="3">
        <v>2181.5068493150652</v>
      </c>
      <c r="R35" s="3">
        <v>35832.32876712329</v>
      </c>
      <c r="S35" s="3">
        <v>38013.835616438359</v>
      </c>
    </row>
    <row r="36" spans="1:19" x14ac:dyDescent="0.2">
      <c r="A36" s="3" t="s">
        <v>107</v>
      </c>
      <c r="B36" s="3" t="s">
        <v>108</v>
      </c>
      <c r="C36" s="3" t="s">
        <v>109</v>
      </c>
      <c r="D36" s="3" t="s">
        <v>23</v>
      </c>
      <c r="E36" s="3" t="s">
        <v>100</v>
      </c>
      <c r="F36" s="3" t="b">
        <v>1</v>
      </c>
      <c r="G36" s="3" t="b">
        <v>1</v>
      </c>
      <c r="H36" s="3" t="s">
        <v>25</v>
      </c>
      <c r="I36" s="4">
        <v>44165</v>
      </c>
      <c r="J36" s="4">
        <v>44352</v>
      </c>
      <c r="K36" s="4">
        <v>44897</v>
      </c>
      <c r="L36" s="3">
        <v>1</v>
      </c>
      <c r="M36" s="3">
        <v>200000</v>
      </c>
      <c r="N36" s="3">
        <v>15</v>
      </c>
      <c r="O36" s="3" t="b">
        <v>0</v>
      </c>
      <c r="P36" s="3" t="b">
        <v>0</v>
      </c>
      <c r="Q36" s="3">
        <v>6404.1095890411043</v>
      </c>
      <c r="R36" s="3">
        <v>44794.520547945212</v>
      </c>
      <c r="S36" s="3">
        <v>51198.630136986307</v>
      </c>
    </row>
    <row r="37" spans="1:19" x14ac:dyDescent="0.2">
      <c r="A37" s="3" t="s">
        <v>110</v>
      </c>
      <c r="B37" s="3" t="s">
        <v>111</v>
      </c>
      <c r="C37" s="3" t="s">
        <v>112</v>
      </c>
      <c r="D37" s="3" t="s">
        <v>23</v>
      </c>
      <c r="E37" s="3" t="s">
        <v>113</v>
      </c>
      <c r="F37" s="3" t="b">
        <v>1</v>
      </c>
      <c r="G37" s="3" t="b">
        <v>1</v>
      </c>
      <c r="H37" s="3" t="s">
        <v>25</v>
      </c>
      <c r="I37" s="4">
        <v>44179</v>
      </c>
      <c r="J37" s="4">
        <v>44352</v>
      </c>
      <c r="K37" s="4">
        <v>44887</v>
      </c>
      <c r="L37" s="3">
        <v>1</v>
      </c>
      <c r="M37" s="3">
        <v>100000</v>
      </c>
      <c r="N37" s="3">
        <v>15</v>
      </c>
      <c r="O37" s="3" t="b">
        <v>0</v>
      </c>
      <c r="P37" s="3" t="b">
        <v>0</v>
      </c>
      <c r="Q37" s="3">
        <v>2962.328767123292</v>
      </c>
      <c r="R37" s="3">
        <v>21986.301369863009</v>
      </c>
      <c r="S37" s="3">
        <v>24948.630136986299</v>
      </c>
    </row>
    <row r="38" spans="1:19" x14ac:dyDescent="0.2">
      <c r="A38" s="3" t="s">
        <v>114</v>
      </c>
      <c r="B38" s="3" t="s">
        <v>115</v>
      </c>
      <c r="C38" s="3" t="s">
        <v>112</v>
      </c>
      <c r="D38" s="3" t="s">
        <v>23</v>
      </c>
      <c r="E38" s="3" t="s">
        <v>113</v>
      </c>
      <c r="F38" s="3" t="b">
        <v>1</v>
      </c>
      <c r="G38" s="3" t="b">
        <v>1</v>
      </c>
      <c r="H38" s="3" t="s">
        <v>25</v>
      </c>
      <c r="I38" s="4">
        <v>44179</v>
      </c>
      <c r="J38" s="4">
        <v>44352</v>
      </c>
      <c r="K38" s="4">
        <v>44887</v>
      </c>
      <c r="L38" s="3">
        <v>1</v>
      </c>
      <c r="M38" s="3">
        <v>100000</v>
      </c>
      <c r="N38" s="3">
        <v>15</v>
      </c>
      <c r="O38" s="3" t="b">
        <v>0</v>
      </c>
      <c r="P38" s="3" t="b">
        <v>0</v>
      </c>
      <c r="Q38" s="3">
        <v>2962.328767123292</v>
      </c>
      <c r="R38" s="3">
        <v>21986.301369863009</v>
      </c>
      <c r="S38" s="3">
        <v>24948.630136986299</v>
      </c>
    </row>
    <row r="39" spans="1:19" x14ac:dyDescent="0.2">
      <c r="A39" s="3" t="s">
        <v>116</v>
      </c>
      <c r="B39" s="3" t="s">
        <v>117</v>
      </c>
      <c r="C39" s="3" t="s">
        <v>118</v>
      </c>
      <c r="D39" s="3" t="s">
        <v>23</v>
      </c>
      <c r="E39" s="3" t="s">
        <v>113</v>
      </c>
      <c r="F39" s="3" t="b">
        <v>1</v>
      </c>
      <c r="G39" s="3" t="b">
        <v>1</v>
      </c>
      <c r="H39" s="3" t="s">
        <v>25</v>
      </c>
      <c r="I39" s="4">
        <v>44155</v>
      </c>
      <c r="J39" s="4">
        <v>44352</v>
      </c>
      <c r="K39" s="4">
        <v>44887</v>
      </c>
      <c r="L39" s="3">
        <v>1</v>
      </c>
      <c r="M39" s="3">
        <v>500000</v>
      </c>
      <c r="N39" s="3">
        <v>18</v>
      </c>
      <c r="O39" s="3" t="b">
        <v>0</v>
      </c>
      <c r="P39" s="3" t="b">
        <v>0</v>
      </c>
      <c r="Q39" s="3">
        <v>16866.438356164392</v>
      </c>
      <c r="R39" s="3">
        <v>131917.80821917811</v>
      </c>
      <c r="S39" s="3">
        <v>148784.24657534249</v>
      </c>
    </row>
    <row r="40" spans="1:19" x14ac:dyDescent="0.2">
      <c r="A40" s="3" t="s">
        <v>119</v>
      </c>
      <c r="B40" s="3" t="s">
        <v>120</v>
      </c>
      <c r="C40" s="3" t="s">
        <v>121</v>
      </c>
      <c r="D40" s="3" t="s">
        <v>23</v>
      </c>
      <c r="E40" s="3" t="s">
        <v>113</v>
      </c>
      <c r="F40" s="3" t="b">
        <v>1</v>
      </c>
      <c r="G40" s="3" t="b">
        <v>1</v>
      </c>
      <c r="H40" s="3" t="s">
        <v>25</v>
      </c>
      <c r="I40" s="4">
        <v>44274</v>
      </c>
      <c r="J40" s="4">
        <v>44352</v>
      </c>
      <c r="K40" s="4">
        <v>44887</v>
      </c>
      <c r="L40" s="3">
        <v>1</v>
      </c>
      <c r="M40" s="3">
        <v>200000</v>
      </c>
      <c r="N40" s="3">
        <v>15</v>
      </c>
      <c r="O40" s="3" t="b">
        <v>0</v>
      </c>
      <c r="P40" s="3" t="b">
        <v>0</v>
      </c>
      <c r="Q40" s="3">
        <v>2671.2328767123322</v>
      </c>
      <c r="R40" s="3">
        <v>43972.602739726033</v>
      </c>
      <c r="S40" s="3">
        <v>46643.835616438359</v>
      </c>
    </row>
    <row r="41" spans="1:19" x14ac:dyDescent="0.2">
      <c r="A41" s="3" t="s">
        <v>122</v>
      </c>
      <c r="B41" s="3" t="s">
        <v>123</v>
      </c>
      <c r="C41" s="3" t="s">
        <v>124</v>
      </c>
      <c r="D41" s="3" t="s">
        <v>23</v>
      </c>
      <c r="E41" s="3" t="s">
        <v>125</v>
      </c>
      <c r="F41" s="3" t="b">
        <v>1</v>
      </c>
      <c r="G41" s="3" t="b">
        <v>1</v>
      </c>
      <c r="H41" s="3" t="s">
        <v>25</v>
      </c>
      <c r="I41" s="4">
        <v>44771</v>
      </c>
      <c r="J41" s="4">
        <v>44772</v>
      </c>
      <c r="K41" s="4">
        <v>44943</v>
      </c>
      <c r="L41" s="3">
        <v>10</v>
      </c>
      <c r="M41" s="3">
        <v>238431.51</v>
      </c>
      <c r="N41" s="3">
        <v>18</v>
      </c>
      <c r="O41" s="3" t="b">
        <v>0</v>
      </c>
      <c r="P41" s="3" t="b">
        <v>0</v>
      </c>
      <c r="Q41" s="3">
        <v>48.992776027397262</v>
      </c>
      <c r="R41" s="3">
        <v>20106.63528164383</v>
      </c>
      <c r="S41" s="3">
        <v>20155.628057671231</v>
      </c>
    </row>
    <row r="42" spans="1:19" x14ac:dyDescent="0.2">
      <c r="A42" s="3" t="s">
        <v>126</v>
      </c>
      <c r="B42" s="3" t="s">
        <v>127</v>
      </c>
      <c r="C42" s="3" t="s">
        <v>128</v>
      </c>
      <c r="D42" s="3" t="s">
        <v>23</v>
      </c>
      <c r="E42" s="3" t="s">
        <v>125</v>
      </c>
      <c r="F42" s="3" t="b">
        <v>1</v>
      </c>
      <c r="G42" s="3" t="b">
        <v>1</v>
      </c>
      <c r="H42" s="3" t="s">
        <v>25</v>
      </c>
      <c r="I42" s="4">
        <v>44274</v>
      </c>
      <c r="J42" s="4">
        <v>44352</v>
      </c>
      <c r="K42" s="4">
        <v>44804</v>
      </c>
      <c r="L42" s="3">
        <v>1</v>
      </c>
      <c r="M42" s="3">
        <v>100000</v>
      </c>
      <c r="N42" s="3">
        <v>15</v>
      </c>
      <c r="O42" s="3" t="b">
        <v>1</v>
      </c>
      <c r="P42" s="3" t="b">
        <v>0</v>
      </c>
      <c r="Q42" s="3">
        <v>1335.6164383561661</v>
      </c>
      <c r="R42" s="3">
        <v>18575.34246575342</v>
      </c>
      <c r="S42" s="3">
        <v>19910.95890410959</v>
      </c>
    </row>
    <row r="43" spans="1:19" x14ac:dyDescent="0.2">
      <c r="A43" s="3" t="s">
        <v>116</v>
      </c>
      <c r="B43" s="3" t="s">
        <v>117</v>
      </c>
      <c r="C43" s="3" t="s">
        <v>118</v>
      </c>
      <c r="D43" s="3" t="s">
        <v>23</v>
      </c>
      <c r="E43" s="3" t="s">
        <v>125</v>
      </c>
      <c r="F43" s="3" t="b">
        <v>1</v>
      </c>
      <c r="G43" s="3" t="b">
        <v>1</v>
      </c>
      <c r="H43" s="3" t="s">
        <v>25</v>
      </c>
      <c r="I43" s="4">
        <v>44155</v>
      </c>
      <c r="J43" s="4">
        <v>44352</v>
      </c>
      <c r="K43" s="4">
        <v>44943</v>
      </c>
      <c r="L43" s="3">
        <v>2</v>
      </c>
      <c r="M43" s="3">
        <v>500000</v>
      </c>
      <c r="N43" s="3">
        <v>18</v>
      </c>
      <c r="O43" s="3" t="b">
        <v>0</v>
      </c>
      <c r="P43" s="3" t="b">
        <v>0</v>
      </c>
      <c r="Q43" s="3">
        <v>16866.438356164392</v>
      </c>
      <c r="R43" s="3">
        <v>145726.0273972603</v>
      </c>
      <c r="S43" s="3">
        <v>162592.46575342471</v>
      </c>
    </row>
    <row r="44" spans="1:19" x14ac:dyDescent="0.2">
      <c r="A44" s="3" t="s">
        <v>129</v>
      </c>
      <c r="B44" s="3" t="s">
        <v>130</v>
      </c>
      <c r="C44" s="3" t="s">
        <v>131</v>
      </c>
      <c r="D44" s="3" t="s">
        <v>23</v>
      </c>
      <c r="E44" s="3" t="s">
        <v>125</v>
      </c>
      <c r="F44" s="3" t="b">
        <v>1</v>
      </c>
      <c r="G44" s="3" t="b">
        <v>1</v>
      </c>
      <c r="H44" s="3" t="s">
        <v>25</v>
      </c>
      <c r="I44" s="4">
        <v>44237</v>
      </c>
      <c r="J44" s="4">
        <v>44378</v>
      </c>
      <c r="K44" s="4">
        <v>44943</v>
      </c>
      <c r="L44" s="3">
        <v>1</v>
      </c>
      <c r="M44" s="3">
        <v>100000</v>
      </c>
      <c r="N44" s="3">
        <v>15</v>
      </c>
      <c r="O44" s="3" t="b">
        <v>0</v>
      </c>
      <c r="P44" s="3" t="b">
        <v>0</v>
      </c>
      <c r="Q44" s="3">
        <v>2414.3835616438391</v>
      </c>
      <c r="R44" s="3">
        <v>23219.178082191778</v>
      </c>
      <c r="S44" s="3">
        <v>25633.561643835619</v>
      </c>
    </row>
    <row r="45" spans="1:19" x14ac:dyDescent="0.2">
      <c r="A45" s="3" t="s">
        <v>132</v>
      </c>
      <c r="B45" s="3" t="s">
        <v>133</v>
      </c>
      <c r="C45" s="3" t="s">
        <v>134</v>
      </c>
      <c r="D45" s="3" t="s">
        <v>23</v>
      </c>
      <c r="E45" s="3" t="s">
        <v>135</v>
      </c>
      <c r="F45" s="3" t="b">
        <v>1</v>
      </c>
      <c r="G45" s="3" t="b">
        <v>1</v>
      </c>
      <c r="H45" s="3" t="s">
        <v>25</v>
      </c>
      <c r="I45" s="4">
        <v>44266</v>
      </c>
      <c r="J45" s="4">
        <v>44352</v>
      </c>
      <c r="K45" s="4">
        <v>44887</v>
      </c>
      <c r="L45" s="3">
        <v>1</v>
      </c>
      <c r="M45" s="3">
        <v>500000</v>
      </c>
      <c r="N45" s="3">
        <v>18</v>
      </c>
      <c r="O45" s="3" t="b">
        <v>0</v>
      </c>
      <c r="P45" s="3" t="b">
        <v>0</v>
      </c>
      <c r="Q45" s="3">
        <v>7363.0136986301432</v>
      </c>
      <c r="R45" s="3">
        <v>131917.80821917811</v>
      </c>
      <c r="S45" s="3">
        <v>139280.82191780821</v>
      </c>
    </row>
    <row r="46" spans="1:19" x14ac:dyDescent="0.2">
      <c r="A46" s="3" t="s">
        <v>136</v>
      </c>
      <c r="B46" s="3" t="s">
        <v>137</v>
      </c>
      <c r="C46" s="3" t="s">
        <v>93</v>
      </c>
      <c r="D46" s="3" t="s">
        <v>23</v>
      </c>
      <c r="E46" s="3" t="s">
        <v>135</v>
      </c>
      <c r="F46" s="3" t="b">
        <v>1</v>
      </c>
      <c r="G46" s="3" t="b">
        <v>1</v>
      </c>
      <c r="H46" s="3" t="s">
        <v>25</v>
      </c>
      <c r="I46" s="4">
        <v>44256</v>
      </c>
      <c r="J46" s="4">
        <v>44352</v>
      </c>
      <c r="K46" s="4">
        <v>44887</v>
      </c>
      <c r="L46" s="3">
        <v>1</v>
      </c>
      <c r="M46" s="3">
        <v>100000</v>
      </c>
      <c r="N46" s="3">
        <v>15</v>
      </c>
      <c r="O46" s="3" t="b">
        <v>0</v>
      </c>
      <c r="P46" s="3" t="b">
        <v>0</v>
      </c>
      <c r="Q46" s="3">
        <v>1643.8356164383581</v>
      </c>
      <c r="R46" s="3">
        <v>21986.301369863009</v>
      </c>
      <c r="S46" s="3">
        <v>23630.136986301372</v>
      </c>
    </row>
    <row r="47" spans="1:19" x14ac:dyDescent="0.2">
      <c r="A47" s="3" t="s">
        <v>138</v>
      </c>
      <c r="B47" s="3" t="s">
        <v>139</v>
      </c>
      <c r="C47" s="3" t="s">
        <v>140</v>
      </c>
      <c r="D47" s="3" t="s">
        <v>23</v>
      </c>
      <c r="E47" s="3" t="s">
        <v>135</v>
      </c>
      <c r="F47" s="3" t="b">
        <v>1</v>
      </c>
      <c r="G47" s="3" t="b">
        <v>1</v>
      </c>
      <c r="H47" s="3" t="s">
        <v>25</v>
      </c>
      <c r="I47" s="4">
        <v>44180</v>
      </c>
      <c r="J47" s="4">
        <v>44378</v>
      </c>
      <c r="K47" s="4">
        <v>44887</v>
      </c>
      <c r="L47" s="3">
        <v>3</v>
      </c>
      <c r="M47" s="3">
        <v>118641.1</v>
      </c>
      <c r="N47" s="3">
        <v>18</v>
      </c>
      <c r="O47" s="3" t="b">
        <v>0</v>
      </c>
      <c r="P47" s="3" t="b">
        <v>0</v>
      </c>
      <c r="Q47" s="3">
        <v>4022.4208561643918</v>
      </c>
      <c r="R47" s="3">
        <v>29780.541320547949</v>
      </c>
      <c r="S47" s="3">
        <v>33802.962176712339</v>
      </c>
    </row>
    <row r="48" spans="1:19" x14ac:dyDescent="0.2">
      <c r="A48" s="3" t="s">
        <v>141</v>
      </c>
      <c r="B48" s="3" t="s">
        <v>142</v>
      </c>
      <c r="C48" s="3" t="s">
        <v>143</v>
      </c>
      <c r="D48" s="3" t="s">
        <v>23</v>
      </c>
      <c r="E48" s="3" t="s">
        <v>135</v>
      </c>
      <c r="F48" s="3" t="b">
        <v>1</v>
      </c>
      <c r="G48" s="3" t="b">
        <v>1</v>
      </c>
      <c r="H48" s="3" t="s">
        <v>25</v>
      </c>
      <c r="I48" s="4">
        <v>44183</v>
      </c>
      <c r="J48" s="4">
        <v>44316</v>
      </c>
      <c r="K48" s="4">
        <v>44887</v>
      </c>
      <c r="L48" s="3">
        <v>3</v>
      </c>
      <c r="M48" s="3">
        <v>50000</v>
      </c>
      <c r="N48" s="3">
        <v>18</v>
      </c>
      <c r="O48" s="3" t="b">
        <v>0</v>
      </c>
      <c r="P48" s="3" t="b">
        <v>0</v>
      </c>
      <c r="Q48" s="3">
        <v>1138.698630136988</v>
      </c>
      <c r="R48" s="3">
        <v>14079.452054794519</v>
      </c>
      <c r="S48" s="3">
        <v>15218.15068493151</v>
      </c>
    </row>
    <row r="49" spans="1:19" x14ac:dyDescent="0.2">
      <c r="A49" s="3" t="s">
        <v>144</v>
      </c>
      <c r="B49" s="3" t="s">
        <v>145</v>
      </c>
      <c r="C49" s="3" t="s">
        <v>146</v>
      </c>
      <c r="D49" s="3" t="s">
        <v>23</v>
      </c>
      <c r="E49" s="3" t="s">
        <v>147</v>
      </c>
      <c r="F49" s="3" t="b">
        <v>1</v>
      </c>
      <c r="G49" s="3" t="b">
        <v>1</v>
      </c>
      <c r="H49" s="3" t="s">
        <v>25</v>
      </c>
      <c r="I49" s="4">
        <v>44230</v>
      </c>
      <c r="J49" s="4">
        <v>44378</v>
      </c>
      <c r="K49" s="4">
        <v>44901</v>
      </c>
      <c r="L49" s="3">
        <v>4</v>
      </c>
      <c r="M49" s="3">
        <v>200000</v>
      </c>
      <c r="N49" s="3">
        <v>18</v>
      </c>
      <c r="O49" s="3" t="b">
        <v>0</v>
      </c>
      <c r="P49" s="3" t="b">
        <v>0</v>
      </c>
      <c r="Q49" s="3">
        <v>5068.493150684938</v>
      </c>
      <c r="R49" s="3">
        <v>51583.561643835623</v>
      </c>
      <c r="S49" s="3">
        <v>56652.054794520547</v>
      </c>
    </row>
    <row r="50" spans="1:19" x14ac:dyDescent="0.2">
      <c r="A50" s="3" t="s">
        <v>26</v>
      </c>
      <c r="B50" s="3" t="s">
        <v>27</v>
      </c>
      <c r="C50" s="3" t="s">
        <v>28</v>
      </c>
      <c r="D50" s="3" t="s">
        <v>23</v>
      </c>
      <c r="E50" s="3" t="s">
        <v>147</v>
      </c>
      <c r="F50" s="3" t="b">
        <v>1</v>
      </c>
      <c r="G50" s="3" t="b">
        <v>1</v>
      </c>
      <c r="H50" s="3" t="s">
        <v>25</v>
      </c>
      <c r="I50" s="4">
        <v>44160</v>
      </c>
      <c r="J50" s="4">
        <v>44352</v>
      </c>
      <c r="K50" s="4">
        <v>44901</v>
      </c>
      <c r="L50" s="3">
        <v>11</v>
      </c>
      <c r="M50" s="3">
        <v>618344.34</v>
      </c>
      <c r="N50" s="3">
        <v>18</v>
      </c>
      <c r="O50" s="3" t="b">
        <v>0</v>
      </c>
      <c r="P50" s="3" t="b">
        <v>0</v>
      </c>
      <c r="Q50" s="3">
        <v>20329.128986301359</v>
      </c>
      <c r="R50" s="3">
        <v>167410.3772021918</v>
      </c>
      <c r="S50" s="3">
        <v>187739.50618849311</v>
      </c>
    </row>
    <row r="51" spans="1:19" x14ac:dyDescent="0.2">
      <c r="A51" s="3" t="s">
        <v>148</v>
      </c>
      <c r="B51" s="3" t="s">
        <v>149</v>
      </c>
      <c r="C51" s="3" t="s">
        <v>150</v>
      </c>
      <c r="D51" s="3" t="s">
        <v>23</v>
      </c>
      <c r="E51" s="3" t="s">
        <v>147</v>
      </c>
      <c r="F51" s="3" t="b">
        <v>1</v>
      </c>
      <c r="G51" s="3" t="b">
        <v>1</v>
      </c>
      <c r="H51" s="3" t="s">
        <v>25</v>
      </c>
      <c r="I51" s="4">
        <v>44257</v>
      </c>
      <c r="J51" s="4">
        <v>44378</v>
      </c>
      <c r="K51" s="4">
        <v>44901</v>
      </c>
      <c r="L51" s="3">
        <v>1</v>
      </c>
      <c r="M51" s="3">
        <v>100000</v>
      </c>
      <c r="N51" s="3">
        <v>15</v>
      </c>
      <c r="O51" s="3" t="b">
        <v>0</v>
      </c>
      <c r="P51" s="3" t="b">
        <v>0</v>
      </c>
      <c r="Q51" s="3">
        <v>2071.9178082191811</v>
      </c>
      <c r="R51" s="3">
        <v>21493.150684931501</v>
      </c>
      <c r="S51" s="3">
        <v>23565.06849315068</v>
      </c>
    </row>
    <row r="52" spans="1:19" x14ac:dyDescent="0.2">
      <c r="A52" s="3" t="s">
        <v>151</v>
      </c>
      <c r="B52" s="3" t="s">
        <v>152</v>
      </c>
      <c r="C52" s="3" t="s">
        <v>153</v>
      </c>
      <c r="D52" s="3" t="s">
        <v>23</v>
      </c>
      <c r="E52" s="3" t="s">
        <v>154</v>
      </c>
      <c r="F52" s="3" t="b">
        <v>1</v>
      </c>
      <c r="G52" s="3" t="b">
        <v>1</v>
      </c>
      <c r="H52" s="3" t="s">
        <v>25</v>
      </c>
      <c r="I52" s="4">
        <v>44238</v>
      </c>
      <c r="J52" s="4">
        <v>44352</v>
      </c>
      <c r="K52" s="4">
        <v>44887</v>
      </c>
      <c r="L52" s="3">
        <v>1</v>
      </c>
      <c r="M52" s="3">
        <v>300000</v>
      </c>
      <c r="N52" s="3">
        <v>15</v>
      </c>
      <c r="O52" s="3" t="b">
        <v>0</v>
      </c>
      <c r="P52" s="3" t="b">
        <v>0</v>
      </c>
      <c r="Q52" s="3">
        <v>5856.1643835616514</v>
      </c>
      <c r="R52" s="3">
        <v>65958.904109589042</v>
      </c>
      <c r="S52" s="3">
        <v>71815.068493150698</v>
      </c>
    </row>
    <row r="53" spans="1:19" x14ac:dyDescent="0.2">
      <c r="A53" s="3" t="s">
        <v>155</v>
      </c>
      <c r="B53" s="3" t="s">
        <v>156</v>
      </c>
      <c r="C53" s="3" t="s">
        <v>157</v>
      </c>
      <c r="D53" s="3" t="s">
        <v>23</v>
      </c>
      <c r="E53" s="3" t="s">
        <v>154</v>
      </c>
      <c r="F53" s="3" t="b">
        <v>1</v>
      </c>
      <c r="G53" s="3" t="b">
        <v>1</v>
      </c>
      <c r="H53" s="3" t="s">
        <v>25</v>
      </c>
      <c r="I53" s="4">
        <v>44180</v>
      </c>
      <c r="J53" s="4">
        <v>44352</v>
      </c>
      <c r="K53" s="4">
        <v>44887</v>
      </c>
      <c r="L53" s="3">
        <v>2</v>
      </c>
      <c r="M53" s="3">
        <v>592342.47</v>
      </c>
      <c r="N53" s="3">
        <v>18</v>
      </c>
      <c r="O53" s="3" t="b">
        <v>0</v>
      </c>
      <c r="P53" s="3" t="b">
        <v>0</v>
      </c>
      <c r="Q53" s="3">
        <v>17445.70288356164</v>
      </c>
      <c r="R53" s="3">
        <v>156281.04071506849</v>
      </c>
      <c r="S53" s="3">
        <v>173726.7435986301</v>
      </c>
    </row>
    <row r="54" spans="1:19" x14ac:dyDescent="0.2">
      <c r="A54" s="3" t="s">
        <v>158</v>
      </c>
      <c r="B54" s="3" t="s">
        <v>159</v>
      </c>
      <c r="C54" s="3" t="s">
        <v>160</v>
      </c>
      <c r="D54" s="3" t="s">
        <v>23</v>
      </c>
      <c r="E54" s="3" t="s">
        <v>161</v>
      </c>
      <c r="F54" s="3" t="b">
        <v>1</v>
      </c>
      <c r="G54" s="3" t="b">
        <v>1</v>
      </c>
      <c r="H54" s="3" t="s">
        <v>25</v>
      </c>
      <c r="I54" s="4">
        <v>44221</v>
      </c>
      <c r="J54" s="4">
        <v>44352</v>
      </c>
      <c r="K54" s="4">
        <v>44896</v>
      </c>
      <c r="L54" s="3">
        <v>1</v>
      </c>
      <c r="M54" s="3">
        <v>100000</v>
      </c>
      <c r="N54" s="3">
        <v>15</v>
      </c>
      <c r="O54" s="3" t="b">
        <v>0</v>
      </c>
      <c r="P54" s="3" t="b">
        <v>0</v>
      </c>
      <c r="Q54" s="3">
        <v>2243.1506849315101</v>
      </c>
      <c r="R54" s="3">
        <v>22356.164383561641</v>
      </c>
      <c r="S54" s="3">
        <v>24599.31506849315</v>
      </c>
    </row>
    <row r="55" spans="1:19" x14ac:dyDescent="0.2">
      <c r="A55" s="3" t="s">
        <v>162</v>
      </c>
      <c r="B55" s="3" t="s">
        <v>163</v>
      </c>
      <c r="C55" s="3" t="s">
        <v>164</v>
      </c>
      <c r="D55" s="3" t="s">
        <v>23</v>
      </c>
      <c r="E55" s="3" t="s">
        <v>161</v>
      </c>
      <c r="F55" s="3" t="b">
        <v>1</v>
      </c>
      <c r="G55" s="3" t="b">
        <v>1</v>
      </c>
      <c r="H55" s="3" t="s">
        <v>25</v>
      </c>
      <c r="I55" s="4">
        <v>44230</v>
      </c>
      <c r="J55" s="4">
        <v>44352</v>
      </c>
      <c r="K55" s="4">
        <v>44896</v>
      </c>
      <c r="L55" s="3">
        <v>1</v>
      </c>
      <c r="M55" s="3">
        <v>200000</v>
      </c>
      <c r="N55" s="3">
        <v>15</v>
      </c>
      <c r="O55" s="3" t="b">
        <v>0</v>
      </c>
      <c r="P55" s="3" t="b">
        <v>0</v>
      </c>
      <c r="Q55" s="3">
        <v>4178.0821917808271</v>
      </c>
      <c r="R55" s="3">
        <v>44712.328767123283</v>
      </c>
      <c r="S55" s="3">
        <v>48890.410958904111</v>
      </c>
    </row>
    <row r="56" spans="1:19" x14ac:dyDescent="0.2">
      <c r="A56" s="3" t="s">
        <v>165</v>
      </c>
      <c r="B56" s="3" t="s">
        <v>166</v>
      </c>
      <c r="C56" s="3" t="s">
        <v>167</v>
      </c>
      <c r="D56" s="3" t="s">
        <v>23</v>
      </c>
      <c r="E56" s="3" t="s">
        <v>161</v>
      </c>
      <c r="F56" s="3" t="b">
        <v>1</v>
      </c>
      <c r="G56" s="3" t="b">
        <v>1</v>
      </c>
      <c r="H56" s="3" t="s">
        <v>25</v>
      </c>
      <c r="I56" s="4">
        <v>44218</v>
      </c>
      <c r="J56" s="4">
        <v>44352</v>
      </c>
      <c r="K56" s="4">
        <v>44896</v>
      </c>
      <c r="L56" s="3">
        <v>1</v>
      </c>
      <c r="M56" s="3">
        <v>100000</v>
      </c>
      <c r="N56" s="3">
        <v>15</v>
      </c>
      <c r="O56" s="3" t="b">
        <v>0</v>
      </c>
      <c r="P56" s="3" t="b">
        <v>0</v>
      </c>
      <c r="Q56" s="3">
        <v>2294.5205479452079</v>
      </c>
      <c r="R56" s="3">
        <v>22356.164383561641</v>
      </c>
      <c r="S56" s="3">
        <v>24650.68493150685</v>
      </c>
    </row>
    <row r="57" spans="1:19" x14ac:dyDescent="0.2">
      <c r="A57" s="3" t="s">
        <v>168</v>
      </c>
      <c r="B57" s="3" t="s">
        <v>169</v>
      </c>
      <c r="C57" s="3" t="s">
        <v>170</v>
      </c>
      <c r="D57" s="3" t="s">
        <v>23</v>
      </c>
      <c r="E57" s="3" t="s">
        <v>161</v>
      </c>
      <c r="F57" s="3" t="b">
        <v>1</v>
      </c>
      <c r="G57" s="3" t="b">
        <v>1</v>
      </c>
      <c r="H57" s="3" t="s">
        <v>25</v>
      </c>
      <c r="I57" s="4">
        <v>44228</v>
      </c>
      <c r="J57" s="4">
        <v>44352</v>
      </c>
      <c r="K57" s="4">
        <v>44896</v>
      </c>
      <c r="L57" s="3">
        <v>1</v>
      </c>
      <c r="M57" s="3">
        <v>500500</v>
      </c>
      <c r="N57" s="3">
        <v>18</v>
      </c>
      <c r="O57" s="3" t="b">
        <v>0</v>
      </c>
      <c r="P57" s="3" t="b">
        <v>0</v>
      </c>
      <c r="Q57" s="3">
        <v>10627.054794520551</v>
      </c>
      <c r="R57" s="3">
        <v>134271.12328767119</v>
      </c>
      <c r="S57" s="3">
        <v>144898.17808219179</v>
      </c>
    </row>
    <row r="58" spans="1:19" x14ac:dyDescent="0.2">
      <c r="A58" s="3" t="s">
        <v>171</v>
      </c>
      <c r="B58" s="3" t="s">
        <v>172</v>
      </c>
      <c r="C58" s="3" t="s">
        <v>173</v>
      </c>
      <c r="D58" s="3" t="s">
        <v>23</v>
      </c>
      <c r="E58" s="3" t="s">
        <v>174</v>
      </c>
      <c r="F58" s="3" t="b">
        <v>1</v>
      </c>
      <c r="G58" s="3" t="b">
        <v>1</v>
      </c>
      <c r="H58" s="3" t="s">
        <v>25</v>
      </c>
      <c r="I58" s="4">
        <v>44245</v>
      </c>
      <c r="J58" s="4">
        <v>44855</v>
      </c>
      <c r="K58" s="4">
        <v>44915</v>
      </c>
      <c r="L58" s="3">
        <v>2</v>
      </c>
      <c r="M58" s="3">
        <v>350000</v>
      </c>
      <c r="N58" s="3">
        <v>15</v>
      </c>
      <c r="O58" s="3" t="b">
        <v>1</v>
      </c>
      <c r="P58" s="3" t="b">
        <v>0</v>
      </c>
      <c r="Q58" s="3">
        <v>39883.219178081978</v>
      </c>
      <c r="R58" s="3">
        <v>8630.1369863013697</v>
      </c>
      <c r="S58" s="3">
        <v>48513.356164383353</v>
      </c>
    </row>
    <row r="59" spans="1:19" x14ac:dyDescent="0.2">
      <c r="A59" s="3" t="s">
        <v>175</v>
      </c>
      <c r="B59" s="3" t="s">
        <v>176</v>
      </c>
      <c r="C59" s="3" t="s">
        <v>177</v>
      </c>
      <c r="D59" s="3" t="s">
        <v>23</v>
      </c>
      <c r="E59" s="3" t="s">
        <v>174</v>
      </c>
      <c r="F59" s="3" t="b">
        <v>1</v>
      </c>
      <c r="G59" s="3" t="b">
        <v>1</v>
      </c>
      <c r="H59" s="3" t="s">
        <v>25</v>
      </c>
      <c r="I59" s="4">
        <v>44246</v>
      </c>
      <c r="J59" s="4">
        <v>44352</v>
      </c>
      <c r="K59" s="4">
        <v>44951</v>
      </c>
      <c r="L59" s="3">
        <v>1</v>
      </c>
      <c r="M59" s="3">
        <v>150000</v>
      </c>
      <c r="N59" s="3">
        <v>15</v>
      </c>
      <c r="O59" s="3" t="b">
        <v>1</v>
      </c>
      <c r="P59" s="3" t="b">
        <v>0</v>
      </c>
      <c r="Q59" s="3">
        <v>2722.60273972603</v>
      </c>
      <c r="R59" s="3">
        <v>36924.65753424658</v>
      </c>
      <c r="S59" s="3">
        <v>39647.260273972614</v>
      </c>
    </row>
    <row r="60" spans="1:19" x14ac:dyDescent="0.2">
      <c r="A60" s="3" t="s">
        <v>178</v>
      </c>
      <c r="B60" s="3" t="s">
        <v>179</v>
      </c>
      <c r="C60" s="3" t="s">
        <v>180</v>
      </c>
      <c r="D60" s="3" t="s">
        <v>23</v>
      </c>
      <c r="E60" s="3" t="s">
        <v>174</v>
      </c>
      <c r="F60" s="3" t="b">
        <v>1</v>
      </c>
      <c r="G60" s="3" t="b">
        <v>1</v>
      </c>
      <c r="H60" s="3" t="s">
        <v>25</v>
      </c>
      <c r="I60" s="4">
        <v>44253</v>
      </c>
      <c r="J60" s="4">
        <v>44352</v>
      </c>
      <c r="K60" s="4">
        <v>44951</v>
      </c>
      <c r="L60" s="3">
        <v>1</v>
      </c>
      <c r="M60" s="3">
        <v>100000</v>
      </c>
      <c r="N60" s="3">
        <v>18</v>
      </c>
      <c r="O60" s="3" t="b">
        <v>1</v>
      </c>
      <c r="P60" s="3" t="b">
        <v>0</v>
      </c>
      <c r="Q60" s="3">
        <v>1695.205479452057</v>
      </c>
      <c r="R60" s="3">
        <v>29539.726027397261</v>
      </c>
      <c r="S60" s="3">
        <v>31234.93150684932</v>
      </c>
    </row>
    <row r="61" spans="1:19" x14ac:dyDescent="0.2">
      <c r="A61" s="3" t="s">
        <v>181</v>
      </c>
      <c r="B61" s="3" t="s">
        <v>182</v>
      </c>
      <c r="C61" s="3" t="s">
        <v>183</v>
      </c>
      <c r="D61" s="3" t="s">
        <v>23</v>
      </c>
      <c r="E61" s="3" t="s">
        <v>174</v>
      </c>
      <c r="F61" s="3" t="b">
        <v>1</v>
      </c>
      <c r="G61" s="3" t="b">
        <v>1</v>
      </c>
      <c r="H61" s="3" t="s">
        <v>25</v>
      </c>
      <c r="I61" s="4">
        <v>44442</v>
      </c>
      <c r="J61" s="4">
        <v>44508</v>
      </c>
      <c r="K61" s="4">
        <v>45020</v>
      </c>
      <c r="L61" s="3">
        <v>1</v>
      </c>
      <c r="M61" s="3">
        <v>100000</v>
      </c>
      <c r="N61" s="3">
        <v>14</v>
      </c>
      <c r="O61" s="3" t="b">
        <v>1</v>
      </c>
      <c r="P61" s="3" t="b">
        <v>0</v>
      </c>
      <c r="Q61" s="3">
        <v>1130.1369863013711</v>
      </c>
      <c r="R61" s="3">
        <v>19638.35616438356</v>
      </c>
      <c r="S61" s="3">
        <v>20768.493150684932</v>
      </c>
    </row>
    <row r="62" spans="1:19" x14ac:dyDescent="0.2">
      <c r="A62" s="3" t="s">
        <v>184</v>
      </c>
      <c r="B62" s="3" t="s">
        <v>185</v>
      </c>
      <c r="C62" s="3" t="s">
        <v>186</v>
      </c>
      <c r="D62" s="3" t="s">
        <v>23</v>
      </c>
      <c r="E62" s="3" t="s">
        <v>174</v>
      </c>
      <c r="F62" s="3" t="b">
        <v>1</v>
      </c>
      <c r="G62" s="3" t="b">
        <v>1</v>
      </c>
      <c r="H62" s="3" t="s">
        <v>25</v>
      </c>
      <c r="I62" s="4">
        <v>44454</v>
      </c>
      <c r="J62" s="4">
        <v>44508</v>
      </c>
      <c r="K62" s="4">
        <v>44951</v>
      </c>
      <c r="L62" s="3">
        <v>2</v>
      </c>
      <c r="M62" s="3">
        <v>100000</v>
      </c>
      <c r="N62" s="3">
        <v>14</v>
      </c>
      <c r="O62" s="3" t="b">
        <v>1</v>
      </c>
      <c r="P62" s="3" t="b">
        <v>0</v>
      </c>
      <c r="Q62" s="3">
        <v>924.65753424657623</v>
      </c>
      <c r="R62" s="3">
        <v>16991.780821917811</v>
      </c>
      <c r="S62" s="3">
        <v>17916.438356164381</v>
      </c>
    </row>
    <row r="63" spans="1:19" x14ac:dyDescent="0.2">
      <c r="A63" s="3" t="s">
        <v>187</v>
      </c>
      <c r="B63" s="3" t="s">
        <v>188</v>
      </c>
      <c r="C63" s="3" t="s">
        <v>189</v>
      </c>
      <c r="D63" s="3" t="s">
        <v>23</v>
      </c>
      <c r="E63" s="3" t="s">
        <v>190</v>
      </c>
      <c r="F63" s="3" t="b">
        <v>1</v>
      </c>
      <c r="G63" s="3" t="b">
        <v>1</v>
      </c>
      <c r="H63" s="3" t="s">
        <v>25</v>
      </c>
      <c r="I63" s="4">
        <v>44321</v>
      </c>
      <c r="J63" s="4">
        <v>44352</v>
      </c>
      <c r="K63" s="4">
        <v>44895</v>
      </c>
      <c r="L63" s="3">
        <v>1</v>
      </c>
      <c r="M63" s="3">
        <v>500100</v>
      </c>
      <c r="N63" s="3">
        <v>18</v>
      </c>
      <c r="O63" s="3" t="b">
        <v>1</v>
      </c>
      <c r="P63" s="3" t="b">
        <v>0</v>
      </c>
      <c r="Q63" s="3">
        <v>2654.6404109589039</v>
      </c>
      <c r="R63" s="3">
        <v>133917.1890410959</v>
      </c>
      <c r="S63" s="3">
        <v>136571.82945205481</v>
      </c>
    </row>
    <row r="64" spans="1:19" x14ac:dyDescent="0.2">
      <c r="A64" s="3" t="s">
        <v>191</v>
      </c>
      <c r="B64" s="3" t="s">
        <v>192</v>
      </c>
      <c r="C64" s="3" t="s">
        <v>193</v>
      </c>
      <c r="D64" s="3" t="s">
        <v>23</v>
      </c>
      <c r="E64" s="3" t="s">
        <v>190</v>
      </c>
      <c r="F64" s="3" t="b">
        <v>1</v>
      </c>
      <c r="G64" s="3" t="b">
        <v>1</v>
      </c>
      <c r="H64" s="3" t="s">
        <v>25</v>
      </c>
      <c r="I64" s="4">
        <v>44488</v>
      </c>
      <c r="J64" s="4">
        <v>44618</v>
      </c>
      <c r="K64" s="4">
        <v>44942</v>
      </c>
      <c r="L64" s="3">
        <v>1</v>
      </c>
      <c r="M64" s="3">
        <v>100000</v>
      </c>
      <c r="N64" s="3">
        <v>14</v>
      </c>
      <c r="O64" s="3" t="b">
        <v>0</v>
      </c>
      <c r="P64" s="3" t="b">
        <v>0</v>
      </c>
      <c r="Q64" s="3">
        <v>2304.1095890411011</v>
      </c>
      <c r="R64" s="3">
        <v>12427.39726027397</v>
      </c>
      <c r="S64" s="3">
        <v>14731.50684931507</v>
      </c>
    </row>
    <row r="65" spans="1:19" x14ac:dyDescent="0.2">
      <c r="A65" s="3" t="s">
        <v>194</v>
      </c>
      <c r="B65" s="3" t="s">
        <v>195</v>
      </c>
      <c r="C65" s="3" t="s">
        <v>196</v>
      </c>
      <c r="D65" s="3" t="s">
        <v>23</v>
      </c>
      <c r="E65" s="3" t="s">
        <v>190</v>
      </c>
      <c r="F65" s="3" t="b">
        <v>1</v>
      </c>
      <c r="G65" s="3" t="b">
        <v>1</v>
      </c>
      <c r="H65" s="3" t="s">
        <v>25</v>
      </c>
      <c r="I65" s="4">
        <v>44477</v>
      </c>
      <c r="J65" s="4">
        <v>44590</v>
      </c>
      <c r="K65" s="4">
        <v>44942</v>
      </c>
      <c r="L65" s="3">
        <v>1</v>
      </c>
      <c r="M65" s="3">
        <v>100000</v>
      </c>
      <c r="N65" s="3">
        <v>14</v>
      </c>
      <c r="O65" s="3" t="b">
        <v>0</v>
      </c>
      <c r="P65" s="3" t="b">
        <v>0</v>
      </c>
      <c r="Q65" s="3">
        <v>1976.0273972602779</v>
      </c>
      <c r="R65" s="3">
        <v>13501.369863013701</v>
      </c>
      <c r="S65" s="3">
        <v>15477.39726027397</v>
      </c>
    </row>
    <row r="66" spans="1:19" x14ac:dyDescent="0.2">
      <c r="A66" s="3" t="s">
        <v>43</v>
      </c>
      <c r="B66" s="3" t="s">
        <v>44</v>
      </c>
      <c r="C66" s="3" t="s">
        <v>45</v>
      </c>
      <c r="D66" s="3" t="s">
        <v>23</v>
      </c>
      <c r="E66" s="3" t="s">
        <v>197</v>
      </c>
      <c r="F66" s="3" t="b">
        <v>1</v>
      </c>
      <c r="G66" s="3" t="b">
        <v>1</v>
      </c>
      <c r="H66" s="3" t="s">
        <v>25</v>
      </c>
      <c r="I66" s="4">
        <v>44270</v>
      </c>
      <c r="J66" s="4">
        <v>44352</v>
      </c>
      <c r="K66" s="4">
        <v>44901</v>
      </c>
      <c r="L66" s="3">
        <v>1</v>
      </c>
      <c r="M66" s="3">
        <v>500100</v>
      </c>
      <c r="N66" s="3">
        <v>18</v>
      </c>
      <c r="O66" s="3" t="b">
        <v>0</v>
      </c>
      <c r="P66" s="3" t="b">
        <v>0</v>
      </c>
      <c r="Q66" s="3">
        <v>7021.9520547945149</v>
      </c>
      <c r="R66" s="3">
        <v>135396.93698630141</v>
      </c>
      <c r="S66" s="3">
        <v>142418.88904109591</v>
      </c>
    </row>
    <row r="67" spans="1:19" x14ac:dyDescent="0.2">
      <c r="A67" s="3" t="s">
        <v>198</v>
      </c>
      <c r="B67" s="3" t="s">
        <v>199</v>
      </c>
      <c r="C67" s="3" t="s">
        <v>200</v>
      </c>
      <c r="D67" s="3" t="s">
        <v>23</v>
      </c>
      <c r="E67" s="3" t="s">
        <v>197</v>
      </c>
      <c r="F67" s="3" t="b">
        <v>1</v>
      </c>
      <c r="G67" s="3" t="b">
        <v>1</v>
      </c>
      <c r="H67" s="3" t="s">
        <v>25</v>
      </c>
      <c r="I67" s="4">
        <v>44285</v>
      </c>
      <c r="J67" s="4">
        <v>44352</v>
      </c>
      <c r="K67" s="4">
        <v>44901</v>
      </c>
      <c r="L67" s="3">
        <v>1</v>
      </c>
      <c r="M67" s="3">
        <v>100000</v>
      </c>
      <c r="N67" s="3">
        <v>15</v>
      </c>
      <c r="O67" s="3" t="b">
        <v>0</v>
      </c>
      <c r="P67" s="3" t="b">
        <v>0</v>
      </c>
      <c r="Q67" s="3">
        <v>1147.260273972604</v>
      </c>
      <c r="R67" s="3">
        <v>22561.64383561644</v>
      </c>
      <c r="S67" s="3">
        <v>23708.904109589039</v>
      </c>
    </row>
    <row r="68" spans="1:19" x14ac:dyDescent="0.2">
      <c r="A68" s="3" t="s">
        <v>201</v>
      </c>
      <c r="B68" s="3" t="s">
        <v>202</v>
      </c>
      <c r="C68" s="3" t="s">
        <v>160</v>
      </c>
      <c r="D68" s="3" t="s">
        <v>23</v>
      </c>
      <c r="E68" s="3" t="s">
        <v>197</v>
      </c>
      <c r="F68" s="3" t="b">
        <v>1</v>
      </c>
      <c r="G68" s="3" t="b">
        <v>1</v>
      </c>
      <c r="H68" s="3" t="s">
        <v>25</v>
      </c>
      <c r="I68" s="4">
        <v>44467</v>
      </c>
      <c r="J68" s="4">
        <v>44550</v>
      </c>
      <c r="K68" s="4">
        <v>44901</v>
      </c>
      <c r="L68" s="3">
        <v>2</v>
      </c>
      <c r="M68" s="3">
        <v>200000</v>
      </c>
      <c r="N68" s="3">
        <v>14</v>
      </c>
      <c r="O68" s="3" t="b">
        <v>0</v>
      </c>
      <c r="P68" s="3" t="b">
        <v>0</v>
      </c>
      <c r="Q68" s="3">
        <v>2869.8630136986349</v>
      </c>
      <c r="R68" s="3">
        <v>26926.02739726027</v>
      </c>
      <c r="S68" s="3">
        <v>29795.890410958909</v>
      </c>
    </row>
    <row r="69" spans="1:19" x14ac:dyDescent="0.2">
      <c r="A69" s="3" t="s">
        <v>203</v>
      </c>
      <c r="B69" s="3" t="s">
        <v>204</v>
      </c>
      <c r="C69" s="3" t="s">
        <v>205</v>
      </c>
      <c r="D69" s="3" t="s">
        <v>23</v>
      </c>
      <c r="E69" s="3" t="s">
        <v>197</v>
      </c>
      <c r="F69" s="3" t="b">
        <v>1</v>
      </c>
      <c r="G69" s="3" t="b">
        <v>1</v>
      </c>
      <c r="H69" s="3" t="s">
        <v>25</v>
      </c>
      <c r="I69" s="4">
        <v>44468</v>
      </c>
      <c r="J69" s="4">
        <v>44590</v>
      </c>
      <c r="K69" s="4">
        <v>44901</v>
      </c>
      <c r="L69" s="3">
        <v>2</v>
      </c>
      <c r="M69" s="3">
        <v>100000</v>
      </c>
      <c r="N69" s="3">
        <v>14</v>
      </c>
      <c r="O69" s="3" t="b">
        <v>0</v>
      </c>
      <c r="P69" s="3" t="b">
        <v>0</v>
      </c>
      <c r="Q69" s="3">
        <v>2130.1369863013751</v>
      </c>
      <c r="R69" s="3">
        <v>11928.767123287669</v>
      </c>
      <c r="S69" s="3">
        <v>14058.90410958905</v>
      </c>
    </row>
    <row r="70" spans="1:19" x14ac:dyDescent="0.2">
      <c r="A70" s="3" t="s">
        <v>206</v>
      </c>
      <c r="B70" s="3" t="s">
        <v>52</v>
      </c>
      <c r="C70" s="3" t="s">
        <v>53</v>
      </c>
      <c r="D70" s="3" t="s">
        <v>23</v>
      </c>
      <c r="E70" s="3" t="s">
        <v>207</v>
      </c>
      <c r="F70" s="3" t="b">
        <v>1</v>
      </c>
      <c r="G70" s="3" t="b">
        <v>1</v>
      </c>
      <c r="H70" s="3" t="s">
        <v>208</v>
      </c>
      <c r="I70" s="4">
        <v>44312</v>
      </c>
      <c r="J70" s="4">
        <v>44352</v>
      </c>
      <c r="K70" s="4">
        <v>44909</v>
      </c>
      <c r="L70" s="3">
        <v>8</v>
      </c>
      <c r="M70" s="3">
        <v>100000</v>
      </c>
      <c r="N70" s="3">
        <v>18</v>
      </c>
      <c r="O70" s="3" t="b">
        <v>0</v>
      </c>
      <c r="P70" s="3" t="b">
        <v>0</v>
      </c>
      <c r="Q70" s="3">
        <v>684.93150684931561</v>
      </c>
      <c r="R70" s="3">
        <v>27468.493150684932</v>
      </c>
      <c r="S70" s="3">
        <v>28153.424657534251</v>
      </c>
    </row>
    <row r="71" spans="1:19" x14ac:dyDescent="0.2">
      <c r="A71" s="3" t="s">
        <v>209</v>
      </c>
      <c r="B71" s="3" t="s">
        <v>210</v>
      </c>
      <c r="C71" s="3" t="s">
        <v>118</v>
      </c>
      <c r="D71" s="3" t="s">
        <v>23</v>
      </c>
      <c r="E71" s="3" t="s">
        <v>207</v>
      </c>
      <c r="F71" s="3" t="b">
        <v>1</v>
      </c>
      <c r="G71" s="3" t="b">
        <v>1</v>
      </c>
      <c r="H71" s="3" t="s">
        <v>208</v>
      </c>
      <c r="I71" s="4">
        <v>44166</v>
      </c>
      <c r="J71" s="4">
        <v>44352</v>
      </c>
      <c r="K71" s="4">
        <v>44909</v>
      </c>
      <c r="L71" s="3">
        <v>1</v>
      </c>
      <c r="M71" s="3">
        <v>500000</v>
      </c>
      <c r="N71" s="3">
        <v>18</v>
      </c>
      <c r="O71" s="3" t="b">
        <v>0</v>
      </c>
      <c r="P71" s="3" t="b">
        <v>0</v>
      </c>
      <c r="Q71" s="3">
        <v>15924.657534246589</v>
      </c>
      <c r="R71" s="3">
        <v>137342.46575342471</v>
      </c>
      <c r="S71" s="3">
        <v>153267.12328767119</v>
      </c>
    </row>
    <row r="72" spans="1:19" x14ac:dyDescent="0.2">
      <c r="A72" s="3" t="s">
        <v>57</v>
      </c>
      <c r="B72" s="3" t="s">
        <v>52</v>
      </c>
      <c r="C72" s="3" t="s">
        <v>53</v>
      </c>
      <c r="D72" s="3" t="s">
        <v>23</v>
      </c>
      <c r="E72" s="3" t="s">
        <v>207</v>
      </c>
      <c r="F72" s="3" t="b">
        <v>1</v>
      </c>
      <c r="G72" s="3" t="b">
        <v>1</v>
      </c>
      <c r="H72" s="3" t="s">
        <v>208</v>
      </c>
      <c r="I72" s="4">
        <v>44187</v>
      </c>
      <c r="J72" s="4">
        <v>44316</v>
      </c>
      <c r="K72" s="4">
        <v>44909</v>
      </c>
      <c r="L72" s="3">
        <v>3</v>
      </c>
      <c r="M72" s="3">
        <v>120000</v>
      </c>
      <c r="N72" s="3">
        <v>18</v>
      </c>
      <c r="O72" s="3" t="b">
        <v>0</v>
      </c>
      <c r="P72" s="3" t="b">
        <v>0</v>
      </c>
      <c r="Q72" s="3">
        <v>2650.6849315068539</v>
      </c>
      <c r="R72" s="3">
        <v>35092.602739726033</v>
      </c>
      <c r="S72" s="3">
        <v>37743.28767123288</v>
      </c>
    </row>
    <row r="73" spans="1:19" x14ac:dyDescent="0.2">
      <c r="A73" s="3" t="s">
        <v>211</v>
      </c>
      <c r="B73" s="3" t="s">
        <v>212</v>
      </c>
      <c r="C73" s="3" t="s">
        <v>213</v>
      </c>
      <c r="D73" s="3" t="s">
        <v>23</v>
      </c>
      <c r="E73" s="3" t="s">
        <v>207</v>
      </c>
      <c r="F73" s="3" t="b">
        <v>1</v>
      </c>
      <c r="G73" s="3" t="b">
        <v>1</v>
      </c>
      <c r="H73" s="3" t="s">
        <v>208</v>
      </c>
      <c r="I73" s="4">
        <v>44468</v>
      </c>
      <c r="J73" s="4">
        <v>44532</v>
      </c>
      <c r="K73" s="4">
        <v>44909</v>
      </c>
      <c r="L73" s="3">
        <v>1</v>
      </c>
      <c r="M73" s="3">
        <v>100000</v>
      </c>
      <c r="N73" s="3">
        <v>14</v>
      </c>
      <c r="O73" s="3" t="b">
        <v>0</v>
      </c>
      <c r="P73" s="3" t="b">
        <v>0</v>
      </c>
      <c r="Q73" s="3">
        <v>1097.260273972604</v>
      </c>
      <c r="R73" s="3">
        <v>14460.273972602739</v>
      </c>
      <c r="S73" s="3">
        <v>15557.53424657534</v>
      </c>
    </row>
    <row r="74" spans="1:19" x14ac:dyDescent="0.2">
      <c r="A74" s="3" t="s">
        <v>214</v>
      </c>
      <c r="B74" s="3" t="s">
        <v>215</v>
      </c>
      <c r="C74" s="3" t="s">
        <v>173</v>
      </c>
      <c r="D74" s="3" t="s">
        <v>23</v>
      </c>
      <c r="E74" s="3" t="s">
        <v>207</v>
      </c>
      <c r="F74" s="3" t="b">
        <v>1</v>
      </c>
      <c r="G74" s="3" t="b">
        <v>1</v>
      </c>
      <c r="H74" s="3" t="s">
        <v>208</v>
      </c>
      <c r="I74" s="4">
        <v>44244</v>
      </c>
      <c r="J74" s="4">
        <v>44352</v>
      </c>
      <c r="K74" s="4">
        <v>44909</v>
      </c>
      <c r="L74" s="3">
        <v>1</v>
      </c>
      <c r="M74" s="3">
        <v>100000</v>
      </c>
      <c r="N74" s="3">
        <v>15</v>
      </c>
      <c r="O74" s="3" t="b">
        <v>0</v>
      </c>
      <c r="P74" s="3" t="b">
        <v>0</v>
      </c>
      <c r="Q74" s="3">
        <v>1849.3150684931529</v>
      </c>
      <c r="R74" s="3">
        <v>22890.410958904111</v>
      </c>
      <c r="S74" s="3">
        <v>24739.726027397261</v>
      </c>
    </row>
    <row r="75" spans="1:19" x14ac:dyDescent="0.2">
      <c r="A75" s="3" t="s">
        <v>51</v>
      </c>
      <c r="B75" s="3" t="s">
        <v>52</v>
      </c>
      <c r="C75" s="3" t="s">
        <v>53</v>
      </c>
      <c r="D75" s="3" t="s">
        <v>23</v>
      </c>
      <c r="E75" s="3" t="s">
        <v>216</v>
      </c>
      <c r="F75" s="3" t="b">
        <v>1</v>
      </c>
      <c r="G75" s="3" t="b">
        <v>1</v>
      </c>
      <c r="H75" s="3" t="s">
        <v>208</v>
      </c>
      <c r="I75" s="4">
        <v>44266</v>
      </c>
      <c r="J75" s="4">
        <v>44352</v>
      </c>
      <c r="K75" s="4">
        <v>44896</v>
      </c>
      <c r="L75" s="3">
        <v>2</v>
      </c>
      <c r="M75" s="3">
        <v>110000</v>
      </c>
      <c r="N75" s="3">
        <v>18</v>
      </c>
      <c r="O75" s="3" t="b">
        <v>0</v>
      </c>
      <c r="P75" s="3" t="b">
        <v>0</v>
      </c>
      <c r="Q75" s="3">
        <v>1619.8630136986269</v>
      </c>
      <c r="R75" s="3">
        <v>29510.136986301372</v>
      </c>
      <c r="S75" s="3">
        <v>31130</v>
      </c>
    </row>
    <row r="76" spans="1:19" x14ac:dyDescent="0.2">
      <c r="A76" s="3" t="s">
        <v>217</v>
      </c>
      <c r="B76" s="3" t="s">
        <v>218</v>
      </c>
      <c r="C76" s="3" t="s">
        <v>219</v>
      </c>
      <c r="D76" s="3" t="s">
        <v>23</v>
      </c>
      <c r="E76" s="3" t="s">
        <v>216</v>
      </c>
      <c r="F76" s="3" t="b">
        <v>1</v>
      </c>
      <c r="G76" s="3" t="b">
        <v>1</v>
      </c>
      <c r="H76" s="3" t="s">
        <v>208</v>
      </c>
      <c r="I76" s="4">
        <v>44319</v>
      </c>
      <c r="J76" s="4">
        <v>44352</v>
      </c>
      <c r="K76" s="4">
        <v>44896</v>
      </c>
      <c r="L76" s="3">
        <v>1</v>
      </c>
      <c r="M76" s="3">
        <v>100000</v>
      </c>
      <c r="N76" s="3">
        <v>15</v>
      </c>
      <c r="O76" s="3" t="b">
        <v>0</v>
      </c>
      <c r="P76" s="3" t="b">
        <v>0</v>
      </c>
      <c r="Q76" s="3">
        <v>565.0684931506853</v>
      </c>
      <c r="R76" s="3">
        <v>22356.164383561641</v>
      </c>
      <c r="S76" s="3">
        <v>22921.232876712329</v>
      </c>
    </row>
    <row r="77" spans="1:19" x14ac:dyDescent="0.2">
      <c r="A77" s="3" t="s">
        <v>206</v>
      </c>
      <c r="B77" s="3" t="s">
        <v>52</v>
      </c>
      <c r="C77" s="3" t="s">
        <v>53</v>
      </c>
      <c r="D77" s="3" t="s">
        <v>23</v>
      </c>
      <c r="E77" s="3" t="s">
        <v>216</v>
      </c>
      <c r="F77" s="3" t="b">
        <v>1</v>
      </c>
      <c r="G77" s="3" t="b">
        <v>1</v>
      </c>
      <c r="H77" s="3" t="s">
        <v>208</v>
      </c>
      <c r="I77" s="4">
        <v>44266</v>
      </c>
      <c r="J77" s="4">
        <v>44352</v>
      </c>
      <c r="K77" s="4">
        <v>44896</v>
      </c>
      <c r="L77" s="3">
        <v>7</v>
      </c>
      <c r="M77" s="3">
        <v>100000</v>
      </c>
      <c r="N77" s="3">
        <v>18</v>
      </c>
      <c r="O77" s="3" t="b">
        <v>0</v>
      </c>
      <c r="P77" s="3" t="b">
        <v>0</v>
      </c>
      <c r="Q77" s="3">
        <v>1472.6027397260291</v>
      </c>
      <c r="R77" s="3">
        <v>26827.39726027397</v>
      </c>
      <c r="S77" s="3">
        <v>28300</v>
      </c>
    </row>
    <row r="78" spans="1:19" x14ac:dyDescent="0.2">
      <c r="A78" s="3" t="s">
        <v>68</v>
      </c>
      <c r="B78" s="3" t="s">
        <v>69</v>
      </c>
      <c r="C78" s="3" t="s">
        <v>70</v>
      </c>
      <c r="D78" s="3" t="s">
        <v>23</v>
      </c>
      <c r="E78" s="3" t="s">
        <v>216</v>
      </c>
      <c r="F78" s="3" t="b">
        <v>1</v>
      </c>
      <c r="G78" s="3" t="b">
        <v>1</v>
      </c>
      <c r="H78" s="3" t="s">
        <v>208</v>
      </c>
      <c r="I78" s="4">
        <v>44113</v>
      </c>
      <c r="J78" s="4">
        <v>44316</v>
      </c>
      <c r="K78" s="4">
        <v>44896</v>
      </c>
      <c r="L78" s="3">
        <v>2</v>
      </c>
      <c r="M78" s="3">
        <v>110000</v>
      </c>
      <c r="N78" s="3">
        <v>18</v>
      </c>
      <c r="O78" s="3" t="b">
        <v>0</v>
      </c>
      <c r="P78" s="3" t="b">
        <v>0</v>
      </c>
      <c r="Q78" s="3">
        <v>3823.6301369863072</v>
      </c>
      <c r="R78" s="3">
        <v>31463.01369863014</v>
      </c>
      <c r="S78" s="3">
        <v>35286.643835616444</v>
      </c>
    </row>
    <row r="79" spans="1:19" x14ac:dyDescent="0.2">
      <c r="A79" s="3" t="s">
        <v>220</v>
      </c>
      <c r="B79" s="3" t="s">
        <v>221</v>
      </c>
      <c r="C79" s="3" t="s">
        <v>42</v>
      </c>
      <c r="D79" s="3" t="s">
        <v>23</v>
      </c>
      <c r="E79" s="3" t="s">
        <v>216</v>
      </c>
      <c r="F79" s="3" t="b">
        <v>1</v>
      </c>
      <c r="G79" s="3" t="b">
        <v>1</v>
      </c>
      <c r="H79" s="3" t="s">
        <v>208</v>
      </c>
      <c r="I79" s="4">
        <v>44180</v>
      </c>
      <c r="J79" s="4">
        <v>44352</v>
      </c>
      <c r="K79" s="4">
        <v>44896</v>
      </c>
      <c r="L79" s="3">
        <v>1</v>
      </c>
      <c r="M79" s="3">
        <v>500000</v>
      </c>
      <c r="N79" s="3">
        <v>18</v>
      </c>
      <c r="O79" s="3" t="b">
        <v>0</v>
      </c>
      <c r="P79" s="3" t="b">
        <v>0</v>
      </c>
      <c r="Q79" s="3">
        <v>14726.02739726029</v>
      </c>
      <c r="R79" s="3">
        <v>134136.98630136991</v>
      </c>
      <c r="S79" s="3">
        <v>148863.01369863021</v>
      </c>
    </row>
    <row r="80" spans="1:19" x14ac:dyDescent="0.2">
      <c r="A80" s="3" t="s">
        <v>222</v>
      </c>
      <c r="B80" s="3" t="s">
        <v>223</v>
      </c>
      <c r="C80" s="3" t="s">
        <v>224</v>
      </c>
      <c r="D80" s="3" t="s">
        <v>23</v>
      </c>
      <c r="E80" s="3" t="s">
        <v>225</v>
      </c>
      <c r="F80" s="3" t="b">
        <v>1</v>
      </c>
      <c r="G80" s="3" t="b">
        <v>1</v>
      </c>
      <c r="H80" s="3" t="s">
        <v>208</v>
      </c>
      <c r="I80" s="4">
        <v>44267</v>
      </c>
      <c r="J80" s="4">
        <v>44352</v>
      </c>
      <c r="K80" s="4">
        <v>44887</v>
      </c>
      <c r="L80" s="3">
        <v>1</v>
      </c>
      <c r="M80" s="3">
        <v>100000</v>
      </c>
      <c r="N80" s="3">
        <v>15</v>
      </c>
      <c r="O80" s="3" t="b">
        <v>0</v>
      </c>
      <c r="P80" s="3" t="b">
        <v>0</v>
      </c>
      <c r="Q80" s="3">
        <v>1455.479452054796</v>
      </c>
      <c r="R80" s="3">
        <v>21986.301369863009</v>
      </c>
      <c r="S80" s="3">
        <v>23441.780821917811</v>
      </c>
    </row>
    <row r="81" spans="1:19" x14ac:dyDescent="0.2">
      <c r="A81" s="3" t="s">
        <v>206</v>
      </c>
      <c r="B81" s="3" t="s">
        <v>52</v>
      </c>
      <c r="C81" s="3" t="s">
        <v>53</v>
      </c>
      <c r="D81" s="3" t="s">
        <v>23</v>
      </c>
      <c r="E81" s="3" t="s">
        <v>225</v>
      </c>
      <c r="F81" s="3" t="b">
        <v>1</v>
      </c>
      <c r="G81" s="3" t="b">
        <v>1</v>
      </c>
      <c r="H81" s="3" t="s">
        <v>208</v>
      </c>
      <c r="I81" s="4">
        <v>44117</v>
      </c>
      <c r="J81" s="4">
        <v>44316</v>
      </c>
      <c r="K81" s="4">
        <v>44887</v>
      </c>
      <c r="L81" s="3">
        <v>4</v>
      </c>
      <c r="M81" s="3">
        <v>100000</v>
      </c>
      <c r="N81" s="3">
        <v>18</v>
      </c>
      <c r="O81" s="3" t="b">
        <v>0</v>
      </c>
      <c r="P81" s="3" t="b">
        <v>0</v>
      </c>
      <c r="Q81" s="3">
        <v>3407.534246575347</v>
      </c>
      <c r="R81" s="3">
        <v>28158.904109589039</v>
      </c>
      <c r="S81" s="3">
        <v>31566.438356164381</v>
      </c>
    </row>
    <row r="82" spans="1:19" x14ac:dyDescent="0.2">
      <c r="A82" s="3" t="s">
        <v>155</v>
      </c>
      <c r="B82" s="3" t="s">
        <v>156</v>
      </c>
      <c r="C82" s="3" t="s">
        <v>157</v>
      </c>
      <c r="D82" s="3" t="s">
        <v>23</v>
      </c>
      <c r="E82" s="3" t="s">
        <v>225</v>
      </c>
      <c r="F82" s="3" t="b">
        <v>1</v>
      </c>
      <c r="G82" s="3" t="b">
        <v>1</v>
      </c>
      <c r="H82" s="3" t="s">
        <v>208</v>
      </c>
      <c r="I82" s="4">
        <v>44274</v>
      </c>
      <c r="J82" s="4">
        <v>44352</v>
      </c>
      <c r="K82" s="4">
        <v>44887</v>
      </c>
      <c r="L82" s="3">
        <v>3</v>
      </c>
      <c r="M82" s="3">
        <v>600000</v>
      </c>
      <c r="N82" s="3">
        <v>18</v>
      </c>
      <c r="O82" s="3" t="b">
        <v>0</v>
      </c>
      <c r="P82" s="3" t="b">
        <v>0</v>
      </c>
      <c r="Q82" s="3">
        <v>8013.6986301369943</v>
      </c>
      <c r="R82" s="3">
        <v>158301.36986301371</v>
      </c>
      <c r="S82" s="3">
        <v>166315.0684931507</v>
      </c>
    </row>
    <row r="83" spans="1:19" x14ac:dyDescent="0.2">
      <c r="A83" s="3" t="s">
        <v>226</v>
      </c>
      <c r="B83" s="3" t="s">
        <v>227</v>
      </c>
      <c r="C83" s="3" t="s">
        <v>31</v>
      </c>
      <c r="D83" s="3" t="s">
        <v>23</v>
      </c>
      <c r="E83" s="3" t="s">
        <v>225</v>
      </c>
      <c r="F83" s="3" t="b">
        <v>1</v>
      </c>
      <c r="G83" s="3" t="b">
        <v>1</v>
      </c>
      <c r="H83" s="3" t="s">
        <v>208</v>
      </c>
      <c r="I83" s="4">
        <v>44257</v>
      </c>
      <c r="J83" s="4">
        <v>44352</v>
      </c>
      <c r="K83" s="4">
        <v>44887</v>
      </c>
      <c r="L83" s="3">
        <v>1</v>
      </c>
      <c r="M83" s="3">
        <v>100000</v>
      </c>
      <c r="N83" s="3">
        <v>15</v>
      </c>
      <c r="O83" s="3" t="b">
        <v>0</v>
      </c>
      <c r="P83" s="3" t="b">
        <v>0</v>
      </c>
      <c r="Q83" s="3">
        <v>1626.712328767125</v>
      </c>
      <c r="R83" s="3">
        <v>21986.301369863009</v>
      </c>
      <c r="S83" s="3">
        <v>23613.01369863014</v>
      </c>
    </row>
    <row r="84" spans="1:19" x14ac:dyDescent="0.2">
      <c r="A84" s="3" t="s">
        <v>57</v>
      </c>
      <c r="B84" s="3" t="s">
        <v>52</v>
      </c>
      <c r="C84" s="3" t="s">
        <v>53</v>
      </c>
      <c r="D84" s="3" t="s">
        <v>23</v>
      </c>
      <c r="E84" s="3" t="s">
        <v>228</v>
      </c>
      <c r="F84" s="3" t="b">
        <v>1</v>
      </c>
      <c r="G84" s="3" t="b">
        <v>1</v>
      </c>
      <c r="H84" s="3" t="s">
        <v>208</v>
      </c>
      <c r="I84" s="4">
        <v>44187</v>
      </c>
      <c r="J84" s="4">
        <v>44352</v>
      </c>
      <c r="K84" s="4">
        <v>44895</v>
      </c>
      <c r="L84" s="3">
        <v>4</v>
      </c>
      <c r="M84" s="3">
        <v>120000</v>
      </c>
      <c r="N84" s="3">
        <v>18</v>
      </c>
      <c r="O84" s="3" t="b">
        <v>1</v>
      </c>
      <c r="P84" s="3" t="b">
        <v>0</v>
      </c>
      <c r="Q84" s="3">
        <v>3390.4109589041218</v>
      </c>
      <c r="R84" s="3">
        <v>32133.698630136991</v>
      </c>
      <c r="S84" s="3">
        <v>35524.109589041109</v>
      </c>
    </row>
    <row r="85" spans="1:19" x14ac:dyDescent="0.2">
      <c r="A85" s="3" t="s">
        <v>229</v>
      </c>
      <c r="B85" s="3" t="s">
        <v>230</v>
      </c>
      <c r="C85" s="3" t="s">
        <v>231</v>
      </c>
      <c r="D85" s="3" t="s">
        <v>23</v>
      </c>
      <c r="E85" s="3" t="s">
        <v>228</v>
      </c>
      <c r="F85" s="3" t="b">
        <v>1</v>
      </c>
      <c r="G85" s="3" t="b">
        <v>1</v>
      </c>
      <c r="H85" s="3" t="s">
        <v>208</v>
      </c>
      <c r="I85" s="4">
        <v>44253</v>
      </c>
      <c r="J85" s="4">
        <v>44352</v>
      </c>
      <c r="K85" s="4">
        <v>44895</v>
      </c>
      <c r="L85" s="3">
        <v>6</v>
      </c>
      <c r="M85" s="3">
        <v>531887.67000000004</v>
      </c>
      <c r="N85" s="3">
        <v>18</v>
      </c>
      <c r="O85" s="3" t="b">
        <v>1</v>
      </c>
      <c r="P85" s="3" t="b">
        <v>0</v>
      </c>
      <c r="Q85" s="3">
        <v>9016.5889263698555</v>
      </c>
      <c r="R85" s="3">
        <v>142429.31744054789</v>
      </c>
      <c r="S85" s="3">
        <v>151445.9063669178</v>
      </c>
    </row>
    <row r="86" spans="1:19" x14ac:dyDescent="0.2">
      <c r="A86" s="3" t="s">
        <v>58</v>
      </c>
      <c r="B86" s="3" t="s">
        <v>59</v>
      </c>
      <c r="C86" s="3" t="s">
        <v>60</v>
      </c>
      <c r="D86" s="3" t="s">
        <v>23</v>
      </c>
      <c r="E86" s="3" t="s">
        <v>228</v>
      </c>
      <c r="F86" s="3" t="b">
        <v>1</v>
      </c>
      <c r="G86" s="3" t="b">
        <v>1</v>
      </c>
      <c r="H86" s="3" t="s">
        <v>208</v>
      </c>
      <c r="I86" s="4">
        <v>44494</v>
      </c>
      <c r="J86" s="4">
        <v>44664</v>
      </c>
      <c r="K86" s="4">
        <v>44895</v>
      </c>
      <c r="L86" s="3">
        <v>21</v>
      </c>
      <c r="M86" s="3">
        <v>100000</v>
      </c>
      <c r="N86" s="3">
        <v>18</v>
      </c>
      <c r="O86" s="3" t="b">
        <v>1</v>
      </c>
      <c r="P86" s="3" t="b">
        <v>0</v>
      </c>
      <c r="Q86" s="3">
        <v>3060.9589041095978</v>
      </c>
      <c r="R86" s="3">
        <v>11391.78082191781</v>
      </c>
      <c r="S86" s="3">
        <v>14452.73972602741</v>
      </c>
    </row>
    <row r="87" spans="1:19" x14ac:dyDescent="0.2">
      <c r="A87" s="3" t="s">
        <v>232</v>
      </c>
      <c r="B87" s="3" t="s">
        <v>233</v>
      </c>
      <c r="C87" s="3" t="s">
        <v>234</v>
      </c>
      <c r="D87" s="3" t="s">
        <v>23</v>
      </c>
      <c r="E87" s="3" t="s">
        <v>228</v>
      </c>
      <c r="F87" s="3" t="b">
        <v>1</v>
      </c>
      <c r="G87" s="3" t="b">
        <v>1</v>
      </c>
      <c r="H87" s="3" t="s">
        <v>208</v>
      </c>
      <c r="I87" s="4">
        <v>44253</v>
      </c>
      <c r="J87" s="4">
        <v>44352</v>
      </c>
      <c r="K87" s="4">
        <v>44908</v>
      </c>
      <c r="L87" s="3">
        <v>1</v>
      </c>
      <c r="M87" s="3">
        <v>150000</v>
      </c>
      <c r="N87" s="3">
        <v>15</v>
      </c>
      <c r="O87" s="3" t="b">
        <v>0</v>
      </c>
      <c r="P87" s="3" t="b">
        <v>0</v>
      </c>
      <c r="Q87" s="3">
        <v>2542.808219178085</v>
      </c>
      <c r="R87" s="3">
        <v>34273.972602739726</v>
      </c>
      <c r="S87" s="3">
        <v>36816.780821917811</v>
      </c>
    </row>
    <row r="88" spans="1:19" x14ac:dyDescent="0.2">
      <c r="A88" s="3" t="s">
        <v>235</v>
      </c>
      <c r="B88" s="3" t="s">
        <v>236</v>
      </c>
      <c r="C88" s="3" t="s">
        <v>237</v>
      </c>
      <c r="D88" s="3" t="s">
        <v>23</v>
      </c>
      <c r="E88" s="3" t="s">
        <v>238</v>
      </c>
      <c r="F88" s="3" t="b">
        <v>1</v>
      </c>
      <c r="G88" s="3" t="b">
        <v>1</v>
      </c>
      <c r="H88" s="3" t="s">
        <v>208</v>
      </c>
      <c r="I88" s="4">
        <v>44273</v>
      </c>
      <c r="J88" s="4">
        <v>44352</v>
      </c>
      <c r="K88" s="4">
        <v>44992</v>
      </c>
      <c r="L88" s="3">
        <v>1</v>
      </c>
      <c r="M88" s="3">
        <v>150000</v>
      </c>
      <c r="N88" s="3">
        <v>15</v>
      </c>
      <c r="O88" s="3" t="b">
        <v>0</v>
      </c>
      <c r="P88" s="3" t="b">
        <v>0</v>
      </c>
      <c r="Q88" s="3">
        <v>2029.1095890410979</v>
      </c>
      <c r="R88" s="3">
        <v>39452.054794520547</v>
      </c>
      <c r="S88" s="3">
        <v>41481.164383561641</v>
      </c>
    </row>
    <row r="89" spans="1:19" x14ac:dyDescent="0.2">
      <c r="A89" s="3" t="s">
        <v>68</v>
      </c>
      <c r="B89" s="3" t="s">
        <v>69</v>
      </c>
      <c r="C89" s="3" t="s">
        <v>70</v>
      </c>
      <c r="D89" s="3" t="s">
        <v>23</v>
      </c>
      <c r="E89" s="3" t="s">
        <v>238</v>
      </c>
      <c r="F89" s="3" t="b">
        <v>1</v>
      </c>
      <c r="G89" s="3" t="b">
        <v>1</v>
      </c>
      <c r="H89" s="3" t="s">
        <v>208</v>
      </c>
      <c r="I89" s="4">
        <v>44113</v>
      </c>
      <c r="J89" s="4">
        <v>44316</v>
      </c>
      <c r="K89" s="4">
        <v>44953</v>
      </c>
      <c r="L89" s="3">
        <v>3</v>
      </c>
      <c r="M89" s="3">
        <v>110000</v>
      </c>
      <c r="N89" s="3">
        <v>18</v>
      </c>
      <c r="O89" s="3" t="b">
        <v>1</v>
      </c>
      <c r="P89" s="3" t="b">
        <v>0</v>
      </c>
      <c r="Q89" s="3">
        <v>3823.6301369863072</v>
      </c>
      <c r="R89" s="3">
        <v>34555.068493150677</v>
      </c>
      <c r="S89" s="3">
        <v>38378.698630136991</v>
      </c>
    </row>
    <row r="90" spans="1:19" x14ac:dyDescent="0.2">
      <c r="A90" s="3" t="s">
        <v>239</v>
      </c>
      <c r="B90" s="3" t="s">
        <v>240</v>
      </c>
      <c r="C90" s="3" t="s">
        <v>241</v>
      </c>
      <c r="D90" s="3" t="s">
        <v>23</v>
      </c>
      <c r="E90" s="3" t="s">
        <v>238</v>
      </c>
      <c r="F90" s="3" t="b">
        <v>1</v>
      </c>
      <c r="G90" s="3" t="b">
        <v>1</v>
      </c>
      <c r="H90" s="3" t="s">
        <v>208</v>
      </c>
      <c r="I90" s="4">
        <v>44253</v>
      </c>
      <c r="J90" s="4">
        <v>44378</v>
      </c>
      <c r="K90" s="4">
        <v>44952</v>
      </c>
      <c r="L90" s="3">
        <v>4</v>
      </c>
      <c r="M90" s="3">
        <v>628145.57999999996</v>
      </c>
      <c r="N90" s="3">
        <v>18</v>
      </c>
      <c r="O90" s="3" t="b">
        <v>1</v>
      </c>
      <c r="P90" s="3" t="b">
        <v>0</v>
      </c>
      <c r="Q90" s="3">
        <v>13444.896832191769</v>
      </c>
      <c r="R90" s="3">
        <v>177808.22280986299</v>
      </c>
      <c r="S90" s="3">
        <v>191253.11964205469</v>
      </c>
    </row>
    <row r="91" spans="1:19" x14ac:dyDescent="0.2">
      <c r="A91" s="3" t="s">
        <v>242</v>
      </c>
      <c r="B91" s="3" t="s">
        <v>243</v>
      </c>
      <c r="C91" s="3" t="s">
        <v>244</v>
      </c>
      <c r="D91" s="3" t="s">
        <v>23</v>
      </c>
      <c r="E91" s="3" t="s">
        <v>245</v>
      </c>
      <c r="F91" s="3" t="b">
        <v>1</v>
      </c>
      <c r="G91" s="3" t="b">
        <v>1</v>
      </c>
      <c r="H91" s="3" t="s">
        <v>208</v>
      </c>
      <c r="I91" s="4">
        <v>44286</v>
      </c>
      <c r="J91" s="4">
        <v>44352</v>
      </c>
      <c r="K91" s="4">
        <v>44956</v>
      </c>
      <c r="L91" s="3">
        <v>1</v>
      </c>
      <c r="M91" s="3">
        <v>300000</v>
      </c>
      <c r="N91" s="3">
        <v>15</v>
      </c>
      <c r="O91" s="3" t="b">
        <v>0</v>
      </c>
      <c r="P91" s="3" t="b">
        <v>0</v>
      </c>
      <c r="Q91" s="3">
        <v>3390.4109589041132</v>
      </c>
      <c r="R91" s="3">
        <v>74465.753424657538</v>
      </c>
      <c r="S91" s="3">
        <v>77856.164383561656</v>
      </c>
    </row>
    <row r="92" spans="1:19" x14ac:dyDescent="0.2">
      <c r="A92" s="3" t="s">
        <v>206</v>
      </c>
      <c r="B92" s="3" t="s">
        <v>52</v>
      </c>
      <c r="C92" s="3" t="s">
        <v>53</v>
      </c>
      <c r="D92" s="3" t="s">
        <v>23</v>
      </c>
      <c r="E92" s="3" t="s">
        <v>245</v>
      </c>
      <c r="F92" s="3" t="b">
        <v>1</v>
      </c>
      <c r="G92" s="3" t="b">
        <v>1</v>
      </c>
      <c r="H92" s="3" t="s">
        <v>208</v>
      </c>
      <c r="I92" s="4">
        <v>44117</v>
      </c>
      <c r="J92" s="4">
        <v>44316</v>
      </c>
      <c r="K92" s="4">
        <v>44956</v>
      </c>
      <c r="L92" s="3">
        <v>5</v>
      </c>
      <c r="M92" s="3">
        <v>100000</v>
      </c>
      <c r="N92" s="3">
        <v>18</v>
      </c>
      <c r="O92" s="3" t="b">
        <v>0</v>
      </c>
      <c r="P92" s="3" t="b">
        <v>0</v>
      </c>
      <c r="Q92" s="3">
        <v>3407.534246575347</v>
      </c>
      <c r="R92" s="3">
        <v>31561.64383561644</v>
      </c>
      <c r="S92" s="3">
        <v>34969.178082191793</v>
      </c>
    </row>
    <row r="93" spans="1:19" x14ac:dyDescent="0.2">
      <c r="A93" s="3" t="s">
        <v>246</v>
      </c>
      <c r="B93" s="3" t="s">
        <v>247</v>
      </c>
      <c r="C93" s="3" t="s">
        <v>248</v>
      </c>
      <c r="D93" s="3" t="s">
        <v>23</v>
      </c>
      <c r="E93" s="3" t="s">
        <v>245</v>
      </c>
      <c r="F93" s="3" t="b">
        <v>1</v>
      </c>
      <c r="G93" s="3" t="b">
        <v>1</v>
      </c>
      <c r="H93" s="3" t="s">
        <v>208</v>
      </c>
      <c r="I93" s="4">
        <v>44281</v>
      </c>
      <c r="J93" s="4">
        <v>44352</v>
      </c>
      <c r="K93" s="4">
        <v>44956</v>
      </c>
      <c r="L93" s="3">
        <v>1</v>
      </c>
      <c r="M93" s="3">
        <v>400000</v>
      </c>
      <c r="N93" s="3">
        <v>15</v>
      </c>
      <c r="O93" s="3" t="b">
        <v>0</v>
      </c>
      <c r="P93" s="3" t="b">
        <v>0</v>
      </c>
      <c r="Q93" s="3">
        <v>4863.0136986301422</v>
      </c>
      <c r="R93" s="3">
        <v>99287.671232876703</v>
      </c>
      <c r="S93" s="3">
        <v>104150.6849315068</v>
      </c>
    </row>
    <row r="94" spans="1:19" x14ac:dyDescent="0.2">
      <c r="A94" s="3" t="s">
        <v>249</v>
      </c>
      <c r="B94" s="3" t="s">
        <v>250</v>
      </c>
      <c r="C94" s="3" t="s">
        <v>251</v>
      </c>
      <c r="D94" s="3" t="s">
        <v>23</v>
      </c>
      <c r="E94" s="3" t="s">
        <v>245</v>
      </c>
      <c r="F94" s="3" t="b">
        <v>1</v>
      </c>
      <c r="G94" s="3" t="b">
        <v>1</v>
      </c>
      <c r="H94" s="3" t="s">
        <v>208</v>
      </c>
      <c r="I94" s="4">
        <v>44279</v>
      </c>
      <c r="J94" s="4">
        <v>44352</v>
      </c>
      <c r="K94" s="4">
        <v>44956</v>
      </c>
      <c r="L94" s="3">
        <v>1</v>
      </c>
      <c r="M94" s="3">
        <v>100000</v>
      </c>
      <c r="N94" s="3">
        <v>15</v>
      </c>
      <c r="O94" s="3" t="b">
        <v>0</v>
      </c>
      <c r="P94" s="3" t="b">
        <v>0</v>
      </c>
      <c r="Q94" s="3">
        <v>1250.0000000000009</v>
      </c>
      <c r="R94" s="3">
        <v>24821.917808219179</v>
      </c>
      <c r="S94" s="3">
        <v>26071.917808219179</v>
      </c>
    </row>
    <row r="95" spans="1:19" x14ac:dyDescent="0.2">
      <c r="A95" s="3" t="s">
        <v>252</v>
      </c>
      <c r="B95" s="3" t="s">
        <v>253</v>
      </c>
      <c r="C95" s="3" t="s">
        <v>254</v>
      </c>
      <c r="D95" s="3" t="s">
        <v>23</v>
      </c>
      <c r="E95" s="3" t="s">
        <v>255</v>
      </c>
      <c r="F95" s="3" t="b">
        <v>1</v>
      </c>
      <c r="G95" s="3" t="b">
        <v>1</v>
      </c>
      <c r="H95" s="3" t="s">
        <v>208</v>
      </c>
      <c r="I95" s="4">
        <v>44333</v>
      </c>
      <c r="J95" s="4">
        <v>44352</v>
      </c>
      <c r="K95" s="4">
        <v>45027</v>
      </c>
      <c r="L95" s="3">
        <v>6</v>
      </c>
      <c r="M95" s="3">
        <v>300000</v>
      </c>
      <c r="N95" s="3">
        <v>18</v>
      </c>
      <c r="O95" s="3" t="b">
        <v>0</v>
      </c>
      <c r="P95" s="3" t="b">
        <v>0</v>
      </c>
      <c r="Q95" s="3">
        <v>976.02739726027369</v>
      </c>
      <c r="R95" s="3">
        <v>99863.013698630137</v>
      </c>
      <c r="S95" s="3">
        <v>100839.0410958904</v>
      </c>
    </row>
    <row r="96" spans="1:19" x14ac:dyDescent="0.2">
      <c r="A96" s="3" t="s">
        <v>256</v>
      </c>
      <c r="B96" s="3" t="s">
        <v>257</v>
      </c>
      <c r="C96" s="3" t="s">
        <v>258</v>
      </c>
      <c r="D96" s="3" t="s">
        <v>23</v>
      </c>
      <c r="E96" s="3" t="s">
        <v>255</v>
      </c>
      <c r="F96" s="3" t="b">
        <v>1</v>
      </c>
      <c r="G96" s="3" t="b">
        <v>1</v>
      </c>
      <c r="H96" s="3" t="s">
        <v>208</v>
      </c>
      <c r="I96" s="4">
        <v>44305</v>
      </c>
      <c r="J96" s="4">
        <v>44352</v>
      </c>
      <c r="K96" s="4">
        <v>44981</v>
      </c>
      <c r="L96" s="3">
        <v>1</v>
      </c>
      <c r="M96" s="3">
        <v>500000</v>
      </c>
      <c r="N96" s="3">
        <v>18</v>
      </c>
      <c r="O96" s="3" t="b">
        <v>1</v>
      </c>
      <c r="P96" s="3" t="b">
        <v>0</v>
      </c>
      <c r="Q96" s="3">
        <v>4023.9726027397278</v>
      </c>
      <c r="R96" s="3">
        <v>155095.89041095891</v>
      </c>
      <c r="S96" s="3">
        <v>159119.8630136986</v>
      </c>
    </row>
    <row r="97" spans="1:19" x14ac:dyDescent="0.2">
      <c r="A97" s="3" t="s">
        <v>57</v>
      </c>
      <c r="B97" s="3" t="s">
        <v>52</v>
      </c>
      <c r="C97" s="3" t="s">
        <v>53</v>
      </c>
      <c r="D97" s="3" t="s">
        <v>23</v>
      </c>
      <c r="E97" s="3" t="s">
        <v>255</v>
      </c>
      <c r="F97" s="3" t="b">
        <v>1</v>
      </c>
      <c r="G97" s="3" t="b">
        <v>1</v>
      </c>
      <c r="H97" s="3" t="s">
        <v>208</v>
      </c>
      <c r="I97" s="4">
        <v>44187</v>
      </c>
      <c r="J97" s="4">
        <v>44352</v>
      </c>
      <c r="K97" s="4">
        <v>45027</v>
      </c>
      <c r="L97" s="3">
        <v>5</v>
      </c>
      <c r="M97" s="3">
        <v>120000</v>
      </c>
      <c r="N97" s="3">
        <v>18</v>
      </c>
      <c r="O97" s="3" t="b">
        <v>0</v>
      </c>
      <c r="P97" s="3" t="b">
        <v>0</v>
      </c>
      <c r="Q97" s="3">
        <v>3390.4109589041218</v>
      </c>
      <c r="R97" s="3">
        <v>39945.205479452059</v>
      </c>
      <c r="S97" s="3">
        <v>43335.616438356177</v>
      </c>
    </row>
    <row r="98" spans="1:19" x14ac:dyDescent="0.2">
      <c r="A98" s="3" t="s">
        <v>51</v>
      </c>
      <c r="B98" s="3" t="s">
        <v>52</v>
      </c>
      <c r="C98" s="3" t="s">
        <v>53</v>
      </c>
      <c r="D98" s="3" t="s">
        <v>23</v>
      </c>
      <c r="E98" s="3" t="s">
        <v>259</v>
      </c>
      <c r="F98" s="3" t="b">
        <v>1</v>
      </c>
      <c r="G98" s="3" t="b">
        <v>1</v>
      </c>
      <c r="H98" s="3" t="s">
        <v>208</v>
      </c>
      <c r="I98" s="4">
        <v>44266</v>
      </c>
      <c r="J98" s="4">
        <v>44352</v>
      </c>
      <c r="K98" s="4">
        <v>44953</v>
      </c>
      <c r="L98" s="3">
        <v>3</v>
      </c>
      <c r="M98" s="3">
        <v>110000</v>
      </c>
      <c r="N98" s="3">
        <v>18</v>
      </c>
      <c r="O98" s="3" t="b">
        <v>1</v>
      </c>
      <c r="P98" s="3" t="b">
        <v>0</v>
      </c>
      <c r="Q98" s="3">
        <v>1619.8630136986269</v>
      </c>
      <c r="R98" s="3">
        <v>32602.191780821919</v>
      </c>
      <c r="S98" s="3">
        <v>34222.054794520547</v>
      </c>
    </row>
    <row r="99" spans="1:19" x14ac:dyDescent="0.2">
      <c r="A99" s="3" t="s">
        <v>260</v>
      </c>
      <c r="B99" s="3" t="s">
        <v>261</v>
      </c>
      <c r="C99" s="3" t="s">
        <v>262</v>
      </c>
      <c r="D99" s="3" t="s">
        <v>23</v>
      </c>
      <c r="E99" s="3" t="s">
        <v>259</v>
      </c>
      <c r="F99" s="3" t="b">
        <v>1</v>
      </c>
      <c r="G99" s="3" t="b">
        <v>1</v>
      </c>
      <c r="H99" s="3" t="s">
        <v>208</v>
      </c>
      <c r="I99" s="4">
        <v>44274</v>
      </c>
      <c r="J99" s="4">
        <v>44352</v>
      </c>
      <c r="K99" s="4">
        <v>44984</v>
      </c>
      <c r="L99" s="3">
        <v>1</v>
      </c>
      <c r="M99" s="3">
        <v>200000</v>
      </c>
      <c r="N99" s="3">
        <v>15</v>
      </c>
      <c r="O99" s="3" t="b">
        <v>0</v>
      </c>
      <c r="P99" s="3" t="b">
        <v>0</v>
      </c>
      <c r="Q99" s="3">
        <v>2671.2328767123322</v>
      </c>
      <c r="R99" s="3">
        <v>51945.205479452052</v>
      </c>
      <c r="S99" s="3">
        <v>54616.438356164377</v>
      </c>
    </row>
    <row r="100" spans="1:19" x14ac:dyDescent="0.2">
      <c r="A100" s="3" t="s">
        <v>68</v>
      </c>
      <c r="B100" s="3" t="s">
        <v>69</v>
      </c>
      <c r="C100" s="3" t="s">
        <v>70</v>
      </c>
      <c r="D100" s="3" t="s">
        <v>23</v>
      </c>
      <c r="E100" s="3" t="s">
        <v>259</v>
      </c>
      <c r="F100" s="3" t="b">
        <v>1</v>
      </c>
      <c r="G100" s="3" t="b">
        <v>1</v>
      </c>
      <c r="H100" s="3" t="s">
        <v>208</v>
      </c>
      <c r="I100" s="4">
        <v>44113</v>
      </c>
      <c r="J100" s="4">
        <v>44316</v>
      </c>
      <c r="K100" s="4">
        <v>44953</v>
      </c>
      <c r="L100" s="3">
        <v>4</v>
      </c>
      <c r="M100" s="3">
        <v>110000</v>
      </c>
      <c r="N100" s="3">
        <v>18</v>
      </c>
      <c r="O100" s="3" t="b">
        <v>1</v>
      </c>
      <c r="P100" s="3" t="b">
        <v>0</v>
      </c>
      <c r="Q100" s="3">
        <v>3823.6301369863072</v>
      </c>
      <c r="R100" s="3">
        <v>34555.068493150677</v>
      </c>
      <c r="S100" s="3">
        <v>38378.698630136991</v>
      </c>
    </row>
    <row r="101" spans="1:19" x14ac:dyDescent="0.2">
      <c r="A101" s="3" t="s">
        <v>263</v>
      </c>
      <c r="B101" s="3" t="s">
        <v>264</v>
      </c>
      <c r="C101" s="3" t="s">
        <v>265</v>
      </c>
      <c r="D101" s="3" t="s">
        <v>23</v>
      </c>
      <c r="E101" s="3" t="s">
        <v>259</v>
      </c>
      <c r="F101" s="3" t="b">
        <v>1</v>
      </c>
      <c r="G101" s="3" t="b">
        <v>1</v>
      </c>
      <c r="H101" s="3" t="s">
        <v>208</v>
      </c>
      <c r="I101" s="4">
        <v>44435</v>
      </c>
      <c r="J101" s="4">
        <v>44532</v>
      </c>
      <c r="K101" s="4">
        <v>44984</v>
      </c>
      <c r="L101" s="3">
        <v>1</v>
      </c>
      <c r="M101" s="3">
        <v>500000</v>
      </c>
      <c r="N101" s="3">
        <v>18</v>
      </c>
      <c r="O101" s="3" t="b">
        <v>0</v>
      </c>
      <c r="P101" s="3" t="b">
        <v>0</v>
      </c>
      <c r="Q101" s="3">
        <v>8311.6438356164454</v>
      </c>
      <c r="R101" s="3">
        <v>111452.0547945205</v>
      </c>
      <c r="S101" s="3">
        <v>119763.69863013701</v>
      </c>
    </row>
    <row r="102" spans="1:19" x14ac:dyDescent="0.2">
      <c r="A102" s="3" t="s">
        <v>51</v>
      </c>
      <c r="B102" s="3" t="s">
        <v>52</v>
      </c>
      <c r="C102" s="3" t="s">
        <v>53</v>
      </c>
      <c r="D102" s="3" t="s">
        <v>23</v>
      </c>
      <c r="E102" s="3" t="s">
        <v>266</v>
      </c>
      <c r="F102" s="3" t="b">
        <v>1</v>
      </c>
      <c r="G102" s="3" t="b">
        <v>1</v>
      </c>
      <c r="H102" s="3" t="s">
        <v>208</v>
      </c>
      <c r="I102" s="4">
        <v>44266</v>
      </c>
      <c r="J102" s="4">
        <v>44352</v>
      </c>
      <c r="K102" s="4">
        <v>44999</v>
      </c>
      <c r="L102" s="3">
        <v>4</v>
      </c>
      <c r="M102" s="3">
        <v>110000</v>
      </c>
      <c r="N102" s="3">
        <v>18</v>
      </c>
      <c r="O102" s="3" t="b">
        <v>0</v>
      </c>
      <c r="P102" s="3" t="b">
        <v>0</v>
      </c>
      <c r="Q102" s="3">
        <v>1619.8630136986269</v>
      </c>
      <c r="R102" s="3">
        <v>35097.534246575342</v>
      </c>
      <c r="S102" s="3">
        <v>36717.397260273967</v>
      </c>
    </row>
    <row r="103" spans="1:19" x14ac:dyDescent="0.2">
      <c r="A103" s="3" t="s">
        <v>267</v>
      </c>
      <c r="B103" s="3" t="s">
        <v>268</v>
      </c>
      <c r="C103" s="3" t="s">
        <v>269</v>
      </c>
      <c r="D103" s="3" t="s">
        <v>23</v>
      </c>
      <c r="E103" s="3" t="s">
        <v>266</v>
      </c>
      <c r="F103" s="3" t="b">
        <v>1</v>
      </c>
      <c r="G103" s="3" t="b">
        <v>1</v>
      </c>
      <c r="H103" s="3" t="s">
        <v>208</v>
      </c>
      <c r="I103" s="4">
        <v>44298</v>
      </c>
      <c r="J103" s="4">
        <v>44352</v>
      </c>
      <c r="K103" s="4">
        <v>44999</v>
      </c>
      <c r="L103" s="3">
        <v>1</v>
      </c>
      <c r="M103" s="3">
        <v>600000</v>
      </c>
      <c r="N103" s="3">
        <v>18</v>
      </c>
      <c r="O103" s="3" t="b">
        <v>0</v>
      </c>
      <c r="P103" s="3" t="b">
        <v>0</v>
      </c>
      <c r="Q103" s="3">
        <v>5547.9452054794556</v>
      </c>
      <c r="R103" s="3">
        <v>191441.095890411</v>
      </c>
      <c r="S103" s="3">
        <v>196989.0410958904</v>
      </c>
    </row>
    <row r="104" spans="1:19" x14ac:dyDescent="0.2">
      <c r="A104" s="3" t="s">
        <v>270</v>
      </c>
      <c r="B104" s="3" t="s">
        <v>271</v>
      </c>
      <c r="C104" s="3" t="s">
        <v>272</v>
      </c>
      <c r="D104" s="3" t="s">
        <v>23</v>
      </c>
      <c r="E104" s="3" t="s">
        <v>266</v>
      </c>
      <c r="F104" s="3" t="b">
        <v>1</v>
      </c>
      <c r="G104" s="3" t="b">
        <v>1</v>
      </c>
      <c r="H104" s="3" t="s">
        <v>208</v>
      </c>
      <c r="I104" s="4">
        <v>44243</v>
      </c>
      <c r="J104" s="4">
        <v>44352</v>
      </c>
      <c r="K104" s="4">
        <v>44999</v>
      </c>
      <c r="L104" s="3">
        <v>1</v>
      </c>
      <c r="M104" s="3">
        <v>100000</v>
      </c>
      <c r="N104" s="3">
        <v>15</v>
      </c>
      <c r="O104" s="3" t="b">
        <v>0</v>
      </c>
      <c r="P104" s="3" t="b">
        <v>0</v>
      </c>
      <c r="Q104" s="3">
        <v>1866.4383561643861</v>
      </c>
      <c r="R104" s="3">
        <v>26589.04109589041</v>
      </c>
      <c r="S104" s="3">
        <v>28455.479452054791</v>
      </c>
    </row>
    <row r="105" spans="1:19" x14ac:dyDescent="0.2">
      <c r="A105" s="3" t="s">
        <v>206</v>
      </c>
      <c r="B105" s="3" t="s">
        <v>52</v>
      </c>
      <c r="C105" s="3" t="s">
        <v>53</v>
      </c>
      <c r="D105" s="3" t="s">
        <v>23</v>
      </c>
      <c r="E105" s="3" t="s">
        <v>266</v>
      </c>
      <c r="F105" s="3" t="b">
        <v>1</v>
      </c>
      <c r="G105" s="3" t="b">
        <v>1</v>
      </c>
      <c r="H105" s="3" t="s">
        <v>208</v>
      </c>
      <c r="I105" s="4">
        <v>44117</v>
      </c>
      <c r="J105" s="4">
        <v>44316</v>
      </c>
      <c r="K105" s="4">
        <v>44999</v>
      </c>
      <c r="L105" s="3">
        <v>6</v>
      </c>
      <c r="M105" s="3">
        <v>100000</v>
      </c>
      <c r="N105" s="3">
        <v>18</v>
      </c>
      <c r="O105" s="3" t="b">
        <v>0</v>
      </c>
      <c r="P105" s="3" t="b">
        <v>0</v>
      </c>
      <c r="Q105" s="3">
        <v>3407.534246575347</v>
      </c>
      <c r="R105" s="3">
        <v>33682.191780821922</v>
      </c>
      <c r="S105" s="3">
        <v>37089.726027397257</v>
      </c>
    </row>
    <row r="106" spans="1:19" x14ac:dyDescent="0.2">
      <c r="A106" s="3" t="s">
        <v>178</v>
      </c>
      <c r="B106" s="3" t="s">
        <v>179</v>
      </c>
      <c r="C106" s="3" t="s">
        <v>180</v>
      </c>
      <c r="D106" s="3" t="s">
        <v>23</v>
      </c>
      <c r="E106" s="3" t="s">
        <v>273</v>
      </c>
      <c r="F106" s="3" t="b">
        <v>1</v>
      </c>
      <c r="G106" s="3" t="b">
        <v>1</v>
      </c>
      <c r="H106" s="3" t="s">
        <v>208</v>
      </c>
      <c r="I106" s="4">
        <v>44253</v>
      </c>
      <c r="J106" s="4">
        <v>44352</v>
      </c>
      <c r="K106" s="4">
        <v>45019</v>
      </c>
      <c r="L106" s="3">
        <v>2</v>
      </c>
      <c r="M106" s="3">
        <v>900000</v>
      </c>
      <c r="N106" s="3">
        <v>18</v>
      </c>
      <c r="O106" s="3" t="b">
        <v>0</v>
      </c>
      <c r="P106" s="3" t="b">
        <v>0</v>
      </c>
      <c r="Q106" s="3">
        <v>15256.84931506851</v>
      </c>
      <c r="R106" s="3">
        <v>296038.35616438359</v>
      </c>
      <c r="S106" s="3">
        <v>311295.2054794521</v>
      </c>
    </row>
    <row r="107" spans="1:19" x14ac:dyDescent="0.2">
      <c r="A107" s="3" t="s">
        <v>51</v>
      </c>
      <c r="B107" s="3" t="s">
        <v>52</v>
      </c>
      <c r="C107" s="3" t="s">
        <v>53</v>
      </c>
      <c r="D107" s="3" t="s">
        <v>23</v>
      </c>
      <c r="E107" s="3" t="s">
        <v>274</v>
      </c>
      <c r="F107" s="3" t="b">
        <v>1</v>
      </c>
      <c r="G107" s="3" t="b">
        <v>1</v>
      </c>
      <c r="H107" s="3" t="s">
        <v>208</v>
      </c>
      <c r="I107" s="4">
        <v>44266</v>
      </c>
      <c r="J107" s="4">
        <v>44352</v>
      </c>
      <c r="K107" s="4">
        <v>45027</v>
      </c>
      <c r="L107" s="3">
        <v>5</v>
      </c>
      <c r="M107" s="3">
        <v>110000</v>
      </c>
      <c r="N107" s="3">
        <v>18</v>
      </c>
      <c r="O107" s="3" t="b">
        <v>0</v>
      </c>
      <c r="P107" s="3" t="b">
        <v>0</v>
      </c>
      <c r="Q107" s="3">
        <v>1619.8630136986269</v>
      </c>
      <c r="R107" s="3">
        <v>36616.438356164377</v>
      </c>
      <c r="S107" s="3">
        <v>38236.301369863009</v>
      </c>
    </row>
    <row r="108" spans="1:19" x14ac:dyDescent="0.2">
      <c r="A108" s="3" t="s">
        <v>57</v>
      </c>
      <c r="B108" s="3" t="s">
        <v>52</v>
      </c>
      <c r="C108" s="3" t="s">
        <v>53</v>
      </c>
      <c r="D108" s="3" t="s">
        <v>23</v>
      </c>
      <c r="E108" s="3" t="s">
        <v>274</v>
      </c>
      <c r="F108" s="3" t="b">
        <v>1</v>
      </c>
      <c r="G108" s="3" t="b">
        <v>1</v>
      </c>
      <c r="H108" s="3" t="s">
        <v>208</v>
      </c>
      <c r="I108" s="4">
        <v>44187</v>
      </c>
      <c r="J108" s="4">
        <v>44352</v>
      </c>
      <c r="K108" s="4">
        <v>45027</v>
      </c>
      <c r="L108" s="3">
        <v>6</v>
      </c>
      <c r="M108" s="3">
        <v>100000</v>
      </c>
      <c r="N108" s="3">
        <v>18</v>
      </c>
      <c r="O108" s="3" t="b">
        <v>0</v>
      </c>
      <c r="P108" s="3" t="b">
        <v>0</v>
      </c>
      <c r="Q108" s="3">
        <v>2825.3424657534279</v>
      </c>
      <c r="R108" s="3">
        <v>33287.67123287671</v>
      </c>
      <c r="S108" s="3">
        <v>36113.013698630137</v>
      </c>
    </row>
    <row r="109" spans="1:19" x14ac:dyDescent="0.2">
      <c r="A109" s="3" t="s">
        <v>275</v>
      </c>
      <c r="B109" s="3" t="s">
        <v>276</v>
      </c>
      <c r="C109" s="3" t="s">
        <v>265</v>
      </c>
      <c r="D109" s="3" t="s">
        <v>23</v>
      </c>
      <c r="E109" s="3" t="s">
        <v>274</v>
      </c>
      <c r="F109" s="3" t="b">
        <v>1</v>
      </c>
      <c r="G109" s="3" t="b">
        <v>1</v>
      </c>
      <c r="H109" s="3" t="s">
        <v>208</v>
      </c>
      <c r="I109" s="4">
        <v>44435</v>
      </c>
      <c r="J109" s="4">
        <v>44508</v>
      </c>
      <c r="K109" s="4">
        <v>45027</v>
      </c>
      <c r="L109" s="3">
        <v>1</v>
      </c>
      <c r="M109" s="3">
        <v>500000</v>
      </c>
      <c r="N109" s="3">
        <v>18</v>
      </c>
      <c r="O109" s="3" t="b">
        <v>0</v>
      </c>
      <c r="P109" s="3" t="b">
        <v>0</v>
      </c>
      <c r="Q109" s="3">
        <v>6250.0000000000045</v>
      </c>
      <c r="R109" s="3">
        <v>127972.602739726</v>
      </c>
      <c r="S109" s="3">
        <v>134222.60273972599</v>
      </c>
    </row>
    <row r="110" spans="1:19" x14ac:dyDescent="0.2">
      <c r="A110" s="3" t="s">
        <v>277</v>
      </c>
      <c r="B110" s="3" t="s">
        <v>278</v>
      </c>
      <c r="C110" s="3" t="s">
        <v>279</v>
      </c>
      <c r="D110" s="3" t="s">
        <v>23</v>
      </c>
      <c r="E110" s="3" t="s">
        <v>274</v>
      </c>
      <c r="F110" s="3" t="b">
        <v>1</v>
      </c>
      <c r="G110" s="3" t="b">
        <v>1</v>
      </c>
      <c r="H110" s="3" t="s">
        <v>208</v>
      </c>
      <c r="I110" s="4">
        <v>44323</v>
      </c>
      <c r="J110" s="4">
        <v>44352</v>
      </c>
      <c r="K110" s="4">
        <v>45027</v>
      </c>
      <c r="L110" s="3">
        <v>1</v>
      </c>
      <c r="M110" s="3">
        <v>200000</v>
      </c>
      <c r="N110" s="3">
        <v>15</v>
      </c>
      <c r="O110" s="3" t="b">
        <v>0</v>
      </c>
      <c r="P110" s="3" t="b">
        <v>0</v>
      </c>
      <c r="Q110" s="3">
        <v>993.1506849315075</v>
      </c>
      <c r="R110" s="3">
        <v>55479.452054794507</v>
      </c>
      <c r="S110" s="3">
        <v>56472.602739726019</v>
      </c>
    </row>
    <row r="111" spans="1:19" x14ac:dyDescent="0.2">
      <c r="A111" s="3" t="s">
        <v>280</v>
      </c>
      <c r="B111" s="3" t="s">
        <v>281</v>
      </c>
      <c r="C111" s="3" t="s">
        <v>282</v>
      </c>
      <c r="D111" s="3" t="s">
        <v>23</v>
      </c>
      <c r="E111" s="3" t="s">
        <v>283</v>
      </c>
      <c r="F111" s="3" t="b">
        <v>1</v>
      </c>
      <c r="G111" s="3" t="b">
        <v>1</v>
      </c>
      <c r="H111" s="3" t="s">
        <v>208</v>
      </c>
      <c r="I111" s="4">
        <v>44352</v>
      </c>
      <c r="J111" s="4">
        <v>44352</v>
      </c>
      <c r="K111" s="4">
        <v>44936</v>
      </c>
      <c r="L111" s="3">
        <v>1</v>
      </c>
      <c r="M111" s="3">
        <v>100000</v>
      </c>
      <c r="N111" s="3">
        <v>15</v>
      </c>
      <c r="O111" s="3" t="b">
        <v>0</v>
      </c>
      <c r="P111" s="3" t="b">
        <v>0</v>
      </c>
      <c r="Q111" s="3">
        <v>0</v>
      </c>
      <c r="R111" s="3">
        <v>24000</v>
      </c>
      <c r="S111" s="3">
        <v>24000</v>
      </c>
    </row>
    <row r="112" spans="1:19" x14ac:dyDescent="0.2">
      <c r="A112" s="3" t="s">
        <v>284</v>
      </c>
      <c r="B112" s="3" t="s">
        <v>285</v>
      </c>
      <c r="C112" s="3" t="s">
        <v>286</v>
      </c>
      <c r="D112" s="3" t="s">
        <v>23</v>
      </c>
      <c r="E112" s="3" t="s">
        <v>283</v>
      </c>
      <c r="F112" s="3" t="b">
        <v>1</v>
      </c>
      <c r="G112" s="3" t="b">
        <v>1</v>
      </c>
      <c r="H112" s="3" t="s">
        <v>208</v>
      </c>
      <c r="I112" s="4">
        <v>44267</v>
      </c>
      <c r="J112" s="4">
        <v>44378</v>
      </c>
      <c r="K112" s="4">
        <v>44936</v>
      </c>
      <c r="L112" s="3">
        <v>1</v>
      </c>
      <c r="M112" s="3">
        <v>800000</v>
      </c>
      <c r="N112" s="3">
        <v>18</v>
      </c>
      <c r="O112" s="3" t="b">
        <v>0</v>
      </c>
      <c r="P112" s="3" t="b">
        <v>0</v>
      </c>
      <c r="Q112" s="3">
        <v>15205.479452054809</v>
      </c>
      <c r="R112" s="3">
        <v>220142.46575342471</v>
      </c>
      <c r="S112" s="3">
        <v>235347.94520547951</v>
      </c>
    </row>
    <row r="113" spans="1:19" x14ac:dyDescent="0.2">
      <c r="A113" s="3" t="s">
        <v>287</v>
      </c>
      <c r="B113" s="3" t="s">
        <v>288</v>
      </c>
      <c r="C113" s="3" t="s">
        <v>289</v>
      </c>
      <c r="D113" s="3" t="s">
        <v>23</v>
      </c>
      <c r="E113" s="3" t="s">
        <v>290</v>
      </c>
      <c r="F113" s="3" t="b">
        <v>1</v>
      </c>
      <c r="G113" s="3" t="b">
        <v>1</v>
      </c>
      <c r="H113" s="3" t="s">
        <v>208</v>
      </c>
      <c r="I113" s="4">
        <v>44280</v>
      </c>
      <c r="J113" s="4">
        <v>44378</v>
      </c>
      <c r="K113" s="4">
        <v>44895</v>
      </c>
      <c r="L113" s="3">
        <v>1</v>
      </c>
      <c r="M113" s="3">
        <v>500000</v>
      </c>
      <c r="N113" s="3">
        <v>18</v>
      </c>
      <c r="O113" s="3" t="b">
        <v>1</v>
      </c>
      <c r="P113" s="3" t="b">
        <v>0</v>
      </c>
      <c r="Q113" s="3">
        <v>8390.4109589041163</v>
      </c>
      <c r="R113" s="3">
        <v>127479.4520547945</v>
      </c>
      <c r="S113" s="3">
        <v>135869.8630136986</v>
      </c>
    </row>
    <row r="114" spans="1:19" x14ac:dyDescent="0.2">
      <c r="A114" s="3" t="s">
        <v>291</v>
      </c>
      <c r="B114" s="3" t="s">
        <v>292</v>
      </c>
      <c r="C114" s="3" t="s">
        <v>293</v>
      </c>
      <c r="D114" s="3" t="s">
        <v>23</v>
      </c>
      <c r="E114" s="3" t="s">
        <v>290</v>
      </c>
      <c r="F114" s="3" t="b">
        <v>1</v>
      </c>
      <c r="G114" s="3" t="b">
        <v>1</v>
      </c>
      <c r="H114" s="3" t="s">
        <v>208</v>
      </c>
      <c r="I114" s="4">
        <v>44287</v>
      </c>
      <c r="J114" s="4">
        <v>44352</v>
      </c>
      <c r="K114" s="4">
        <v>45007</v>
      </c>
      <c r="L114" s="3">
        <v>1</v>
      </c>
      <c r="M114" s="3">
        <v>250000</v>
      </c>
      <c r="N114" s="3">
        <v>15</v>
      </c>
      <c r="O114" s="3" t="b">
        <v>0</v>
      </c>
      <c r="P114" s="3" t="b">
        <v>0</v>
      </c>
      <c r="Q114" s="3">
        <v>2782.5342465753438</v>
      </c>
      <c r="R114" s="3">
        <v>67294.520547945198</v>
      </c>
      <c r="S114" s="3">
        <v>70077.054794520547</v>
      </c>
    </row>
    <row r="115" spans="1:19" x14ac:dyDescent="0.2">
      <c r="A115" s="3" t="s">
        <v>294</v>
      </c>
      <c r="B115" s="3" t="s">
        <v>295</v>
      </c>
      <c r="C115" s="3" t="s">
        <v>296</v>
      </c>
      <c r="D115" s="3" t="s">
        <v>23</v>
      </c>
      <c r="E115" s="3" t="s">
        <v>290</v>
      </c>
      <c r="F115" s="3" t="b">
        <v>1</v>
      </c>
      <c r="G115" s="3" t="b">
        <v>1</v>
      </c>
      <c r="H115" s="3" t="s">
        <v>208</v>
      </c>
      <c r="I115" s="4">
        <v>44286</v>
      </c>
      <c r="J115" s="4">
        <v>44352</v>
      </c>
      <c r="K115" s="4">
        <v>45007</v>
      </c>
      <c r="L115" s="3">
        <v>1</v>
      </c>
      <c r="M115" s="3">
        <v>150000</v>
      </c>
      <c r="N115" s="3">
        <v>15</v>
      </c>
      <c r="O115" s="3" t="b">
        <v>0</v>
      </c>
      <c r="P115" s="3" t="b">
        <v>0</v>
      </c>
      <c r="Q115" s="3">
        <v>1695.2054794520559</v>
      </c>
      <c r="R115" s="3">
        <v>40376.712328767127</v>
      </c>
      <c r="S115" s="3">
        <v>42071.917808219187</v>
      </c>
    </row>
    <row r="116" spans="1:19" x14ac:dyDescent="0.2">
      <c r="A116" s="3" t="s">
        <v>252</v>
      </c>
      <c r="B116" s="3" t="s">
        <v>253</v>
      </c>
      <c r="C116" s="3" t="s">
        <v>254</v>
      </c>
      <c r="D116" s="3" t="s">
        <v>23</v>
      </c>
      <c r="E116" s="3" t="s">
        <v>297</v>
      </c>
      <c r="F116" s="3" t="b">
        <v>1</v>
      </c>
      <c r="G116" s="3" t="b">
        <v>1</v>
      </c>
      <c r="H116" s="3" t="s">
        <v>208</v>
      </c>
      <c r="I116" s="4">
        <v>44286</v>
      </c>
      <c r="J116" s="4">
        <v>44352</v>
      </c>
      <c r="K116" s="4">
        <v>44895</v>
      </c>
      <c r="L116" s="3">
        <v>4</v>
      </c>
      <c r="M116" s="3">
        <v>600000</v>
      </c>
      <c r="N116" s="3">
        <v>18</v>
      </c>
      <c r="O116" s="3" t="b">
        <v>1</v>
      </c>
      <c r="P116" s="3" t="b">
        <v>0</v>
      </c>
      <c r="Q116" s="3">
        <v>6780.8219178082254</v>
      </c>
      <c r="R116" s="3">
        <v>160668.4931506849</v>
      </c>
      <c r="S116" s="3">
        <v>167449.31506849319</v>
      </c>
    </row>
    <row r="117" spans="1:19" x14ac:dyDescent="0.2">
      <c r="A117" s="3" t="s">
        <v>298</v>
      </c>
      <c r="B117" s="3" t="s">
        <v>299</v>
      </c>
      <c r="C117" s="3" t="s">
        <v>300</v>
      </c>
      <c r="D117" s="3" t="s">
        <v>23</v>
      </c>
      <c r="E117" s="3" t="s">
        <v>297</v>
      </c>
      <c r="F117" s="3" t="b">
        <v>1</v>
      </c>
      <c r="G117" s="3" t="b">
        <v>1</v>
      </c>
      <c r="H117" s="3" t="s">
        <v>208</v>
      </c>
      <c r="I117" s="4">
        <v>44293</v>
      </c>
      <c r="J117" s="4">
        <v>44352</v>
      </c>
      <c r="K117" s="4">
        <v>44936</v>
      </c>
      <c r="L117" s="3">
        <v>1</v>
      </c>
      <c r="M117" s="3">
        <v>150000</v>
      </c>
      <c r="N117" s="3">
        <v>15</v>
      </c>
      <c r="O117" s="3" t="b">
        <v>0</v>
      </c>
      <c r="P117" s="3" t="b">
        <v>0</v>
      </c>
      <c r="Q117" s="3">
        <v>1515.4109589041111</v>
      </c>
      <c r="R117" s="3">
        <v>36000</v>
      </c>
      <c r="S117" s="3">
        <v>37515.410958904111</v>
      </c>
    </row>
    <row r="118" spans="1:19" x14ac:dyDescent="0.2">
      <c r="A118" s="3" t="s">
        <v>43</v>
      </c>
      <c r="B118" s="3" t="s">
        <v>44</v>
      </c>
      <c r="C118" s="3" t="s">
        <v>45</v>
      </c>
      <c r="D118" s="3" t="s">
        <v>23</v>
      </c>
      <c r="E118" s="3" t="s">
        <v>301</v>
      </c>
      <c r="F118" s="3" t="b">
        <v>1</v>
      </c>
      <c r="G118" s="3" t="b">
        <v>1</v>
      </c>
      <c r="H118" s="3" t="s">
        <v>208</v>
      </c>
      <c r="I118" s="4">
        <v>44278</v>
      </c>
      <c r="J118" s="4">
        <v>44352</v>
      </c>
      <c r="K118" s="4">
        <v>44998</v>
      </c>
      <c r="L118" s="3">
        <v>2</v>
      </c>
      <c r="M118" s="3">
        <v>900000</v>
      </c>
      <c r="N118" s="3">
        <v>18</v>
      </c>
      <c r="O118" s="3" t="b">
        <v>1</v>
      </c>
      <c r="P118" s="3" t="b">
        <v>0</v>
      </c>
      <c r="Q118" s="3">
        <v>11404.109589041111</v>
      </c>
      <c r="R118" s="3">
        <v>286717.80821917811</v>
      </c>
      <c r="S118" s="3">
        <v>298121.91780821921</v>
      </c>
    </row>
    <row r="119" spans="1:19" x14ac:dyDescent="0.2">
      <c r="A119" s="3" t="s">
        <v>43</v>
      </c>
      <c r="B119" s="3" t="s">
        <v>44</v>
      </c>
      <c r="C119" s="3" t="s">
        <v>45</v>
      </c>
      <c r="D119" s="3" t="s">
        <v>23</v>
      </c>
      <c r="E119" s="3" t="s">
        <v>302</v>
      </c>
      <c r="F119" s="3" t="b">
        <v>1</v>
      </c>
      <c r="G119" s="3" t="b">
        <v>1</v>
      </c>
      <c r="H119" s="3" t="s">
        <v>208</v>
      </c>
      <c r="I119" s="4">
        <v>44278</v>
      </c>
      <c r="J119" s="4">
        <v>44352</v>
      </c>
      <c r="K119" s="4">
        <v>44974</v>
      </c>
      <c r="L119" s="3">
        <v>3</v>
      </c>
      <c r="M119" s="3">
        <v>900000</v>
      </c>
      <c r="N119" s="3">
        <v>18</v>
      </c>
      <c r="O119" s="3" t="b">
        <v>0</v>
      </c>
      <c r="P119" s="3" t="b">
        <v>0</v>
      </c>
      <c r="Q119" s="3">
        <v>11404.109589041111</v>
      </c>
      <c r="R119" s="3">
        <v>276065.75342465751</v>
      </c>
      <c r="S119" s="3">
        <v>287469.8630136986</v>
      </c>
    </row>
    <row r="120" spans="1:19" x14ac:dyDescent="0.2">
      <c r="A120" s="3" t="s">
        <v>303</v>
      </c>
      <c r="B120" s="3" t="s">
        <v>304</v>
      </c>
      <c r="C120" s="3" t="s">
        <v>305</v>
      </c>
      <c r="D120" s="3" t="s">
        <v>23</v>
      </c>
      <c r="E120" s="3" t="s">
        <v>306</v>
      </c>
      <c r="F120" s="3" t="b">
        <v>0</v>
      </c>
      <c r="G120" s="3" t="b">
        <v>0</v>
      </c>
      <c r="H120" s="3" t="s">
        <v>208</v>
      </c>
      <c r="I120" s="4">
        <v>44473</v>
      </c>
      <c r="J120" s="4">
        <v>44618</v>
      </c>
      <c r="K120" s="4">
        <v>45343</v>
      </c>
      <c r="L120" s="3">
        <v>1</v>
      </c>
      <c r="M120" s="3">
        <v>1000000</v>
      </c>
      <c r="N120" s="3">
        <v>18</v>
      </c>
      <c r="O120" s="3" t="b">
        <v>1</v>
      </c>
      <c r="P120" s="3" t="b">
        <v>0</v>
      </c>
      <c r="Q120" s="3">
        <v>25609.589041095911</v>
      </c>
      <c r="R120" s="3">
        <v>357534.24657534249</v>
      </c>
      <c r="S120" s="3">
        <v>383143.83561643842</v>
      </c>
    </row>
    <row r="121" spans="1:19" x14ac:dyDescent="0.2">
      <c r="A121" s="3" t="s">
        <v>77</v>
      </c>
      <c r="B121" s="3" t="s">
        <v>78</v>
      </c>
      <c r="C121" s="3" t="s">
        <v>79</v>
      </c>
      <c r="D121" s="3" t="s">
        <v>23</v>
      </c>
      <c r="E121" s="3" t="s">
        <v>307</v>
      </c>
      <c r="F121" s="3" t="b">
        <v>0</v>
      </c>
      <c r="G121" s="3" t="b">
        <v>0</v>
      </c>
      <c r="H121" s="3" t="s">
        <v>208</v>
      </c>
      <c r="I121" s="4">
        <v>44287</v>
      </c>
      <c r="J121" s="4">
        <v>44352</v>
      </c>
      <c r="K121" s="4">
        <v>45035</v>
      </c>
      <c r="L121" s="3">
        <v>2</v>
      </c>
      <c r="M121" s="3">
        <v>500000</v>
      </c>
      <c r="N121" s="3">
        <v>18</v>
      </c>
      <c r="O121" s="3" t="b">
        <v>1</v>
      </c>
      <c r="P121" s="3" t="b">
        <v>0</v>
      </c>
      <c r="Q121" s="3">
        <v>5565.0684931506876</v>
      </c>
      <c r="R121" s="3">
        <v>168410.9589041096</v>
      </c>
      <c r="S121" s="3">
        <v>173976.0273972603</v>
      </c>
    </row>
    <row r="122" spans="1:19" x14ac:dyDescent="0.2">
      <c r="A122" s="3" t="s">
        <v>267</v>
      </c>
      <c r="B122" s="3" t="s">
        <v>268</v>
      </c>
      <c r="C122" s="3" t="s">
        <v>269</v>
      </c>
      <c r="D122" s="3" t="s">
        <v>23</v>
      </c>
      <c r="E122" s="3" t="s">
        <v>307</v>
      </c>
      <c r="F122" s="3" t="b">
        <v>0</v>
      </c>
      <c r="G122" s="3" t="b">
        <v>0</v>
      </c>
      <c r="H122" s="3" t="s">
        <v>208</v>
      </c>
      <c r="I122" s="4">
        <v>44298</v>
      </c>
      <c r="J122" s="4">
        <v>44352</v>
      </c>
      <c r="K122" s="4">
        <v>45106</v>
      </c>
      <c r="L122" s="3">
        <v>2</v>
      </c>
      <c r="M122" s="3">
        <v>400000</v>
      </c>
      <c r="N122" s="3">
        <v>18</v>
      </c>
      <c r="O122" s="3" t="b">
        <v>1</v>
      </c>
      <c r="P122" s="3" t="b">
        <v>0</v>
      </c>
      <c r="Q122" s="3">
        <v>3698.6301369863049</v>
      </c>
      <c r="R122" s="3">
        <v>148734.24657534249</v>
      </c>
      <c r="S122" s="3">
        <v>152432.87671232881</v>
      </c>
    </row>
    <row r="123" spans="1:19" x14ac:dyDescent="0.2">
      <c r="A123" s="3" t="s">
        <v>308</v>
      </c>
      <c r="B123" s="3" t="s">
        <v>309</v>
      </c>
      <c r="C123" s="3" t="s">
        <v>310</v>
      </c>
      <c r="D123" s="3" t="s">
        <v>23</v>
      </c>
      <c r="E123" s="3" t="s">
        <v>311</v>
      </c>
      <c r="F123" s="3" t="b">
        <v>1</v>
      </c>
      <c r="G123" s="3" t="b">
        <v>1</v>
      </c>
      <c r="H123" s="3" t="s">
        <v>208</v>
      </c>
      <c r="I123" s="4">
        <v>44763</v>
      </c>
      <c r="J123" s="4">
        <v>44840</v>
      </c>
      <c r="K123" s="4">
        <v>45002</v>
      </c>
      <c r="L123" s="3">
        <v>1</v>
      </c>
      <c r="M123" s="3">
        <v>400000</v>
      </c>
      <c r="N123" s="3">
        <v>15</v>
      </c>
      <c r="O123" s="3" t="b">
        <v>0</v>
      </c>
      <c r="P123" s="3" t="b">
        <v>0</v>
      </c>
      <c r="Q123" s="3">
        <v>6928.7671232876783</v>
      </c>
      <c r="R123" s="3">
        <v>26630.136986301372</v>
      </c>
      <c r="S123" s="3">
        <v>33558.904109589042</v>
      </c>
    </row>
    <row r="124" spans="1:19" x14ac:dyDescent="0.2">
      <c r="A124" s="3" t="s">
        <v>312</v>
      </c>
      <c r="B124" s="3" t="s">
        <v>313</v>
      </c>
      <c r="C124" s="3" t="s">
        <v>314</v>
      </c>
      <c r="D124" s="3" t="s">
        <v>23</v>
      </c>
      <c r="E124" s="3" t="s">
        <v>311</v>
      </c>
      <c r="F124" s="3" t="b">
        <v>1</v>
      </c>
      <c r="G124" s="3" t="b">
        <v>1</v>
      </c>
      <c r="H124" s="3" t="s">
        <v>208</v>
      </c>
      <c r="I124" s="4">
        <v>44286</v>
      </c>
      <c r="J124" s="4">
        <v>44352</v>
      </c>
      <c r="K124" s="4">
        <v>45002</v>
      </c>
      <c r="L124" s="3">
        <v>1</v>
      </c>
      <c r="M124" s="3">
        <v>500000</v>
      </c>
      <c r="N124" s="3">
        <v>18</v>
      </c>
      <c r="O124" s="3" t="b">
        <v>0</v>
      </c>
      <c r="P124" s="3" t="b">
        <v>0</v>
      </c>
      <c r="Q124" s="3">
        <v>5650.684931506853</v>
      </c>
      <c r="R124" s="3">
        <v>160273.9726027397</v>
      </c>
      <c r="S124" s="3">
        <v>165924.65753424659</v>
      </c>
    </row>
    <row r="125" spans="1:19" x14ac:dyDescent="0.2">
      <c r="A125" s="3" t="s">
        <v>43</v>
      </c>
      <c r="B125" s="3" t="s">
        <v>44</v>
      </c>
      <c r="C125" s="3" t="s">
        <v>45</v>
      </c>
      <c r="D125" s="3" t="s">
        <v>23</v>
      </c>
      <c r="E125" s="3" t="s">
        <v>315</v>
      </c>
      <c r="F125" s="3" t="b">
        <v>1</v>
      </c>
      <c r="G125" s="3" t="b">
        <v>0</v>
      </c>
      <c r="H125" s="3" t="s">
        <v>208</v>
      </c>
      <c r="I125" s="4">
        <v>44286</v>
      </c>
      <c r="J125" s="4">
        <v>44352</v>
      </c>
      <c r="K125" s="4">
        <v>45036</v>
      </c>
      <c r="L125" s="3">
        <v>4</v>
      </c>
      <c r="M125" s="3">
        <v>900000</v>
      </c>
      <c r="N125" s="3">
        <v>18</v>
      </c>
      <c r="O125" s="3" t="b">
        <v>1</v>
      </c>
      <c r="P125" s="3" t="b">
        <v>0</v>
      </c>
      <c r="Q125" s="3">
        <v>10171.23287671234</v>
      </c>
      <c r="R125" s="3">
        <v>303583.56164383562</v>
      </c>
      <c r="S125" s="3">
        <v>313754.79452054802</v>
      </c>
    </row>
    <row r="126" spans="1:19" x14ac:dyDescent="0.2">
      <c r="A126" s="3" t="s">
        <v>316</v>
      </c>
      <c r="B126" s="3" t="s">
        <v>317</v>
      </c>
      <c r="C126" s="3" t="s">
        <v>318</v>
      </c>
      <c r="D126" s="3" t="s">
        <v>23</v>
      </c>
      <c r="E126" s="3" t="s">
        <v>319</v>
      </c>
      <c r="F126" s="3" t="b">
        <v>0</v>
      </c>
      <c r="G126" s="3" t="b">
        <v>0</v>
      </c>
      <c r="H126" s="3" t="s">
        <v>208</v>
      </c>
      <c r="I126" s="4">
        <v>44294</v>
      </c>
      <c r="J126" s="4">
        <v>44352</v>
      </c>
      <c r="K126" s="4">
        <v>45035</v>
      </c>
      <c r="L126" s="3">
        <v>1</v>
      </c>
      <c r="M126" s="3">
        <v>500000</v>
      </c>
      <c r="N126" s="3">
        <v>18</v>
      </c>
      <c r="O126" s="3" t="b">
        <v>1</v>
      </c>
      <c r="P126" s="3" t="b">
        <v>0</v>
      </c>
      <c r="Q126" s="3">
        <v>4965.7534246575369</v>
      </c>
      <c r="R126" s="3">
        <v>168410.9589041096</v>
      </c>
      <c r="S126" s="3">
        <v>173376.71232876711</v>
      </c>
    </row>
    <row r="127" spans="1:19" x14ac:dyDescent="0.2">
      <c r="A127" s="3" t="s">
        <v>320</v>
      </c>
      <c r="B127" s="3" t="s">
        <v>321</v>
      </c>
      <c r="C127" s="3" t="s">
        <v>305</v>
      </c>
      <c r="D127" s="3" t="s">
        <v>23</v>
      </c>
      <c r="E127" s="3" t="s">
        <v>319</v>
      </c>
      <c r="F127" s="3" t="b">
        <v>0</v>
      </c>
      <c r="G127" s="3" t="b">
        <v>0</v>
      </c>
      <c r="H127" s="3" t="s">
        <v>208</v>
      </c>
      <c r="I127" s="4">
        <v>44494</v>
      </c>
      <c r="J127" s="4">
        <v>44664</v>
      </c>
      <c r="K127" s="4">
        <v>45343</v>
      </c>
      <c r="L127" s="3">
        <v>1</v>
      </c>
      <c r="M127" s="3">
        <v>100000</v>
      </c>
      <c r="N127" s="3">
        <v>14</v>
      </c>
      <c r="O127" s="3" t="b">
        <v>1</v>
      </c>
      <c r="P127" s="3" t="b">
        <v>0</v>
      </c>
      <c r="Q127" s="3">
        <v>3060.9589041095978</v>
      </c>
      <c r="R127" s="3">
        <v>26043.835616438351</v>
      </c>
      <c r="S127" s="3">
        <v>29104.794520547948</v>
      </c>
    </row>
    <row r="128" spans="1:19" x14ac:dyDescent="0.2">
      <c r="A128" s="3" t="s">
        <v>322</v>
      </c>
      <c r="B128" s="3" t="s">
        <v>323</v>
      </c>
      <c r="C128" s="3" t="s">
        <v>324</v>
      </c>
      <c r="D128" s="3" t="s">
        <v>23</v>
      </c>
      <c r="E128" s="3" t="s">
        <v>319</v>
      </c>
      <c r="F128" s="3" t="b">
        <v>0</v>
      </c>
      <c r="G128" s="3" t="b">
        <v>0</v>
      </c>
      <c r="H128" s="3" t="s">
        <v>208</v>
      </c>
      <c r="I128" s="4">
        <v>44477</v>
      </c>
      <c r="J128" s="4">
        <v>44618</v>
      </c>
      <c r="K128" s="4">
        <v>45323</v>
      </c>
      <c r="L128" s="3">
        <v>1</v>
      </c>
      <c r="M128" s="3">
        <v>200000</v>
      </c>
      <c r="N128" s="3">
        <v>14</v>
      </c>
      <c r="O128" s="3" t="b">
        <v>1</v>
      </c>
      <c r="P128" s="3" t="b">
        <v>0</v>
      </c>
      <c r="Q128" s="3">
        <v>4984.9315068493279</v>
      </c>
      <c r="R128" s="3">
        <v>54082.191780821922</v>
      </c>
      <c r="S128" s="3">
        <v>59067.123287671253</v>
      </c>
    </row>
    <row r="129" spans="1:19" x14ac:dyDescent="0.2">
      <c r="A129" s="3" t="s">
        <v>325</v>
      </c>
      <c r="B129" s="3" t="s">
        <v>326</v>
      </c>
      <c r="C129" s="3" t="s">
        <v>31</v>
      </c>
      <c r="D129" s="3" t="s">
        <v>23</v>
      </c>
      <c r="E129" s="3" t="s">
        <v>327</v>
      </c>
      <c r="F129" s="3" t="b">
        <v>0</v>
      </c>
      <c r="G129" s="3" t="b">
        <v>0</v>
      </c>
      <c r="H129" s="3" t="s">
        <v>208</v>
      </c>
      <c r="I129" s="4">
        <v>44287</v>
      </c>
      <c r="J129" s="4">
        <v>44352</v>
      </c>
      <c r="K129" s="4">
        <v>45035</v>
      </c>
      <c r="L129" s="3">
        <v>1</v>
      </c>
      <c r="M129" s="3">
        <v>700000</v>
      </c>
      <c r="N129" s="3">
        <v>18</v>
      </c>
      <c r="O129" s="3" t="b">
        <v>1</v>
      </c>
      <c r="P129" s="3" t="b">
        <v>0</v>
      </c>
      <c r="Q129" s="3">
        <v>7791.0958904109666</v>
      </c>
      <c r="R129" s="3">
        <v>235775.34246575341</v>
      </c>
      <c r="S129" s="3">
        <v>243566.43835616441</v>
      </c>
    </row>
    <row r="130" spans="1:19" x14ac:dyDescent="0.2">
      <c r="A130" s="3" t="s">
        <v>328</v>
      </c>
      <c r="B130" s="3" t="s">
        <v>329</v>
      </c>
      <c r="C130" s="3" t="s">
        <v>282</v>
      </c>
      <c r="D130" s="3" t="s">
        <v>23</v>
      </c>
      <c r="E130" s="3" t="s">
        <v>327</v>
      </c>
      <c r="F130" s="3" t="b">
        <v>0</v>
      </c>
      <c r="G130" s="3" t="b">
        <v>0</v>
      </c>
      <c r="H130" s="3" t="s">
        <v>208</v>
      </c>
      <c r="I130" s="4">
        <v>44315</v>
      </c>
      <c r="J130" s="4">
        <v>44352</v>
      </c>
      <c r="K130" s="4">
        <v>45106</v>
      </c>
      <c r="L130" s="3">
        <v>1</v>
      </c>
      <c r="M130" s="3">
        <v>200000</v>
      </c>
      <c r="N130" s="3">
        <v>15</v>
      </c>
      <c r="O130" s="3" t="b">
        <v>1</v>
      </c>
      <c r="P130" s="3" t="b">
        <v>0</v>
      </c>
      <c r="Q130" s="3">
        <v>1267.123287671234</v>
      </c>
      <c r="R130" s="3">
        <v>61972.602739726033</v>
      </c>
      <c r="S130" s="3">
        <v>63239.726027397257</v>
      </c>
    </row>
    <row r="131" spans="1:19" x14ac:dyDescent="0.2">
      <c r="A131" s="3" t="s">
        <v>252</v>
      </c>
      <c r="B131" s="3" t="s">
        <v>253</v>
      </c>
      <c r="C131" s="3" t="s">
        <v>254</v>
      </c>
      <c r="D131" s="3" t="s">
        <v>23</v>
      </c>
      <c r="E131" s="3" t="s">
        <v>330</v>
      </c>
      <c r="F131" s="3" t="b">
        <v>0</v>
      </c>
      <c r="G131" s="3" t="b">
        <v>0</v>
      </c>
      <c r="H131" s="3" t="s">
        <v>208</v>
      </c>
      <c r="I131" s="4">
        <v>44286</v>
      </c>
      <c r="J131" s="4">
        <v>44352</v>
      </c>
      <c r="K131" s="4">
        <v>45056</v>
      </c>
      <c r="L131" s="3">
        <v>5</v>
      </c>
      <c r="M131" s="3">
        <v>900000</v>
      </c>
      <c r="N131" s="3">
        <v>18</v>
      </c>
      <c r="O131" s="3" t="b">
        <v>1</v>
      </c>
      <c r="P131" s="3" t="b">
        <v>0</v>
      </c>
      <c r="Q131" s="3">
        <v>10171.23287671234</v>
      </c>
      <c r="R131" s="3">
        <v>312460.27397260268</v>
      </c>
      <c r="S131" s="3">
        <v>322631.50684931508</v>
      </c>
    </row>
    <row r="132" spans="1:19" x14ac:dyDescent="0.2">
      <c r="A132" s="3" t="s">
        <v>331</v>
      </c>
      <c r="B132" s="3" t="s">
        <v>332</v>
      </c>
      <c r="C132" s="3" t="s">
        <v>121</v>
      </c>
      <c r="D132" s="3" t="s">
        <v>23</v>
      </c>
      <c r="E132" s="3" t="s">
        <v>333</v>
      </c>
      <c r="F132" s="3" t="b">
        <v>0</v>
      </c>
      <c r="G132" s="3" t="b">
        <v>0</v>
      </c>
      <c r="H132" s="3" t="s">
        <v>208</v>
      </c>
      <c r="I132" s="4">
        <v>44460</v>
      </c>
      <c r="J132" s="4">
        <v>44550</v>
      </c>
      <c r="K132" s="4">
        <v>45267</v>
      </c>
      <c r="L132" s="3">
        <v>1</v>
      </c>
      <c r="M132" s="3">
        <v>1000000</v>
      </c>
      <c r="N132" s="3">
        <v>18</v>
      </c>
      <c r="O132" s="3" t="b">
        <v>1</v>
      </c>
      <c r="P132" s="3" t="b">
        <v>0</v>
      </c>
      <c r="Q132" s="3">
        <v>15547.945205479469</v>
      </c>
      <c r="R132" s="3">
        <v>353589.04109589051</v>
      </c>
      <c r="S132" s="3">
        <v>369136.98630136991</v>
      </c>
    </row>
    <row r="133" spans="1:19" x14ac:dyDescent="0.2">
      <c r="A133" s="3" t="s">
        <v>303</v>
      </c>
      <c r="B133" s="3" t="s">
        <v>304</v>
      </c>
      <c r="C133" s="3" t="s">
        <v>305</v>
      </c>
      <c r="D133" s="3" t="s">
        <v>23</v>
      </c>
      <c r="E133" s="3" t="s">
        <v>334</v>
      </c>
      <c r="F133" s="3" t="b">
        <v>1</v>
      </c>
      <c r="G133" s="3" t="b">
        <v>1</v>
      </c>
      <c r="H133" s="3" t="s">
        <v>208</v>
      </c>
      <c r="I133" s="4">
        <v>44473</v>
      </c>
      <c r="J133" s="4">
        <v>44618</v>
      </c>
      <c r="K133" s="4">
        <v>45128</v>
      </c>
      <c r="L133" s="3">
        <v>2</v>
      </c>
      <c r="M133" s="3">
        <v>1000000</v>
      </c>
      <c r="N133" s="3">
        <v>18</v>
      </c>
      <c r="O133" s="3" t="b">
        <v>0</v>
      </c>
      <c r="P133" s="3" t="b">
        <v>0</v>
      </c>
      <c r="Q133" s="3">
        <v>25609.589041095911</v>
      </c>
      <c r="R133" s="3">
        <v>251506.84931506851</v>
      </c>
      <c r="S133" s="3">
        <v>277116.43835616438</v>
      </c>
    </row>
    <row r="134" spans="1:19" x14ac:dyDescent="0.2">
      <c r="A134" s="3" t="s">
        <v>335</v>
      </c>
      <c r="B134" s="3" t="s">
        <v>336</v>
      </c>
      <c r="C134" s="3" t="s">
        <v>337</v>
      </c>
      <c r="D134" s="3" t="s">
        <v>23</v>
      </c>
      <c r="E134" s="3" t="s">
        <v>338</v>
      </c>
      <c r="F134" s="3" t="b">
        <v>1</v>
      </c>
      <c r="G134" s="3" t="b">
        <v>1</v>
      </c>
      <c r="H134" s="3" t="s">
        <v>208</v>
      </c>
      <c r="I134" s="4">
        <v>44490</v>
      </c>
      <c r="J134" s="4">
        <v>44664</v>
      </c>
      <c r="K134" s="4">
        <v>44956</v>
      </c>
      <c r="L134" s="3">
        <v>1</v>
      </c>
      <c r="M134" s="3">
        <v>500000</v>
      </c>
      <c r="N134" s="3">
        <v>16</v>
      </c>
      <c r="O134" s="3" t="b">
        <v>0</v>
      </c>
      <c r="P134" s="3" t="b">
        <v>0</v>
      </c>
      <c r="Q134" s="3">
        <v>15647.260273972641</v>
      </c>
      <c r="R134" s="3">
        <v>64000</v>
      </c>
      <c r="S134" s="3">
        <v>79647.260273972643</v>
      </c>
    </row>
    <row r="135" spans="1:19" x14ac:dyDescent="0.2">
      <c r="A135" s="3" t="s">
        <v>339</v>
      </c>
      <c r="B135" s="3" t="s">
        <v>340</v>
      </c>
      <c r="C135" s="3" t="s">
        <v>56</v>
      </c>
      <c r="D135" s="3" t="s">
        <v>23</v>
      </c>
      <c r="E135" s="3" t="s">
        <v>338</v>
      </c>
      <c r="F135" s="3" t="b">
        <v>1</v>
      </c>
      <c r="G135" s="3" t="b">
        <v>1</v>
      </c>
      <c r="H135" s="3" t="s">
        <v>208</v>
      </c>
      <c r="I135" s="4">
        <v>44474</v>
      </c>
      <c r="J135" s="4">
        <v>44618</v>
      </c>
      <c r="K135" s="4">
        <v>44956</v>
      </c>
      <c r="L135" s="3">
        <v>1</v>
      </c>
      <c r="M135" s="3">
        <v>500000</v>
      </c>
      <c r="N135" s="3">
        <v>16</v>
      </c>
      <c r="O135" s="3" t="b">
        <v>0</v>
      </c>
      <c r="P135" s="3" t="b">
        <v>0</v>
      </c>
      <c r="Q135" s="3">
        <v>12719.178082191789</v>
      </c>
      <c r="R135" s="3">
        <v>74082.191780821915</v>
      </c>
      <c r="S135" s="3">
        <v>86801.369863013708</v>
      </c>
    </row>
    <row r="136" spans="1:19" x14ac:dyDescent="0.2">
      <c r="A136" s="3" t="s">
        <v>341</v>
      </c>
      <c r="B136" s="3" t="s">
        <v>342</v>
      </c>
      <c r="C136" s="3" t="s">
        <v>343</v>
      </c>
      <c r="D136" s="3" t="s">
        <v>23</v>
      </c>
      <c r="E136" s="3" t="s">
        <v>344</v>
      </c>
      <c r="F136" s="3" t="b">
        <v>1</v>
      </c>
      <c r="G136" s="3" t="b">
        <v>1</v>
      </c>
      <c r="H136" s="3" t="s">
        <v>208</v>
      </c>
      <c r="I136" s="4">
        <v>44488</v>
      </c>
      <c r="J136" s="4">
        <v>44550</v>
      </c>
      <c r="K136" s="4">
        <v>44952</v>
      </c>
      <c r="L136" s="3">
        <v>3</v>
      </c>
      <c r="M136" s="3">
        <v>1000000</v>
      </c>
      <c r="N136" s="3">
        <v>18</v>
      </c>
      <c r="O136" s="3" t="b">
        <v>0</v>
      </c>
      <c r="P136" s="3" t="b">
        <v>0</v>
      </c>
      <c r="Q136" s="3">
        <v>10753.42465753426</v>
      </c>
      <c r="R136" s="3">
        <v>198246.5753424658</v>
      </c>
      <c r="S136" s="3">
        <v>209000</v>
      </c>
    </row>
    <row r="137" spans="1:19" x14ac:dyDescent="0.2">
      <c r="A137" s="3" t="s">
        <v>345</v>
      </c>
      <c r="B137" s="3" t="s">
        <v>346</v>
      </c>
      <c r="C137" s="3" t="s">
        <v>347</v>
      </c>
      <c r="D137" s="3" t="s">
        <v>23</v>
      </c>
      <c r="E137" s="3" t="s">
        <v>348</v>
      </c>
      <c r="F137" s="3" t="b">
        <v>1</v>
      </c>
      <c r="G137" s="3" t="b">
        <v>1</v>
      </c>
      <c r="H137" s="3" t="s">
        <v>208</v>
      </c>
      <c r="I137" s="4">
        <v>44601</v>
      </c>
      <c r="J137" s="4">
        <v>44664</v>
      </c>
      <c r="K137" s="4">
        <v>44942</v>
      </c>
      <c r="L137" s="3">
        <v>1</v>
      </c>
      <c r="M137" s="3">
        <v>350000</v>
      </c>
      <c r="N137" s="3">
        <v>14</v>
      </c>
      <c r="O137" s="3" t="b">
        <v>0</v>
      </c>
      <c r="P137" s="3" t="b">
        <v>0</v>
      </c>
      <c r="Q137" s="3">
        <v>4108.9041095890379</v>
      </c>
      <c r="R137" s="3">
        <v>37320.547945205479</v>
      </c>
      <c r="S137" s="3">
        <v>41429.452054794507</v>
      </c>
    </row>
    <row r="138" spans="1:19" x14ac:dyDescent="0.2">
      <c r="A138" s="3" t="s">
        <v>349</v>
      </c>
      <c r="B138" s="3" t="s">
        <v>304</v>
      </c>
      <c r="C138" s="3" t="s">
        <v>305</v>
      </c>
      <c r="D138" s="3" t="s">
        <v>23</v>
      </c>
      <c r="E138" s="3" t="s">
        <v>348</v>
      </c>
      <c r="F138" s="3" t="b">
        <v>1</v>
      </c>
      <c r="G138" s="3" t="b">
        <v>1</v>
      </c>
      <c r="H138" s="3" t="s">
        <v>208</v>
      </c>
      <c r="I138" s="4">
        <v>44494</v>
      </c>
      <c r="J138" s="4">
        <v>44664</v>
      </c>
      <c r="K138" s="4">
        <v>44942</v>
      </c>
      <c r="L138" s="3">
        <v>1</v>
      </c>
      <c r="M138" s="3">
        <v>150000</v>
      </c>
      <c r="N138" s="3">
        <v>14</v>
      </c>
      <c r="O138" s="3" t="b">
        <v>0</v>
      </c>
      <c r="P138" s="3" t="b">
        <v>0</v>
      </c>
      <c r="Q138" s="3">
        <v>4591.4383561643936</v>
      </c>
      <c r="R138" s="3">
        <v>15994.520547945211</v>
      </c>
      <c r="S138" s="3">
        <v>20585.958904109601</v>
      </c>
    </row>
    <row r="139" spans="1:19" x14ac:dyDescent="0.2">
      <c r="A139" s="3" t="s">
        <v>350</v>
      </c>
      <c r="B139" s="3" t="s">
        <v>351</v>
      </c>
      <c r="C139" s="3" t="s">
        <v>352</v>
      </c>
      <c r="D139" s="3" t="s">
        <v>23</v>
      </c>
      <c r="E139" s="3" t="s">
        <v>353</v>
      </c>
      <c r="F139" s="3" t="b">
        <v>1</v>
      </c>
      <c r="G139" s="3" t="b">
        <v>1</v>
      </c>
      <c r="H139" s="3" t="s">
        <v>208</v>
      </c>
      <c r="I139" s="4">
        <v>44517</v>
      </c>
      <c r="J139" s="4">
        <v>44690</v>
      </c>
      <c r="K139" s="4">
        <v>45027</v>
      </c>
      <c r="L139" s="3">
        <v>1</v>
      </c>
      <c r="M139" s="3">
        <v>1000000</v>
      </c>
      <c r="N139" s="3">
        <v>18</v>
      </c>
      <c r="O139" s="3" t="b">
        <v>0</v>
      </c>
      <c r="P139" s="3" t="b">
        <v>0</v>
      </c>
      <c r="Q139" s="3">
        <v>31657.534246575371</v>
      </c>
      <c r="R139" s="3">
        <v>166191.78082191781</v>
      </c>
      <c r="S139" s="3">
        <v>197849.31506849319</v>
      </c>
    </row>
    <row r="140" spans="1:19" x14ac:dyDescent="0.2">
      <c r="A140" s="3" t="s">
        <v>354</v>
      </c>
      <c r="B140" s="3" t="s">
        <v>355</v>
      </c>
      <c r="C140" s="3" t="s">
        <v>356</v>
      </c>
      <c r="D140" s="3" t="s">
        <v>23</v>
      </c>
      <c r="E140" s="3" t="s">
        <v>357</v>
      </c>
      <c r="F140" s="3" t="b">
        <v>1</v>
      </c>
      <c r="G140" s="3" t="b">
        <v>1</v>
      </c>
      <c r="H140" s="3" t="s">
        <v>208</v>
      </c>
      <c r="I140" s="4">
        <v>44491</v>
      </c>
      <c r="J140" s="4">
        <v>44644</v>
      </c>
      <c r="K140" s="4">
        <v>45020</v>
      </c>
      <c r="L140" s="3">
        <v>1</v>
      </c>
      <c r="M140" s="3">
        <v>1000000</v>
      </c>
      <c r="N140" s="3">
        <v>18</v>
      </c>
      <c r="O140" s="3" t="b">
        <v>1</v>
      </c>
      <c r="P140" s="3" t="b">
        <v>0</v>
      </c>
      <c r="Q140" s="3">
        <v>27335.616438356239</v>
      </c>
      <c r="R140" s="3">
        <v>185424.65753424659</v>
      </c>
      <c r="S140" s="3">
        <v>212760.27397260279</v>
      </c>
    </row>
    <row r="141" spans="1:19" x14ac:dyDescent="0.2">
      <c r="A141" s="3" t="s">
        <v>358</v>
      </c>
      <c r="B141" s="3" t="s">
        <v>359</v>
      </c>
      <c r="C141" s="3" t="s">
        <v>360</v>
      </c>
      <c r="D141" s="3" t="s">
        <v>23</v>
      </c>
      <c r="E141" s="3" t="s">
        <v>361</v>
      </c>
      <c r="F141" s="3" t="b">
        <v>1</v>
      </c>
      <c r="G141" s="3" t="b">
        <v>1</v>
      </c>
      <c r="H141" s="3" t="s">
        <v>208</v>
      </c>
      <c r="I141" s="4">
        <v>44488</v>
      </c>
      <c r="J141" s="4">
        <v>44643</v>
      </c>
      <c r="K141" s="4">
        <v>45020</v>
      </c>
      <c r="L141" s="3">
        <v>1</v>
      </c>
      <c r="M141" s="3">
        <v>200000</v>
      </c>
      <c r="N141" s="3">
        <v>14</v>
      </c>
      <c r="O141" s="3" t="b">
        <v>1</v>
      </c>
      <c r="P141" s="3" t="b">
        <v>0</v>
      </c>
      <c r="Q141" s="3">
        <v>5532.8767123287817</v>
      </c>
      <c r="R141" s="3">
        <v>28920.547945205479</v>
      </c>
      <c r="S141" s="3">
        <v>34453.424657534262</v>
      </c>
    </row>
    <row r="142" spans="1:19" x14ac:dyDescent="0.2">
      <c r="A142" s="3" t="s">
        <v>362</v>
      </c>
      <c r="B142" s="3" t="s">
        <v>363</v>
      </c>
      <c r="C142" s="3" t="s">
        <v>364</v>
      </c>
      <c r="D142" s="3" t="s">
        <v>23</v>
      </c>
      <c r="E142" s="3" t="s">
        <v>361</v>
      </c>
      <c r="F142" s="3" t="b">
        <v>1</v>
      </c>
      <c r="G142" s="3" t="b">
        <v>1</v>
      </c>
      <c r="H142" s="3" t="s">
        <v>208</v>
      </c>
      <c r="I142" s="4">
        <v>44490</v>
      </c>
      <c r="J142" s="4">
        <v>44643</v>
      </c>
      <c r="K142" s="4">
        <v>45020</v>
      </c>
      <c r="L142" s="3">
        <v>3</v>
      </c>
      <c r="M142" s="3">
        <v>200000</v>
      </c>
      <c r="N142" s="3">
        <v>16</v>
      </c>
      <c r="O142" s="3" t="b">
        <v>1</v>
      </c>
      <c r="P142" s="3" t="b">
        <v>0</v>
      </c>
      <c r="Q142" s="3">
        <v>5464.38356164385</v>
      </c>
      <c r="R142" s="3">
        <v>33052.054794520547</v>
      </c>
      <c r="S142" s="3">
        <v>38516.438356164399</v>
      </c>
    </row>
    <row r="143" spans="1:19" x14ac:dyDescent="0.2">
      <c r="A143" s="3" t="s">
        <v>365</v>
      </c>
      <c r="B143" s="3" t="s">
        <v>366</v>
      </c>
      <c r="C143" s="3" t="s">
        <v>367</v>
      </c>
      <c r="D143" s="3" t="s">
        <v>23</v>
      </c>
      <c r="E143" s="3" t="s">
        <v>368</v>
      </c>
      <c r="F143" s="3" t="b">
        <v>1</v>
      </c>
      <c r="G143" s="3" t="b">
        <v>1</v>
      </c>
      <c r="H143" s="3" t="s">
        <v>208</v>
      </c>
      <c r="I143" s="4">
        <v>44491</v>
      </c>
      <c r="J143" s="4">
        <v>44664</v>
      </c>
      <c r="K143" s="4">
        <v>45009</v>
      </c>
      <c r="L143" s="3">
        <v>1</v>
      </c>
      <c r="M143" s="3">
        <v>1000000</v>
      </c>
      <c r="N143" s="3">
        <v>18</v>
      </c>
      <c r="O143" s="3" t="b">
        <v>1</v>
      </c>
      <c r="P143" s="3" t="b">
        <v>0</v>
      </c>
      <c r="Q143" s="3">
        <v>31123.287671232949</v>
      </c>
      <c r="R143" s="3">
        <v>170136.98630136991</v>
      </c>
      <c r="S143" s="3">
        <v>201260.27397260279</v>
      </c>
    </row>
    <row r="144" spans="1:19" x14ac:dyDescent="0.2">
      <c r="A144" s="3" t="s">
        <v>369</v>
      </c>
      <c r="B144" s="3" t="s">
        <v>370</v>
      </c>
      <c r="C144" s="3" t="s">
        <v>371</v>
      </c>
      <c r="D144" s="3" t="s">
        <v>23</v>
      </c>
      <c r="E144" s="3" t="s">
        <v>372</v>
      </c>
      <c r="F144" s="3" t="b">
        <v>1</v>
      </c>
      <c r="G144" s="3" t="b">
        <v>1</v>
      </c>
      <c r="H144" s="3" t="s">
        <v>208</v>
      </c>
      <c r="I144" s="4">
        <v>44480</v>
      </c>
      <c r="J144" s="4">
        <v>44618</v>
      </c>
      <c r="K144" s="4">
        <v>45086</v>
      </c>
      <c r="L144" s="3">
        <v>1</v>
      </c>
      <c r="M144" s="3">
        <v>400000</v>
      </c>
      <c r="N144" s="3">
        <v>14</v>
      </c>
      <c r="O144" s="3" t="b">
        <v>0</v>
      </c>
      <c r="P144" s="3" t="b">
        <v>0</v>
      </c>
      <c r="Q144" s="3">
        <v>9764.3835616438591</v>
      </c>
      <c r="R144" s="3">
        <v>71802.739726027386</v>
      </c>
      <c r="S144" s="3">
        <v>81567.123287671246</v>
      </c>
    </row>
    <row r="145" spans="1:19" x14ac:dyDescent="0.2">
      <c r="A145" s="3" t="s">
        <v>373</v>
      </c>
      <c r="B145" s="3" t="s">
        <v>374</v>
      </c>
      <c r="C145" s="3" t="s">
        <v>305</v>
      </c>
      <c r="D145" s="3" t="s">
        <v>23</v>
      </c>
      <c r="E145" s="3" t="s">
        <v>372</v>
      </c>
      <c r="F145" s="3" t="b">
        <v>1</v>
      </c>
      <c r="G145" s="3" t="b">
        <v>1</v>
      </c>
      <c r="H145" s="3" t="s">
        <v>208</v>
      </c>
      <c r="I145" s="4">
        <v>44494</v>
      </c>
      <c r="J145" s="4">
        <v>44664</v>
      </c>
      <c r="K145" s="4">
        <v>45086</v>
      </c>
      <c r="L145" s="3">
        <v>1</v>
      </c>
      <c r="M145" s="3">
        <v>100000</v>
      </c>
      <c r="N145" s="3">
        <v>14</v>
      </c>
      <c r="O145" s="3" t="b">
        <v>0</v>
      </c>
      <c r="P145" s="3" t="b">
        <v>0</v>
      </c>
      <c r="Q145" s="3">
        <v>3060.9589041095978</v>
      </c>
      <c r="R145" s="3">
        <v>16186.301369863009</v>
      </c>
      <c r="S145" s="3">
        <v>19247.26027397261</v>
      </c>
    </row>
    <row r="146" spans="1:19" x14ac:dyDescent="0.2">
      <c r="A146" s="3" t="s">
        <v>375</v>
      </c>
      <c r="B146" s="3" t="s">
        <v>376</v>
      </c>
      <c r="C146" s="3" t="s">
        <v>377</v>
      </c>
      <c r="D146" s="3" t="s">
        <v>23</v>
      </c>
      <c r="E146" s="3" t="s">
        <v>372</v>
      </c>
      <c r="F146" s="3" t="b">
        <v>1</v>
      </c>
      <c r="G146" s="3" t="b">
        <v>1</v>
      </c>
      <c r="H146" s="3" t="s">
        <v>208</v>
      </c>
      <c r="I146" s="4">
        <v>44705</v>
      </c>
      <c r="J146" s="4">
        <v>44719</v>
      </c>
      <c r="K146" s="4">
        <v>45086</v>
      </c>
      <c r="L146" s="3">
        <v>4</v>
      </c>
      <c r="M146" s="3">
        <v>299172.38</v>
      </c>
      <c r="N146" s="3">
        <v>14</v>
      </c>
      <c r="O146" s="3" t="b">
        <v>0</v>
      </c>
      <c r="P146" s="3" t="b">
        <v>0</v>
      </c>
      <c r="Q146" s="3">
        <v>831.94511150684946</v>
      </c>
      <c r="R146" s="3">
        <v>42113.635299726033</v>
      </c>
      <c r="S146" s="3">
        <v>42945.580411232877</v>
      </c>
    </row>
    <row r="147" spans="1:19" x14ac:dyDescent="0.2">
      <c r="A147" s="3" t="s">
        <v>341</v>
      </c>
      <c r="B147" s="3" t="s">
        <v>342</v>
      </c>
      <c r="C147" s="3" t="s">
        <v>343</v>
      </c>
      <c r="D147" s="3" t="s">
        <v>23</v>
      </c>
      <c r="E147" s="3" t="s">
        <v>378</v>
      </c>
      <c r="F147" s="3" t="b">
        <v>1</v>
      </c>
      <c r="G147" s="3" t="b">
        <v>1</v>
      </c>
      <c r="H147" s="3" t="s">
        <v>208</v>
      </c>
      <c r="I147" s="4">
        <v>44488</v>
      </c>
      <c r="J147" s="4">
        <v>44550</v>
      </c>
      <c r="K147" s="4">
        <v>45014</v>
      </c>
      <c r="L147" s="3">
        <v>4</v>
      </c>
      <c r="M147" s="3">
        <v>1000000</v>
      </c>
      <c r="N147" s="3">
        <v>18</v>
      </c>
      <c r="O147" s="3" t="b">
        <v>0</v>
      </c>
      <c r="P147" s="3" t="b">
        <v>0</v>
      </c>
      <c r="Q147" s="3">
        <v>10753.42465753426</v>
      </c>
      <c r="R147" s="3">
        <v>228821.91780821921</v>
      </c>
      <c r="S147" s="3">
        <v>239575.34246575341</v>
      </c>
    </row>
    <row r="148" spans="1:19" x14ac:dyDescent="0.2">
      <c r="A148" s="3" t="s">
        <v>331</v>
      </c>
      <c r="B148" s="3" t="s">
        <v>332</v>
      </c>
      <c r="C148" s="3" t="s">
        <v>121</v>
      </c>
      <c r="D148" s="3" t="s">
        <v>23</v>
      </c>
      <c r="E148" s="3" t="s">
        <v>379</v>
      </c>
      <c r="F148" s="3" t="b">
        <v>1</v>
      </c>
      <c r="G148" s="3" t="b">
        <v>1</v>
      </c>
      <c r="H148" s="3" t="s">
        <v>208</v>
      </c>
      <c r="I148" s="4">
        <v>44460</v>
      </c>
      <c r="J148" s="4">
        <v>44590</v>
      </c>
      <c r="K148" s="4">
        <v>45035</v>
      </c>
      <c r="L148" s="3">
        <v>2</v>
      </c>
      <c r="M148" s="3">
        <v>500000</v>
      </c>
      <c r="N148" s="3">
        <v>18</v>
      </c>
      <c r="O148" s="3" t="b">
        <v>0</v>
      </c>
      <c r="P148" s="3" t="b">
        <v>0</v>
      </c>
      <c r="Q148" s="3">
        <v>11335.616438356161</v>
      </c>
      <c r="R148" s="3">
        <v>109726.0273972603</v>
      </c>
      <c r="S148" s="3">
        <v>121061.6438356164</v>
      </c>
    </row>
    <row r="149" spans="1:19" x14ac:dyDescent="0.2">
      <c r="A149" s="3" t="s">
        <v>362</v>
      </c>
      <c r="B149" s="3" t="s">
        <v>363</v>
      </c>
      <c r="C149" s="3" t="s">
        <v>364</v>
      </c>
      <c r="D149" s="3" t="s">
        <v>23</v>
      </c>
      <c r="E149" s="3" t="s">
        <v>379</v>
      </c>
      <c r="F149" s="3" t="b">
        <v>1</v>
      </c>
      <c r="G149" s="3" t="b">
        <v>1</v>
      </c>
      <c r="H149" s="3" t="s">
        <v>208</v>
      </c>
      <c r="I149" s="4">
        <v>44544</v>
      </c>
      <c r="J149" s="4">
        <v>44706</v>
      </c>
      <c r="K149" s="4">
        <v>45035</v>
      </c>
      <c r="L149" s="3">
        <v>4</v>
      </c>
      <c r="M149" s="3">
        <v>100000</v>
      </c>
      <c r="N149" s="3">
        <v>16</v>
      </c>
      <c r="O149" s="3" t="b">
        <v>0</v>
      </c>
      <c r="P149" s="3" t="b">
        <v>0</v>
      </c>
      <c r="Q149" s="3">
        <v>3000.6849315068589</v>
      </c>
      <c r="R149" s="3">
        <v>14421.917808219179</v>
      </c>
      <c r="S149" s="3">
        <v>17422.60273972604</v>
      </c>
    </row>
    <row r="150" spans="1:19" x14ac:dyDescent="0.2">
      <c r="A150" s="3" t="s">
        <v>331</v>
      </c>
      <c r="B150" s="3" t="s">
        <v>332</v>
      </c>
      <c r="C150" s="3" t="s">
        <v>121</v>
      </c>
      <c r="D150" s="3" t="s">
        <v>23</v>
      </c>
      <c r="E150" s="3" t="s">
        <v>380</v>
      </c>
      <c r="F150" s="3" t="b">
        <v>1</v>
      </c>
      <c r="G150" s="3" t="b">
        <v>1</v>
      </c>
      <c r="H150" s="3" t="s">
        <v>208</v>
      </c>
      <c r="I150" s="4">
        <v>44460</v>
      </c>
      <c r="J150" s="4">
        <v>44581</v>
      </c>
      <c r="K150" s="4">
        <v>45027</v>
      </c>
      <c r="L150" s="3">
        <v>3</v>
      </c>
      <c r="M150" s="3">
        <v>1000000</v>
      </c>
      <c r="N150" s="3">
        <v>18</v>
      </c>
      <c r="O150" s="3" t="b">
        <v>0</v>
      </c>
      <c r="P150" s="3" t="b">
        <v>0</v>
      </c>
      <c r="Q150" s="3">
        <v>21068.493150684921</v>
      </c>
      <c r="R150" s="3">
        <v>219945.2054794521</v>
      </c>
      <c r="S150" s="3">
        <v>241013.69863013699</v>
      </c>
    </row>
    <row r="151" spans="1:19" x14ac:dyDescent="0.2">
      <c r="A151" s="3" t="s">
        <v>381</v>
      </c>
      <c r="B151" s="3" t="s">
        <v>382</v>
      </c>
      <c r="C151" s="3" t="s">
        <v>383</v>
      </c>
      <c r="D151" s="3" t="s">
        <v>23</v>
      </c>
      <c r="E151" s="3" t="s">
        <v>384</v>
      </c>
      <c r="F151" s="3" t="b">
        <v>1</v>
      </c>
      <c r="G151" s="3" t="b">
        <v>1</v>
      </c>
      <c r="H151" s="3" t="s">
        <v>208</v>
      </c>
      <c r="I151" s="4">
        <v>44650</v>
      </c>
      <c r="J151" s="4">
        <v>44650</v>
      </c>
      <c r="K151" s="4">
        <v>45051</v>
      </c>
      <c r="L151" s="3">
        <v>1</v>
      </c>
      <c r="M151" s="3">
        <v>1068455</v>
      </c>
      <c r="N151" s="3">
        <v>14</v>
      </c>
      <c r="O151" s="3" t="b">
        <v>0</v>
      </c>
      <c r="P151" s="3" t="b">
        <v>0</v>
      </c>
      <c r="Q151" s="3">
        <v>0</v>
      </c>
      <c r="R151" s="3">
        <v>164337.16082191779</v>
      </c>
      <c r="S151" s="3">
        <v>164337.16082191779</v>
      </c>
    </row>
    <row r="152" spans="1:19" x14ac:dyDescent="0.2">
      <c r="A152" s="3" t="s">
        <v>381</v>
      </c>
      <c r="B152" s="3" t="s">
        <v>382</v>
      </c>
      <c r="C152" s="3" t="s">
        <v>383</v>
      </c>
      <c r="D152" s="3" t="s">
        <v>385</v>
      </c>
      <c r="E152" s="3" t="s">
        <v>386</v>
      </c>
      <c r="F152" s="3" t="b">
        <v>1</v>
      </c>
      <c r="G152" s="3" t="b">
        <v>1</v>
      </c>
      <c r="H152" s="3" t="s">
        <v>387</v>
      </c>
      <c r="I152" s="4">
        <v>44674</v>
      </c>
      <c r="J152" s="4">
        <v>44681</v>
      </c>
      <c r="K152" s="4">
        <v>45154</v>
      </c>
      <c r="L152" s="3">
        <v>2</v>
      </c>
      <c r="M152" s="3">
        <v>503089.15</v>
      </c>
      <c r="N152" s="3">
        <v>14</v>
      </c>
      <c r="O152" s="3" t="b">
        <v>0</v>
      </c>
      <c r="P152" s="3" t="b">
        <v>0</v>
      </c>
      <c r="Q152" s="3">
        <v>675.3799547945207</v>
      </c>
      <c r="R152" s="3">
        <v>91272.776747945201</v>
      </c>
      <c r="S152" s="3">
        <v>91948.156702739725</v>
      </c>
    </row>
    <row r="153" spans="1:19" x14ac:dyDescent="0.2">
      <c r="A153" s="3" t="s">
        <v>388</v>
      </c>
      <c r="B153" s="3" t="s">
        <v>389</v>
      </c>
      <c r="C153" s="3" t="s">
        <v>390</v>
      </c>
      <c r="D153" s="3" t="s">
        <v>385</v>
      </c>
      <c r="E153" s="3" t="s">
        <v>386</v>
      </c>
      <c r="F153" s="3" t="b">
        <v>1</v>
      </c>
      <c r="G153" s="3" t="b">
        <v>1</v>
      </c>
      <c r="H153" s="3" t="s">
        <v>387</v>
      </c>
      <c r="I153" s="4">
        <v>44854</v>
      </c>
      <c r="J153" s="4">
        <v>44889</v>
      </c>
      <c r="K153" s="4">
        <v>45154</v>
      </c>
      <c r="L153" s="3">
        <v>2</v>
      </c>
      <c r="M153" s="3">
        <v>229383.56</v>
      </c>
      <c r="N153" s="3">
        <v>14</v>
      </c>
      <c r="O153" s="3" t="b">
        <v>0</v>
      </c>
      <c r="P153" s="3" t="b">
        <v>0</v>
      </c>
      <c r="Q153" s="3">
        <v>1979.611545205481</v>
      </c>
      <c r="R153" s="3">
        <v>23315.424865753419</v>
      </c>
      <c r="S153" s="3">
        <v>25295.036410958899</v>
      </c>
    </row>
    <row r="154" spans="1:19" x14ac:dyDescent="0.2">
      <c r="A154" s="3" t="s">
        <v>391</v>
      </c>
      <c r="B154" s="3" t="s">
        <v>392</v>
      </c>
      <c r="C154" s="3" t="s">
        <v>393</v>
      </c>
      <c r="D154" s="3" t="s">
        <v>385</v>
      </c>
      <c r="E154" s="3" t="s">
        <v>386</v>
      </c>
      <c r="F154" s="3" t="b">
        <v>1</v>
      </c>
      <c r="G154" s="3" t="b">
        <v>1</v>
      </c>
      <c r="H154" s="3" t="s">
        <v>387</v>
      </c>
      <c r="I154" s="4">
        <v>44854</v>
      </c>
      <c r="J154" s="4">
        <v>44889</v>
      </c>
      <c r="K154" s="4">
        <v>45154</v>
      </c>
      <c r="L154" s="3">
        <v>2</v>
      </c>
      <c r="M154" s="3">
        <v>380000</v>
      </c>
      <c r="N154" s="3">
        <v>14</v>
      </c>
      <c r="O154" s="3" t="b">
        <v>0</v>
      </c>
      <c r="P154" s="3" t="b">
        <v>0</v>
      </c>
      <c r="Q154" s="3">
        <v>3279.452054794519</v>
      </c>
      <c r="R154" s="3">
        <v>38624.65753424658</v>
      </c>
      <c r="S154" s="3">
        <v>41904.109589041102</v>
      </c>
    </row>
    <row r="155" spans="1:19" x14ac:dyDescent="0.2">
      <c r="A155" s="3" t="s">
        <v>394</v>
      </c>
      <c r="B155" s="3" t="s">
        <v>395</v>
      </c>
      <c r="C155" s="3" t="s">
        <v>396</v>
      </c>
      <c r="D155" s="3" t="s">
        <v>385</v>
      </c>
      <c r="E155" s="3" t="s">
        <v>397</v>
      </c>
      <c r="F155" s="3" t="b">
        <v>1</v>
      </c>
      <c r="G155" s="3" t="b">
        <v>1</v>
      </c>
      <c r="H155" s="3" t="s">
        <v>387</v>
      </c>
      <c r="I155" s="4">
        <v>44846</v>
      </c>
      <c r="J155" s="4">
        <v>44861</v>
      </c>
      <c r="K155" s="4">
        <v>45154</v>
      </c>
      <c r="L155" s="3">
        <v>2</v>
      </c>
      <c r="M155" s="3">
        <v>1100000</v>
      </c>
      <c r="N155" s="3">
        <v>18</v>
      </c>
      <c r="O155" s="3" t="b">
        <v>0</v>
      </c>
      <c r="P155" s="3" t="b">
        <v>0</v>
      </c>
      <c r="Q155" s="3">
        <v>4068.493150684933</v>
      </c>
      <c r="R155" s="3">
        <v>158942.46575342471</v>
      </c>
      <c r="S155" s="3">
        <v>163010.9589041096</v>
      </c>
    </row>
    <row r="156" spans="1:19" x14ac:dyDescent="0.2">
      <c r="A156" s="3" t="s">
        <v>398</v>
      </c>
      <c r="B156" s="3" t="s">
        <v>399</v>
      </c>
      <c r="C156" s="3" t="s">
        <v>400</v>
      </c>
      <c r="D156" s="3" t="s">
        <v>385</v>
      </c>
      <c r="E156" s="3" t="s">
        <v>401</v>
      </c>
      <c r="F156" s="3" t="b">
        <v>1</v>
      </c>
      <c r="G156" s="3" t="b">
        <v>1</v>
      </c>
      <c r="H156" s="3" t="s">
        <v>387</v>
      </c>
      <c r="I156" s="4">
        <v>44833</v>
      </c>
      <c r="J156" s="4">
        <v>44861</v>
      </c>
      <c r="K156" s="4">
        <v>45174</v>
      </c>
      <c r="L156" s="3">
        <v>1</v>
      </c>
      <c r="M156" s="3">
        <v>1000000</v>
      </c>
      <c r="N156" s="3">
        <v>18</v>
      </c>
      <c r="O156" s="3" t="b">
        <v>0</v>
      </c>
      <c r="P156" s="3" t="b">
        <v>0</v>
      </c>
      <c r="Q156" s="3">
        <v>6883.5616438356128</v>
      </c>
      <c r="R156" s="3">
        <v>154356.16438356161</v>
      </c>
      <c r="S156" s="3">
        <v>161239.72602739729</v>
      </c>
    </row>
    <row r="157" spans="1:19" x14ac:dyDescent="0.2">
      <c r="A157" s="3" t="s">
        <v>402</v>
      </c>
      <c r="B157" s="3" t="s">
        <v>159</v>
      </c>
      <c r="C157" s="3" t="s">
        <v>160</v>
      </c>
      <c r="D157" s="3" t="s">
        <v>385</v>
      </c>
      <c r="E157" s="3" t="s">
        <v>401</v>
      </c>
      <c r="F157" s="3" t="b">
        <v>1</v>
      </c>
      <c r="G157" s="3" t="b">
        <v>1</v>
      </c>
      <c r="H157" s="3" t="s">
        <v>387</v>
      </c>
      <c r="I157" s="4">
        <v>44851</v>
      </c>
      <c r="J157" s="4">
        <v>44868</v>
      </c>
      <c r="K157" s="4">
        <v>45174</v>
      </c>
      <c r="L157" s="3">
        <v>2</v>
      </c>
      <c r="M157" s="3">
        <v>118391.41</v>
      </c>
      <c r="N157" s="3">
        <v>14</v>
      </c>
      <c r="O157" s="3" t="b">
        <v>0</v>
      </c>
      <c r="P157" s="3" t="b">
        <v>0</v>
      </c>
      <c r="Q157" s="3">
        <v>496.27084191780841</v>
      </c>
      <c r="R157" s="3">
        <v>13895.58357369863</v>
      </c>
      <c r="S157" s="3">
        <v>14391.854415616441</v>
      </c>
    </row>
    <row r="158" spans="1:19" x14ac:dyDescent="0.2">
      <c r="A158" s="3" t="s">
        <v>84</v>
      </c>
      <c r="B158" s="3" t="s">
        <v>85</v>
      </c>
      <c r="C158" s="3" t="s">
        <v>86</v>
      </c>
      <c r="D158" s="3" t="s">
        <v>385</v>
      </c>
      <c r="E158" s="3" t="s">
        <v>403</v>
      </c>
      <c r="F158" s="3" t="b">
        <v>1</v>
      </c>
      <c r="G158" s="3" t="b">
        <v>1</v>
      </c>
      <c r="H158" s="3" t="s">
        <v>387</v>
      </c>
      <c r="I158" s="4">
        <v>44846</v>
      </c>
      <c r="J158" s="4">
        <v>44868</v>
      </c>
      <c r="K158" s="4">
        <v>45167</v>
      </c>
      <c r="L158" s="3">
        <v>4</v>
      </c>
      <c r="M158" s="3">
        <v>280000</v>
      </c>
      <c r="N158" s="3">
        <v>16</v>
      </c>
      <c r="O158" s="3" t="b">
        <v>0</v>
      </c>
      <c r="P158" s="3" t="b">
        <v>0</v>
      </c>
      <c r="Q158" s="3">
        <v>1518.9041095890409</v>
      </c>
      <c r="R158" s="3">
        <v>36699.178082191778</v>
      </c>
      <c r="S158" s="3">
        <v>38218.082191780821</v>
      </c>
    </row>
    <row r="159" spans="1:19" x14ac:dyDescent="0.2">
      <c r="A159" s="3" t="s">
        <v>91</v>
      </c>
      <c r="B159" s="3" t="s">
        <v>92</v>
      </c>
      <c r="C159" s="3" t="s">
        <v>93</v>
      </c>
      <c r="D159" s="3" t="s">
        <v>385</v>
      </c>
      <c r="E159" s="3" t="s">
        <v>403</v>
      </c>
      <c r="F159" s="3" t="b">
        <v>1</v>
      </c>
      <c r="G159" s="3" t="b">
        <v>1</v>
      </c>
      <c r="H159" s="3" t="s">
        <v>387</v>
      </c>
      <c r="I159" s="4">
        <v>44840</v>
      </c>
      <c r="J159" s="4">
        <v>44889</v>
      </c>
      <c r="K159" s="4">
        <v>45167</v>
      </c>
      <c r="L159" s="3">
        <v>8</v>
      </c>
      <c r="M159" s="3">
        <v>800000</v>
      </c>
      <c r="N159" s="3">
        <v>18</v>
      </c>
      <c r="O159" s="3" t="b">
        <v>0</v>
      </c>
      <c r="P159" s="3" t="b">
        <v>0</v>
      </c>
      <c r="Q159" s="3">
        <v>9665.7534246575287</v>
      </c>
      <c r="R159" s="3">
        <v>109676.7123287671</v>
      </c>
      <c r="S159" s="3">
        <v>119342.46575342461</v>
      </c>
    </row>
    <row r="160" spans="1:19" x14ac:dyDescent="0.2">
      <c r="A160" s="3" t="s">
        <v>404</v>
      </c>
      <c r="B160" s="3" t="s">
        <v>405</v>
      </c>
      <c r="C160" s="3" t="s">
        <v>406</v>
      </c>
      <c r="D160" s="3" t="s">
        <v>385</v>
      </c>
      <c r="E160" s="3" t="s">
        <v>407</v>
      </c>
      <c r="F160" s="3" t="b">
        <v>1</v>
      </c>
      <c r="G160" s="3" t="b">
        <v>1</v>
      </c>
      <c r="H160" s="3" t="s">
        <v>387</v>
      </c>
      <c r="I160" s="4">
        <v>44858</v>
      </c>
      <c r="J160" s="4">
        <v>44889</v>
      </c>
      <c r="K160" s="4">
        <v>45175</v>
      </c>
      <c r="L160" s="3">
        <v>2</v>
      </c>
      <c r="M160" s="3">
        <v>118537.67</v>
      </c>
      <c r="N160" s="3">
        <v>14</v>
      </c>
      <c r="O160" s="3" t="b">
        <v>0</v>
      </c>
      <c r="P160" s="3" t="b">
        <v>0</v>
      </c>
      <c r="Q160" s="3">
        <v>906.08246383561686</v>
      </c>
      <c r="R160" s="3">
        <v>13003.42001863014</v>
      </c>
      <c r="S160" s="3">
        <v>13909.50248246575</v>
      </c>
    </row>
    <row r="161" spans="1:19" x14ac:dyDescent="0.2">
      <c r="A161" s="3" t="s">
        <v>408</v>
      </c>
      <c r="B161" s="3" t="s">
        <v>409</v>
      </c>
      <c r="C161" s="3" t="s">
        <v>410</v>
      </c>
      <c r="D161" s="3" t="s">
        <v>385</v>
      </c>
      <c r="E161" s="3" t="s">
        <v>407</v>
      </c>
      <c r="F161" s="3" t="b">
        <v>1</v>
      </c>
      <c r="G161" s="3" t="b">
        <v>1</v>
      </c>
      <c r="H161" s="3" t="s">
        <v>387</v>
      </c>
      <c r="I161" s="4">
        <v>44840</v>
      </c>
      <c r="J161" s="4">
        <v>44861</v>
      </c>
      <c r="K161" s="4">
        <v>45175</v>
      </c>
      <c r="L161" s="3">
        <v>6</v>
      </c>
      <c r="M161" s="3">
        <v>1000000</v>
      </c>
      <c r="N161" s="3">
        <v>18</v>
      </c>
      <c r="O161" s="3" t="b">
        <v>0</v>
      </c>
      <c r="P161" s="3" t="b">
        <v>0</v>
      </c>
      <c r="Q161" s="3">
        <v>5178.0821917808198</v>
      </c>
      <c r="R161" s="3">
        <v>154849.31506849319</v>
      </c>
      <c r="S161" s="3">
        <v>160027.39726027401</v>
      </c>
    </row>
    <row r="162" spans="1:19" x14ac:dyDescent="0.2">
      <c r="A162" s="3" t="s">
        <v>411</v>
      </c>
      <c r="B162" s="3" t="s">
        <v>412</v>
      </c>
      <c r="C162" s="3" t="s">
        <v>413</v>
      </c>
      <c r="D162" s="3" t="s">
        <v>385</v>
      </c>
      <c r="E162" s="3" t="s">
        <v>414</v>
      </c>
      <c r="F162" s="3" t="b">
        <v>1</v>
      </c>
      <c r="G162" s="3" t="b">
        <v>1</v>
      </c>
      <c r="H162" s="3" t="s">
        <v>387</v>
      </c>
      <c r="I162" s="4">
        <v>44847</v>
      </c>
      <c r="J162" s="4">
        <v>44876</v>
      </c>
      <c r="K162" s="4">
        <v>45170</v>
      </c>
      <c r="L162" s="3">
        <v>7</v>
      </c>
      <c r="M162" s="3">
        <v>250000</v>
      </c>
      <c r="N162" s="3">
        <v>18</v>
      </c>
      <c r="O162" s="3" t="b">
        <v>0</v>
      </c>
      <c r="P162" s="3" t="b">
        <v>0</v>
      </c>
      <c r="Q162" s="3">
        <v>1787.671232876711</v>
      </c>
      <c r="R162" s="3">
        <v>36246.575342465752</v>
      </c>
      <c r="S162" s="3">
        <v>38034.246575342462</v>
      </c>
    </row>
    <row r="163" spans="1:19" x14ac:dyDescent="0.2">
      <c r="A163" s="3" t="s">
        <v>415</v>
      </c>
      <c r="B163" s="3" t="s">
        <v>416</v>
      </c>
      <c r="C163" s="3" t="s">
        <v>417</v>
      </c>
      <c r="D163" s="3" t="s">
        <v>385</v>
      </c>
      <c r="E163" s="3" t="s">
        <v>414</v>
      </c>
      <c r="F163" s="3" t="b">
        <v>1</v>
      </c>
      <c r="G163" s="3" t="b">
        <v>1</v>
      </c>
      <c r="H163" s="3" t="s">
        <v>387</v>
      </c>
      <c r="I163" s="4">
        <v>44858</v>
      </c>
      <c r="J163" s="4">
        <v>44889</v>
      </c>
      <c r="K163" s="4">
        <v>45170</v>
      </c>
      <c r="L163" s="3">
        <v>3</v>
      </c>
      <c r="M163" s="3">
        <v>560000</v>
      </c>
      <c r="N163" s="3">
        <v>18</v>
      </c>
      <c r="O163" s="3" t="b">
        <v>0</v>
      </c>
      <c r="P163" s="3" t="b">
        <v>0</v>
      </c>
      <c r="Q163" s="3">
        <v>4280.5479452054806</v>
      </c>
      <c r="R163" s="3">
        <v>77602.191780821915</v>
      </c>
      <c r="S163" s="3">
        <v>81882.739726027401</v>
      </c>
    </row>
    <row r="164" spans="1:19" x14ac:dyDescent="0.2">
      <c r="A164" s="3" t="s">
        <v>418</v>
      </c>
      <c r="B164" s="3" t="s">
        <v>419</v>
      </c>
      <c r="C164" s="3" t="s">
        <v>420</v>
      </c>
      <c r="D164" s="3" t="s">
        <v>385</v>
      </c>
      <c r="E164" s="3" t="s">
        <v>414</v>
      </c>
      <c r="F164" s="3" t="b">
        <v>1</v>
      </c>
      <c r="G164" s="3" t="b">
        <v>1</v>
      </c>
      <c r="H164" s="3" t="s">
        <v>387</v>
      </c>
      <c r="I164" s="4">
        <v>44858</v>
      </c>
      <c r="J164" s="4">
        <v>44889</v>
      </c>
      <c r="K164" s="4">
        <v>45170</v>
      </c>
      <c r="L164" s="3">
        <v>5</v>
      </c>
      <c r="M164" s="3">
        <v>300000</v>
      </c>
      <c r="N164" s="3">
        <v>18</v>
      </c>
      <c r="O164" s="3" t="b">
        <v>0</v>
      </c>
      <c r="P164" s="3" t="b">
        <v>0</v>
      </c>
      <c r="Q164" s="3">
        <v>2293.150684931506</v>
      </c>
      <c r="R164" s="3">
        <v>41572.602739726033</v>
      </c>
      <c r="S164" s="3">
        <v>43865.753424657531</v>
      </c>
    </row>
    <row r="165" spans="1:19" x14ac:dyDescent="0.2">
      <c r="A165" s="3" t="s">
        <v>381</v>
      </c>
      <c r="B165" s="3" t="s">
        <v>382</v>
      </c>
      <c r="C165" s="3" t="s">
        <v>383</v>
      </c>
      <c r="D165" s="3" t="s">
        <v>385</v>
      </c>
      <c r="E165" s="3" t="s">
        <v>421</v>
      </c>
      <c r="F165" s="3" t="b">
        <v>1</v>
      </c>
      <c r="G165" s="3" t="b">
        <v>1</v>
      </c>
      <c r="H165" s="3" t="s">
        <v>387</v>
      </c>
      <c r="I165" s="4">
        <v>44704</v>
      </c>
      <c r="J165" s="4">
        <v>44711</v>
      </c>
      <c r="K165" s="4">
        <v>45177</v>
      </c>
      <c r="L165" s="3">
        <v>3</v>
      </c>
      <c r="M165" s="3">
        <v>694542.34</v>
      </c>
      <c r="N165" s="3">
        <v>14</v>
      </c>
      <c r="O165" s="3" t="b">
        <v>0</v>
      </c>
      <c r="P165" s="3" t="b">
        <v>0</v>
      </c>
      <c r="Q165" s="3">
        <v>932.39930575342476</v>
      </c>
      <c r="R165" s="3">
        <v>124142.3075660274</v>
      </c>
      <c r="S165" s="3">
        <v>125074.7068717808</v>
      </c>
    </row>
    <row r="166" spans="1:19" x14ac:dyDescent="0.2">
      <c r="A166" s="3" t="s">
        <v>101</v>
      </c>
      <c r="B166" s="3" t="s">
        <v>102</v>
      </c>
      <c r="C166" s="3" t="s">
        <v>103</v>
      </c>
      <c r="D166" s="3" t="s">
        <v>385</v>
      </c>
      <c r="E166" s="3" t="s">
        <v>421</v>
      </c>
      <c r="F166" s="3" t="b">
        <v>1</v>
      </c>
      <c r="G166" s="3" t="b">
        <v>1</v>
      </c>
      <c r="H166" s="3" t="s">
        <v>387</v>
      </c>
      <c r="I166" s="4">
        <v>44851</v>
      </c>
      <c r="J166" s="4">
        <v>44889</v>
      </c>
      <c r="K166" s="4">
        <v>45177</v>
      </c>
      <c r="L166" s="3">
        <v>4</v>
      </c>
      <c r="M166" s="3">
        <v>250000</v>
      </c>
      <c r="N166" s="3">
        <v>16</v>
      </c>
      <c r="O166" s="3" t="b">
        <v>0</v>
      </c>
      <c r="P166" s="3" t="b">
        <v>0</v>
      </c>
      <c r="Q166" s="3">
        <v>2342.4657534246571</v>
      </c>
      <c r="R166" s="3">
        <v>31561.64383561644</v>
      </c>
      <c r="S166" s="3">
        <v>33904.109589041087</v>
      </c>
    </row>
    <row r="167" spans="1:19" x14ac:dyDescent="0.2">
      <c r="A167" s="3" t="s">
        <v>422</v>
      </c>
      <c r="B167" s="3" t="s">
        <v>423</v>
      </c>
      <c r="C167" s="3" t="s">
        <v>424</v>
      </c>
      <c r="D167" s="3" t="s">
        <v>385</v>
      </c>
      <c r="E167" s="3" t="s">
        <v>421</v>
      </c>
      <c r="F167" s="3" t="b">
        <v>1</v>
      </c>
      <c r="G167" s="3" t="b">
        <v>1</v>
      </c>
      <c r="H167" s="3" t="s">
        <v>387</v>
      </c>
      <c r="I167" s="4">
        <v>44862</v>
      </c>
      <c r="J167" s="4">
        <v>44903</v>
      </c>
      <c r="K167" s="4">
        <v>45177</v>
      </c>
      <c r="L167" s="3">
        <v>4</v>
      </c>
      <c r="M167" s="3">
        <v>112071.92</v>
      </c>
      <c r="N167" s="3">
        <v>14</v>
      </c>
      <c r="O167" s="3" t="b">
        <v>0</v>
      </c>
      <c r="P167" s="3" t="b">
        <v>0</v>
      </c>
      <c r="Q167" s="3">
        <v>1151.4238356164381</v>
      </c>
      <c r="R167" s="3">
        <v>11778.29822246575</v>
      </c>
      <c r="S167" s="3">
        <v>12929.72205808219</v>
      </c>
    </row>
    <row r="168" spans="1:19" x14ac:dyDescent="0.2">
      <c r="A168" s="3" t="s">
        <v>425</v>
      </c>
      <c r="B168" s="3" t="s">
        <v>52</v>
      </c>
      <c r="C168" s="3" t="s">
        <v>53</v>
      </c>
      <c r="D168" s="3" t="s">
        <v>385</v>
      </c>
      <c r="E168" s="3" t="s">
        <v>426</v>
      </c>
      <c r="F168" s="3" t="b">
        <v>0</v>
      </c>
      <c r="G168" s="3" t="b">
        <v>0</v>
      </c>
      <c r="H168" s="3" t="s">
        <v>387</v>
      </c>
      <c r="I168" s="4">
        <v>44854</v>
      </c>
      <c r="J168" s="4">
        <v>44889</v>
      </c>
      <c r="K168" s="4">
        <v>45485</v>
      </c>
      <c r="L168" s="3">
        <v>6</v>
      </c>
      <c r="M168" s="3">
        <v>100000</v>
      </c>
      <c r="N168" s="3">
        <v>18</v>
      </c>
      <c r="O168" s="3" t="b">
        <v>0</v>
      </c>
      <c r="P168" s="3" t="b">
        <v>0</v>
      </c>
      <c r="Q168" s="3">
        <v>863.01369863013656</v>
      </c>
      <c r="R168" s="3">
        <v>29391.780821917811</v>
      </c>
      <c r="S168" s="3">
        <v>30254.794520547941</v>
      </c>
    </row>
    <row r="169" spans="1:19" x14ac:dyDescent="0.2">
      <c r="A169" s="3" t="s">
        <v>206</v>
      </c>
      <c r="B169" s="3" t="s">
        <v>52</v>
      </c>
      <c r="C169" s="3" t="s">
        <v>53</v>
      </c>
      <c r="D169" s="3" t="s">
        <v>385</v>
      </c>
      <c r="E169" s="3" t="s">
        <v>426</v>
      </c>
      <c r="F169" s="3" t="b">
        <v>0</v>
      </c>
      <c r="G169" s="3" t="b">
        <v>0</v>
      </c>
      <c r="H169" s="3" t="s">
        <v>387</v>
      </c>
      <c r="I169" s="4">
        <v>44967</v>
      </c>
      <c r="J169" s="4">
        <v>45072</v>
      </c>
      <c r="K169" s="4">
        <v>45485</v>
      </c>
      <c r="L169" s="3">
        <v>14</v>
      </c>
      <c r="M169" s="3">
        <v>100000</v>
      </c>
      <c r="N169" s="3">
        <v>18</v>
      </c>
      <c r="O169" s="3" t="b">
        <v>0</v>
      </c>
      <c r="P169" s="3" t="b">
        <v>0</v>
      </c>
      <c r="Q169" s="3">
        <v>2953.4246575342522</v>
      </c>
      <c r="R169" s="3">
        <v>20367.123287671231</v>
      </c>
      <c r="S169" s="3">
        <v>23320.547945205479</v>
      </c>
    </row>
    <row r="170" spans="1:19" x14ac:dyDescent="0.2">
      <c r="A170" s="3" t="s">
        <v>427</v>
      </c>
      <c r="B170" s="3" t="s">
        <v>428</v>
      </c>
      <c r="C170" s="3" t="s">
        <v>429</v>
      </c>
      <c r="D170" s="3" t="s">
        <v>385</v>
      </c>
      <c r="E170" s="3" t="s">
        <v>426</v>
      </c>
      <c r="F170" s="3" t="b">
        <v>0</v>
      </c>
      <c r="G170" s="3" t="b">
        <v>0</v>
      </c>
      <c r="H170" s="3" t="s">
        <v>387</v>
      </c>
      <c r="I170" s="4">
        <v>44942</v>
      </c>
      <c r="J170" s="4">
        <v>45016</v>
      </c>
      <c r="K170" s="4">
        <v>45485</v>
      </c>
      <c r="L170" s="3">
        <v>1</v>
      </c>
      <c r="M170" s="3">
        <v>100000</v>
      </c>
      <c r="N170" s="3">
        <v>14</v>
      </c>
      <c r="O170" s="3" t="b">
        <v>0</v>
      </c>
      <c r="P170" s="3" t="b">
        <v>0</v>
      </c>
      <c r="Q170" s="3">
        <v>2017.1232876712299</v>
      </c>
      <c r="R170" s="3">
        <v>17989.04109589041</v>
      </c>
      <c r="S170" s="3">
        <v>20006.164383561641</v>
      </c>
    </row>
    <row r="171" spans="1:19" x14ac:dyDescent="0.2">
      <c r="A171" s="3" t="s">
        <v>430</v>
      </c>
      <c r="B171" s="3" t="s">
        <v>431</v>
      </c>
      <c r="C171" s="3" t="s">
        <v>417</v>
      </c>
      <c r="D171" s="3" t="s">
        <v>385</v>
      </c>
      <c r="E171" s="3" t="s">
        <v>426</v>
      </c>
      <c r="F171" s="3" t="b">
        <v>0</v>
      </c>
      <c r="G171" s="3" t="b">
        <v>0</v>
      </c>
      <c r="H171" s="3" t="s">
        <v>387</v>
      </c>
      <c r="I171" s="4">
        <v>44886</v>
      </c>
      <c r="J171" s="4">
        <v>44903</v>
      </c>
      <c r="K171" s="4">
        <v>45485</v>
      </c>
      <c r="L171" s="3">
        <v>1</v>
      </c>
      <c r="M171" s="3">
        <v>100000</v>
      </c>
      <c r="N171" s="3">
        <v>14</v>
      </c>
      <c r="O171" s="3" t="b">
        <v>0</v>
      </c>
      <c r="P171" s="3" t="b">
        <v>0</v>
      </c>
      <c r="Q171" s="3">
        <v>435.61643835616428</v>
      </c>
      <c r="R171" s="3">
        <v>22323.28767123288</v>
      </c>
      <c r="S171" s="3">
        <v>22758.904109589039</v>
      </c>
    </row>
    <row r="172" spans="1:19" x14ac:dyDescent="0.2">
      <c r="A172" s="3" t="s">
        <v>432</v>
      </c>
      <c r="B172" s="3" t="s">
        <v>433</v>
      </c>
      <c r="C172" s="3" t="s">
        <v>434</v>
      </c>
      <c r="D172" s="3" t="s">
        <v>385</v>
      </c>
      <c r="E172" s="3" t="s">
        <v>426</v>
      </c>
      <c r="F172" s="3" t="b">
        <v>0</v>
      </c>
      <c r="G172" s="3" t="b">
        <v>0</v>
      </c>
      <c r="H172" s="3" t="s">
        <v>387</v>
      </c>
      <c r="I172" s="4">
        <v>44872</v>
      </c>
      <c r="J172" s="4">
        <v>44903</v>
      </c>
      <c r="K172" s="4">
        <v>45485</v>
      </c>
      <c r="L172" s="3">
        <v>2</v>
      </c>
      <c r="M172" s="3">
        <v>300000</v>
      </c>
      <c r="N172" s="3">
        <v>14</v>
      </c>
      <c r="O172" s="3" t="b">
        <v>0</v>
      </c>
      <c r="P172" s="3" t="b">
        <v>0</v>
      </c>
      <c r="Q172" s="3">
        <v>2342.4657534246562</v>
      </c>
      <c r="R172" s="3">
        <v>66969.863013698632</v>
      </c>
      <c r="S172" s="3">
        <v>69312.328767123283</v>
      </c>
    </row>
    <row r="173" spans="1:19" x14ac:dyDescent="0.2">
      <c r="A173" s="3" t="s">
        <v>418</v>
      </c>
      <c r="B173" s="3" t="s">
        <v>419</v>
      </c>
      <c r="C173" s="3" t="s">
        <v>420</v>
      </c>
      <c r="D173" s="3" t="s">
        <v>385</v>
      </c>
      <c r="E173" s="3" t="s">
        <v>426</v>
      </c>
      <c r="F173" s="3" t="b">
        <v>0</v>
      </c>
      <c r="G173" s="3" t="b">
        <v>0</v>
      </c>
      <c r="H173" s="3" t="s">
        <v>387</v>
      </c>
      <c r="I173" s="4">
        <v>44858</v>
      </c>
      <c r="J173" s="4">
        <v>44889</v>
      </c>
      <c r="K173" s="4">
        <v>45485</v>
      </c>
      <c r="L173" s="3">
        <v>6</v>
      </c>
      <c r="M173" s="3">
        <v>300000</v>
      </c>
      <c r="N173" s="3">
        <v>18</v>
      </c>
      <c r="O173" s="3" t="b">
        <v>0</v>
      </c>
      <c r="P173" s="3" t="b">
        <v>0</v>
      </c>
      <c r="Q173" s="3">
        <v>2293.150684931506</v>
      </c>
      <c r="R173" s="3">
        <v>88175.34246575342</v>
      </c>
      <c r="S173" s="3">
        <v>90468.493150684924</v>
      </c>
    </row>
    <row r="174" spans="1:19" x14ac:dyDescent="0.2">
      <c r="A174" s="3" t="s">
        <v>435</v>
      </c>
      <c r="B174" s="3" t="s">
        <v>436</v>
      </c>
      <c r="C174" s="3" t="s">
        <v>437</v>
      </c>
      <c r="D174" s="3" t="s">
        <v>385</v>
      </c>
      <c r="E174" s="3" t="s">
        <v>426</v>
      </c>
      <c r="F174" s="3" t="b">
        <v>0</v>
      </c>
      <c r="G174" s="3" t="b">
        <v>0</v>
      </c>
      <c r="H174" s="3" t="s">
        <v>387</v>
      </c>
      <c r="I174" s="4">
        <v>44880</v>
      </c>
      <c r="J174" s="4">
        <v>44903</v>
      </c>
      <c r="K174" s="4">
        <v>45485</v>
      </c>
      <c r="L174" s="3">
        <v>1</v>
      </c>
      <c r="M174" s="3">
        <v>100000</v>
      </c>
      <c r="N174" s="3">
        <v>14</v>
      </c>
      <c r="O174" s="3" t="b">
        <v>0</v>
      </c>
      <c r="P174" s="3" t="b">
        <v>0</v>
      </c>
      <c r="Q174" s="3">
        <v>583.56164383561622</v>
      </c>
      <c r="R174" s="3">
        <v>22323.28767123288</v>
      </c>
      <c r="S174" s="3">
        <v>22906.849315068492</v>
      </c>
    </row>
    <row r="175" spans="1:19" x14ac:dyDescent="0.2">
      <c r="A175" s="3" t="s">
        <v>438</v>
      </c>
      <c r="B175" s="3" t="s">
        <v>439</v>
      </c>
      <c r="C175" s="3" t="s">
        <v>440</v>
      </c>
      <c r="D175" s="3" t="s">
        <v>385</v>
      </c>
      <c r="E175" s="3" t="s">
        <v>441</v>
      </c>
      <c r="F175" s="3" t="b">
        <v>1</v>
      </c>
      <c r="G175" s="3" t="b">
        <v>1</v>
      </c>
      <c r="H175" s="3" t="s">
        <v>387</v>
      </c>
      <c r="I175" s="4">
        <v>44861</v>
      </c>
      <c r="J175" s="4">
        <v>44889</v>
      </c>
      <c r="K175" s="4">
        <v>45154</v>
      </c>
      <c r="L175" s="3">
        <v>2</v>
      </c>
      <c r="M175" s="3">
        <v>1000000</v>
      </c>
      <c r="N175" s="3">
        <v>18</v>
      </c>
      <c r="O175" s="3" t="b">
        <v>0</v>
      </c>
      <c r="P175" s="3" t="b">
        <v>0</v>
      </c>
      <c r="Q175" s="3">
        <v>6904.1095890410916</v>
      </c>
      <c r="R175" s="3">
        <v>130684.9315068493</v>
      </c>
      <c r="S175" s="3">
        <v>137589.0410958904</v>
      </c>
    </row>
    <row r="176" spans="1:19" x14ac:dyDescent="0.2">
      <c r="A176" s="3" t="s">
        <v>442</v>
      </c>
      <c r="B176" s="3" t="s">
        <v>443</v>
      </c>
      <c r="C176" s="3" t="s">
        <v>444</v>
      </c>
      <c r="D176" s="3" t="s">
        <v>385</v>
      </c>
      <c r="E176" s="3" t="s">
        <v>441</v>
      </c>
      <c r="F176" s="3" t="b">
        <v>1</v>
      </c>
      <c r="G176" s="3" t="b">
        <v>1</v>
      </c>
      <c r="H176" s="3" t="s">
        <v>387</v>
      </c>
      <c r="I176" s="4">
        <v>44858</v>
      </c>
      <c r="J176" s="4">
        <v>44889</v>
      </c>
      <c r="K176" s="4">
        <v>45154</v>
      </c>
      <c r="L176" s="3">
        <v>2</v>
      </c>
      <c r="M176" s="3">
        <v>100000</v>
      </c>
      <c r="N176" s="3">
        <v>14</v>
      </c>
      <c r="O176" s="3" t="b">
        <v>0</v>
      </c>
      <c r="P176" s="3" t="b">
        <v>0</v>
      </c>
      <c r="Q176" s="3">
        <v>764.38356164383526</v>
      </c>
      <c r="R176" s="3">
        <v>10164.383561643839</v>
      </c>
      <c r="S176" s="3">
        <v>10928.767123287669</v>
      </c>
    </row>
    <row r="177" spans="1:19" x14ac:dyDescent="0.2">
      <c r="A177" s="3" t="s">
        <v>51</v>
      </c>
      <c r="B177" s="3" t="s">
        <v>52</v>
      </c>
      <c r="C177" s="3" t="s">
        <v>53</v>
      </c>
      <c r="D177" s="3" t="s">
        <v>385</v>
      </c>
      <c r="E177" s="3" t="s">
        <v>445</v>
      </c>
      <c r="F177" s="3" t="b">
        <v>0</v>
      </c>
      <c r="G177" s="3" t="b">
        <v>0</v>
      </c>
      <c r="H177" s="3" t="s">
        <v>387</v>
      </c>
      <c r="I177" s="4">
        <v>44992</v>
      </c>
      <c r="J177" s="4">
        <v>45107</v>
      </c>
      <c r="K177" s="4">
        <v>45485</v>
      </c>
      <c r="L177" s="3">
        <v>13</v>
      </c>
      <c r="M177" s="3">
        <v>150000</v>
      </c>
      <c r="N177" s="3">
        <v>18</v>
      </c>
      <c r="O177" s="3" t="b">
        <v>0</v>
      </c>
      <c r="P177" s="3" t="b">
        <v>0</v>
      </c>
      <c r="Q177" s="3">
        <v>4974.6575342465767</v>
      </c>
      <c r="R177" s="3">
        <v>27961.64383561644</v>
      </c>
      <c r="S177" s="3">
        <v>32936.301369863017</v>
      </c>
    </row>
    <row r="178" spans="1:19" x14ac:dyDescent="0.2">
      <c r="A178" s="3" t="s">
        <v>110</v>
      </c>
      <c r="B178" s="3" t="s">
        <v>111</v>
      </c>
      <c r="C178" s="3" t="s">
        <v>112</v>
      </c>
      <c r="D178" s="3" t="s">
        <v>385</v>
      </c>
      <c r="E178" s="3" t="s">
        <v>445</v>
      </c>
      <c r="F178" s="3" t="b">
        <v>0</v>
      </c>
      <c r="G178" s="3" t="b">
        <v>0</v>
      </c>
      <c r="H178" s="3" t="s">
        <v>387</v>
      </c>
      <c r="I178" s="4">
        <v>44887</v>
      </c>
      <c r="J178" s="4">
        <v>44916</v>
      </c>
      <c r="K178" s="4">
        <v>45485</v>
      </c>
      <c r="L178" s="3">
        <v>3</v>
      </c>
      <c r="M178" s="3">
        <v>113202.05</v>
      </c>
      <c r="N178" s="3">
        <v>14</v>
      </c>
      <c r="O178" s="3" t="b">
        <v>0</v>
      </c>
      <c r="P178" s="3" t="b">
        <v>0</v>
      </c>
      <c r="Q178" s="3">
        <v>858.31965308219139</v>
      </c>
      <c r="R178" s="3">
        <v>24705.959734246571</v>
      </c>
      <c r="S178" s="3">
        <v>25564.27938732877</v>
      </c>
    </row>
    <row r="179" spans="1:19" x14ac:dyDescent="0.2">
      <c r="A179" s="3" t="s">
        <v>446</v>
      </c>
      <c r="B179" s="3" t="s">
        <v>447</v>
      </c>
      <c r="C179" s="3" t="s">
        <v>424</v>
      </c>
      <c r="D179" s="3" t="s">
        <v>385</v>
      </c>
      <c r="E179" s="3" t="s">
        <v>445</v>
      </c>
      <c r="F179" s="3" t="b">
        <v>0</v>
      </c>
      <c r="G179" s="3" t="b">
        <v>0</v>
      </c>
      <c r="H179" s="3" t="s">
        <v>387</v>
      </c>
      <c r="I179" s="4">
        <v>44854</v>
      </c>
      <c r="J179" s="4">
        <v>44889</v>
      </c>
      <c r="K179" s="4">
        <v>45485</v>
      </c>
      <c r="L179" s="3">
        <v>3</v>
      </c>
      <c r="M179" s="3">
        <v>275583.65000000002</v>
      </c>
      <c r="N179" s="3">
        <v>14</v>
      </c>
      <c r="O179" s="3" t="b">
        <v>0</v>
      </c>
      <c r="P179" s="3" t="b">
        <v>0</v>
      </c>
      <c r="Q179" s="3">
        <v>2378.3246506849309</v>
      </c>
      <c r="R179" s="3">
        <v>62999.177413698642</v>
      </c>
      <c r="S179" s="3">
        <v>65377.502064383567</v>
      </c>
    </row>
    <row r="180" spans="1:19" x14ac:dyDescent="0.2">
      <c r="A180" s="3" t="s">
        <v>448</v>
      </c>
      <c r="B180" s="3" t="s">
        <v>449</v>
      </c>
      <c r="C180" s="3" t="s">
        <v>450</v>
      </c>
      <c r="D180" s="3" t="s">
        <v>385</v>
      </c>
      <c r="E180" s="3" t="s">
        <v>445</v>
      </c>
      <c r="F180" s="3" t="b">
        <v>0</v>
      </c>
      <c r="G180" s="3" t="b">
        <v>0</v>
      </c>
      <c r="H180" s="3" t="s">
        <v>387</v>
      </c>
      <c r="I180" s="4">
        <v>44858</v>
      </c>
      <c r="J180" s="4">
        <v>44889</v>
      </c>
      <c r="K180" s="4">
        <v>45485</v>
      </c>
      <c r="L180" s="3">
        <v>3</v>
      </c>
      <c r="M180" s="3">
        <v>200000</v>
      </c>
      <c r="N180" s="3">
        <v>16</v>
      </c>
      <c r="O180" s="3" t="b">
        <v>0</v>
      </c>
      <c r="P180" s="3" t="b">
        <v>0</v>
      </c>
      <c r="Q180" s="3">
        <v>1528.767123287671</v>
      </c>
      <c r="R180" s="3">
        <v>52252.054794520547</v>
      </c>
      <c r="S180" s="3">
        <v>53780.821917808207</v>
      </c>
    </row>
    <row r="181" spans="1:19" x14ac:dyDescent="0.2">
      <c r="A181" s="3" t="s">
        <v>451</v>
      </c>
      <c r="B181" s="3" t="s">
        <v>452</v>
      </c>
      <c r="C181" s="3" t="s">
        <v>177</v>
      </c>
      <c r="D181" s="3" t="s">
        <v>385</v>
      </c>
      <c r="E181" s="3" t="s">
        <v>445</v>
      </c>
      <c r="F181" s="3" t="b">
        <v>0</v>
      </c>
      <c r="G181" s="3" t="b">
        <v>0</v>
      </c>
      <c r="H181" s="3" t="s">
        <v>387</v>
      </c>
      <c r="I181" s="4">
        <v>44859</v>
      </c>
      <c r="J181" s="4">
        <v>44889</v>
      </c>
      <c r="K181" s="4">
        <v>45485</v>
      </c>
      <c r="L181" s="3">
        <v>1</v>
      </c>
      <c r="M181" s="3">
        <v>250000</v>
      </c>
      <c r="N181" s="3">
        <v>14</v>
      </c>
      <c r="O181" s="3" t="b">
        <v>0</v>
      </c>
      <c r="P181" s="3" t="b">
        <v>0</v>
      </c>
      <c r="Q181" s="3">
        <v>1849.31506849315</v>
      </c>
      <c r="R181" s="3">
        <v>57150.684931506847</v>
      </c>
      <c r="S181" s="3">
        <v>59000</v>
      </c>
    </row>
    <row r="182" spans="1:19" x14ac:dyDescent="0.2">
      <c r="A182" s="3" t="s">
        <v>453</v>
      </c>
      <c r="B182" s="3" t="s">
        <v>454</v>
      </c>
      <c r="C182" s="3" t="s">
        <v>455</v>
      </c>
      <c r="D182" s="3" t="s">
        <v>385</v>
      </c>
      <c r="E182" s="3" t="s">
        <v>445</v>
      </c>
      <c r="F182" s="3" t="b">
        <v>0</v>
      </c>
      <c r="G182" s="3" t="b">
        <v>0</v>
      </c>
      <c r="H182" s="3" t="s">
        <v>387</v>
      </c>
      <c r="I182" s="4">
        <v>44872</v>
      </c>
      <c r="J182" s="4">
        <v>44903</v>
      </c>
      <c r="K182" s="4">
        <v>45485</v>
      </c>
      <c r="L182" s="3">
        <v>2</v>
      </c>
      <c r="M182" s="3">
        <v>118664.38</v>
      </c>
      <c r="N182" s="3">
        <v>14</v>
      </c>
      <c r="O182" s="3" t="b">
        <v>0</v>
      </c>
      <c r="P182" s="3" t="b">
        <v>0</v>
      </c>
      <c r="Q182" s="3">
        <v>926.55748767123271</v>
      </c>
      <c r="R182" s="3">
        <v>26489.790910684929</v>
      </c>
      <c r="S182" s="3">
        <v>27416.348398356171</v>
      </c>
    </row>
    <row r="183" spans="1:19" x14ac:dyDescent="0.2">
      <c r="A183" s="3" t="s">
        <v>456</v>
      </c>
      <c r="B183" s="3" t="s">
        <v>457</v>
      </c>
      <c r="C183" s="3" t="s">
        <v>458</v>
      </c>
      <c r="D183" s="3" t="s">
        <v>385</v>
      </c>
      <c r="E183" s="3" t="s">
        <v>459</v>
      </c>
      <c r="F183" s="3" t="b">
        <v>1</v>
      </c>
      <c r="G183" s="3" t="b">
        <v>0</v>
      </c>
      <c r="H183" s="3" t="s">
        <v>387</v>
      </c>
      <c r="I183" s="4">
        <v>44876</v>
      </c>
      <c r="J183" s="4">
        <v>44903</v>
      </c>
      <c r="K183" s="4">
        <v>45394</v>
      </c>
      <c r="L183" s="3">
        <v>1</v>
      </c>
      <c r="M183" s="3">
        <v>500000</v>
      </c>
      <c r="N183" s="3">
        <v>16</v>
      </c>
      <c r="O183" s="3" t="b">
        <v>0</v>
      </c>
      <c r="P183" s="3" t="b">
        <v>0</v>
      </c>
      <c r="Q183" s="3">
        <v>3410.9589041095878</v>
      </c>
      <c r="R183" s="3">
        <v>107616.43835616441</v>
      </c>
      <c r="S183" s="3">
        <v>111027.397260274</v>
      </c>
    </row>
    <row r="184" spans="1:19" x14ac:dyDescent="0.2">
      <c r="A184" s="3" t="s">
        <v>460</v>
      </c>
      <c r="B184" s="3" t="s">
        <v>461</v>
      </c>
      <c r="C184" s="3" t="s">
        <v>265</v>
      </c>
      <c r="D184" s="3" t="s">
        <v>385</v>
      </c>
      <c r="E184" s="3" t="s">
        <v>459</v>
      </c>
      <c r="F184" s="3" t="b">
        <v>1</v>
      </c>
      <c r="G184" s="3" t="b">
        <v>0</v>
      </c>
      <c r="H184" s="3" t="s">
        <v>387</v>
      </c>
      <c r="I184" s="4">
        <v>44862</v>
      </c>
      <c r="J184" s="4">
        <v>44903</v>
      </c>
      <c r="K184" s="4">
        <v>45394</v>
      </c>
      <c r="L184" s="3">
        <v>2</v>
      </c>
      <c r="M184" s="3">
        <v>111894.52</v>
      </c>
      <c r="N184" s="3">
        <v>14</v>
      </c>
      <c r="O184" s="3" t="b">
        <v>0</v>
      </c>
      <c r="P184" s="3" t="b">
        <v>0</v>
      </c>
      <c r="Q184" s="3">
        <v>1149.6012328767131</v>
      </c>
      <c r="R184" s="3">
        <v>21072.95699945205</v>
      </c>
      <c r="S184" s="3">
        <v>22222.558232328771</v>
      </c>
    </row>
    <row r="185" spans="1:19" x14ac:dyDescent="0.2">
      <c r="A185" s="3" t="s">
        <v>462</v>
      </c>
      <c r="B185" s="3" t="s">
        <v>463</v>
      </c>
      <c r="C185" s="3" t="s">
        <v>464</v>
      </c>
      <c r="D185" s="3" t="s">
        <v>385</v>
      </c>
      <c r="E185" s="3" t="s">
        <v>459</v>
      </c>
      <c r="F185" s="3" t="b">
        <v>1</v>
      </c>
      <c r="G185" s="3" t="b">
        <v>0</v>
      </c>
      <c r="H185" s="3" t="s">
        <v>387</v>
      </c>
      <c r="I185" s="4">
        <v>44876</v>
      </c>
      <c r="J185" s="4">
        <v>44903</v>
      </c>
      <c r="K185" s="4">
        <v>45394</v>
      </c>
      <c r="L185" s="3">
        <v>1</v>
      </c>
      <c r="M185" s="3">
        <v>400000</v>
      </c>
      <c r="N185" s="3">
        <v>14</v>
      </c>
      <c r="O185" s="3" t="b">
        <v>0</v>
      </c>
      <c r="P185" s="3" t="b">
        <v>0</v>
      </c>
      <c r="Q185" s="3">
        <v>2728.7671232876701</v>
      </c>
      <c r="R185" s="3">
        <v>75331.506849315061</v>
      </c>
      <c r="S185" s="3">
        <v>78060.273972602736</v>
      </c>
    </row>
    <row r="186" spans="1:19" x14ac:dyDescent="0.2">
      <c r="A186" s="3" t="s">
        <v>465</v>
      </c>
      <c r="B186" s="3" t="s">
        <v>466</v>
      </c>
      <c r="C186" s="3" t="s">
        <v>467</v>
      </c>
      <c r="D186" s="3" t="s">
        <v>385</v>
      </c>
      <c r="E186" s="3" t="s">
        <v>459</v>
      </c>
      <c r="F186" s="3" t="b">
        <v>1</v>
      </c>
      <c r="G186" s="3" t="b">
        <v>0</v>
      </c>
      <c r="H186" s="3" t="s">
        <v>387</v>
      </c>
      <c r="I186" s="4">
        <v>44887</v>
      </c>
      <c r="J186" s="4">
        <v>44903</v>
      </c>
      <c r="K186" s="4">
        <v>45394</v>
      </c>
      <c r="L186" s="3">
        <v>4</v>
      </c>
      <c r="M186" s="3">
        <v>100000</v>
      </c>
      <c r="N186" s="3">
        <v>14</v>
      </c>
      <c r="O186" s="3" t="b">
        <v>0</v>
      </c>
      <c r="P186" s="3" t="b">
        <v>0</v>
      </c>
      <c r="Q186" s="3">
        <v>410.95890410958901</v>
      </c>
      <c r="R186" s="3">
        <v>18832.876712328769</v>
      </c>
      <c r="S186" s="3">
        <v>19243.835616438351</v>
      </c>
    </row>
    <row r="187" spans="1:19" x14ac:dyDescent="0.2">
      <c r="A187" s="3" t="s">
        <v>394</v>
      </c>
      <c r="B187" s="3" t="s">
        <v>395</v>
      </c>
      <c r="C187" s="3" t="s">
        <v>396</v>
      </c>
      <c r="D187" s="3" t="s">
        <v>385</v>
      </c>
      <c r="E187" s="3" t="s">
        <v>468</v>
      </c>
      <c r="F187" s="3" t="b">
        <v>1</v>
      </c>
      <c r="G187" s="3" t="b">
        <v>0</v>
      </c>
      <c r="H187" s="3" t="s">
        <v>387</v>
      </c>
      <c r="I187" s="4">
        <v>44846</v>
      </c>
      <c r="J187" s="4">
        <v>44861</v>
      </c>
      <c r="K187" s="4">
        <v>45394</v>
      </c>
      <c r="L187" s="3">
        <v>3</v>
      </c>
      <c r="M187" s="3">
        <v>1100000</v>
      </c>
      <c r="N187" s="3">
        <v>18</v>
      </c>
      <c r="O187" s="3" t="b">
        <v>0</v>
      </c>
      <c r="P187" s="3" t="b">
        <v>0</v>
      </c>
      <c r="Q187" s="3">
        <v>4068.493150684933</v>
      </c>
      <c r="R187" s="3">
        <v>289134.24657534249</v>
      </c>
      <c r="S187" s="3">
        <v>293202.73972602742</v>
      </c>
    </row>
    <row r="188" spans="1:19" x14ac:dyDescent="0.2">
      <c r="A188" s="3" t="s">
        <v>381</v>
      </c>
      <c r="B188" s="3" t="s">
        <v>382</v>
      </c>
      <c r="C188" s="3" t="s">
        <v>383</v>
      </c>
      <c r="D188" s="3" t="s">
        <v>385</v>
      </c>
      <c r="E188" s="3" t="s">
        <v>469</v>
      </c>
      <c r="F188" s="3" t="b">
        <v>1</v>
      </c>
      <c r="G188" s="3" t="b">
        <v>1</v>
      </c>
      <c r="H188" s="3" t="s">
        <v>387</v>
      </c>
      <c r="I188" s="4">
        <v>44748</v>
      </c>
      <c r="J188" s="4">
        <v>44755</v>
      </c>
      <c r="K188" s="4">
        <v>45154</v>
      </c>
      <c r="L188" s="3">
        <v>4</v>
      </c>
      <c r="M188" s="3">
        <v>990694.47</v>
      </c>
      <c r="N188" s="3">
        <v>14</v>
      </c>
      <c r="O188" s="3" t="b">
        <v>0</v>
      </c>
      <c r="P188" s="3" t="b">
        <v>0</v>
      </c>
      <c r="Q188" s="3">
        <v>1424.9714979452051</v>
      </c>
      <c r="R188" s="3">
        <v>151616.9673813699</v>
      </c>
      <c r="S188" s="3">
        <v>153041.9388793151</v>
      </c>
    </row>
    <row r="189" spans="1:19" x14ac:dyDescent="0.2">
      <c r="A189" s="3" t="s">
        <v>206</v>
      </c>
      <c r="B189" s="3" t="s">
        <v>52</v>
      </c>
      <c r="C189" s="3" t="s">
        <v>53</v>
      </c>
      <c r="D189" s="3" t="s">
        <v>385</v>
      </c>
      <c r="E189" s="3" t="s">
        <v>469</v>
      </c>
      <c r="F189" s="3" t="b">
        <v>1</v>
      </c>
      <c r="G189" s="3" t="b">
        <v>1</v>
      </c>
      <c r="H189" s="3" t="s">
        <v>387</v>
      </c>
      <c r="I189" s="4">
        <v>44967</v>
      </c>
      <c r="J189" s="4">
        <v>45072</v>
      </c>
      <c r="K189" s="4">
        <v>45154</v>
      </c>
      <c r="L189" s="3">
        <v>15</v>
      </c>
      <c r="M189" s="3">
        <v>100000</v>
      </c>
      <c r="N189" s="3">
        <v>18</v>
      </c>
      <c r="O189" s="3" t="b">
        <v>0</v>
      </c>
      <c r="P189" s="3" t="b">
        <v>0</v>
      </c>
      <c r="Q189" s="3">
        <v>2953.4246575342522</v>
      </c>
      <c r="R189" s="3">
        <v>4043.8356164383558</v>
      </c>
      <c r="S189" s="3">
        <v>6997.260273972608</v>
      </c>
    </row>
    <row r="190" spans="1:19" x14ac:dyDescent="0.2">
      <c r="A190" s="3" t="s">
        <v>381</v>
      </c>
      <c r="B190" s="3" t="s">
        <v>382</v>
      </c>
      <c r="C190" s="3" t="s">
        <v>383</v>
      </c>
      <c r="D190" s="3" t="s">
        <v>385</v>
      </c>
      <c r="E190" s="3" t="s">
        <v>470</v>
      </c>
      <c r="F190" s="3" t="b">
        <v>0</v>
      </c>
      <c r="G190" s="3" t="b">
        <v>0</v>
      </c>
      <c r="H190" s="3" t="s">
        <v>387</v>
      </c>
      <c r="I190" s="4">
        <v>44748</v>
      </c>
      <c r="J190" s="4">
        <v>44755</v>
      </c>
      <c r="K190" s="4">
        <v>45429</v>
      </c>
      <c r="L190" s="3">
        <v>5</v>
      </c>
      <c r="M190" s="3">
        <v>990694.47</v>
      </c>
      <c r="N190" s="3">
        <v>14</v>
      </c>
      <c r="O190" s="3" t="b">
        <v>0</v>
      </c>
      <c r="P190" s="3" t="b">
        <v>0</v>
      </c>
      <c r="Q190" s="3">
        <v>1424.9714979452051</v>
      </c>
      <c r="R190" s="3">
        <v>256114.87723068491</v>
      </c>
      <c r="S190" s="3">
        <v>257539.84872863011</v>
      </c>
    </row>
    <row r="191" spans="1:19" x14ac:dyDescent="0.2">
      <c r="A191" s="3" t="s">
        <v>471</v>
      </c>
      <c r="B191" s="3" t="s">
        <v>472</v>
      </c>
      <c r="C191" s="3" t="s">
        <v>473</v>
      </c>
      <c r="D191" s="3" t="s">
        <v>385</v>
      </c>
      <c r="E191" s="3" t="s">
        <v>470</v>
      </c>
      <c r="F191" s="3" t="b">
        <v>0</v>
      </c>
      <c r="G191" s="3" t="b">
        <v>0</v>
      </c>
      <c r="H191" s="3" t="s">
        <v>387</v>
      </c>
      <c r="I191" s="4">
        <v>44862</v>
      </c>
      <c r="J191" s="4">
        <v>44903</v>
      </c>
      <c r="K191" s="4">
        <v>45429</v>
      </c>
      <c r="L191" s="3">
        <v>2</v>
      </c>
      <c r="M191" s="3">
        <v>117205.48</v>
      </c>
      <c r="N191" s="3">
        <v>14</v>
      </c>
      <c r="O191" s="3" t="b">
        <v>0</v>
      </c>
      <c r="P191" s="3" t="b">
        <v>0</v>
      </c>
      <c r="Q191" s="3">
        <v>1204.1658904109579</v>
      </c>
      <c r="R191" s="3">
        <v>23646.60697863013</v>
      </c>
      <c r="S191" s="3">
        <v>24850.772869041091</v>
      </c>
    </row>
    <row r="192" spans="1:19" x14ac:dyDescent="0.2">
      <c r="A192" s="3" t="s">
        <v>474</v>
      </c>
      <c r="B192" s="3" t="s">
        <v>475</v>
      </c>
      <c r="C192" s="3" t="s">
        <v>476</v>
      </c>
      <c r="D192" s="3" t="s">
        <v>385</v>
      </c>
      <c r="E192" s="3" t="s">
        <v>477</v>
      </c>
      <c r="F192" s="3" t="b">
        <v>1</v>
      </c>
      <c r="G192" s="3" t="b">
        <v>1</v>
      </c>
      <c r="H192" s="3" t="s">
        <v>387</v>
      </c>
      <c r="I192" s="4">
        <v>44876</v>
      </c>
      <c r="J192" s="4">
        <v>44903</v>
      </c>
      <c r="K192" s="4">
        <v>45177</v>
      </c>
      <c r="L192" s="3">
        <v>2</v>
      </c>
      <c r="M192" s="3">
        <v>118969.18</v>
      </c>
      <c r="N192" s="3">
        <v>14</v>
      </c>
      <c r="O192" s="3" t="b">
        <v>0</v>
      </c>
      <c r="P192" s="3" t="b">
        <v>0</v>
      </c>
      <c r="Q192" s="3">
        <v>811.59796767123282</v>
      </c>
      <c r="R192" s="3">
        <v>12503.171903561641</v>
      </c>
      <c r="S192" s="3">
        <v>13314.76987123288</v>
      </c>
    </row>
    <row r="193" spans="1:19" x14ac:dyDescent="0.2">
      <c r="A193" s="3" t="s">
        <v>478</v>
      </c>
      <c r="B193" s="3" t="s">
        <v>479</v>
      </c>
      <c r="C193" s="3" t="s">
        <v>480</v>
      </c>
      <c r="D193" s="3" t="s">
        <v>385</v>
      </c>
      <c r="E193" s="3" t="s">
        <v>477</v>
      </c>
      <c r="F193" s="3" t="b">
        <v>1</v>
      </c>
      <c r="G193" s="3" t="b">
        <v>1</v>
      </c>
      <c r="H193" s="3" t="s">
        <v>387</v>
      </c>
      <c r="I193" s="4">
        <v>44862</v>
      </c>
      <c r="J193" s="4">
        <v>44903</v>
      </c>
      <c r="K193" s="4">
        <v>45177</v>
      </c>
      <c r="L193" s="3">
        <v>2</v>
      </c>
      <c r="M193" s="3">
        <v>223789.04</v>
      </c>
      <c r="N193" s="3">
        <v>14</v>
      </c>
      <c r="O193" s="3" t="b">
        <v>0</v>
      </c>
      <c r="P193" s="3" t="b">
        <v>0</v>
      </c>
      <c r="Q193" s="3">
        <v>2299.2024657534262</v>
      </c>
      <c r="R193" s="3">
        <v>23519.308423013699</v>
      </c>
      <c r="S193" s="3">
        <v>25818.510888767119</v>
      </c>
    </row>
    <row r="194" spans="1:19" x14ac:dyDescent="0.2">
      <c r="A194" s="3" t="s">
        <v>418</v>
      </c>
      <c r="B194" s="3" t="s">
        <v>419</v>
      </c>
      <c r="C194" s="3" t="s">
        <v>420</v>
      </c>
      <c r="D194" s="3" t="s">
        <v>385</v>
      </c>
      <c r="E194" s="3" t="s">
        <v>477</v>
      </c>
      <c r="F194" s="3" t="b">
        <v>1</v>
      </c>
      <c r="G194" s="3" t="b">
        <v>1</v>
      </c>
      <c r="H194" s="3" t="s">
        <v>387</v>
      </c>
      <c r="I194" s="4">
        <v>44862</v>
      </c>
      <c r="J194" s="4">
        <v>44903</v>
      </c>
      <c r="K194" s="4">
        <v>45177</v>
      </c>
      <c r="L194" s="3">
        <v>7</v>
      </c>
      <c r="M194" s="3">
        <v>232778.08</v>
      </c>
      <c r="N194" s="3">
        <v>18</v>
      </c>
      <c r="O194" s="3" t="b">
        <v>0</v>
      </c>
      <c r="P194" s="3" t="b">
        <v>0</v>
      </c>
      <c r="Q194" s="3">
        <v>2391.555616438357</v>
      </c>
      <c r="R194" s="3">
        <v>31453.739467397259</v>
      </c>
      <c r="S194" s="3">
        <v>33845.295083835619</v>
      </c>
    </row>
    <row r="195" spans="1:19" x14ac:dyDescent="0.2">
      <c r="A195" s="3" t="s">
        <v>481</v>
      </c>
      <c r="B195" s="3" t="s">
        <v>482</v>
      </c>
      <c r="C195" s="3" t="s">
        <v>483</v>
      </c>
      <c r="D195" s="3" t="s">
        <v>385</v>
      </c>
      <c r="E195" s="3" t="s">
        <v>477</v>
      </c>
      <c r="F195" s="3" t="b">
        <v>1</v>
      </c>
      <c r="G195" s="3" t="b">
        <v>1</v>
      </c>
      <c r="H195" s="3" t="s">
        <v>387</v>
      </c>
      <c r="I195" s="4">
        <v>44862</v>
      </c>
      <c r="J195" s="4">
        <v>44903</v>
      </c>
      <c r="K195" s="4">
        <v>45177</v>
      </c>
      <c r="L195" s="3">
        <v>2</v>
      </c>
      <c r="M195" s="3">
        <v>500000</v>
      </c>
      <c r="N195" s="3">
        <v>16</v>
      </c>
      <c r="O195" s="3" t="b">
        <v>0</v>
      </c>
      <c r="P195" s="3" t="b">
        <v>0</v>
      </c>
      <c r="Q195" s="3">
        <v>5136.9863013698596</v>
      </c>
      <c r="R195" s="3">
        <v>60054.794520547941</v>
      </c>
      <c r="S195" s="3">
        <v>65191.780821917797</v>
      </c>
    </row>
    <row r="196" spans="1:19" x14ac:dyDescent="0.2">
      <c r="A196" s="3" t="s">
        <v>484</v>
      </c>
      <c r="B196" s="3" t="s">
        <v>485</v>
      </c>
      <c r="C196" s="3" t="s">
        <v>486</v>
      </c>
      <c r="D196" s="3" t="s">
        <v>385</v>
      </c>
      <c r="E196" s="3" t="s">
        <v>487</v>
      </c>
      <c r="F196" s="3" t="b">
        <v>0</v>
      </c>
      <c r="G196" s="3" t="b">
        <v>0</v>
      </c>
      <c r="H196" s="3" t="s">
        <v>387</v>
      </c>
      <c r="I196" s="4">
        <v>44862</v>
      </c>
      <c r="J196" s="4">
        <v>44903</v>
      </c>
      <c r="K196" s="4">
        <v>45449</v>
      </c>
      <c r="L196" s="3">
        <v>3</v>
      </c>
      <c r="M196" s="3">
        <v>1028006.85</v>
      </c>
      <c r="N196" s="3">
        <v>18</v>
      </c>
      <c r="O196" s="3" t="b">
        <v>0</v>
      </c>
      <c r="P196" s="3" t="b">
        <v>0</v>
      </c>
      <c r="Q196" s="3">
        <v>10561.71421232877</v>
      </c>
      <c r="R196" s="3">
        <v>276801.40607671242</v>
      </c>
      <c r="S196" s="3">
        <v>287363.12028904108</v>
      </c>
    </row>
    <row r="197" spans="1:19" x14ac:dyDescent="0.2">
      <c r="A197" s="3" t="s">
        <v>488</v>
      </c>
      <c r="B197" s="3" t="s">
        <v>489</v>
      </c>
      <c r="C197" s="3" t="s">
        <v>490</v>
      </c>
      <c r="D197" s="3" t="s">
        <v>385</v>
      </c>
      <c r="E197" s="3" t="s">
        <v>491</v>
      </c>
      <c r="F197" s="3" t="b">
        <v>0</v>
      </c>
      <c r="G197" s="3" t="b">
        <v>0</v>
      </c>
      <c r="H197" s="3" t="s">
        <v>387</v>
      </c>
      <c r="I197" s="4">
        <v>44868</v>
      </c>
      <c r="J197" s="4">
        <v>44909</v>
      </c>
      <c r="K197" s="4">
        <v>45471</v>
      </c>
      <c r="L197" s="3">
        <v>1</v>
      </c>
      <c r="M197" s="3">
        <v>350000</v>
      </c>
      <c r="N197" s="3">
        <v>18</v>
      </c>
      <c r="O197" s="3" t="b">
        <v>0</v>
      </c>
      <c r="P197" s="3" t="b">
        <v>0</v>
      </c>
      <c r="Q197" s="3">
        <v>3639.0410958904131</v>
      </c>
      <c r="R197" s="3">
        <v>97002.739726027401</v>
      </c>
      <c r="S197" s="3">
        <v>100641.7808219178</v>
      </c>
    </row>
    <row r="198" spans="1:19" x14ac:dyDescent="0.2">
      <c r="A198" s="3" t="s">
        <v>260</v>
      </c>
      <c r="B198" s="3" t="s">
        <v>261</v>
      </c>
      <c r="C198" s="3" t="s">
        <v>262</v>
      </c>
      <c r="D198" s="3" t="s">
        <v>385</v>
      </c>
      <c r="E198" s="3" t="s">
        <v>491</v>
      </c>
      <c r="F198" s="3" t="b">
        <v>0</v>
      </c>
      <c r="G198" s="3" t="b">
        <v>0</v>
      </c>
      <c r="H198" s="3" t="s">
        <v>387</v>
      </c>
      <c r="I198" s="4">
        <v>44988</v>
      </c>
      <c r="J198" s="4">
        <v>45107</v>
      </c>
      <c r="K198" s="4">
        <v>45471</v>
      </c>
      <c r="L198" s="3">
        <v>3</v>
      </c>
      <c r="M198" s="3">
        <v>254616.44</v>
      </c>
      <c r="N198" s="3">
        <v>16</v>
      </c>
      <c r="O198" s="3" t="b">
        <v>0</v>
      </c>
      <c r="P198" s="3" t="b">
        <v>0</v>
      </c>
      <c r="Q198" s="3">
        <v>8723.228992328759</v>
      </c>
      <c r="R198" s="3">
        <v>40627.0177139726</v>
      </c>
      <c r="S198" s="3">
        <v>49350.246706301361</v>
      </c>
    </row>
    <row r="199" spans="1:19" x14ac:dyDescent="0.2">
      <c r="A199" s="3" t="s">
        <v>492</v>
      </c>
      <c r="B199" s="3" t="s">
        <v>493</v>
      </c>
      <c r="C199" s="3" t="s">
        <v>343</v>
      </c>
      <c r="D199" s="3" t="s">
        <v>385</v>
      </c>
      <c r="E199" s="3" t="s">
        <v>491</v>
      </c>
      <c r="F199" s="3" t="b">
        <v>0</v>
      </c>
      <c r="G199" s="3" t="b">
        <v>0</v>
      </c>
      <c r="H199" s="3" t="s">
        <v>387</v>
      </c>
      <c r="I199" s="4">
        <v>44876</v>
      </c>
      <c r="J199" s="4">
        <v>44903</v>
      </c>
      <c r="K199" s="4">
        <v>45471</v>
      </c>
      <c r="L199" s="3">
        <v>1</v>
      </c>
      <c r="M199" s="3">
        <v>100000</v>
      </c>
      <c r="N199" s="3">
        <v>14</v>
      </c>
      <c r="O199" s="3" t="b">
        <v>0</v>
      </c>
      <c r="P199" s="3" t="b">
        <v>0</v>
      </c>
      <c r="Q199" s="3">
        <v>682.19178082191752</v>
      </c>
      <c r="R199" s="3">
        <v>21786.301369863009</v>
      </c>
      <c r="S199" s="3">
        <v>22468.493150684932</v>
      </c>
    </row>
    <row r="200" spans="1:19" x14ac:dyDescent="0.2">
      <c r="A200" s="3" t="s">
        <v>175</v>
      </c>
      <c r="B200" s="3" t="s">
        <v>176</v>
      </c>
      <c r="C200" s="3" t="s">
        <v>177</v>
      </c>
      <c r="D200" s="3" t="s">
        <v>385</v>
      </c>
      <c r="E200" s="3" t="s">
        <v>491</v>
      </c>
      <c r="F200" s="3" t="b">
        <v>0</v>
      </c>
      <c r="G200" s="3" t="b">
        <v>0</v>
      </c>
      <c r="H200" s="3" t="s">
        <v>387</v>
      </c>
      <c r="I200" s="4">
        <v>44887</v>
      </c>
      <c r="J200" s="4">
        <v>44916</v>
      </c>
      <c r="K200" s="4">
        <v>45471</v>
      </c>
      <c r="L200" s="3">
        <v>3</v>
      </c>
      <c r="M200" s="3">
        <v>100000</v>
      </c>
      <c r="N200" s="3">
        <v>16</v>
      </c>
      <c r="O200" s="3" t="b">
        <v>0</v>
      </c>
      <c r="P200" s="3" t="b">
        <v>0</v>
      </c>
      <c r="Q200" s="3">
        <v>758.21917808219143</v>
      </c>
      <c r="R200" s="3">
        <v>24328.767123287671</v>
      </c>
      <c r="S200" s="3">
        <v>25086.98630136986</v>
      </c>
    </row>
    <row r="201" spans="1:19" x14ac:dyDescent="0.2">
      <c r="A201" s="3" t="s">
        <v>203</v>
      </c>
      <c r="B201" s="3" t="s">
        <v>204</v>
      </c>
      <c r="C201" s="3" t="s">
        <v>205</v>
      </c>
      <c r="D201" s="3" t="s">
        <v>385</v>
      </c>
      <c r="E201" s="3" t="s">
        <v>491</v>
      </c>
      <c r="F201" s="3" t="b">
        <v>0</v>
      </c>
      <c r="G201" s="3" t="b">
        <v>0</v>
      </c>
      <c r="H201" s="3" t="s">
        <v>387</v>
      </c>
      <c r="I201" s="4">
        <v>44876</v>
      </c>
      <c r="J201" s="4">
        <v>44903</v>
      </c>
      <c r="K201" s="4">
        <v>45471</v>
      </c>
      <c r="L201" s="3">
        <v>4</v>
      </c>
      <c r="M201" s="3">
        <v>313690.76</v>
      </c>
      <c r="N201" s="3">
        <v>14</v>
      </c>
      <c r="O201" s="3" t="b">
        <v>0</v>
      </c>
      <c r="P201" s="3" t="b">
        <v>0</v>
      </c>
      <c r="Q201" s="3">
        <v>2139.9725819178079</v>
      </c>
      <c r="R201" s="3">
        <v>68341.614343013702</v>
      </c>
      <c r="S201" s="3">
        <v>70481.586924931515</v>
      </c>
    </row>
    <row r="202" spans="1:19" x14ac:dyDescent="0.2">
      <c r="A202" s="3" t="s">
        <v>484</v>
      </c>
      <c r="B202" s="3" t="s">
        <v>485</v>
      </c>
      <c r="C202" s="3" t="s">
        <v>486</v>
      </c>
      <c r="D202" s="3" t="s">
        <v>385</v>
      </c>
      <c r="E202" s="3" t="s">
        <v>494</v>
      </c>
      <c r="F202" s="3" t="b">
        <v>1</v>
      </c>
      <c r="G202" s="3" t="b">
        <v>0</v>
      </c>
      <c r="H202" s="3" t="s">
        <v>387</v>
      </c>
      <c r="I202" s="4">
        <v>44866</v>
      </c>
      <c r="J202" s="4">
        <v>44903</v>
      </c>
      <c r="K202" s="4">
        <v>45429</v>
      </c>
      <c r="L202" s="3">
        <v>4</v>
      </c>
      <c r="M202" s="3">
        <v>1100000</v>
      </c>
      <c r="N202" s="3">
        <v>18</v>
      </c>
      <c r="O202" s="3" t="b">
        <v>0</v>
      </c>
      <c r="P202" s="3" t="b">
        <v>0</v>
      </c>
      <c r="Q202" s="3">
        <v>10216.43835616439</v>
      </c>
      <c r="R202" s="3">
        <v>285336.98630136991</v>
      </c>
      <c r="S202" s="3">
        <v>295553.42465753428</v>
      </c>
    </row>
    <row r="203" spans="1:19" x14ac:dyDescent="0.2">
      <c r="A203" s="3" t="s">
        <v>206</v>
      </c>
      <c r="B203" s="3" t="s">
        <v>52</v>
      </c>
      <c r="C203" s="3" t="s">
        <v>53</v>
      </c>
      <c r="D203" s="3" t="s">
        <v>385</v>
      </c>
      <c r="E203" s="3" t="s">
        <v>495</v>
      </c>
      <c r="F203" s="3" t="b">
        <v>1</v>
      </c>
      <c r="G203" s="3" t="b">
        <v>1</v>
      </c>
      <c r="H203" s="3" t="s">
        <v>496</v>
      </c>
      <c r="I203" s="4">
        <v>44658</v>
      </c>
      <c r="J203" s="4">
        <v>44706</v>
      </c>
      <c r="K203" s="4">
        <v>45272</v>
      </c>
      <c r="L203" s="3">
        <v>9</v>
      </c>
      <c r="M203" s="3">
        <v>100000</v>
      </c>
      <c r="N203" s="3">
        <v>18</v>
      </c>
      <c r="O203" s="3" t="b">
        <v>1</v>
      </c>
      <c r="P203" s="3" t="b">
        <v>0</v>
      </c>
      <c r="Q203" s="3">
        <v>920.54794520548023</v>
      </c>
      <c r="R203" s="3">
        <v>27912.32876712329</v>
      </c>
      <c r="S203" s="3">
        <v>28832.876712328769</v>
      </c>
    </row>
    <row r="204" spans="1:19" x14ac:dyDescent="0.2">
      <c r="A204" s="3" t="s">
        <v>201</v>
      </c>
      <c r="B204" s="3" t="s">
        <v>202</v>
      </c>
      <c r="C204" s="3" t="s">
        <v>160</v>
      </c>
      <c r="D204" s="3" t="s">
        <v>385</v>
      </c>
      <c r="E204" s="3" t="s">
        <v>495</v>
      </c>
      <c r="F204" s="3" t="b">
        <v>1</v>
      </c>
      <c r="G204" s="3" t="b">
        <v>1</v>
      </c>
      <c r="H204" s="3" t="s">
        <v>496</v>
      </c>
      <c r="I204" s="4">
        <v>44697</v>
      </c>
      <c r="J204" s="4">
        <v>44706</v>
      </c>
      <c r="K204" s="4">
        <v>45308</v>
      </c>
      <c r="L204" s="3">
        <v>3</v>
      </c>
      <c r="M204" s="3">
        <v>200000</v>
      </c>
      <c r="N204" s="3">
        <v>16</v>
      </c>
      <c r="O204" s="3" t="b">
        <v>0</v>
      </c>
      <c r="P204" s="3" t="b">
        <v>0</v>
      </c>
      <c r="Q204" s="3">
        <v>345.20547945205482</v>
      </c>
      <c r="R204" s="3">
        <v>52778.082191780821</v>
      </c>
      <c r="S204" s="3">
        <v>53123.287671232873</v>
      </c>
    </row>
    <row r="205" spans="1:19" x14ac:dyDescent="0.2">
      <c r="A205" s="3" t="s">
        <v>497</v>
      </c>
      <c r="B205" s="3" t="s">
        <v>498</v>
      </c>
      <c r="C205" s="3" t="s">
        <v>499</v>
      </c>
      <c r="D205" s="3" t="s">
        <v>385</v>
      </c>
      <c r="E205" s="3" t="s">
        <v>495</v>
      </c>
      <c r="F205" s="3" t="b">
        <v>1</v>
      </c>
      <c r="G205" s="3" t="b">
        <v>1</v>
      </c>
      <c r="H205" s="3" t="s">
        <v>496</v>
      </c>
      <c r="I205" s="4">
        <v>44657</v>
      </c>
      <c r="J205" s="4">
        <v>44713</v>
      </c>
      <c r="K205" s="4">
        <v>45272</v>
      </c>
      <c r="L205" s="3">
        <v>10</v>
      </c>
      <c r="M205" s="3">
        <v>715859.19</v>
      </c>
      <c r="N205" s="3">
        <v>18</v>
      </c>
      <c r="O205" s="3" t="b">
        <v>1</v>
      </c>
      <c r="P205" s="3" t="b">
        <v>0</v>
      </c>
      <c r="Q205" s="3">
        <v>7697.937865068493</v>
      </c>
      <c r="R205" s="3">
        <v>197341.78547342459</v>
      </c>
      <c r="S205" s="3">
        <v>205039.72333849309</v>
      </c>
    </row>
    <row r="206" spans="1:19" x14ac:dyDescent="0.2">
      <c r="A206" s="3" t="s">
        <v>500</v>
      </c>
      <c r="B206" s="3" t="s">
        <v>501</v>
      </c>
      <c r="C206" s="3" t="s">
        <v>502</v>
      </c>
      <c r="D206" s="3" t="s">
        <v>385</v>
      </c>
      <c r="E206" s="3" t="s">
        <v>503</v>
      </c>
      <c r="F206" s="3" t="b">
        <v>1</v>
      </c>
      <c r="G206" s="3" t="b">
        <v>0</v>
      </c>
      <c r="H206" s="3" t="s">
        <v>496</v>
      </c>
      <c r="I206" s="4">
        <v>44775</v>
      </c>
      <c r="J206" s="4">
        <v>44819</v>
      </c>
      <c r="K206" s="4">
        <v>45272</v>
      </c>
      <c r="L206" s="3">
        <v>1</v>
      </c>
      <c r="M206" s="3">
        <v>500000</v>
      </c>
      <c r="N206" s="3">
        <v>16</v>
      </c>
      <c r="O206" s="3" t="b">
        <v>1</v>
      </c>
      <c r="P206" s="3" t="b">
        <v>0</v>
      </c>
      <c r="Q206" s="3">
        <v>4972.6027397260232</v>
      </c>
      <c r="R206" s="3">
        <v>99287.671232876717</v>
      </c>
      <c r="S206" s="3">
        <v>104260.27397260271</v>
      </c>
    </row>
    <row r="207" spans="1:19" x14ac:dyDescent="0.2">
      <c r="A207" s="3" t="s">
        <v>504</v>
      </c>
      <c r="B207" s="3" t="s">
        <v>505</v>
      </c>
      <c r="C207" s="3" t="s">
        <v>506</v>
      </c>
      <c r="D207" s="3" t="s">
        <v>385</v>
      </c>
      <c r="E207" s="3" t="s">
        <v>503</v>
      </c>
      <c r="F207" s="3" t="b">
        <v>1</v>
      </c>
      <c r="G207" s="3" t="b">
        <v>0</v>
      </c>
      <c r="H207" s="3" t="s">
        <v>496</v>
      </c>
      <c r="I207" s="4">
        <v>44657</v>
      </c>
      <c r="J207" s="4">
        <v>44694</v>
      </c>
      <c r="K207" s="4">
        <v>45323</v>
      </c>
      <c r="L207" s="3">
        <v>10</v>
      </c>
      <c r="M207" s="3">
        <v>500000</v>
      </c>
      <c r="N207" s="3">
        <v>18</v>
      </c>
      <c r="O207" s="3" t="b">
        <v>1</v>
      </c>
      <c r="P207" s="3" t="b">
        <v>0</v>
      </c>
      <c r="Q207" s="3">
        <v>3547.9452054794492</v>
      </c>
      <c r="R207" s="3">
        <v>155095.89041095891</v>
      </c>
      <c r="S207" s="3">
        <v>158643.83561643839</v>
      </c>
    </row>
    <row r="208" spans="1:19" x14ac:dyDescent="0.2">
      <c r="A208" s="3" t="s">
        <v>507</v>
      </c>
      <c r="B208" s="3" t="s">
        <v>508</v>
      </c>
      <c r="C208" s="3" t="s">
        <v>509</v>
      </c>
      <c r="D208" s="3" t="s">
        <v>385</v>
      </c>
      <c r="E208" s="3" t="s">
        <v>510</v>
      </c>
      <c r="F208" s="3" t="b">
        <v>1</v>
      </c>
      <c r="G208" s="3" t="b">
        <v>1</v>
      </c>
      <c r="H208" s="3" t="s">
        <v>496</v>
      </c>
      <c r="I208" s="4">
        <v>44914</v>
      </c>
      <c r="J208" s="4">
        <v>45008</v>
      </c>
      <c r="K208" s="4">
        <v>45323</v>
      </c>
      <c r="L208" s="3">
        <v>2</v>
      </c>
      <c r="M208" s="3">
        <v>100000</v>
      </c>
      <c r="N208" s="3">
        <v>14</v>
      </c>
      <c r="O208" s="3" t="b">
        <v>0</v>
      </c>
      <c r="P208" s="3" t="b">
        <v>0</v>
      </c>
      <c r="Q208" s="3">
        <v>2545.890410958903</v>
      </c>
      <c r="R208" s="3">
        <v>12082.19178082192</v>
      </c>
      <c r="S208" s="3">
        <v>14628.082191780821</v>
      </c>
    </row>
    <row r="209" spans="1:19" x14ac:dyDescent="0.2">
      <c r="A209" s="3" t="s">
        <v>511</v>
      </c>
      <c r="B209" s="3" t="s">
        <v>512</v>
      </c>
      <c r="C209" s="3" t="s">
        <v>513</v>
      </c>
      <c r="D209" s="3" t="s">
        <v>385</v>
      </c>
      <c r="E209" s="3" t="s">
        <v>510</v>
      </c>
      <c r="F209" s="3" t="b">
        <v>1</v>
      </c>
      <c r="G209" s="3" t="b">
        <v>1</v>
      </c>
      <c r="H209" s="3" t="s">
        <v>496</v>
      </c>
      <c r="I209" s="4">
        <v>44705</v>
      </c>
      <c r="J209" s="4">
        <v>44719</v>
      </c>
      <c r="K209" s="4">
        <v>45272</v>
      </c>
      <c r="L209" s="3">
        <v>3</v>
      </c>
      <c r="M209" s="3">
        <v>100000</v>
      </c>
      <c r="N209" s="3">
        <v>14</v>
      </c>
      <c r="O209" s="3" t="b">
        <v>1</v>
      </c>
      <c r="P209" s="3" t="b">
        <v>0</v>
      </c>
      <c r="Q209" s="3">
        <v>278.0821917808218</v>
      </c>
      <c r="R209" s="3">
        <v>21210.95890410959</v>
      </c>
      <c r="S209" s="3">
        <v>21489.04109589041</v>
      </c>
    </row>
    <row r="210" spans="1:19" x14ac:dyDescent="0.2">
      <c r="A210" s="3" t="s">
        <v>504</v>
      </c>
      <c r="B210" s="3" t="s">
        <v>505</v>
      </c>
      <c r="C210" s="3" t="s">
        <v>506</v>
      </c>
      <c r="D210" s="3" t="s">
        <v>385</v>
      </c>
      <c r="E210" s="3" t="s">
        <v>510</v>
      </c>
      <c r="F210" s="3" t="b">
        <v>1</v>
      </c>
      <c r="G210" s="3" t="b">
        <v>1</v>
      </c>
      <c r="H210" s="3" t="s">
        <v>496</v>
      </c>
      <c r="I210" s="4">
        <v>44657</v>
      </c>
      <c r="J210" s="4">
        <v>44694</v>
      </c>
      <c r="K210" s="4">
        <v>45323</v>
      </c>
      <c r="L210" s="3">
        <v>11</v>
      </c>
      <c r="M210" s="3">
        <v>551117.11</v>
      </c>
      <c r="N210" s="3">
        <v>18</v>
      </c>
      <c r="O210" s="3" t="b">
        <v>0</v>
      </c>
      <c r="P210" s="3" t="b">
        <v>0</v>
      </c>
      <c r="Q210" s="3">
        <v>3910.6666161643839</v>
      </c>
      <c r="R210" s="3">
        <v>170951.9977923288</v>
      </c>
      <c r="S210" s="3">
        <v>174862.6644084932</v>
      </c>
    </row>
    <row r="211" spans="1:19" x14ac:dyDescent="0.2">
      <c r="A211" s="3" t="s">
        <v>514</v>
      </c>
      <c r="B211" s="3" t="s">
        <v>515</v>
      </c>
      <c r="C211" s="3" t="s">
        <v>516</v>
      </c>
      <c r="D211" s="3" t="s">
        <v>385</v>
      </c>
      <c r="E211" s="3" t="s">
        <v>510</v>
      </c>
      <c r="F211" s="3" t="b">
        <v>1</v>
      </c>
      <c r="G211" s="3" t="b">
        <v>1</v>
      </c>
      <c r="H211" s="3" t="s">
        <v>496</v>
      </c>
      <c r="I211" s="4">
        <v>44938</v>
      </c>
      <c r="J211" s="4">
        <v>45016</v>
      </c>
      <c r="K211" s="4">
        <v>45272</v>
      </c>
      <c r="L211" s="3">
        <v>1</v>
      </c>
      <c r="M211" s="3">
        <v>150000</v>
      </c>
      <c r="N211" s="3">
        <v>14</v>
      </c>
      <c r="O211" s="3" t="b">
        <v>1</v>
      </c>
      <c r="P211" s="3" t="b">
        <v>0</v>
      </c>
      <c r="Q211" s="3">
        <v>3185.9589041095878</v>
      </c>
      <c r="R211" s="3">
        <v>14728.767123287669</v>
      </c>
      <c r="S211" s="3">
        <v>17914.726027397261</v>
      </c>
    </row>
    <row r="212" spans="1:19" x14ac:dyDescent="0.2">
      <c r="A212" s="3" t="s">
        <v>517</v>
      </c>
      <c r="B212" s="3" t="s">
        <v>518</v>
      </c>
      <c r="C212" s="3" t="s">
        <v>31</v>
      </c>
      <c r="D212" s="3" t="s">
        <v>385</v>
      </c>
      <c r="E212" s="3" t="s">
        <v>510</v>
      </c>
      <c r="F212" s="3" t="b">
        <v>1</v>
      </c>
      <c r="G212" s="3" t="b">
        <v>1</v>
      </c>
      <c r="H212" s="3" t="s">
        <v>496</v>
      </c>
      <c r="I212" s="4">
        <v>44697</v>
      </c>
      <c r="J212" s="4">
        <v>44706</v>
      </c>
      <c r="K212" s="4">
        <v>45299</v>
      </c>
      <c r="L212" s="3">
        <v>1</v>
      </c>
      <c r="M212" s="3">
        <v>100000</v>
      </c>
      <c r="N212" s="3">
        <v>14</v>
      </c>
      <c r="O212" s="3" t="b">
        <v>1</v>
      </c>
      <c r="P212" s="3" t="b">
        <v>0</v>
      </c>
      <c r="Q212" s="3">
        <v>172.60273972602741</v>
      </c>
      <c r="R212" s="3">
        <v>22745.205479452052</v>
      </c>
      <c r="S212" s="3">
        <v>22917.808219178081</v>
      </c>
    </row>
    <row r="213" spans="1:19" x14ac:dyDescent="0.2">
      <c r="A213" s="3" t="s">
        <v>519</v>
      </c>
      <c r="B213" s="3" t="s">
        <v>520</v>
      </c>
      <c r="C213" s="3" t="s">
        <v>521</v>
      </c>
      <c r="D213" s="3" t="s">
        <v>385</v>
      </c>
      <c r="E213" s="3" t="s">
        <v>522</v>
      </c>
      <c r="F213" s="3" t="b">
        <v>1</v>
      </c>
      <c r="G213" s="3" t="b">
        <v>1</v>
      </c>
      <c r="H213" s="3" t="s">
        <v>496</v>
      </c>
      <c r="I213" s="4">
        <v>44676</v>
      </c>
      <c r="J213" s="4">
        <v>44706</v>
      </c>
      <c r="K213" s="4">
        <v>45272</v>
      </c>
      <c r="L213" s="3">
        <v>4</v>
      </c>
      <c r="M213" s="3">
        <v>622783.56000000006</v>
      </c>
      <c r="N213" s="3">
        <v>16</v>
      </c>
      <c r="O213" s="3" t="b">
        <v>1</v>
      </c>
      <c r="P213" s="3" t="b">
        <v>0</v>
      </c>
      <c r="Q213" s="3">
        <v>3583.138290410961</v>
      </c>
      <c r="R213" s="3">
        <v>154518.5731331507</v>
      </c>
      <c r="S213" s="3">
        <v>158101.71142356159</v>
      </c>
    </row>
    <row r="214" spans="1:19" x14ac:dyDescent="0.2">
      <c r="A214" s="3" t="s">
        <v>158</v>
      </c>
      <c r="B214" s="3" t="s">
        <v>159</v>
      </c>
      <c r="C214" s="3" t="s">
        <v>160</v>
      </c>
      <c r="D214" s="3" t="s">
        <v>385</v>
      </c>
      <c r="E214" s="3" t="s">
        <v>522</v>
      </c>
      <c r="F214" s="3" t="b">
        <v>1</v>
      </c>
      <c r="G214" s="3" t="b">
        <v>1</v>
      </c>
      <c r="H214" s="3" t="s">
        <v>496</v>
      </c>
      <c r="I214" s="4">
        <v>44684</v>
      </c>
      <c r="J214" s="4">
        <v>44706</v>
      </c>
      <c r="K214" s="4">
        <v>45323</v>
      </c>
      <c r="L214" s="3">
        <v>2</v>
      </c>
      <c r="M214" s="3">
        <v>200000</v>
      </c>
      <c r="N214" s="3">
        <v>14</v>
      </c>
      <c r="O214" s="3" t="b">
        <v>1</v>
      </c>
      <c r="P214" s="3" t="b">
        <v>0</v>
      </c>
      <c r="Q214" s="3">
        <v>843.83561643835651</v>
      </c>
      <c r="R214" s="3">
        <v>47331.506849315068</v>
      </c>
      <c r="S214" s="3">
        <v>48175.342465753427</v>
      </c>
    </row>
    <row r="215" spans="1:19" x14ac:dyDescent="0.2">
      <c r="A215" s="3" t="s">
        <v>523</v>
      </c>
      <c r="B215" s="3" t="s">
        <v>524</v>
      </c>
      <c r="C215" s="3" t="s">
        <v>296</v>
      </c>
      <c r="D215" s="3" t="s">
        <v>385</v>
      </c>
      <c r="E215" s="3" t="s">
        <v>522</v>
      </c>
      <c r="F215" s="3" t="b">
        <v>1</v>
      </c>
      <c r="G215" s="3" t="b">
        <v>1</v>
      </c>
      <c r="H215" s="3" t="s">
        <v>496</v>
      </c>
      <c r="I215" s="4">
        <v>44697</v>
      </c>
      <c r="J215" s="4">
        <v>44706</v>
      </c>
      <c r="K215" s="4">
        <v>45323</v>
      </c>
      <c r="L215" s="3">
        <v>1</v>
      </c>
      <c r="M215" s="3">
        <v>200000</v>
      </c>
      <c r="N215" s="3">
        <v>14</v>
      </c>
      <c r="O215" s="3" t="b">
        <v>1</v>
      </c>
      <c r="P215" s="3" t="b">
        <v>0</v>
      </c>
      <c r="Q215" s="3">
        <v>345.20547945205482</v>
      </c>
      <c r="R215" s="3">
        <v>47331.506849315068</v>
      </c>
      <c r="S215" s="3">
        <v>47676.71232876712</v>
      </c>
    </row>
    <row r="216" spans="1:19" x14ac:dyDescent="0.2">
      <c r="A216" s="3" t="s">
        <v>122</v>
      </c>
      <c r="B216" s="3" t="s">
        <v>123</v>
      </c>
      <c r="C216" s="3" t="s">
        <v>124</v>
      </c>
      <c r="D216" s="3" t="s">
        <v>385</v>
      </c>
      <c r="E216" s="3" t="s">
        <v>525</v>
      </c>
      <c r="F216" s="3" t="b">
        <v>1</v>
      </c>
      <c r="G216" s="3" t="b">
        <v>1</v>
      </c>
      <c r="H216" s="3" t="s">
        <v>496</v>
      </c>
      <c r="I216" s="4">
        <v>44706</v>
      </c>
      <c r="J216" s="4">
        <v>44719</v>
      </c>
      <c r="K216" s="4">
        <v>45272</v>
      </c>
      <c r="L216" s="3">
        <v>9</v>
      </c>
      <c r="M216" s="3">
        <v>771986.94</v>
      </c>
      <c r="N216" s="3">
        <v>18</v>
      </c>
      <c r="O216" s="3" t="b">
        <v>1</v>
      </c>
      <c r="P216" s="3" t="b">
        <v>0</v>
      </c>
      <c r="Q216" s="3">
        <v>1998.705913150684</v>
      </c>
      <c r="R216" s="3">
        <v>210530.35618520551</v>
      </c>
      <c r="S216" s="3">
        <v>212529.06209835611</v>
      </c>
    </row>
    <row r="217" spans="1:19" x14ac:dyDescent="0.2">
      <c r="A217" s="3" t="s">
        <v>526</v>
      </c>
      <c r="B217" s="3" t="s">
        <v>527</v>
      </c>
      <c r="C217" s="3" t="s">
        <v>528</v>
      </c>
      <c r="D217" s="3" t="s">
        <v>385</v>
      </c>
      <c r="E217" s="3" t="s">
        <v>525</v>
      </c>
      <c r="F217" s="3" t="b">
        <v>1</v>
      </c>
      <c r="G217" s="3" t="b">
        <v>1</v>
      </c>
      <c r="H217" s="3" t="s">
        <v>496</v>
      </c>
      <c r="I217" s="4">
        <v>44705</v>
      </c>
      <c r="J217" s="4">
        <v>44721</v>
      </c>
      <c r="K217" s="4">
        <v>45272</v>
      </c>
      <c r="L217" s="3">
        <v>7</v>
      </c>
      <c r="M217" s="3">
        <v>250000</v>
      </c>
      <c r="N217" s="3">
        <v>16</v>
      </c>
      <c r="O217" s="3" t="b">
        <v>1</v>
      </c>
      <c r="P217" s="3" t="b">
        <v>0</v>
      </c>
      <c r="Q217" s="3">
        <v>797.94520547945194</v>
      </c>
      <c r="R217" s="3">
        <v>60383.561643835623</v>
      </c>
      <c r="S217" s="3">
        <v>61181.506849315068</v>
      </c>
    </row>
    <row r="218" spans="1:19" x14ac:dyDescent="0.2">
      <c r="A218" s="3" t="s">
        <v>529</v>
      </c>
      <c r="B218" s="3" t="s">
        <v>137</v>
      </c>
      <c r="C218" s="3" t="s">
        <v>530</v>
      </c>
      <c r="D218" s="3" t="s">
        <v>385</v>
      </c>
      <c r="E218" s="3" t="s">
        <v>531</v>
      </c>
      <c r="F218" s="3" t="b">
        <v>0</v>
      </c>
      <c r="G218" s="3" t="b">
        <v>0</v>
      </c>
      <c r="H218" s="3" t="s">
        <v>496</v>
      </c>
      <c r="I218" s="4">
        <v>44762</v>
      </c>
      <c r="J218" s="4">
        <v>44791</v>
      </c>
      <c r="K218" s="4">
        <v>45415</v>
      </c>
      <c r="L218" s="3">
        <v>2</v>
      </c>
      <c r="M218" s="3">
        <v>100000</v>
      </c>
      <c r="N218" s="3">
        <v>14</v>
      </c>
      <c r="O218" s="3" t="b">
        <v>0</v>
      </c>
      <c r="P218" s="3" t="b">
        <v>0</v>
      </c>
      <c r="Q218" s="3">
        <v>632.87671232876687</v>
      </c>
      <c r="R218" s="3">
        <v>23934.246575342459</v>
      </c>
      <c r="S218" s="3">
        <v>24567.123287671231</v>
      </c>
    </row>
    <row r="219" spans="1:19" x14ac:dyDescent="0.2">
      <c r="A219" s="3" t="s">
        <v>532</v>
      </c>
      <c r="B219" s="3" t="s">
        <v>533</v>
      </c>
      <c r="C219" s="3" t="s">
        <v>534</v>
      </c>
      <c r="D219" s="3" t="s">
        <v>385</v>
      </c>
      <c r="E219" s="3" t="s">
        <v>531</v>
      </c>
      <c r="F219" s="3" t="b">
        <v>0</v>
      </c>
      <c r="G219" s="3" t="b">
        <v>0</v>
      </c>
      <c r="H219" s="3" t="s">
        <v>496</v>
      </c>
      <c r="I219" s="4">
        <v>44708</v>
      </c>
      <c r="J219" s="4">
        <v>44735</v>
      </c>
      <c r="K219" s="4">
        <v>45415</v>
      </c>
      <c r="L219" s="3">
        <v>2</v>
      </c>
      <c r="M219" s="3">
        <v>126369.86</v>
      </c>
      <c r="N219" s="3">
        <v>14</v>
      </c>
      <c r="O219" s="3" t="b">
        <v>0</v>
      </c>
      <c r="P219" s="3" t="b">
        <v>0</v>
      </c>
      <c r="Q219" s="3">
        <v>694.16868301369857</v>
      </c>
      <c r="R219" s="3">
        <v>32960.029238356161</v>
      </c>
      <c r="S219" s="3">
        <v>33654.197921369858</v>
      </c>
    </row>
    <row r="220" spans="1:19" x14ac:dyDescent="0.2">
      <c r="A220" s="3" t="s">
        <v>535</v>
      </c>
      <c r="B220" s="3" t="s">
        <v>536</v>
      </c>
      <c r="C220" s="3" t="s">
        <v>537</v>
      </c>
      <c r="D220" s="3" t="s">
        <v>385</v>
      </c>
      <c r="E220" s="3" t="s">
        <v>531</v>
      </c>
      <c r="F220" s="3" t="b">
        <v>0</v>
      </c>
      <c r="G220" s="3" t="b">
        <v>0</v>
      </c>
      <c r="H220" s="3" t="s">
        <v>496</v>
      </c>
      <c r="I220" s="4">
        <v>44705</v>
      </c>
      <c r="J220" s="4">
        <v>44721</v>
      </c>
      <c r="K220" s="4">
        <v>45415</v>
      </c>
      <c r="L220" s="3">
        <v>2</v>
      </c>
      <c r="M220" s="3">
        <v>350000</v>
      </c>
      <c r="N220" s="3">
        <v>14</v>
      </c>
      <c r="O220" s="3" t="b">
        <v>0</v>
      </c>
      <c r="P220" s="3" t="b">
        <v>0</v>
      </c>
      <c r="Q220" s="3">
        <v>1117.1232876712329</v>
      </c>
      <c r="R220" s="3">
        <v>93167.123287671231</v>
      </c>
      <c r="S220" s="3">
        <v>94284.246575342462</v>
      </c>
    </row>
    <row r="221" spans="1:19" x14ac:dyDescent="0.2">
      <c r="A221" s="3" t="s">
        <v>538</v>
      </c>
      <c r="B221" s="3" t="s">
        <v>539</v>
      </c>
      <c r="C221" s="3" t="s">
        <v>540</v>
      </c>
      <c r="D221" s="3" t="s">
        <v>385</v>
      </c>
      <c r="E221" s="3" t="s">
        <v>531</v>
      </c>
      <c r="F221" s="3" t="b">
        <v>0</v>
      </c>
      <c r="G221" s="3" t="b">
        <v>0</v>
      </c>
      <c r="H221" s="3" t="s">
        <v>496</v>
      </c>
      <c r="I221" s="4">
        <v>44791</v>
      </c>
      <c r="J221" s="4">
        <v>44819</v>
      </c>
      <c r="K221" s="4">
        <v>45415</v>
      </c>
      <c r="L221" s="3">
        <v>12</v>
      </c>
      <c r="M221" s="3">
        <v>288241.52</v>
      </c>
      <c r="N221" s="3">
        <v>18</v>
      </c>
      <c r="O221" s="3" t="b">
        <v>0</v>
      </c>
      <c r="P221" s="3" t="b">
        <v>0</v>
      </c>
      <c r="Q221" s="3">
        <v>1824.213455342468</v>
      </c>
      <c r="R221" s="3">
        <v>84719.315796164388</v>
      </c>
      <c r="S221" s="3">
        <v>86543.529251506858</v>
      </c>
    </row>
    <row r="222" spans="1:19" x14ac:dyDescent="0.2">
      <c r="A222" s="3" t="s">
        <v>541</v>
      </c>
      <c r="B222" s="3" t="s">
        <v>542</v>
      </c>
      <c r="C222" s="3" t="s">
        <v>543</v>
      </c>
      <c r="D222" s="3" t="s">
        <v>385</v>
      </c>
      <c r="E222" s="3" t="s">
        <v>531</v>
      </c>
      <c r="F222" s="3" t="b">
        <v>0</v>
      </c>
      <c r="G222" s="3" t="b">
        <v>0</v>
      </c>
      <c r="H222" s="3" t="s">
        <v>496</v>
      </c>
      <c r="I222" s="4">
        <v>44707</v>
      </c>
      <c r="J222" s="4">
        <v>44721</v>
      </c>
      <c r="K222" s="4">
        <v>45415</v>
      </c>
      <c r="L222" s="3">
        <v>3</v>
      </c>
      <c r="M222" s="3">
        <v>146383.1</v>
      </c>
      <c r="N222" s="3">
        <v>16</v>
      </c>
      <c r="O222" s="3" t="b">
        <v>0</v>
      </c>
      <c r="P222" s="3" t="b">
        <v>0</v>
      </c>
      <c r="Q222" s="3">
        <v>411.0758287671232</v>
      </c>
      <c r="R222" s="3">
        <v>44532.546367123286</v>
      </c>
      <c r="S222" s="3">
        <v>44943.622195890413</v>
      </c>
    </row>
    <row r="223" spans="1:19" x14ac:dyDescent="0.2">
      <c r="A223" s="3" t="s">
        <v>252</v>
      </c>
      <c r="B223" s="3" t="s">
        <v>253</v>
      </c>
      <c r="C223" s="3" t="s">
        <v>254</v>
      </c>
      <c r="D223" s="3" t="s">
        <v>385</v>
      </c>
      <c r="E223" s="3" t="s">
        <v>544</v>
      </c>
      <c r="F223" s="3" t="b">
        <v>1</v>
      </c>
      <c r="G223" s="3" t="b">
        <v>0</v>
      </c>
      <c r="H223" s="3" t="s">
        <v>496</v>
      </c>
      <c r="I223" s="4">
        <v>44706</v>
      </c>
      <c r="J223" s="4">
        <v>44721</v>
      </c>
      <c r="K223" s="4">
        <v>45385</v>
      </c>
      <c r="L223" s="3">
        <v>8</v>
      </c>
      <c r="M223" s="3">
        <v>1000000</v>
      </c>
      <c r="N223" s="3">
        <v>18</v>
      </c>
      <c r="O223" s="3" t="b">
        <v>0</v>
      </c>
      <c r="P223" s="3" t="b">
        <v>0</v>
      </c>
      <c r="Q223" s="3">
        <v>3000</v>
      </c>
      <c r="R223" s="3">
        <v>327452.05479452049</v>
      </c>
      <c r="S223" s="3">
        <v>330452.05479452049</v>
      </c>
    </row>
    <row r="224" spans="1:19" x14ac:dyDescent="0.2">
      <c r="A224" s="3" t="s">
        <v>545</v>
      </c>
      <c r="B224" s="3" t="s">
        <v>546</v>
      </c>
      <c r="C224" s="3" t="s">
        <v>547</v>
      </c>
      <c r="D224" s="3" t="s">
        <v>385</v>
      </c>
      <c r="E224" s="3" t="s">
        <v>548</v>
      </c>
      <c r="F224" s="3" t="b">
        <v>1</v>
      </c>
      <c r="G224" s="3" t="b">
        <v>1</v>
      </c>
      <c r="H224" s="3" t="s">
        <v>496</v>
      </c>
      <c r="I224" s="4">
        <v>44705</v>
      </c>
      <c r="J224" s="4">
        <v>44719</v>
      </c>
      <c r="K224" s="4">
        <v>45330</v>
      </c>
      <c r="L224" s="3">
        <v>4</v>
      </c>
      <c r="M224" s="3">
        <v>149779.92000000001</v>
      </c>
      <c r="N224" s="3">
        <v>14</v>
      </c>
      <c r="O224" s="3" t="b">
        <v>0</v>
      </c>
      <c r="P224" s="3" t="b">
        <v>0</v>
      </c>
      <c r="Q224" s="3">
        <v>416.51128438356159</v>
      </c>
      <c r="R224" s="3">
        <v>35101.847552876709</v>
      </c>
      <c r="S224" s="3">
        <v>35518.358837260268</v>
      </c>
    </row>
    <row r="225" spans="1:19" x14ac:dyDescent="0.2">
      <c r="A225" s="3" t="s">
        <v>549</v>
      </c>
      <c r="B225" s="3" t="s">
        <v>550</v>
      </c>
      <c r="C225" s="3" t="s">
        <v>551</v>
      </c>
      <c r="D225" s="3" t="s">
        <v>385</v>
      </c>
      <c r="E225" s="3" t="s">
        <v>548</v>
      </c>
      <c r="F225" s="3" t="b">
        <v>1</v>
      </c>
      <c r="G225" s="3" t="b">
        <v>1</v>
      </c>
      <c r="H225" s="3" t="s">
        <v>496</v>
      </c>
      <c r="I225" s="4">
        <v>44713</v>
      </c>
      <c r="J225" s="4">
        <v>44735</v>
      </c>
      <c r="K225" s="4">
        <v>45233</v>
      </c>
      <c r="L225" s="3">
        <v>4</v>
      </c>
      <c r="M225" s="3">
        <v>324145.21000000002</v>
      </c>
      <c r="N225" s="3">
        <v>14</v>
      </c>
      <c r="O225" s="3" t="b">
        <v>1</v>
      </c>
      <c r="P225" s="3" t="b">
        <v>0</v>
      </c>
      <c r="Q225" s="3">
        <v>1465.3139630136991</v>
      </c>
      <c r="R225" s="3">
        <v>61916.175455342469</v>
      </c>
      <c r="S225" s="3">
        <v>63381.48941835617</v>
      </c>
    </row>
    <row r="226" spans="1:19" x14ac:dyDescent="0.2">
      <c r="A226" s="3" t="s">
        <v>26</v>
      </c>
      <c r="B226" s="3" t="s">
        <v>27</v>
      </c>
      <c r="C226" s="3" t="s">
        <v>28</v>
      </c>
      <c r="D226" s="3" t="s">
        <v>385</v>
      </c>
      <c r="E226" s="3" t="s">
        <v>548</v>
      </c>
      <c r="F226" s="3" t="b">
        <v>1</v>
      </c>
      <c r="G226" s="3" t="b">
        <v>1</v>
      </c>
      <c r="H226" s="3" t="s">
        <v>496</v>
      </c>
      <c r="I226" s="4">
        <v>44705</v>
      </c>
      <c r="J226" s="4">
        <v>44719</v>
      </c>
      <c r="K226" s="4">
        <v>45330</v>
      </c>
      <c r="L226" s="3">
        <v>13</v>
      </c>
      <c r="M226" s="3">
        <v>549828.71</v>
      </c>
      <c r="N226" s="3">
        <v>18</v>
      </c>
      <c r="O226" s="3" t="b">
        <v>0</v>
      </c>
      <c r="P226" s="3" t="b">
        <v>0</v>
      </c>
      <c r="Q226" s="3">
        <v>1528.9757278082191</v>
      </c>
      <c r="R226" s="3">
        <v>165671.67541315069</v>
      </c>
      <c r="S226" s="3">
        <v>167200.65114095889</v>
      </c>
    </row>
    <row r="227" spans="1:19" x14ac:dyDescent="0.2">
      <c r="A227" s="3" t="s">
        <v>538</v>
      </c>
      <c r="B227" s="3" t="s">
        <v>539</v>
      </c>
      <c r="C227" s="3" t="s">
        <v>540</v>
      </c>
      <c r="D227" s="3" t="s">
        <v>385</v>
      </c>
      <c r="E227" s="3" t="s">
        <v>552</v>
      </c>
      <c r="F227" s="3" t="b">
        <v>1</v>
      </c>
      <c r="G227" s="3" t="b">
        <v>0</v>
      </c>
      <c r="H227" s="3" t="s">
        <v>496</v>
      </c>
      <c r="I227" s="4">
        <v>44707</v>
      </c>
      <c r="J227" s="4">
        <v>44735</v>
      </c>
      <c r="K227" s="4">
        <v>45299</v>
      </c>
      <c r="L227" s="3">
        <v>11</v>
      </c>
      <c r="M227" s="3">
        <v>1000000</v>
      </c>
      <c r="N227" s="3">
        <v>18</v>
      </c>
      <c r="O227" s="3" t="b">
        <v>1</v>
      </c>
      <c r="P227" s="3" t="b">
        <v>0</v>
      </c>
      <c r="Q227" s="3">
        <v>5684.9315068493161</v>
      </c>
      <c r="R227" s="3">
        <v>278136.98630136979</v>
      </c>
      <c r="S227" s="3">
        <v>283821.91780821921</v>
      </c>
    </row>
    <row r="228" spans="1:19" x14ac:dyDescent="0.2">
      <c r="A228" s="3" t="s">
        <v>239</v>
      </c>
      <c r="B228" s="3" t="s">
        <v>240</v>
      </c>
      <c r="C228" s="3" t="s">
        <v>241</v>
      </c>
      <c r="D228" s="3" t="s">
        <v>385</v>
      </c>
      <c r="E228" s="3" t="s">
        <v>553</v>
      </c>
      <c r="F228" s="3" t="b">
        <v>0</v>
      </c>
      <c r="G228" s="3" t="b">
        <v>0</v>
      </c>
      <c r="H228" s="3" t="s">
        <v>496</v>
      </c>
      <c r="I228" s="4">
        <v>44700</v>
      </c>
      <c r="J228" s="4">
        <v>44713</v>
      </c>
      <c r="K228" s="4">
        <v>45428</v>
      </c>
      <c r="L228" s="3">
        <v>5</v>
      </c>
      <c r="M228" s="3">
        <v>630284.25</v>
      </c>
      <c r="N228" s="3">
        <v>18</v>
      </c>
      <c r="O228" s="3" t="b">
        <v>0</v>
      </c>
      <c r="P228" s="3" t="b">
        <v>0</v>
      </c>
      <c r="Q228" s="3">
        <v>1580.0276404109591</v>
      </c>
      <c r="R228" s="3">
        <v>222239.95335616439</v>
      </c>
      <c r="S228" s="3">
        <v>223819.98099657529</v>
      </c>
    </row>
    <row r="229" spans="1:19" x14ac:dyDescent="0.2">
      <c r="A229" s="3" t="s">
        <v>541</v>
      </c>
      <c r="B229" s="3" t="s">
        <v>542</v>
      </c>
      <c r="C229" s="3" t="s">
        <v>543</v>
      </c>
      <c r="D229" s="3" t="s">
        <v>385</v>
      </c>
      <c r="E229" s="3" t="s">
        <v>553</v>
      </c>
      <c r="F229" s="3" t="b">
        <v>0</v>
      </c>
      <c r="G229" s="3" t="b">
        <v>0</v>
      </c>
      <c r="H229" s="3" t="s">
        <v>496</v>
      </c>
      <c r="I229" s="4">
        <v>44707</v>
      </c>
      <c r="J229" s="4">
        <v>44735</v>
      </c>
      <c r="K229" s="4">
        <v>45428</v>
      </c>
      <c r="L229" s="3">
        <v>4</v>
      </c>
      <c r="M229" s="3">
        <v>353616.9</v>
      </c>
      <c r="N229" s="3">
        <v>16</v>
      </c>
      <c r="O229" s="3" t="b">
        <v>0</v>
      </c>
      <c r="P229" s="3" t="b">
        <v>0</v>
      </c>
      <c r="Q229" s="3">
        <v>2010.287856164384</v>
      </c>
      <c r="R229" s="3">
        <v>107422.0325260274</v>
      </c>
      <c r="S229" s="3">
        <v>109432.3203821918</v>
      </c>
    </row>
    <row r="230" spans="1:19" x14ac:dyDescent="0.2">
      <c r="A230" s="3" t="s">
        <v>252</v>
      </c>
      <c r="B230" s="3" t="s">
        <v>253</v>
      </c>
      <c r="C230" s="3" t="s">
        <v>254</v>
      </c>
      <c r="D230" s="3" t="s">
        <v>385</v>
      </c>
      <c r="E230" s="3" t="s">
        <v>554</v>
      </c>
      <c r="F230" s="3" t="b">
        <v>0</v>
      </c>
      <c r="G230" s="3" t="b">
        <v>0</v>
      </c>
      <c r="H230" s="3" t="s">
        <v>496</v>
      </c>
      <c r="I230" s="4">
        <v>44706</v>
      </c>
      <c r="J230" s="4">
        <v>44735</v>
      </c>
      <c r="K230" s="4">
        <v>45407</v>
      </c>
      <c r="L230" s="3">
        <v>9</v>
      </c>
      <c r="M230" s="3">
        <v>418733.56</v>
      </c>
      <c r="N230" s="3">
        <v>18</v>
      </c>
      <c r="O230" s="3" t="b">
        <v>0</v>
      </c>
      <c r="P230" s="3" t="b">
        <v>0</v>
      </c>
      <c r="Q230" s="3">
        <v>2460.776674520549</v>
      </c>
      <c r="R230" s="3">
        <v>138767.15456876709</v>
      </c>
      <c r="S230" s="3">
        <v>141227.93124328769</v>
      </c>
    </row>
    <row r="231" spans="1:19" x14ac:dyDescent="0.2">
      <c r="A231" s="3" t="s">
        <v>555</v>
      </c>
      <c r="B231" s="3" t="s">
        <v>556</v>
      </c>
      <c r="C231" s="3" t="s">
        <v>557</v>
      </c>
      <c r="D231" s="3" t="s">
        <v>385</v>
      </c>
      <c r="E231" s="3" t="s">
        <v>554</v>
      </c>
      <c r="F231" s="3" t="b">
        <v>0</v>
      </c>
      <c r="G231" s="3" t="b">
        <v>0</v>
      </c>
      <c r="H231" s="3" t="s">
        <v>496</v>
      </c>
      <c r="I231" s="4">
        <v>44705</v>
      </c>
      <c r="J231" s="4">
        <v>44721</v>
      </c>
      <c r="K231" s="4">
        <v>45407</v>
      </c>
      <c r="L231" s="3">
        <v>2</v>
      </c>
      <c r="M231" s="3">
        <v>600000</v>
      </c>
      <c r="N231" s="3">
        <v>16</v>
      </c>
      <c r="O231" s="3" t="b">
        <v>0</v>
      </c>
      <c r="P231" s="3" t="b">
        <v>0</v>
      </c>
      <c r="Q231" s="3">
        <v>1915.0684931506839</v>
      </c>
      <c r="R231" s="3">
        <v>180427.39726027401</v>
      </c>
      <c r="S231" s="3">
        <v>182342.46575342471</v>
      </c>
    </row>
    <row r="232" spans="1:19" x14ac:dyDescent="0.2">
      <c r="A232" s="3" t="s">
        <v>558</v>
      </c>
      <c r="B232" s="3" t="s">
        <v>559</v>
      </c>
      <c r="C232" s="3" t="s">
        <v>560</v>
      </c>
      <c r="D232" s="3" t="s">
        <v>385</v>
      </c>
      <c r="E232" s="3" t="s">
        <v>561</v>
      </c>
      <c r="F232" s="3" t="b">
        <v>0</v>
      </c>
      <c r="G232" s="3" t="b">
        <v>0</v>
      </c>
      <c r="H232" s="3" t="s">
        <v>496</v>
      </c>
      <c r="I232" s="4">
        <v>44713</v>
      </c>
      <c r="J232" s="4">
        <v>44743</v>
      </c>
      <c r="K232" s="4">
        <v>45428</v>
      </c>
      <c r="L232" s="3">
        <v>1</v>
      </c>
      <c r="M232" s="3">
        <v>150000</v>
      </c>
      <c r="N232" s="3">
        <v>14</v>
      </c>
      <c r="O232" s="3" t="b">
        <v>0</v>
      </c>
      <c r="P232" s="3" t="b">
        <v>0</v>
      </c>
      <c r="Q232" s="3">
        <v>924.65753424657487</v>
      </c>
      <c r="R232" s="3">
        <v>39410.95890410959</v>
      </c>
      <c r="S232" s="3">
        <v>40335.616438356163</v>
      </c>
    </row>
    <row r="233" spans="1:19" x14ac:dyDescent="0.2">
      <c r="A233" s="3" t="s">
        <v>58</v>
      </c>
      <c r="B233" s="3" t="s">
        <v>59</v>
      </c>
      <c r="C233" s="3" t="s">
        <v>60</v>
      </c>
      <c r="D233" s="3" t="s">
        <v>385</v>
      </c>
      <c r="E233" s="3" t="s">
        <v>561</v>
      </c>
      <c r="F233" s="3" t="b">
        <v>0</v>
      </c>
      <c r="G233" s="3" t="b">
        <v>0</v>
      </c>
      <c r="H233" s="3" t="s">
        <v>496</v>
      </c>
      <c r="I233" s="4">
        <v>44706</v>
      </c>
      <c r="J233" s="4">
        <v>44735</v>
      </c>
      <c r="K233" s="4">
        <v>45428</v>
      </c>
      <c r="L233" s="3">
        <v>22</v>
      </c>
      <c r="M233" s="3">
        <v>850000</v>
      </c>
      <c r="N233" s="3">
        <v>18</v>
      </c>
      <c r="O233" s="3" t="b">
        <v>0</v>
      </c>
      <c r="P233" s="3" t="b">
        <v>0</v>
      </c>
      <c r="Q233" s="3">
        <v>4995.2054794520573</v>
      </c>
      <c r="R233" s="3">
        <v>290490.41095890407</v>
      </c>
      <c r="S233" s="3">
        <v>295485.61643835623</v>
      </c>
    </row>
    <row r="234" spans="1:19" x14ac:dyDescent="0.2">
      <c r="A234" s="3" t="s">
        <v>478</v>
      </c>
      <c r="B234" s="3" t="s">
        <v>479</v>
      </c>
      <c r="C234" s="3" t="s">
        <v>480</v>
      </c>
      <c r="D234" s="3" t="s">
        <v>385</v>
      </c>
      <c r="E234" s="3" t="s">
        <v>562</v>
      </c>
      <c r="F234" s="3" t="b">
        <v>0</v>
      </c>
      <c r="G234" s="3" t="b">
        <v>0</v>
      </c>
      <c r="H234" s="3" t="s">
        <v>563</v>
      </c>
      <c r="I234" s="4">
        <v>45187</v>
      </c>
      <c r="J234" s="4">
        <v>45321</v>
      </c>
      <c r="K234" s="4">
        <v>45685</v>
      </c>
      <c r="L234" s="3">
        <v>3</v>
      </c>
      <c r="M234" s="3">
        <v>249607.55</v>
      </c>
      <c r="N234" s="3">
        <v>14</v>
      </c>
      <c r="O234" s="3" t="b">
        <v>0</v>
      </c>
      <c r="P234" s="3" t="b">
        <v>0</v>
      </c>
      <c r="Q234" s="3">
        <v>10080.041882191799</v>
      </c>
      <c r="R234" s="3">
        <v>34849.317117808219</v>
      </c>
      <c r="S234" s="3">
        <v>44929.359000000011</v>
      </c>
    </row>
    <row r="235" spans="1:19" x14ac:dyDescent="0.2">
      <c r="A235" s="3" t="s">
        <v>402</v>
      </c>
      <c r="B235" s="3" t="s">
        <v>159</v>
      </c>
      <c r="C235" s="3" t="s">
        <v>160</v>
      </c>
      <c r="D235" s="3" t="s">
        <v>385</v>
      </c>
      <c r="E235" s="3" t="s">
        <v>562</v>
      </c>
      <c r="F235" s="3" t="b">
        <v>0</v>
      </c>
      <c r="G235" s="3" t="b">
        <v>0</v>
      </c>
      <c r="H235" s="3" t="s">
        <v>563</v>
      </c>
      <c r="I235" s="4">
        <v>45330</v>
      </c>
      <c r="J235" s="3"/>
      <c r="K235" s="4">
        <v>45685</v>
      </c>
      <c r="L235" s="3">
        <v>11</v>
      </c>
      <c r="M235" s="3">
        <v>238175.34</v>
      </c>
      <c r="N235" s="3">
        <v>18</v>
      </c>
      <c r="O235" s="3" t="b">
        <v>0</v>
      </c>
      <c r="P235" s="3" t="b">
        <v>0</v>
      </c>
      <c r="Q235" s="3">
        <v>2153.366087671232</v>
      </c>
      <c r="R235" s="3">
        <v>38173.307917808219</v>
      </c>
      <c r="S235" s="3">
        <v>40326.67400547945</v>
      </c>
    </row>
    <row r="236" spans="1:19" x14ac:dyDescent="0.2">
      <c r="A236" s="3" t="s">
        <v>184</v>
      </c>
      <c r="B236" s="3" t="s">
        <v>185</v>
      </c>
      <c r="C236" s="3" t="s">
        <v>186</v>
      </c>
      <c r="D236" s="3" t="s">
        <v>385</v>
      </c>
      <c r="E236" s="3" t="s">
        <v>562</v>
      </c>
      <c r="F236" s="3" t="b">
        <v>0</v>
      </c>
      <c r="G236" s="3" t="b">
        <v>0</v>
      </c>
      <c r="H236" s="3" t="s">
        <v>563</v>
      </c>
      <c r="I236" s="4">
        <v>45187</v>
      </c>
      <c r="J236" s="4">
        <v>45321</v>
      </c>
      <c r="K236" s="4">
        <v>45685</v>
      </c>
      <c r="L236" s="3">
        <v>7</v>
      </c>
      <c r="M236" s="3">
        <v>115294.52</v>
      </c>
      <c r="N236" s="3">
        <v>14</v>
      </c>
      <c r="O236" s="3" t="b">
        <v>0</v>
      </c>
      <c r="P236" s="3" t="b">
        <v>0</v>
      </c>
      <c r="Q236" s="3">
        <v>4656.0033556164508</v>
      </c>
      <c r="R236" s="3">
        <v>16097.01024438356</v>
      </c>
      <c r="S236" s="3">
        <v>20753.013600000009</v>
      </c>
    </row>
    <row r="237" spans="1:19" x14ac:dyDescent="0.2">
      <c r="A237" s="3" t="s">
        <v>564</v>
      </c>
      <c r="B237" s="3" t="s">
        <v>565</v>
      </c>
      <c r="C237" s="3" t="s">
        <v>566</v>
      </c>
      <c r="D237" s="3" t="s">
        <v>385</v>
      </c>
      <c r="E237" s="3" t="s">
        <v>567</v>
      </c>
      <c r="F237" s="3" t="b">
        <v>0</v>
      </c>
      <c r="G237" s="3" t="b">
        <v>0</v>
      </c>
      <c r="H237" s="3" t="s">
        <v>563</v>
      </c>
      <c r="I237" s="4">
        <v>45187</v>
      </c>
      <c r="J237" s="4">
        <v>45321</v>
      </c>
      <c r="K237" s="4">
        <v>45685</v>
      </c>
      <c r="L237" s="3">
        <v>2</v>
      </c>
      <c r="M237" s="3">
        <v>115099.32</v>
      </c>
      <c r="N237" s="3">
        <v>14</v>
      </c>
      <c r="O237" s="3" t="b">
        <v>0</v>
      </c>
      <c r="P237" s="3" t="b">
        <v>0</v>
      </c>
      <c r="Q237" s="3">
        <v>4648.1204843835649</v>
      </c>
      <c r="R237" s="3">
        <v>16069.757115616439</v>
      </c>
      <c r="S237" s="3">
        <v>20717.8776</v>
      </c>
    </row>
    <row r="238" spans="1:19" x14ac:dyDescent="0.2">
      <c r="A238" s="3" t="s">
        <v>568</v>
      </c>
      <c r="B238" s="3" t="s">
        <v>569</v>
      </c>
      <c r="C238" s="3" t="s">
        <v>570</v>
      </c>
      <c r="D238" s="3" t="s">
        <v>385</v>
      </c>
      <c r="E238" s="3" t="s">
        <v>571</v>
      </c>
      <c r="F238" s="3" t="b">
        <v>0</v>
      </c>
      <c r="G238" s="3" t="b">
        <v>0</v>
      </c>
      <c r="H238" s="3" t="s">
        <v>563</v>
      </c>
      <c r="I238" s="4">
        <v>45188</v>
      </c>
      <c r="J238" s="3"/>
      <c r="K238" s="4">
        <v>45685</v>
      </c>
      <c r="L238" s="3">
        <v>6</v>
      </c>
      <c r="M238" s="3">
        <v>1200000</v>
      </c>
      <c r="N238" s="3">
        <v>18</v>
      </c>
      <c r="O238" s="3" t="b">
        <v>0</v>
      </c>
      <c r="P238" s="3" t="b">
        <v>0</v>
      </c>
      <c r="Q238" s="3">
        <v>10849.31506849315</v>
      </c>
      <c r="R238" s="3">
        <v>276361.64383561641</v>
      </c>
      <c r="S238" s="3">
        <v>287210.95890410949</v>
      </c>
    </row>
    <row r="239" spans="1:19" x14ac:dyDescent="0.2">
      <c r="A239" s="3" t="s">
        <v>504</v>
      </c>
      <c r="B239" s="3" t="s">
        <v>505</v>
      </c>
      <c r="C239" s="3" t="s">
        <v>506</v>
      </c>
      <c r="D239" s="3" t="s">
        <v>385</v>
      </c>
      <c r="E239" s="3" t="s">
        <v>572</v>
      </c>
      <c r="F239" s="3" t="b">
        <v>0</v>
      </c>
      <c r="G239" s="3" t="b">
        <v>0</v>
      </c>
      <c r="H239" s="3" t="s">
        <v>563</v>
      </c>
      <c r="I239" s="4">
        <v>45328</v>
      </c>
      <c r="J239" s="3"/>
      <c r="K239" s="4">
        <v>45685</v>
      </c>
      <c r="L239" s="3">
        <v>13</v>
      </c>
      <c r="M239" s="3">
        <v>725979.77</v>
      </c>
      <c r="N239" s="3">
        <v>18</v>
      </c>
      <c r="O239" s="3" t="b">
        <v>0</v>
      </c>
      <c r="P239" s="3" t="b">
        <v>0</v>
      </c>
      <c r="Q239" s="3">
        <v>6563.6527150684933</v>
      </c>
      <c r="R239" s="3">
        <v>117071.6966087671</v>
      </c>
      <c r="S239" s="3">
        <v>123635.3493238356</v>
      </c>
    </row>
    <row r="240" spans="1:19" x14ac:dyDescent="0.2">
      <c r="A240" s="3" t="s">
        <v>573</v>
      </c>
      <c r="B240" s="3" t="s">
        <v>574</v>
      </c>
      <c r="C240" s="3" t="s">
        <v>575</v>
      </c>
      <c r="D240" s="3" t="s">
        <v>385</v>
      </c>
      <c r="E240" s="3" t="s">
        <v>572</v>
      </c>
      <c r="F240" s="3" t="b">
        <v>0</v>
      </c>
      <c r="G240" s="3" t="b">
        <v>0</v>
      </c>
      <c r="H240" s="3" t="s">
        <v>563</v>
      </c>
      <c r="I240" s="4">
        <v>45195</v>
      </c>
      <c r="J240" s="4">
        <v>45350</v>
      </c>
      <c r="K240" s="4">
        <v>45685</v>
      </c>
      <c r="L240" s="3">
        <v>2</v>
      </c>
      <c r="M240" s="3">
        <v>500000</v>
      </c>
      <c r="N240" s="3">
        <v>16</v>
      </c>
      <c r="O240" s="3" t="b">
        <v>0</v>
      </c>
      <c r="P240" s="3" t="b">
        <v>0</v>
      </c>
      <c r="Q240" s="3">
        <v>23356.164383561641</v>
      </c>
      <c r="R240" s="3">
        <v>73424.65753424658</v>
      </c>
      <c r="S240" s="3">
        <v>96780.821917808222</v>
      </c>
    </row>
    <row r="241" spans="1:19" x14ac:dyDescent="0.2">
      <c r="A241" s="3" t="s">
        <v>568</v>
      </c>
      <c r="B241" s="3" t="s">
        <v>569</v>
      </c>
      <c r="C241" s="3" t="s">
        <v>570</v>
      </c>
      <c r="D241" s="3" t="s">
        <v>385</v>
      </c>
      <c r="E241" s="3" t="s">
        <v>576</v>
      </c>
      <c r="F241" s="3" t="b">
        <v>0</v>
      </c>
      <c r="G241" s="3" t="b">
        <v>0</v>
      </c>
      <c r="H241" s="3" t="s">
        <v>563</v>
      </c>
      <c r="I241" s="4">
        <v>45188</v>
      </c>
      <c r="J241" s="3"/>
      <c r="K241" s="4">
        <v>45685</v>
      </c>
      <c r="L241" s="3">
        <v>7</v>
      </c>
      <c r="M241" s="3">
        <v>1200000</v>
      </c>
      <c r="N241" s="3">
        <v>18</v>
      </c>
      <c r="O241" s="3" t="b">
        <v>0</v>
      </c>
      <c r="P241" s="3" t="b">
        <v>0</v>
      </c>
      <c r="Q241" s="3">
        <v>10849.31506849315</v>
      </c>
      <c r="R241" s="3">
        <v>276361.64383561641</v>
      </c>
      <c r="S241" s="3">
        <v>287210.95890410949</v>
      </c>
    </row>
    <row r="242" spans="1:19" x14ac:dyDescent="0.2">
      <c r="A242" s="3" t="s">
        <v>577</v>
      </c>
      <c r="B242" s="3" t="s">
        <v>578</v>
      </c>
      <c r="C242" s="3" t="s">
        <v>579</v>
      </c>
      <c r="D242" s="3" t="s">
        <v>385</v>
      </c>
      <c r="E242" s="3" t="s">
        <v>580</v>
      </c>
      <c r="F242" s="3" t="b">
        <v>0</v>
      </c>
      <c r="G242" s="3" t="b">
        <v>0</v>
      </c>
      <c r="H242" s="3" t="s">
        <v>563</v>
      </c>
      <c r="I242" s="4">
        <v>45195</v>
      </c>
      <c r="J242" s="4">
        <v>45321</v>
      </c>
      <c r="K242" s="4">
        <v>45685</v>
      </c>
      <c r="L242" s="3">
        <v>1</v>
      </c>
      <c r="M242" s="3">
        <v>1200000</v>
      </c>
      <c r="N242" s="3">
        <v>18</v>
      </c>
      <c r="O242" s="3" t="b">
        <v>0</v>
      </c>
      <c r="P242" s="3" t="b">
        <v>0</v>
      </c>
      <c r="Q242" s="3">
        <v>45567.123287671217</v>
      </c>
      <c r="R242" s="3">
        <v>215408.21917808219</v>
      </c>
      <c r="S242" s="3">
        <v>260975.34246575341</v>
      </c>
    </row>
    <row r="243" spans="1:19" x14ac:dyDescent="0.2">
      <c r="A243" s="3" t="s">
        <v>568</v>
      </c>
      <c r="B243" s="3" t="s">
        <v>569</v>
      </c>
      <c r="C243" s="3" t="s">
        <v>570</v>
      </c>
      <c r="D243" s="3" t="s">
        <v>385</v>
      </c>
      <c r="E243" s="3" t="s">
        <v>581</v>
      </c>
      <c r="F243" s="3" t="b">
        <v>0</v>
      </c>
      <c r="G243" s="3" t="b">
        <v>0</v>
      </c>
      <c r="H243" s="3" t="s">
        <v>563</v>
      </c>
      <c r="I243" s="4">
        <v>45188</v>
      </c>
      <c r="J243" s="3"/>
      <c r="K243" s="4">
        <v>45685</v>
      </c>
      <c r="L243" s="3">
        <v>8</v>
      </c>
      <c r="M243" s="3">
        <v>1200000</v>
      </c>
      <c r="N243" s="3">
        <v>18</v>
      </c>
      <c r="O243" s="3" t="b">
        <v>0</v>
      </c>
      <c r="P243" s="3" t="b">
        <v>0</v>
      </c>
      <c r="Q243" s="3">
        <v>10849.31506849315</v>
      </c>
      <c r="R243" s="3">
        <v>276361.64383561641</v>
      </c>
      <c r="S243" s="3">
        <v>287210.95890410949</v>
      </c>
    </row>
    <row r="244" spans="1:19" x14ac:dyDescent="0.2">
      <c r="A244" s="3" t="s">
        <v>568</v>
      </c>
      <c r="B244" s="3" t="s">
        <v>569</v>
      </c>
      <c r="C244" s="3" t="s">
        <v>570</v>
      </c>
      <c r="D244" s="3" t="s">
        <v>385</v>
      </c>
      <c r="E244" s="3" t="s">
        <v>582</v>
      </c>
      <c r="F244" s="3" t="b">
        <v>0</v>
      </c>
      <c r="G244" s="3" t="b">
        <v>0</v>
      </c>
      <c r="H244" s="3" t="s">
        <v>563</v>
      </c>
      <c r="I244" s="4">
        <v>45188</v>
      </c>
      <c r="J244" s="4">
        <v>45350</v>
      </c>
      <c r="K244" s="4">
        <v>45685</v>
      </c>
      <c r="L244" s="3">
        <v>9</v>
      </c>
      <c r="M244" s="3">
        <v>1200000</v>
      </c>
      <c r="N244" s="3">
        <v>18</v>
      </c>
      <c r="O244" s="3" t="b">
        <v>0</v>
      </c>
      <c r="P244" s="3" t="b">
        <v>0</v>
      </c>
      <c r="Q244" s="3">
        <v>58586.301369862929</v>
      </c>
      <c r="R244" s="3">
        <v>198246.57534246569</v>
      </c>
      <c r="S244" s="3">
        <v>256832.8767123287</v>
      </c>
    </row>
    <row r="245" spans="1:19" x14ac:dyDescent="0.2">
      <c r="A245" s="3" t="s">
        <v>577</v>
      </c>
      <c r="B245" s="3" t="s">
        <v>578</v>
      </c>
      <c r="C245" s="3" t="s">
        <v>579</v>
      </c>
      <c r="D245" s="3" t="s">
        <v>385</v>
      </c>
      <c r="E245" s="3" t="s">
        <v>583</v>
      </c>
      <c r="F245" s="3" t="b">
        <v>0</v>
      </c>
      <c r="G245" s="3" t="b">
        <v>0</v>
      </c>
      <c r="H245" s="3" t="s">
        <v>563</v>
      </c>
      <c r="I245" s="4">
        <v>45195</v>
      </c>
      <c r="J245" s="4">
        <v>45321</v>
      </c>
      <c r="K245" s="4">
        <v>45685</v>
      </c>
      <c r="L245" s="3">
        <v>2</v>
      </c>
      <c r="M245" s="3">
        <v>1200000</v>
      </c>
      <c r="N245" s="3">
        <v>18</v>
      </c>
      <c r="O245" s="3" t="b">
        <v>0</v>
      </c>
      <c r="P245" s="3" t="b">
        <v>0</v>
      </c>
      <c r="Q245" s="3">
        <v>45567.123287671217</v>
      </c>
      <c r="R245" s="3">
        <v>215408.21917808219</v>
      </c>
      <c r="S245" s="3">
        <v>260975.34246575341</v>
      </c>
    </row>
    <row r="246" spans="1:19" x14ac:dyDescent="0.2">
      <c r="A246" s="3" t="s">
        <v>51</v>
      </c>
      <c r="B246" s="3" t="s">
        <v>52</v>
      </c>
      <c r="C246" s="3" t="s">
        <v>53</v>
      </c>
      <c r="D246" s="3" t="s">
        <v>385</v>
      </c>
      <c r="E246" s="3" t="s">
        <v>584</v>
      </c>
      <c r="F246" s="3" t="b">
        <v>0</v>
      </c>
      <c r="G246" s="3" t="b">
        <v>0</v>
      </c>
      <c r="H246" s="3" t="s">
        <v>563</v>
      </c>
      <c r="I246" s="4">
        <v>45198</v>
      </c>
      <c r="J246" s="4">
        <v>45224</v>
      </c>
      <c r="K246" s="4">
        <v>45685</v>
      </c>
      <c r="L246" s="3">
        <v>17</v>
      </c>
      <c r="M246" s="3">
        <v>110000</v>
      </c>
      <c r="N246" s="3">
        <v>18</v>
      </c>
      <c r="O246" s="3" t="b">
        <v>0</v>
      </c>
      <c r="P246" s="3" t="b">
        <v>0</v>
      </c>
      <c r="Q246" s="3">
        <v>861.91780821917791</v>
      </c>
      <c r="R246" s="3">
        <v>25007.67123287671</v>
      </c>
      <c r="S246" s="3">
        <v>25869.589041095889</v>
      </c>
    </row>
    <row r="247" spans="1:19" x14ac:dyDescent="0.2">
      <c r="A247" s="3" t="s">
        <v>577</v>
      </c>
      <c r="B247" s="3" t="s">
        <v>578</v>
      </c>
      <c r="C247" s="3" t="s">
        <v>579</v>
      </c>
      <c r="D247" s="3" t="s">
        <v>385</v>
      </c>
      <c r="E247" s="3" t="s">
        <v>584</v>
      </c>
      <c r="F247" s="3" t="b">
        <v>0</v>
      </c>
      <c r="G247" s="3" t="b">
        <v>0</v>
      </c>
      <c r="H247" s="3" t="s">
        <v>563</v>
      </c>
      <c r="I247" s="4">
        <v>45195</v>
      </c>
      <c r="J247" s="4">
        <v>45321</v>
      </c>
      <c r="K247" s="4">
        <v>45685</v>
      </c>
      <c r="L247" s="3">
        <v>3</v>
      </c>
      <c r="M247" s="3">
        <v>600000</v>
      </c>
      <c r="N247" s="3">
        <v>18</v>
      </c>
      <c r="O247" s="3" t="b">
        <v>0</v>
      </c>
      <c r="P247" s="3" t="b">
        <v>0</v>
      </c>
      <c r="Q247" s="3">
        <v>22783.561643835608</v>
      </c>
      <c r="R247" s="3">
        <v>107704.10958904109</v>
      </c>
      <c r="S247" s="3">
        <v>130487.6712328767</v>
      </c>
    </row>
    <row r="248" spans="1:19" x14ac:dyDescent="0.2">
      <c r="A248" s="3" t="s">
        <v>568</v>
      </c>
      <c r="B248" s="3" t="s">
        <v>569</v>
      </c>
      <c r="C248" s="3" t="s">
        <v>570</v>
      </c>
      <c r="D248" s="3" t="s">
        <v>385</v>
      </c>
      <c r="E248" s="3" t="s">
        <v>585</v>
      </c>
      <c r="F248" s="3" t="b">
        <v>0</v>
      </c>
      <c r="G248" s="3" t="b">
        <v>0</v>
      </c>
      <c r="H248" s="3" t="s">
        <v>563</v>
      </c>
      <c r="I248" s="4">
        <v>45188</v>
      </c>
      <c r="J248" s="4">
        <v>45350</v>
      </c>
      <c r="K248" s="4">
        <v>45685</v>
      </c>
      <c r="L248" s="3">
        <v>10</v>
      </c>
      <c r="M248" s="3">
        <v>1200000</v>
      </c>
      <c r="N248" s="3">
        <v>18</v>
      </c>
      <c r="O248" s="3" t="b">
        <v>0</v>
      </c>
      <c r="P248" s="3" t="b">
        <v>0</v>
      </c>
      <c r="Q248" s="3">
        <v>58586.301369862929</v>
      </c>
      <c r="R248" s="3">
        <v>198246.57534246569</v>
      </c>
      <c r="S248" s="3">
        <v>256832.8767123287</v>
      </c>
    </row>
    <row r="249" spans="1:19" x14ac:dyDescent="0.2">
      <c r="A249" s="3" t="s">
        <v>514</v>
      </c>
      <c r="B249" s="3" t="s">
        <v>515</v>
      </c>
      <c r="C249" s="3" t="s">
        <v>516</v>
      </c>
      <c r="D249" s="3" t="s">
        <v>385</v>
      </c>
      <c r="E249" s="3" t="s">
        <v>586</v>
      </c>
      <c r="F249" s="3" t="b">
        <v>0</v>
      </c>
      <c r="G249" s="3" t="b">
        <v>0</v>
      </c>
      <c r="H249" s="3" t="s">
        <v>587</v>
      </c>
      <c r="I249" s="4">
        <v>45279</v>
      </c>
      <c r="J249" s="3"/>
      <c r="K249" s="4">
        <v>45722</v>
      </c>
      <c r="L249" s="3">
        <v>2</v>
      </c>
      <c r="M249" s="3">
        <v>167914.73</v>
      </c>
      <c r="N249" s="3">
        <v>14</v>
      </c>
      <c r="O249" s="3" t="b">
        <v>0</v>
      </c>
      <c r="P249" s="3" t="b">
        <v>0</v>
      </c>
      <c r="Q249" s="3">
        <v>1518.1331753424661</v>
      </c>
      <c r="R249" s="3">
        <v>26599.533393424659</v>
      </c>
      <c r="S249" s="3">
        <v>28117.666568767119</v>
      </c>
    </row>
    <row r="250" spans="1:19" x14ac:dyDescent="0.2">
      <c r="A250" s="3" t="s">
        <v>402</v>
      </c>
      <c r="B250" s="3" t="s">
        <v>159</v>
      </c>
      <c r="C250" s="3" t="s">
        <v>160</v>
      </c>
      <c r="D250" s="3" t="s">
        <v>385</v>
      </c>
      <c r="E250" s="3" t="s">
        <v>586</v>
      </c>
      <c r="F250" s="3" t="b">
        <v>0</v>
      </c>
      <c r="G250" s="3" t="b">
        <v>0</v>
      </c>
      <c r="H250" s="3" t="s">
        <v>587</v>
      </c>
      <c r="I250" s="4">
        <v>45373.472245145407</v>
      </c>
      <c r="J250" s="3"/>
      <c r="K250" s="4">
        <v>45722</v>
      </c>
      <c r="L250" s="3">
        <v>0</v>
      </c>
      <c r="M250" s="3">
        <v>100000</v>
      </c>
      <c r="N250" s="3">
        <v>18</v>
      </c>
      <c r="O250" s="3" t="b">
        <v>0</v>
      </c>
      <c r="P250" s="3" t="b">
        <v>1</v>
      </c>
      <c r="Q250" s="3">
        <v>904.10958904109657</v>
      </c>
      <c r="R250" s="3">
        <v>15682.19178082192</v>
      </c>
      <c r="S250" s="3">
        <v>16586.301369863009</v>
      </c>
    </row>
    <row r="251" spans="1:19" x14ac:dyDescent="0.2">
      <c r="A251" s="3" t="s">
        <v>497</v>
      </c>
      <c r="B251" s="3" t="s">
        <v>498</v>
      </c>
      <c r="C251" s="3" t="s">
        <v>499</v>
      </c>
      <c r="D251" s="3" t="s">
        <v>385</v>
      </c>
      <c r="E251" s="3" t="s">
        <v>586</v>
      </c>
      <c r="F251" s="3" t="b">
        <v>0</v>
      </c>
      <c r="G251" s="3" t="b">
        <v>0</v>
      </c>
      <c r="H251" s="3" t="s">
        <v>587</v>
      </c>
      <c r="I251" s="4">
        <v>45279</v>
      </c>
      <c r="J251" s="3"/>
      <c r="K251" s="4">
        <v>45722</v>
      </c>
      <c r="L251" s="3">
        <v>14</v>
      </c>
      <c r="M251" s="3">
        <v>920898.91</v>
      </c>
      <c r="N251" s="3">
        <v>18</v>
      </c>
      <c r="O251" s="3" t="b">
        <v>0</v>
      </c>
      <c r="P251" s="3" t="b">
        <v>0</v>
      </c>
      <c r="Q251" s="3">
        <v>8325.9353506849347</v>
      </c>
      <c r="R251" s="3">
        <v>187560.61635452049</v>
      </c>
      <c r="S251" s="3">
        <v>195886.55170520549</v>
      </c>
    </row>
    <row r="252" spans="1:19" x14ac:dyDescent="0.2">
      <c r="A252" s="3" t="s">
        <v>519</v>
      </c>
      <c r="B252" s="3" t="s">
        <v>520</v>
      </c>
      <c r="C252" s="3" t="s">
        <v>521</v>
      </c>
      <c r="D252" s="3" t="s">
        <v>385</v>
      </c>
      <c r="E252" s="3" t="s">
        <v>588</v>
      </c>
      <c r="F252" s="3" t="b">
        <v>0</v>
      </c>
      <c r="G252" s="3" t="b">
        <v>0</v>
      </c>
      <c r="H252" s="3" t="s">
        <v>587</v>
      </c>
      <c r="I252" s="4">
        <v>45279</v>
      </c>
      <c r="J252" s="3"/>
      <c r="K252" s="4">
        <v>45722</v>
      </c>
      <c r="L252" s="3">
        <v>5</v>
      </c>
      <c r="M252" s="3">
        <v>780885.27</v>
      </c>
      <c r="N252" s="3">
        <v>16</v>
      </c>
      <c r="O252" s="3" t="b">
        <v>0</v>
      </c>
      <c r="P252" s="3" t="b">
        <v>0</v>
      </c>
      <c r="Q252" s="3">
        <v>7060.0586054794503</v>
      </c>
      <c r="R252" s="3">
        <v>141372.32504547949</v>
      </c>
      <c r="S252" s="3">
        <v>148432.38365095889</v>
      </c>
    </row>
    <row r="253" spans="1:19" x14ac:dyDescent="0.2">
      <c r="A253" s="3" t="s">
        <v>402</v>
      </c>
      <c r="B253" s="3" t="s">
        <v>159</v>
      </c>
      <c r="C253" s="3" t="s">
        <v>160</v>
      </c>
      <c r="D253" s="3" t="s">
        <v>385</v>
      </c>
      <c r="E253" s="3" t="s">
        <v>588</v>
      </c>
      <c r="F253" s="3" t="b">
        <v>0</v>
      </c>
      <c r="G253" s="3" t="b">
        <v>0</v>
      </c>
      <c r="H253" s="3" t="s">
        <v>587</v>
      </c>
      <c r="I253" s="4">
        <v>45314</v>
      </c>
      <c r="J253" s="3"/>
      <c r="K253" s="4">
        <v>45722</v>
      </c>
      <c r="L253" s="3">
        <v>10</v>
      </c>
      <c r="M253" s="3">
        <v>243123.29</v>
      </c>
      <c r="N253" s="3">
        <v>18</v>
      </c>
      <c r="O253" s="3" t="b">
        <v>0</v>
      </c>
      <c r="P253" s="3" t="b">
        <v>0</v>
      </c>
      <c r="Q253" s="3">
        <v>2198.1009780821928</v>
      </c>
      <c r="R253" s="3">
        <v>45320.845620821907</v>
      </c>
      <c r="S253" s="3">
        <v>47518.946598904113</v>
      </c>
    </row>
    <row r="254" spans="1:19" x14ac:dyDescent="0.2">
      <c r="A254" s="3" t="s">
        <v>555</v>
      </c>
      <c r="B254" s="3" t="s">
        <v>556</v>
      </c>
      <c r="C254" s="3" t="s">
        <v>557</v>
      </c>
      <c r="D254" s="3" t="s">
        <v>385</v>
      </c>
      <c r="E254" s="3" t="s">
        <v>589</v>
      </c>
      <c r="F254" s="3" t="b">
        <v>0</v>
      </c>
      <c r="G254" s="3" t="b">
        <v>0</v>
      </c>
      <c r="H254" s="3" t="s">
        <v>587</v>
      </c>
      <c r="I254" s="4">
        <v>45373.472244588047</v>
      </c>
      <c r="J254" s="3"/>
      <c r="K254" s="4">
        <v>45722</v>
      </c>
      <c r="L254" s="3">
        <v>0</v>
      </c>
      <c r="M254" s="3">
        <v>300000</v>
      </c>
      <c r="N254" s="3">
        <v>16</v>
      </c>
      <c r="O254" s="3" t="b">
        <v>0</v>
      </c>
      <c r="P254" s="3" t="b">
        <v>1</v>
      </c>
      <c r="Q254" s="3">
        <v>2712.328767123287</v>
      </c>
      <c r="R254" s="3">
        <v>41819.178082191793</v>
      </c>
      <c r="S254" s="3">
        <v>44531.506849315083</v>
      </c>
    </row>
    <row r="255" spans="1:19" x14ac:dyDescent="0.2">
      <c r="A255" s="3" t="s">
        <v>497</v>
      </c>
      <c r="B255" s="3" t="s">
        <v>498</v>
      </c>
      <c r="C255" s="3" t="s">
        <v>499</v>
      </c>
      <c r="D255" s="3" t="s">
        <v>385</v>
      </c>
      <c r="E255" s="3" t="s">
        <v>589</v>
      </c>
      <c r="F255" s="3" t="b">
        <v>0</v>
      </c>
      <c r="G255" s="3" t="b">
        <v>0</v>
      </c>
      <c r="H255" s="3" t="s">
        <v>587</v>
      </c>
      <c r="I255" s="4">
        <v>45279</v>
      </c>
      <c r="J255" s="3"/>
      <c r="K255" s="4">
        <v>45722</v>
      </c>
      <c r="L255" s="3">
        <v>15</v>
      </c>
      <c r="M255" s="3">
        <v>889121.53</v>
      </c>
      <c r="N255" s="3">
        <v>18</v>
      </c>
      <c r="O255" s="3" t="b">
        <v>0</v>
      </c>
      <c r="P255" s="3" t="b">
        <v>0</v>
      </c>
      <c r="Q255" s="3">
        <v>8038.6330109589026</v>
      </c>
      <c r="R255" s="3">
        <v>181088.4781923288</v>
      </c>
      <c r="S255" s="3">
        <v>189127.1112032877</v>
      </c>
    </row>
    <row r="256" spans="1:19" x14ac:dyDescent="0.2">
      <c r="A256" s="3" t="s">
        <v>415</v>
      </c>
      <c r="B256" s="3" t="s">
        <v>416</v>
      </c>
      <c r="C256" s="3" t="s">
        <v>417</v>
      </c>
      <c r="D256" s="3" t="s">
        <v>385</v>
      </c>
      <c r="E256" s="3" t="s">
        <v>590</v>
      </c>
      <c r="F256" s="3" t="b">
        <v>0</v>
      </c>
      <c r="G256" s="3" t="b">
        <v>0</v>
      </c>
      <c r="H256" s="3" t="s">
        <v>587</v>
      </c>
      <c r="I256" s="4">
        <v>45177</v>
      </c>
      <c r="J256" s="4">
        <v>45280</v>
      </c>
      <c r="K256" s="4">
        <v>45722</v>
      </c>
      <c r="L256" s="3">
        <v>4</v>
      </c>
      <c r="M256" s="3">
        <v>560000</v>
      </c>
      <c r="N256" s="3">
        <v>18</v>
      </c>
      <c r="O256" s="3" t="b">
        <v>0</v>
      </c>
      <c r="P256" s="3" t="b">
        <v>0</v>
      </c>
      <c r="Q256" s="3">
        <v>17383.013698630119</v>
      </c>
      <c r="R256" s="3">
        <v>122064.65753424659</v>
      </c>
      <c r="S256" s="3">
        <v>139447.67123287669</v>
      </c>
    </row>
    <row r="257" spans="1:19" x14ac:dyDescent="0.2">
      <c r="A257" s="3" t="s">
        <v>418</v>
      </c>
      <c r="B257" s="3" t="s">
        <v>419</v>
      </c>
      <c r="C257" s="3" t="s">
        <v>420</v>
      </c>
      <c r="D257" s="3" t="s">
        <v>385</v>
      </c>
      <c r="E257" s="3" t="s">
        <v>590</v>
      </c>
      <c r="F257" s="3" t="b">
        <v>0</v>
      </c>
      <c r="G257" s="3" t="b">
        <v>0</v>
      </c>
      <c r="H257" s="3" t="s">
        <v>587</v>
      </c>
      <c r="I257" s="4">
        <v>45175</v>
      </c>
      <c r="J257" s="4">
        <v>45224</v>
      </c>
      <c r="K257" s="4">
        <v>45722</v>
      </c>
      <c r="L257" s="3">
        <v>16</v>
      </c>
      <c r="M257" s="3">
        <v>343865.75</v>
      </c>
      <c r="N257" s="3">
        <v>18</v>
      </c>
      <c r="O257" s="3" t="b">
        <v>0</v>
      </c>
      <c r="P257" s="3" t="b">
        <v>0</v>
      </c>
      <c r="Q257" s="3">
        <v>5077.9079246575302</v>
      </c>
      <c r="R257" s="3">
        <v>84449.659808219178</v>
      </c>
      <c r="S257" s="3">
        <v>89527.567732876705</v>
      </c>
    </row>
    <row r="258" spans="1:19" x14ac:dyDescent="0.2">
      <c r="A258" s="3" t="s">
        <v>591</v>
      </c>
      <c r="B258" s="3" t="s">
        <v>592</v>
      </c>
      <c r="C258" s="3" t="s">
        <v>593</v>
      </c>
      <c r="D258" s="3" t="s">
        <v>385</v>
      </c>
      <c r="E258" s="3" t="s">
        <v>594</v>
      </c>
      <c r="F258" s="3" t="b">
        <v>0</v>
      </c>
      <c r="G258" s="3" t="b">
        <v>0</v>
      </c>
      <c r="H258" s="3" t="s">
        <v>587</v>
      </c>
      <c r="I258" s="4">
        <v>45330</v>
      </c>
      <c r="J258" s="3"/>
      <c r="K258" s="4">
        <v>45722</v>
      </c>
      <c r="L258" s="3">
        <v>2</v>
      </c>
      <c r="M258" s="3">
        <v>1000000</v>
      </c>
      <c r="N258" s="3">
        <v>18</v>
      </c>
      <c r="O258" s="3" t="b">
        <v>0</v>
      </c>
      <c r="P258" s="3" t="b">
        <v>0</v>
      </c>
      <c r="Q258" s="3">
        <v>9041.0958904109593</v>
      </c>
      <c r="R258" s="3">
        <v>178520.5479452055</v>
      </c>
      <c r="S258" s="3">
        <v>187561.6438356165</v>
      </c>
    </row>
    <row r="259" spans="1:19" x14ac:dyDescent="0.2">
      <c r="A259" s="3" t="s">
        <v>595</v>
      </c>
      <c r="B259" s="3" t="s">
        <v>596</v>
      </c>
      <c r="C259" s="3" t="s">
        <v>597</v>
      </c>
      <c r="D259" s="3" t="s">
        <v>385</v>
      </c>
      <c r="E259" s="3" t="s">
        <v>598</v>
      </c>
      <c r="F259" s="3" t="b">
        <v>0</v>
      </c>
      <c r="G259" s="3" t="b">
        <v>0</v>
      </c>
      <c r="H259" s="3" t="s">
        <v>587</v>
      </c>
      <c r="I259" s="4">
        <v>45190</v>
      </c>
      <c r="J259" s="4">
        <v>45321</v>
      </c>
      <c r="K259" s="4">
        <v>45722</v>
      </c>
      <c r="L259" s="3">
        <v>1</v>
      </c>
      <c r="M259" s="3">
        <v>681304.79</v>
      </c>
      <c r="N259" s="3">
        <v>16</v>
      </c>
      <c r="O259" s="3" t="b">
        <v>0</v>
      </c>
      <c r="P259" s="3" t="b">
        <v>0</v>
      </c>
      <c r="Q259" s="3">
        <v>26897.539791506952</v>
      </c>
      <c r="R259" s="3">
        <v>119760.3159627397</v>
      </c>
      <c r="S259" s="3">
        <v>146657.8557542467</v>
      </c>
    </row>
    <row r="260" spans="1:19" x14ac:dyDescent="0.2">
      <c r="A260" s="3" t="s">
        <v>474</v>
      </c>
      <c r="B260" s="3" t="s">
        <v>475</v>
      </c>
      <c r="C260" s="3" t="s">
        <v>476</v>
      </c>
      <c r="D260" s="3" t="s">
        <v>385</v>
      </c>
      <c r="E260" s="3" t="s">
        <v>598</v>
      </c>
      <c r="F260" s="3" t="b">
        <v>0</v>
      </c>
      <c r="G260" s="3" t="b">
        <v>0</v>
      </c>
      <c r="H260" s="3" t="s">
        <v>587</v>
      </c>
      <c r="I260" s="4">
        <v>45187</v>
      </c>
      <c r="J260" s="4">
        <v>45321</v>
      </c>
      <c r="K260" s="4">
        <v>45722</v>
      </c>
      <c r="L260" s="3">
        <v>3</v>
      </c>
      <c r="M260" s="3">
        <v>132283.95000000001</v>
      </c>
      <c r="N260" s="3">
        <v>14</v>
      </c>
      <c r="O260" s="3" t="b">
        <v>0</v>
      </c>
      <c r="P260" s="3" t="b">
        <v>0</v>
      </c>
      <c r="Q260" s="3">
        <v>5342.0970493150562</v>
      </c>
      <c r="R260" s="3">
        <v>20346.358775342469</v>
      </c>
      <c r="S260" s="3">
        <v>25688.455824657529</v>
      </c>
    </row>
    <row r="261" spans="1:19" x14ac:dyDescent="0.2">
      <c r="A261" s="3" t="s">
        <v>418</v>
      </c>
      <c r="B261" s="3" t="s">
        <v>419</v>
      </c>
      <c r="C261" s="3" t="s">
        <v>420</v>
      </c>
      <c r="D261" s="3" t="s">
        <v>385</v>
      </c>
      <c r="E261" s="3" t="s">
        <v>598</v>
      </c>
      <c r="F261" s="3" t="b">
        <v>0</v>
      </c>
      <c r="G261" s="3" t="b">
        <v>0</v>
      </c>
      <c r="H261" s="3" t="s">
        <v>587</v>
      </c>
      <c r="I261" s="4">
        <v>45187</v>
      </c>
      <c r="J261" s="4">
        <v>45224</v>
      </c>
      <c r="K261" s="4">
        <v>45722</v>
      </c>
      <c r="L261" s="3">
        <v>17</v>
      </c>
      <c r="M261" s="3">
        <v>266623.38</v>
      </c>
      <c r="N261" s="3">
        <v>18</v>
      </c>
      <c r="O261" s="3" t="b">
        <v>0</v>
      </c>
      <c r="P261" s="3" t="b">
        <v>0</v>
      </c>
      <c r="Q261" s="3">
        <v>2973.0333057534258</v>
      </c>
      <c r="R261" s="3">
        <v>65479.780227945208</v>
      </c>
      <c r="S261" s="3">
        <v>68452.813533698631</v>
      </c>
    </row>
    <row r="262" spans="1:19" x14ac:dyDescent="0.2">
      <c r="A262" s="3" t="s">
        <v>122</v>
      </c>
      <c r="B262" s="3" t="s">
        <v>123</v>
      </c>
      <c r="C262" s="3" t="s">
        <v>124</v>
      </c>
      <c r="D262" s="3" t="s">
        <v>385</v>
      </c>
      <c r="E262" s="3" t="s">
        <v>599</v>
      </c>
      <c r="F262" s="3" t="b">
        <v>0</v>
      </c>
      <c r="G262" s="3" t="b">
        <v>0</v>
      </c>
      <c r="H262" s="3" t="s">
        <v>587</v>
      </c>
      <c r="I262" s="4">
        <v>45342</v>
      </c>
      <c r="J262" s="3"/>
      <c r="K262" s="4">
        <v>45722</v>
      </c>
      <c r="L262" s="3">
        <v>15</v>
      </c>
      <c r="M262" s="3">
        <v>352090.41</v>
      </c>
      <c r="N262" s="3">
        <v>18</v>
      </c>
      <c r="O262" s="3" t="b">
        <v>0</v>
      </c>
      <c r="P262" s="3" t="b">
        <v>0</v>
      </c>
      <c r="Q262" s="3">
        <v>3183.2831589041089</v>
      </c>
      <c r="R262" s="3">
        <v>60771.769397260257</v>
      </c>
      <c r="S262" s="3">
        <v>63955.052556164374</v>
      </c>
    </row>
    <row r="263" spans="1:19" x14ac:dyDescent="0.2">
      <c r="A263" s="3" t="s">
        <v>600</v>
      </c>
      <c r="B263" s="3" t="s">
        <v>601</v>
      </c>
      <c r="C263" s="3" t="s">
        <v>602</v>
      </c>
      <c r="D263" s="3" t="s">
        <v>385</v>
      </c>
      <c r="E263" s="3" t="s">
        <v>599</v>
      </c>
      <c r="F263" s="3" t="b">
        <v>0</v>
      </c>
      <c r="G263" s="3" t="b">
        <v>0</v>
      </c>
      <c r="H263" s="3" t="s">
        <v>587</v>
      </c>
      <c r="I263" s="4">
        <v>45187</v>
      </c>
      <c r="J263" s="4">
        <v>45273</v>
      </c>
      <c r="K263" s="4">
        <v>45722</v>
      </c>
      <c r="L263" s="3">
        <v>2</v>
      </c>
      <c r="M263" s="3">
        <v>100000</v>
      </c>
      <c r="N263" s="3">
        <v>14</v>
      </c>
      <c r="O263" s="3" t="b">
        <v>0</v>
      </c>
      <c r="P263" s="3" t="b">
        <v>0</v>
      </c>
      <c r="Q263" s="3">
        <v>2591.7808219178082</v>
      </c>
      <c r="R263" s="3">
        <v>17221.917808219179</v>
      </c>
      <c r="S263" s="3">
        <v>19813.69863013698</v>
      </c>
    </row>
    <row r="264" spans="1:19" x14ac:dyDescent="0.2">
      <c r="A264" s="3" t="s">
        <v>26</v>
      </c>
      <c r="B264" s="3" t="s">
        <v>27</v>
      </c>
      <c r="C264" s="3" t="s">
        <v>28</v>
      </c>
      <c r="D264" s="3" t="s">
        <v>385</v>
      </c>
      <c r="E264" s="3" t="s">
        <v>599</v>
      </c>
      <c r="F264" s="3" t="b">
        <v>0</v>
      </c>
      <c r="G264" s="3" t="b">
        <v>0</v>
      </c>
      <c r="H264" s="3" t="s">
        <v>587</v>
      </c>
      <c r="I264" s="4">
        <v>45335</v>
      </c>
      <c r="J264" s="3"/>
      <c r="K264" s="4">
        <v>45722</v>
      </c>
      <c r="L264" s="3">
        <v>17</v>
      </c>
      <c r="M264" s="3">
        <v>717029.36</v>
      </c>
      <c r="N264" s="3">
        <v>18</v>
      </c>
      <c r="O264" s="3" t="b">
        <v>0</v>
      </c>
      <c r="P264" s="3" t="b">
        <v>0</v>
      </c>
      <c r="Q264" s="3">
        <v>6482.7312000000047</v>
      </c>
      <c r="R264" s="3">
        <v>126236.45664</v>
      </c>
      <c r="S264" s="3">
        <v>132719.18784</v>
      </c>
    </row>
    <row r="265" spans="1:19" x14ac:dyDescent="0.2">
      <c r="A265" s="3" t="s">
        <v>51</v>
      </c>
      <c r="B265" s="3" t="s">
        <v>52</v>
      </c>
      <c r="C265" s="3" t="s">
        <v>53</v>
      </c>
      <c r="D265" s="3" t="s">
        <v>385</v>
      </c>
      <c r="E265" s="3" t="s">
        <v>603</v>
      </c>
      <c r="F265" s="3" t="b">
        <v>0</v>
      </c>
      <c r="G265" s="3" t="b">
        <v>0</v>
      </c>
      <c r="H265" s="3" t="s">
        <v>604</v>
      </c>
      <c r="I265" s="4">
        <v>45033</v>
      </c>
      <c r="J265" s="4">
        <v>45129</v>
      </c>
      <c r="K265" s="4">
        <v>45532</v>
      </c>
      <c r="L265" s="3">
        <v>16</v>
      </c>
      <c r="M265" s="3">
        <v>110000</v>
      </c>
      <c r="N265" s="3">
        <v>18</v>
      </c>
      <c r="O265" s="3" t="b">
        <v>0</v>
      </c>
      <c r="P265" s="3" t="b">
        <v>0</v>
      </c>
      <c r="Q265" s="3">
        <v>3116.1643835616469</v>
      </c>
      <c r="R265" s="3">
        <v>21861.369863013701</v>
      </c>
      <c r="S265" s="3">
        <v>24977.534246575338</v>
      </c>
    </row>
    <row r="266" spans="1:19" x14ac:dyDescent="0.2">
      <c r="A266" s="3" t="s">
        <v>605</v>
      </c>
      <c r="B266" s="3" t="s">
        <v>606</v>
      </c>
      <c r="C266" s="3" t="s">
        <v>607</v>
      </c>
      <c r="D266" s="3" t="s">
        <v>385</v>
      </c>
      <c r="E266" s="3" t="s">
        <v>603</v>
      </c>
      <c r="F266" s="3" t="b">
        <v>0</v>
      </c>
      <c r="G266" s="3" t="b">
        <v>0</v>
      </c>
      <c r="H266" s="3" t="s">
        <v>604</v>
      </c>
      <c r="I266" s="4">
        <v>45033</v>
      </c>
      <c r="J266" s="4">
        <v>45168</v>
      </c>
      <c r="K266" s="4">
        <v>45532</v>
      </c>
      <c r="L266" s="3">
        <v>3</v>
      </c>
      <c r="M266" s="3">
        <v>1000000</v>
      </c>
      <c r="N266" s="3">
        <v>18</v>
      </c>
      <c r="O266" s="3" t="b">
        <v>0</v>
      </c>
      <c r="P266" s="3" t="b">
        <v>0</v>
      </c>
      <c r="Q266" s="3">
        <v>40082.191780821857</v>
      </c>
      <c r="R266" s="3">
        <v>179506.84931506851</v>
      </c>
      <c r="S266" s="3">
        <v>219589.0410958904</v>
      </c>
    </row>
    <row r="267" spans="1:19" x14ac:dyDescent="0.2">
      <c r="A267" s="3" t="s">
        <v>608</v>
      </c>
      <c r="B267" s="3" t="s">
        <v>609</v>
      </c>
      <c r="C267" s="3" t="s">
        <v>610</v>
      </c>
      <c r="D267" s="3" t="s">
        <v>385</v>
      </c>
      <c r="E267" s="3" t="s">
        <v>611</v>
      </c>
      <c r="F267" s="3" t="b">
        <v>0</v>
      </c>
      <c r="G267" s="3" t="b">
        <v>0</v>
      </c>
      <c r="H267" s="3" t="s">
        <v>604</v>
      </c>
      <c r="I267" s="4">
        <v>45033</v>
      </c>
      <c r="J267" s="4">
        <v>45189</v>
      </c>
      <c r="K267" s="4">
        <v>45532</v>
      </c>
      <c r="L267" s="3">
        <v>2</v>
      </c>
      <c r="M267" s="3">
        <v>1000000</v>
      </c>
      <c r="N267" s="3">
        <v>18</v>
      </c>
      <c r="O267" s="3" t="b">
        <v>0</v>
      </c>
      <c r="P267" s="3" t="b">
        <v>0</v>
      </c>
      <c r="Q267" s="3">
        <v>46410.958904109582</v>
      </c>
      <c r="R267" s="3">
        <v>169150.6849315069</v>
      </c>
      <c r="S267" s="3">
        <v>215561.64383561641</v>
      </c>
    </row>
    <row r="268" spans="1:19" x14ac:dyDescent="0.2">
      <c r="A268" s="3" t="s">
        <v>612</v>
      </c>
      <c r="B268" s="3" t="s">
        <v>613</v>
      </c>
      <c r="C268" s="3" t="s">
        <v>614</v>
      </c>
      <c r="D268" s="3" t="s">
        <v>385</v>
      </c>
      <c r="E268" s="3" t="s">
        <v>611</v>
      </c>
      <c r="F268" s="3" t="b">
        <v>0</v>
      </c>
      <c r="G268" s="3" t="b">
        <v>0</v>
      </c>
      <c r="H268" s="3" t="s">
        <v>604</v>
      </c>
      <c r="I268" s="4">
        <v>45034</v>
      </c>
      <c r="J268" s="4">
        <v>45161</v>
      </c>
      <c r="K268" s="4">
        <v>45532</v>
      </c>
      <c r="L268" s="3">
        <v>2</v>
      </c>
      <c r="M268" s="3">
        <v>121786.3</v>
      </c>
      <c r="N268" s="3">
        <v>14</v>
      </c>
      <c r="O268" s="3" t="b">
        <v>0</v>
      </c>
      <c r="P268" s="3" t="b">
        <v>0</v>
      </c>
      <c r="Q268" s="3">
        <v>4589.5083739726124</v>
      </c>
      <c r="R268" s="3">
        <v>17330.357320547941</v>
      </c>
      <c r="S268" s="3">
        <v>21919.865694520558</v>
      </c>
    </row>
    <row r="269" spans="1:19" x14ac:dyDescent="0.2">
      <c r="A269" s="3" t="s">
        <v>615</v>
      </c>
      <c r="B269" s="3" t="s">
        <v>616</v>
      </c>
      <c r="C269" s="3" t="s">
        <v>617</v>
      </c>
      <c r="D269" s="3" t="s">
        <v>385</v>
      </c>
      <c r="E269" s="3" t="s">
        <v>618</v>
      </c>
      <c r="F269" s="3" t="b">
        <v>0</v>
      </c>
      <c r="G269" s="3" t="b">
        <v>0</v>
      </c>
      <c r="H269" s="3" t="s">
        <v>604</v>
      </c>
      <c r="I269" s="4">
        <v>45034</v>
      </c>
      <c r="J269" s="4">
        <v>45198</v>
      </c>
      <c r="K269" s="4">
        <v>45532</v>
      </c>
      <c r="L269" s="3">
        <v>1</v>
      </c>
      <c r="M269" s="3">
        <v>550000</v>
      </c>
      <c r="N269" s="3">
        <v>16</v>
      </c>
      <c r="O269" s="3" t="b">
        <v>0</v>
      </c>
      <c r="P269" s="3" t="b">
        <v>0</v>
      </c>
      <c r="Q269" s="3">
        <v>26859.589041095889</v>
      </c>
      <c r="R269" s="3">
        <v>80526.027397260274</v>
      </c>
      <c r="S269" s="3">
        <v>107385.6164383562</v>
      </c>
    </row>
    <row r="270" spans="1:19" x14ac:dyDescent="0.2">
      <c r="A270" s="3" t="s">
        <v>275</v>
      </c>
      <c r="B270" s="3" t="s">
        <v>276</v>
      </c>
      <c r="C270" s="3" t="s">
        <v>265</v>
      </c>
      <c r="D270" s="3" t="s">
        <v>385</v>
      </c>
      <c r="E270" s="3" t="s">
        <v>618</v>
      </c>
      <c r="F270" s="3" t="b">
        <v>0</v>
      </c>
      <c r="G270" s="3" t="b">
        <v>0</v>
      </c>
      <c r="H270" s="3" t="s">
        <v>604</v>
      </c>
      <c r="I270" s="4">
        <v>45042</v>
      </c>
      <c r="J270" s="4">
        <v>45198</v>
      </c>
      <c r="K270" s="4">
        <v>45532</v>
      </c>
      <c r="L270" s="3">
        <v>3</v>
      </c>
      <c r="M270" s="3">
        <v>550000</v>
      </c>
      <c r="N270" s="3">
        <v>18</v>
      </c>
      <c r="O270" s="3" t="b">
        <v>0</v>
      </c>
      <c r="P270" s="3" t="b">
        <v>0</v>
      </c>
      <c r="Q270" s="3">
        <v>25593.835616438351</v>
      </c>
      <c r="R270" s="3">
        <v>90591.780821917811</v>
      </c>
      <c r="S270" s="3">
        <v>116185.6164383562</v>
      </c>
    </row>
    <row r="271" spans="1:19" x14ac:dyDescent="0.2">
      <c r="A271" s="3" t="s">
        <v>350</v>
      </c>
      <c r="B271" s="3" t="s">
        <v>351</v>
      </c>
      <c r="C271" s="3" t="s">
        <v>352</v>
      </c>
      <c r="D271" s="3" t="s">
        <v>385</v>
      </c>
      <c r="E271" s="3" t="s">
        <v>619</v>
      </c>
      <c r="F271" s="3" t="b">
        <v>0</v>
      </c>
      <c r="G271" s="3" t="b">
        <v>0</v>
      </c>
      <c r="H271" s="3" t="s">
        <v>604</v>
      </c>
      <c r="I271" s="4">
        <v>45036</v>
      </c>
      <c r="J271" s="4">
        <v>45198</v>
      </c>
      <c r="K271" s="4">
        <v>45532</v>
      </c>
      <c r="L271" s="3">
        <v>2</v>
      </c>
      <c r="M271" s="3">
        <v>1000000</v>
      </c>
      <c r="N271" s="3">
        <v>18</v>
      </c>
      <c r="O271" s="3" t="b">
        <v>0</v>
      </c>
      <c r="P271" s="3" t="b">
        <v>0</v>
      </c>
      <c r="Q271" s="3">
        <v>48260.273972602743</v>
      </c>
      <c r="R271" s="3">
        <v>164712.32876712331</v>
      </c>
      <c r="S271" s="3">
        <v>212972.60273972599</v>
      </c>
    </row>
    <row r="272" spans="1:19" x14ac:dyDescent="0.2">
      <c r="A272" s="3" t="s">
        <v>362</v>
      </c>
      <c r="B272" s="3" t="s">
        <v>363</v>
      </c>
      <c r="C272" s="3" t="s">
        <v>364</v>
      </c>
      <c r="D272" s="3" t="s">
        <v>385</v>
      </c>
      <c r="E272" s="3" t="s">
        <v>619</v>
      </c>
      <c r="F272" s="3" t="b">
        <v>0</v>
      </c>
      <c r="G272" s="3" t="b">
        <v>0</v>
      </c>
      <c r="H272" s="3" t="s">
        <v>604</v>
      </c>
      <c r="I272" s="4">
        <v>45042</v>
      </c>
      <c r="J272" s="4">
        <v>45224</v>
      </c>
      <c r="K272" s="4">
        <v>45532</v>
      </c>
      <c r="L272" s="3">
        <v>6</v>
      </c>
      <c r="M272" s="3">
        <v>117422.6</v>
      </c>
      <c r="N272" s="3">
        <v>18</v>
      </c>
      <c r="O272" s="3" t="b">
        <v>0</v>
      </c>
      <c r="P272" s="3" t="b">
        <v>0</v>
      </c>
      <c r="Q272" s="3">
        <v>6384.250676712305</v>
      </c>
      <c r="R272" s="3">
        <v>17835.366969863011</v>
      </c>
      <c r="S272" s="3">
        <v>24219.61764657532</v>
      </c>
    </row>
    <row r="273" spans="1:19" x14ac:dyDescent="0.2">
      <c r="A273" s="3" t="s">
        <v>331</v>
      </c>
      <c r="B273" s="3" t="s">
        <v>332</v>
      </c>
      <c r="C273" s="3" t="s">
        <v>121</v>
      </c>
      <c r="D273" s="3" t="s">
        <v>385</v>
      </c>
      <c r="E273" s="3" t="s">
        <v>620</v>
      </c>
      <c r="F273" s="3" t="b">
        <v>0</v>
      </c>
      <c r="G273" s="3" t="b">
        <v>0</v>
      </c>
      <c r="H273" s="3" t="s">
        <v>604</v>
      </c>
      <c r="I273" s="4">
        <v>45030</v>
      </c>
      <c r="J273" s="4">
        <v>45168</v>
      </c>
      <c r="K273" s="4">
        <v>45532</v>
      </c>
      <c r="L273" s="3">
        <v>4</v>
      </c>
      <c r="M273" s="3">
        <v>1000000</v>
      </c>
      <c r="N273" s="3">
        <v>18</v>
      </c>
      <c r="O273" s="3" t="b">
        <v>0</v>
      </c>
      <c r="P273" s="3" t="b">
        <v>0</v>
      </c>
      <c r="Q273" s="3">
        <v>40945.205479452008</v>
      </c>
      <c r="R273" s="3">
        <v>179506.84931506851</v>
      </c>
      <c r="S273" s="3">
        <v>220452.05479452049</v>
      </c>
    </row>
    <row r="274" spans="1:19" x14ac:dyDescent="0.2">
      <c r="A274" s="3" t="s">
        <v>484</v>
      </c>
      <c r="B274" s="3" t="s">
        <v>485</v>
      </c>
      <c r="C274" s="3" t="s">
        <v>486</v>
      </c>
      <c r="D274" s="3" t="s">
        <v>385</v>
      </c>
      <c r="E274" s="3" t="s">
        <v>620</v>
      </c>
      <c r="F274" s="3" t="b">
        <v>0</v>
      </c>
      <c r="G274" s="3" t="b">
        <v>0</v>
      </c>
      <c r="H274" s="3" t="s">
        <v>604</v>
      </c>
      <c r="I274" s="4">
        <v>45051</v>
      </c>
      <c r="J274" s="4">
        <v>45198</v>
      </c>
      <c r="K274" s="4">
        <v>45532</v>
      </c>
      <c r="L274" s="3">
        <v>9</v>
      </c>
      <c r="M274" s="3">
        <v>125000</v>
      </c>
      <c r="N274" s="3">
        <v>18</v>
      </c>
      <c r="O274" s="3" t="b">
        <v>0</v>
      </c>
      <c r="P274" s="3" t="b">
        <v>0</v>
      </c>
      <c r="Q274" s="3">
        <v>5493.1506849315047</v>
      </c>
      <c r="R274" s="3">
        <v>20589.04109589041</v>
      </c>
      <c r="S274" s="3">
        <v>26082.191780821919</v>
      </c>
    </row>
    <row r="275" spans="1:19" x14ac:dyDescent="0.2">
      <c r="A275" s="3" t="s">
        <v>339</v>
      </c>
      <c r="B275" s="3" t="s">
        <v>340</v>
      </c>
      <c r="C275" s="3" t="s">
        <v>56</v>
      </c>
      <c r="D275" s="3" t="s">
        <v>385</v>
      </c>
      <c r="E275" s="3" t="s">
        <v>621</v>
      </c>
      <c r="F275" s="3" t="b">
        <v>0</v>
      </c>
      <c r="G275" s="3" t="b">
        <v>0</v>
      </c>
      <c r="H275" s="3" t="s">
        <v>604</v>
      </c>
      <c r="I275" s="4">
        <v>45033</v>
      </c>
      <c r="J275" s="4">
        <v>45129</v>
      </c>
      <c r="K275" s="4">
        <v>45532</v>
      </c>
      <c r="L275" s="3">
        <v>5</v>
      </c>
      <c r="M275" s="3">
        <v>302195.21000000002</v>
      </c>
      <c r="N275" s="3">
        <v>18</v>
      </c>
      <c r="O275" s="3" t="b">
        <v>0</v>
      </c>
      <c r="P275" s="3" t="b">
        <v>0</v>
      </c>
      <c r="Q275" s="3">
        <v>8560.8177298629962</v>
      </c>
      <c r="R275" s="3">
        <v>60058.193242191781</v>
      </c>
      <c r="S275" s="3">
        <v>68619.010972054777</v>
      </c>
    </row>
    <row r="276" spans="1:19" x14ac:dyDescent="0.2">
      <c r="A276" s="3" t="s">
        <v>58</v>
      </c>
      <c r="B276" s="3" t="s">
        <v>59</v>
      </c>
      <c r="C276" s="3" t="s">
        <v>60</v>
      </c>
      <c r="D276" s="3" t="s">
        <v>385</v>
      </c>
      <c r="E276" s="3" t="s">
        <v>621</v>
      </c>
      <c r="F276" s="3" t="b">
        <v>0</v>
      </c>
      <c r="G276" s="3" t="b">
        <v>0</v>
      </c>
      <c r="H276" s="3" t="s">
        <v>604</v>
      </c>
      <c r="I276" s="4">
        <v>45065</v>
      </c>
      <c r="J276" s="4">
        <v>45252</v>
      </c>
      <c r="K276" s="4">
        <v>45532</v>
      </c>
      <c r="L276" s="3">
        <v>27</v>
      </c>
      <c r="M276" s="3">
        <v>200000</v>
      </c>
      <c r="N276" s="3">
        <v>18</v>
      </c>
      <c r="O276" s="3" t="b">
        <v>0</v>
      </c>
      <c r="P276" s="3" t="b">
        <v>0</v>
      </c>
      <c r="Q276" s="3">
        <v>11238.356164383529</v>
      </c>
      <c r="R276" s="3">
        <v>27616.438356164381</v>
      </c>
      <c r="S276" s="3">
        <v>38854.794520547897</v>
      </c>
    </row>
    <row r="277" spans="1:19" x14ac:dyDescent="0.2">
      <c r="A277" s="3" t="s">
        <v>275</v>
      </c>
      <c r="B277" s="3" t="s">
        <v>276</v>
      </c>
      <c r="C277" s="3" t="s">
        <v>265</v>
      </c>
      <c r="D277" s="3" t="s">
        <v>385</v>
      </c>
      <c r="E277" s="3" t="s">
        <v>621</v>
      </c>
      <c r="F277" s="3" t="b">
        <v>0</v>
      </c>
      <c r="G277" s="3" t="b">
        <v>0</v>
      </c>
      <c r="H277" s="3" t="s">
        <v>604</v>
      </c>
      <c r="I277" s="4">
        <v>45033</v>
      </c>
      <c r="J277" s="4">
        <v>45168</v>
      </c>
      <c r="K277" s="4">
        <v>45532</v>
      </c>
      <c r="L277" s="3">
        <v>2</v>
      </c>
      <c r="M277" s="3">
        <v>600000</v>
      </c>
      <c r="N277" s="3">
        <v>18</v>
      </c>
      <c r="O277" s="3" t="b">
        <v>0</v>
      </c>
      <c r="P277" s="3" t="b">
        <v>0</v>
      </c>
      <c r="Q277" s="3">
        <v>24049.31506849315</v>
      </c>
      <c r="R277" s="3">
        <v>107704.10958904109</v>
      </c>
      <c r="S277" s="3">
        <v>131753.4246575342</v>
      </c>
    </row>
    <row r="278" spans="1:19" x14ac:dyDescent="0.2">
      <c r="A278" s="3" t="s">
        <v>622</v>
      </c>
      <c r="B278" s="3" t="s">
        <v>623</v>
      </c>
      <c r="C278" s="3" t="s">
        <v>624</v>
      </c>
      <c r="D278" s="3" t="s">
        <v>385</v>
      </c>
      <c r="E278" s="3" t="s">
        <v>625</v>
      </c>
      <c r="F278" s="3" t="b">
        <v>0</v>
      </c>
      <c r="G278" s="3" t="b">
        <v>0</v>
      </c>
      <c r="H278" s="3" t="s">
        <v>604</v>
      </c>
      <c r="I278" s="4">
        <v>45065</v>
      </c>
      <c r="J278" s="4">
        <v>45252</v>
      </c>
      <c r="K278" s="4">
        <v>45532</v>
      </c>
      <c r="L278" s="3">
        <v>1</v>
      </c>
      <c r="M278" s="3">
        <v>100000</v>
      </c>
      <c r="N278" s="3">
        <v>14</v>
      </c>
      <c r="O278" s="3" t="b">
        <v>0</v>
      </c>
      <c r="P278" s="3" t="b">
        <v>0</v>
      </c>
      <c r="Q278" s="3">
        <v>5619.1780821917628</v>
      </c>
      <c r="R278" s="3">
        <v>10739.726027397261</v>
      </c>
      <c r="S278" s="3">
        <v>16358.904109589021</v>
      </c>
    </row>
    <row r="279" spans="1:19" x14ac:dyDescent="0.2">
      <c r="A279" s="3" t="s">
        <v>58</v>
      </c>
      <c r="B279" s="3" t="s">
        <v>59</v>
      </c>
      <c r="C279" s="3" t="s">
        <v>60</v>
      </c>
      <c r="D279" s="3" t="s">
        <v>385</v>
      </c>
      <c r="E279" s="3" t="s">
        <v>625</v>
      </c>
      <c r="F279" s="3" t="b">
        <v>0</v>
      </c>
      <c r="G279" s="3" t="b">
        <v>0</v>
      </c>
      <c r="H279" s="3" t="s">
        <v>604</v>
      </c>
      <c r="I279" s="4">
        <v>45033</v>
      </c>
      <c r="J279" s="4">
        <v>45129</v>
      </c>
      <c r="K279" s="4">
        <v>45532</v>
      </c>
      <c r="L279" s="3">
        <v>26</v>
      </c>
      <c r="M279" s="3">
        <v>252491.78</v>
      </c>
      <c r="N279" s="3">
        <v>18</v>
      </c>
      <c r="O279" s="3" t="b">
        <v>0</v>
      </c>
      <c r="P279" s="3" t="b">
        <v>0</v>
      </c>
      <c r="Q279" s="3">
        <v>7152.7808361643738</v>
      </c>
      <c r="R279" s="3">
        <v>50180.147181369874</v>
      </c>
      <c r="S279" s="3">
        <v>57332.928017534243</v>
      </c>
    </row>
    <row r="280" spans="1:19" x14ac:dyDescent="0.2">
      <c r="A280" s="3" t="s">
        <v>626</v>
      </c>
      <c r="B280" s="3" t="s">
        <v>627</v>
      </c>
      <c r="C280" s="3" t="s">
        <v>167</v>
      </c>
      <c r="D280" s="3" t="s">
        <v>385</v>
      </c>
      <c r="E280" s="3" t="s">
        <v>625</v>
      </c>
      <c r="F280" s="3" t="b">
        <v>0</v>
      </c>
      <c r="G280" s="3" t="b">
        <v>0</v>
      </c>
      <c r="H280" s="3" t="s">
        <v>604</v>
      </c>
      <c r="I280" s="4">
        <v>45033</v>
      </c>
      <c r="J280" s="4">
        <v>45168</v>
      </c>
      <c r="K280" s="4">
        <v>45532</v>
      </c>
      <c r="L280" s="3">
        <v>2</v>
      </c>
      <c r="M280" s="3">
        <v>631732.88</v>
      </c>
      <c r="N280" s="3">
        <v>18</v>
      </c>
      <c r="O280" s="3" t="b">
        <v>0</v>
      </c>
      <c r="P280" s="3" t="b">
        <v>0</v>
      </c>
      <c r="Q280" s="3">
        <v>25321.23845041103</v>
      </c>
      <c r="R280" s="3">
        <v>113400.3788975342</v>
      </c>
      <c r="S280" s="3">
        <v>138721.61734794531</v>
      </c>
    </row>
    <row r="281" spans="1:19" x14ac:dyDescent="0.2">
      <c r="A281" s="3" t="s">
        <v>402</v>
      </c>
      <c r="B281" s="3" t="s">
        <v>159</v>
      </c>
      <c r="C281" s="3" t="s">
        <v>160</v>
      </c>
      <c r="D281" s="3" t="s">
        <v>385</v>
      </c>
      <c r="E281" s="3" t="s">
        <v>625</v>
      </c>
      <c r="F281" s="3" t="b">
        <v>0</v>
      </c>
      <c r="G281" s="3" t="b">
        <v>0</v>
      </c>
      <c r="H281" s="3" t="s">
        <v>604</v>
      </c>
      <c r="I281" s="4">
        <v>45070</v>
      </c>
      <c r="J281" s="4">
        <v>45252</v>
      </c>
      <c r="K281" s="4">
        <v>45532</v>
      </c>
      <c r="L281" s="3">
        <v>5</v>
      </c>
      <c r="M281" s="3">
        <v>100000</v>
      </c>
      <c r="N281" s="3">
        <v>18</v>
      </c>
      <c r="O281" s="3" t="b">
        <v>0</v>
      </c>
      <c r="P281" s="3" t="b">
        <v>0</v>
      </c>
      <c r="Q281" s="3">
        <v>5475.3424657534079</v>
      </c>
      <c r="R281" s="3">
        <v>13808.21917808219</v>
      </c>
      <c r="S281" s="3">
        <v>19283.561643835601</v>
      </c>
    </row>
    <row r="282" spans="1:19" x14ac:dyDescent="0.2">
      <c r="A282" s="3" t="s">
        <v>628</v>
      </c>
      <c r="B282" s="3" t="s">
        <v>629</v>
      </c>
      <c r="C282" s="3" t="s">
        <v>630</v>
      </c>
      <c r="D282" s="3" t="s">
        <v>385</v>
      </c>
      <c r="E282" s="3" t="s">
        <v>631</v>
      </c>
      <c r="F282" s="3" t="b">
        <v>0</v>
      </c>
      <c r="G282" s="3" t="b">
        <v>0</v>
      </c>
      <c r="H282" s="3" t="s">
        <v>604</v>
      </c>
      <c r="I282" s="4">
        <v>45041</v>
      </c>
      <c r="J282" s="4">
        <v>45198</v>
      </c>
      <c r="K282" s="4">
        <v>45532</v>
      </c>
      <c r="L282" s="3">
        <v>1</v>
      </c>
      <c r="M282" s="3">
        <v>500000</v>
      </c>
      <c r="N282" s="3">
        <v>16</v>
      </c>
      <c r="O282" s="3" t="b">
        <v>0</v>
      </c>
      <c r="P282" s="3" t="b">
        <v>0</v>
      </c>
      <c r="Q282" s="3">
        <v>23410.95890410959</v>
      </c>
      <c r="R282" s="3">
        <v>73205.479452054788</v>
      </c>
      <c r="S282" s="3">
        <v>96616.438356164377</v>
      </c>
    </row>
    <row r="283" spans="1:19" x14ac:dyDescent="0.2">
      <c r="A283" s="3" t="s">
        <v>84</v>
      </c>
      <c r="B283" s="3" t="s">
        <v>85</v>
      </c>
      <c r="C283" s="3" t="s">
        <v>86</v>
      </c>
      <c r="D283" s="3" t="s">
        <v>385</v>
      </c>
      <c r="E283" s="3" t="s">
        <v>631</v>
      </c>
      <c r="F283" s="3" t="b">
        <v>0</v>
      </c>
      <c r="G283" s="3" t="b">
        <v>0</v>
      </c>
      <c r="H283" s="3" t="s">
        <v>604</v>
      </c>
      <c r="I283" s="4">
        <v>45070</v>
      </c>
      <c r="J283" s="4">
        <v>45252</v>
      </c>
      <c r="K283" s="4">
        <v>45532</v>
      </c>
      <c r="L283" s="3">
        <v>7</v>
      </c>
      <c r="M283" s="3">
        <v>250000</v>
      </c>
      <c r="N283" s="3">
        <v>18</v>
      </c>
      <c r="O283" s="3" t="b">
        <v>0</v>
      </c>
      <c r="P283" s="3" t="b">
        <v>0</v>
      </c>
      <c r="Q283" s="3">
        <v>13688.356164383569</v>
      </c>
      <c r="R283" s="3">
        <v>34520.547945205479</v>
      </c>
      <c r="S283" s="3">
        <v>48208.90410958905</v>
      </c>
    </row>
    <row r="284" spans="1:19" x14ac:dyDescent="0.2">
      <c r="A284" s="3" t="s">
        <v>632</v>
      </c>
      <c r="B284" s="3" t="s">
        <v>633</v>
      </c>
      <c r="C284" s="3" t="s">
        <v>634</v>
      </c>
      <c r="D284" s="3" t="s">
        <v>385</v>
      </c>
      <c r="E284" s="3" t="s">
        <v>631</v>
      </c>
      <c r="F284" s="3" t="b">
        <v>0</v>
      </c>
      <c r="G284" s="3" t="b">
        <v>0</v>
      </c>
      <c r="H284" s="3" t="s">
        <v>604</v>
      </c>
      <c r="I284" s="4">
        <v>45041</v>
      </c>
      <c r="J284" s="4">
        <v>45198</v>
      </c>
      <c r="K284" s="4">
        <v>45532</v>
      </c>
      <c r="L284" s="3">
        <v>1</v>
      </c>
      <c r="M284" s="3">
        <v>350000</v>
      </c>
      <c r="N284" s="3">
        <v>14</v>
      </c>
      <c r="O284" s="3" t="b">
        <v>0</v>
      </c>
      <c r="P284" s="3" t="b">
        <v>0</v>
      </c>
      <c r="Q284" s="3">
        <v>16387.67123287675</v>
      </c>
      <c r="R284" s="3">
        <v>44838.356164383556</v>
      </c>
      <c r="S284" s="3">
        <v>61226.027397260303</v>
      </c>
    </row>
    <row r="285" spans="1:19" x14ac:dyDescent="0.2">
      <c r="A285" s="3" t="s">
        <v>635</v>
      </c>
      <c r="B285" s="3" t="s">
        <v>636</v>
      </c>
      <c r="C285" s="3" t="s">
        <v>637</v>
      </c>
      <c r="D285" s="3" t="s">
        <v>385</v>
      </c>
      <c r="E285" s="3" t="s">
        <v>638</v>
      </c>
      <c r="F285" s="3" t="b">
        <v>0</v>
      </c>
      <c r="G285" s="3" t="b">
        <v>0</v>
      </c>
      <c r="H285" s="3" t="s">
        <v>604</v>
      </c>
      <c r="I285" s="4">
        <v>45034</v>
      </c>
      <c r="J285" s="4">
        <v>45198</v>
      </c>
      <c r="K285" s="4">
        <v>45532</v>
      </c>
      <c r="L285" s="3">
        <v>1</v>
      </c>
      <c r="M285" s="3">
        <v>400000</v>
      </c>
      <c r="N285" s="3">
        <v>14</v>
      </c>
      <c r="O285" s="3" t="b">
        <v>0</v>
      </c>
      <c r="P285" s="3" t="b">
        <v>0</v>
      </c>
      <c r="Q285" s="3">
        <v>19534.2465753424</v>
      </c>
      <c r="R285" s="3">
        <v>51243.835616438351</v>
      </c>
      <c r="S285" s="3">
        <v>70778.082191780763</v>
      </c>
    </row>
    <row r="286" spans="1:19" x14ac:dyDescent="0.2">
      <c r="A286" s="3" t="s">
        <v>639</v>
      </c>
      <c r="B286" s="3" t="s">
        <v>640</v>
      </c>
      <c r="C286" s="3" t="s">
        <v>444</v>
      </c>
      <c r="D286" s="3" t="s">
        <v>385</v>
      </c>
      <c r="E286" s="3" t="s">
        <v>638</v>
      </c>
      <c r="F286" s="3" t="b">
        <v>0</v>
      </c>
      <c r="G286" s="3" t="b">
        <v>0</v>
      </c>
      <c r="H286" s="3" t="s">
        <v>604</v>
      </c>
      <c r="I286" s="4">
        <v>45042</v>
      </c>
      <c r="J286" s="4">
        <v>45198</v>
      </c>
      <c r="K286" s="4">
        <v>45532</v>
      </c>
      <c r="L286" s="3">
        <v>5</v>
      </c>
      <c r="M286" s="3">
        <v>500000</v>
      </c>
      <c r="N286" s="3">
        <v>18</v>
      </c>
      <c r="O286" s="3" t="b">
        <v>0</v>
      </c>
      <c r="P286" s="3" t="b">
        <v>0</v>
      </c>
      <c r="Q286" s="3">
        <v>23267.123287671231</v>
      </c>
      <c r="R286" s="3">
        <v>82356.164383561641</v>
      </c>
      <c r="S286" s="3">
        <v>105623.2876712329</v>
      </c>
    </row>
    <row r="287" spans="1:19" x14ac:dyDescent="0.2">
      <c r="A287" s="3" t="s">
        <v>484</v>
      </c>
      <c r="B287" s="3" t="s">
        <v>485</v>
      </c>
      <c r="C287" s="3" t="s">
        <v>486</v>
      </c>
      <c r="D287" s="3" t="s">
        <v>385</v>
      </c>
      <c r="E287" s="3" t="s">
        <v>638</v>
      </c>
      <c r="F287" s="3" t="b">
        <v>0</v>
      </c>
      <c r="G287" s="3" t="b">
        <v>0</v>
      </c>
      <c r="H287" s="3" t="s">
        <v>604</v>
      </c>
      <c r="I287" s="4">
        <v>45051</v>
      </c>
      <c r="J287" s="4">
        <v>45198</v>
      </c>
      <c r="K287" s="4">
        <v>45532</v>
      </c>
      <c r="L287" s="3">
        <v>10</v>
      </c>
      <c r="M287" s="3">
        <v>200000</v>
      </c>
      <c r="N287" s="3">
        <v>18</v>
      </c>
      <c r="O287" s="3" t="b">
        <v>0</v>
      </c>
      <c r="P287" s="3" t="b">
        <v>0</v>
      </c>
      <c r="Q287" s="3">
        <v>8789.0410958903885</v>
      </c>
      <c r="R287" s="3">
        <v>32942.465753424658</v>
      </c>
      <c r="S287" s="3">
        <v>41731.506849315047</v>
      </c>
    </row>
    <row r="288" spans="1:19" x14ac:dyDescent="0.2">
      <c r="A288" s="3" t="s">
        <v>77</v>
      </c>
      <c r="B288" s="3" t="s">
        <v>78</v>
      </c>
      <c r="C288" s="3" t="s">
        <v>79</v>
      </c>
      <c r="D288" s="3" t="s">
        <v>385</v>
      </c>
      <c r="E288" s="3" t="s">
        <v>641</v>
      </c>
      <c r="F288" s="3" t="b">
        <v>0</v>
      </c>
      <c r="G288" s="3" t="b">
        <v>0</v>
      </c>
      <c r="H288" s="3" t="s">
        <v>604</v>
      </c>
      <c r="I288" s="4">
        <v>45042</v>
      </c>
      <c r="J288" s="4">
        <v>45198</v>
      </c>
      <c r="K288" s="4">
        <v>45532</v>
      </c>
      <c r="L288" s="3">
        <v>4</v>
      </c>
      <c r="M288" s="3">
        <v>473976.03</v>
      </c>
      <c r="N288" s="3">
        <v>18</v>
      </c>
      <c r="O288" s="3" t="b">
        <v>0</v>
      </c>
      <c r="P288" s="3" t="b">
        <v>0</v>
      </c>
      <c r="Q288" s="3">
        <v>22056.117450821901</v>
      </c>
      <c r="R288" s="3">
        <v>78069.695681095909</v>
      </c>
      <c r="S288" s="3">
        <v>100125.81313191781</v>
      </c>
    </row>
    <row r="289" spans="1:19" x14ac:dyDescent="0.2">
      <c r="A289" s="3" t="s">
        <v>316</v>
      </c>
      <c r="B289" s="3" t="s">
        <v>317</v>
      </c>
      <c r="C289" s="3" t="s">
        <v>318</v>
      </c>
      <c r="D289" s="3" t="s">
        <v>385</v>
      </c>
      <c r="E289" s="3" t="s">
        <v>641</v>
      </c>
      <c r="F289" s="3" t="b">
        <v>0</v>
      </c>
      <c r="G289" s="3" t="b">
        <v>0</v>
      </c>
      <c r="H289" s="3" t="s">
        <v>604</v>
      </c>
      <c r="I289" s="4">
        <v>45042</v>
      </c>
      <c r="J289" s="4">
        <v>45224</v>
      </c>
      <c r="K289" s="4">
        <v>45532</v>
      </c>
      <c r="L289" s="3">
        <v>2</v>
      </c>
      <c r="M289" s="3">
        <v>600000</v>
      </c>
      <c r="N289" s="3">
        <v>16</v>
      </c>
      <c r="O289" s="3" t="b">
        <v>0</v>
      </c>
      <c r="P289" s="3" t="b">
        <v>0</v>
      </c>
      <c r="Q289" s="3">
        <v>32621.917808219121</v>
      </c>
      <c r="R289" s="3">
        <v>81008.219178082203</v>
      </c>
      <c r="S289" s="3">
        <v>113630.1369863013</v>
      </c>
    </row>
    <row r="290" spans="1:19" x14ac:dyDescent="0.2">
      <c r="A290" s="3" t="s">
        <v>325</v>
      </c>
      <c r="B290" s="3" t="s">
        <v>326</v>
      </c>
      <c r="C290" s="3" t="s">
        <v>31</v>
      </c>
      <c r="D290" s="3" t="s">
        <v>385</v>
      </c>
      <c r="E290" s="3" t="s">
        <v>642</v>
      </c>
      <c r="F290" s="3" t="b">
        <v>0</v>
      </c>
      <c r="G290" s="3" t="b">
        <v>0</v>
      </c>
      <c r="H290" s="3" t="s">
        <v>604</v>
      </c>
      <c r="I290" s="4">
        <v>45042</v>
      </c>
      <c r="J290" s="4">
        <v>45224</v>
      </c>
      <c r="K290" s="4">
        <v>45532</v>
      </c>
      <c r="L290" s="3">
        <v>6</v>
      </c>
      <c r="M290" s="3">
        <v>943566.44</v>
      </c>
      <c r="N290" s="3">
        <v>18</v>
      </c>
      <c r="O290" s="3" t="b">
        <v>0</v>
      </c>
      <c r="P290" s="3" t="b">
        <v>0</v>
      </c>
      <c r="Q290" s="3">
        <v>51301.578087123467</v>
      </c>
      <c r="R290" s="3">
        <v>143318.6943386301</v>
      </c>
      <c r="S290" s="3">
        <v>194620.27242575359</v>
      </c>
    </row>
    <row r="291" spans="1:19" x14ac:dyDescent="0.2">
      <c r="A291" s="3" t="s">
        <v>184</v>
      </c>
      <c r="B291" s="3" t="s">
        <v>185</v>
      </c>
      <c r="C291" s="3" t="s">
        <v>186</v>
      </c>
      <c r="D291" s="3" t="s">
        <v>385</v>
      </c>
      <c r="E291" s="3" t="s">
        <v>642</v>
      </c>
      <c r="F291" s="3" t="b">
        <v>0</v>
      </c>
      <c r="G291" s="3" t="b">
        <v>0</v>
      </c>
      <c r="H291" s="3" t="s">
        <v>604</v>
      </c>
      <c r="I291" s="4">
        <v>45097</v>
      </c>
      <c r="J291" s="4">
        <v>45259</v>
      </c>
      <c r="K291" s="4">
        <v>45532</v>
      </c>
      <c r="L291" s="3">
        <v>6</v>
      </c>
      <c r="M291" s="3">
        <v>139300.72</v>
      </c>
      <c r="N291" s="3">
        <v>14</v>
      </c>
      <c r="O291" s="3" t="b">
        <v>0</v>
      </c>
      <c r="P291" s="3" t="b">
        <v>0</v>
      </c>
      <c r="Q291" s="3">
        <v>6800.9283024657389</v>
      </c>
      <c r="R291" s="3">
        <v>14586.50279013699</v>
      </c>
      <c r="S291" s="3">
        <v>21387.431092602721</v>
      </c>
    </row>
    <row r="292" spans="1:19" x14ac:dyDescent="0.2">
      <c r="A292" s="3" t="s">
        <v>643</v>
      </c>
      <c r="B292" s="3" t="s">
        <v>644</v>
      </c>
      <c r="C292" s="3" t="s">
        <v>645</v>
      </c>
      <c r="D292" s="3" t="s">
        <v>385</v>
      </c>
      <c r="E292" s="3" t="s">
        <v>646</v>
      </c>
      <c r="F292" s="3" t="b">
        <v>0</v>
      </c>
      <c r="G292" s="3" t="b">
        <v>0</v>
      </c>
      <c r="H292" s="3" t="s">
        <v>604</v>
      </c>
      <c r="I292" s="4">
        <v>45057</v>
      </c>
      <c r="J292" s="4">
        <v>45252</v>
      </c>
      <c r="K292" s="4">
        <v>45532</v>
      </c>
      <c r="L292" s="3">
        <v>1</v>
      </c>
      <c r="M292" s="3">
        <v>100000</v>
      </c>
      <c r="N292" s="3">
        <v>14</v>
      </c>
      <c r="O292" s="3" t="b">
        <v>0</v>
      </c>
      <c r="P292" s="3" t="b">
        <v>0</v>
      </c>
      <c r="Q292" s="3">
        <v>5849.3150684931315</v>
      </c>
      <c r="R292" s="3">
        <v>10739.726027397261</v>
      </c>
      <c r="S292" s="3">
        <v>16589.041095890389</v>
      </c>
    </row>
    <row r="293" spans="1:19" x14ac:dyDescent="0.2">
      <c r="A293" s="3" t="s">
        <v>331</v>
      </c>
      <c r="B293" s="3" t="s">
        <v>332</v>
      </c>
      <c r="C293" s="3" t="s">
        <v>121</v>
      </c>
      <c r="D293" s="3" t="s">
        <v>385</v>
      </c>
      <c r="E293" s="3" t="s">
        <v>646</v>
      </c>
      <c r="F293" s="3" t="b">
        <v>0</v>
      </c>
      <c r="G293" s="3" t="b">
        <v>0</v>
      </c>
      <c r="H293" s="3" t="s">
        <v>604</v>
      </c>
      <c r="I293" s="4">
        <v>45042</v>
      </c>
      <c r="J293" s="4">
        <v>45198</v>
      </c>
      <c r="K293" s="4">
        <v>45532</v>
      </c>
      <c r="L293" s="3">
        <v>5</v>
      </c>
      <c r="M293" s="3">
        <v>500000</v>
      </c>
      <c r="N293" s="3">
        <v>18</v>
      </c>
      <c r="O293" s="3" t="b">
        <v>0</v>
      </c>
      <c r="P293" s="3" t="b">
        <v>0</v>
      </c>
      <c r="Q293" s="3">
        <v>23267.123287671231</v>
      </c>
      <c r="R293" s="3">
        <v>82356.164383561641</v>
      </c>
      <c r="S293" s="3">
        <v>105623.2876712329</v>
      </c>
    </row>
    <row r="294" spans="1:19" x14ac:dyDescent="0.2">
      <c r="A294" s="3" t="s">
        <v>275</v>
      </c>
      <c r="B294" s="3" t="s">
        <v>276</v>
      </c>
      <c r="C294" s="3" t="s">
        <v>265</v>
      </c>
      <c r="D294" s="3" t="s">
        <v>385</v>
      </c>
      <c r="E294" s="3" t="s">
        <v>646</v>
      </c>
      <c r="F294" s="3" t="b">
        <v>0</v>
      </c>
      <c r="G294" s="3" t="b">
        <v>0</v>
      </c>
      <c r="H294" s="3" t="s">
        <v>604</v>
      </c>
      <c r="I294" s="4">
        <v>45044</v>
      </c>
      <c r="J294" s="4">
        <v>45224</v>
      </c>
      <c r="K294" s="4">
        <v>45532</v>
      </c>
      <c r="L294" s="3">
        <v>4</v>
      </c>
      <c r="M294" s="3">
        <v>500000</v>
      </c>
      <c r="N294" s="3">
        <v>18</v>
      </c>
      <c r="O294" s="3" t="b">
        <v>0</v>
      </c>
      <c r="P294" s="3" t="b">
        <v>0</v>
      </c>
      <c r="Q294" s="3">
        <v>26897.260273972621</v>
      </c>
      <c r="R294" s="3">
        <v>75945.205479452052</v>
      </c>
      <c r="S294" s="3">
        <v>102842.46575342469</v>
      </c>
    </row>
    <row r="295" spans="1:19" x14ac:dyDescent="0.2">
      <c r="A295" s="3" t="s">
        <v>647</v>
      </c>
      <c r="B295" s="3" t="s">
        <v>648</v>
      </c>
      <c r="C295" s="3" t="s">
        <v>649</v>
      </c>
      <c r="D295" s="3" t="s">
        <v>385</v>
      </c>
      <c r="E295" s="3" t="s">
        <v>650</v>
      </c>
      <c r="F295" s="3" t="b">
        <v>1</v>
      </c>
      <c r="G295" s="3" t="b">
        <v>0</v>
      </c>
      <c r="H295" s="3" t="s">
        <v>651</v>
      </c>
      <c r="I295" s="4">
        <v>45210</v>
      </c>
      <c r="J295" s="4">
        <v>45224</v>
      </c>
      <c r="K295" s="4">
        <v>45490</v>
      </c>
      <c r="L295" s="3">
        <v>1</v>
      </c>
      <c r="M295" s="3">
        <v>1100000</v>
      </c>
      <c r="N295" s="3">
        <v>18</v>
      </c>
      <c r="O295" s="3" t="b">
        <v>0</v>
      </c>
      <c r="P295" s="3" t="b">
        <v>0</v>
      </c>
      <c r="Q295" s="3">
        <v>4641.0958904109584</v>
      </c>
      <c r="R295" s="3">
        <v>144295.89041095891</v>
      </c>
      <c r="S295" s="3">
        <v>148936.98630136991</v>
      </c>
    </row>
    <row r="296" spans="1:19" x14ac:dyDescent="0.2">
      <c r="A296" s="3" t="s">
        <v>647</v>
      </c>
      <c r="B296" s="3" t="s">
        <v>648</v>
      </c>
      <c r="C296" s="3" t="s">
        <v>649</v>
      </c>
      <c r="D296" s="3" t="s">
        <v>385</v>
      </c>
      <c r="E296" s="3" t="s">
        <v>652</v>
      </c>
      <c r="F296" s="3" t="b">
        <v>1</v>
      </c>
      <c r="G296" s="3" t="b">
        <v>0</v>
      </c>
      <c r="H296" s="3" t="s">
        <v>651</v>
      </c>
      <c r="I296" s="4">
        <v>45210</v>
      </c>
      <c r="J296" s="4">
        <v>45224</v>
      </c>
      <c r="K296" s="4">
        <v>45490</v>
      </c>
      <c r="L296" s="3">
        <v>2</v>
      </c>
      <c r="M296" s="3">
        <v>1100000</v>
      </c>
      <c r="N296" s="3">
        <v>18</v>
      </c>
      <c r="O296" s="3" t="b">
        <v>0</v>
      </c>
      <c r="P296" s="3" t="b">
        <v>0</v>
      </c>
      <c r="Q296" s="3">
        <v>4641.0958904109584</v>
      </c>
      <c r="R296" s="3">
        <v>144295.89041095891</v>
      </c>
      <c r="S296" s="3">
        <v>148936.98630136991</v>
      </c>
    </row>
    <row r="297" spans="1:19" x14ac:dyDescent="0.2">
      <c r="A297" s="3" t="s">
        <v>647</v>
      </c>
      <c r="B297" s="3" t="s">
        <v>648</v>
      </c>
      <c r="C297" s="3" t="s">
        <v>649</v>
      </c>
      <c r="D297" s="3" t="s">
        <v>385</v>
      </c>
      <c r="E297" s="3" t="s">
        <v>653</v>
      </c>
      <c r="F297" s="3" t="b">
        <v>1</v>
      </c>
      <c r="G297" s="3" t="b">
        <v>0</v>
      </c>
      <c r="H297" s="3" t="s">
        <v>651</v>
      </c>
      <c r="I297" s="4">
        <v>45210</v>
      </c>
      <c r="J297" s="4">
        <v>45224</v>
      </c>
      <c r="K297" s="4">
        <v>45490</v>
      </c>
      <c r="L297" s="3">
        <v>3</v>
      </c>
      <c r="M297" s="3">
        <v>1100000</v>
      </c>
      <c r="N297" s="3">
        <v>18</v>
      </c>
      <c r="O297" s="3" t="b">
        <v>0</v>
      </c>
      <c r="P297" s="3" t="b">
        <v>0</v>
      </c>
      <c r="Q297" s="3">
        <v>4641.0958904109584</v>
      </c>
      <c r="R297" s="3">
        <v>144295.89041095891</v>
      </c>
      <c r="S297" s="3">
        <v>148936.98630136991</v>
      </c>
    </row>
    <row r="298" spans="1:19" x14ac:dyDescent="0.2">
      <c r="A298" s="3" t="s">
        <v>647</v>
      </c>
      <c r="B298" s="3" t="s">
        <v>648</v>
      </c>
      <c r="C298" s="3" t="s">
        <v>649</v>
      </c>
      <c r="D298" s="3" t="s">
        <v>385</v>
      </c>
      <c r="E298" s="3" t="s">
        <v>654</v>
      </c>
      <c r="F298" s="3" t="b">
        <v>1</v>
      </c>
      <c r="G298" s="3" t="b">
        <v>0</v>
      </c>
      <c r="H298" s="3" t="s">
        <v>651</v>
      </c>
      <c r="I298" s="4">
        <v>45210</v>
      </c>
      <c r="J298" s="4">
        <v>45224</v>
      </c>
      <c r="K298" s="4">
        <v>45490</v>
      </c>
      <c r="L298" s="3">
        <v>4</v>
      </c>
      <c r="M298" s="3">
        <v>1100000</v>
      </c>
      <c r="N298" s="3">
        <v>18</v>
      </c>
      <c r="O298" s="3" t="b">
        <v>0</v>
      </c>
      <c r="P298" s="3" t="b">
        <v>0</v>
      </c>
      <c r="Q298" s="3">
        <v>4641.0958904109584</v>
      </c>
      <c r="R298" s="3">
        <v>144295.89041095891</v>
      </c>
      <c r="S298" s="3">
        <v>148936.98630136991</v>
      </c>
    </row>
    <row r="299" spans="1:19" x14ac:dyDescent="0.2">
      <c r="A299" s="3" t="s">
        <v>647</v>
      </c>
      <c r="B299" s="3" t="s">
        <v>648</v>
      </c>
      <c r="C299" s="3" t="s">
        <v>649</v>
      </c>
      <c r="D299" s="3" t="s">
        <v>385</v>
      </c>
      <c r="E299" s="3" t="s">
        <v>655</v>
      </c>
      <c r="F299" s="3" t="b">
        <v>1</v>
      </c>
      <c r="G299" s="3" t="b">
        <v>0</v>
      </c>
      <c r="H299" s="3" t="s">
        <v>651</v>
      </c>
      <c r="I299" s="4">
        <v>45254</v>
      </c>
      <c r="J299" s="4">
        <v>45259</v>
      </c>
      <c r="K299" s="4">
        <v>45490</v>
      </c>
      <c r="L299" s="3">
        <v>5</v>
      </c>
      <c r="M299" s="3">
        <v>1100000</v>
      </c>
      <c r="N299" s="3">
        <v>18</v>
      </c>
      <c r="O299" s="3" t="b">
        <v>0</v>
      </c>
      <c r="P299" s="3" t="b">
        <v>0</v>
      </c>
      <c r="Q299" s="3">
        <v>1657.534246575342</v>
      </c>
      <c r="R299" s="3">
        <v>125309.5890410959</v>
      </c>
      <c r="S299" s="3">
        <v>126967.1232876712</v>
      </c>
    </row>
    <row r="300" spans="1:19" x14ac:dyDescent="0.2">
      <c r="A300" s="3" t="s">
        <v>647</v>
      </c>
      <c r="B300" s="3" t="s">
        <v>648</v>
      </c>
      <c r="C300" s="3" t="s">
        <v>649</v>
      </c>
      <c r="D300" s="3" t="s">
        <v>385</v>
      </c>
      <c r="E300" s="3" t="s">
        <v>656</v>
      </c>
      <c r="F300" s="3" t="b">
        <v>1</v>
      </c>
      <c r="G300" s="3" t="b">
        <v>0</v>
      </c>
      <c r="H300" s="3" t="s">
        <v>651</v>
      </c>
      <c r="I300" s="4">
        <v>45254</v>
      </c>
      <c r="J300" s="4">
        <v>45273</v>
      </c>
      <c r="K300" s="4">
        <v>45490</v>
      </c>
      <c r="L300" s="3">
        <v>6</v>
      </c>
      <c r="M300" s="3">
        <v>1100000</v>
      </c>
      <c r="N300" s="3">
        <v>18</v>
      </c>
      <c r="O300" s="3" t="b">
        <v>0</v>
      </c>
      <c r="P300" s="3" t="b">
        <v>0</v>
      </c>
      <c r="Q300" s="3">
        <v>6298.6301369863004</v>
      </c>
      <c r="R300" s="3">
        <v>117715.0684931507</v>
      </c>
      <c r="S300" s="3">
        <v>124013.69863013701</v>
      </c>
    </row>
    <row r="301" spans="1:19" x14ac:dyDescent="0.2">
      <c r="A301" s="3" t="s">
        <v>647</v>
      </c>
      <c r="B301" s="3" t="s">
        <v>648</v>
      </c>
      <c r="C301" s="3" t="s">
        <v>649</v>
      </c>
      <c r="D301" s="3" t="s">
        <v>385</v>
      </c>
      <c r="E301" s="3" t="s">
        <v>657</v>
      </c>
      <c r="F301" s="3" t="b">
        <v>1</v>
      </c>
      <c r="G301" s="3" t="b">
        <v>0</v>
      </c>
      <c r="H301" s="3" t="s">
        <v>651</v>
      </c>
      <c r="I301" s="4">
        <v>45254</v>
      </c>
      <c r="J301" s="4">
        <v>45273</v>
      </c>
      <c r="K301" s="4">
        <v>45490</v>
      </c>
      <c r="L301" s="3">
        <v>7</v>
      </c>
      <c r="M301" s="3">
        <v>1100000</v>
      </c>
      <c r="N301" s="3">
        <v>18</v>
      </c>
      <c r="O301" s="3" t="b">
        <v>0</v>
      </c>
      <c r="P301" s="3" t="b">
        <v>0</v>
      </c>
      <c r="Q301" s="3">
        <v>6298.6301369863004</v>
      </c>
      <c r="R301" s="3">
        <v>117715.0684931507</v>
      </c>
      <c r="S301" s="3">
        <v>124013.69863013701</v>
      </c>
    </row>
    <row r="302" spans="1:19" x14ac:dyDescent="0.2">
      <c r="A302" s="3" t="s">
        <v>647</v>
      </c>
      <c r="B302" s="3" t="s">
        <v>648</v>
      </c>
      <c r="C302" s="3" t="s">
        <v>649</v>
      </c>
      <c r="D302" s="3" t="s">
        <v>385</v>
      </c>
      <c r="E302" s="3" t="s">
        <v>658</v>
      </c>
      <c r="F302" s="3" t="b">
        <v>1</v>
      </c>
      <c r="G302" s="3" t="b">
        <v>0</v>
      </c>
      <c r="H302" s="3" t="s">
        <v>651</v>
      </c>
      <c r="I302" s="4">
        <v>45254</v>
      </c>
      <c r="J302" s="4">
        <v>45273</v>
      </c>
      <c r="K302" s="4">
        <v>45490</v>
      </c>
      <c r="L302" s="3">
        <v>8</v>
      </c>
      <c r="M302" s="3">
        <v>1100000</v>
      </c>
      <c r="N302" s="3">
        <v>18</v>
      </c>
      <c r="O302" s="3" t="b">
        <v>0</v>
      </c>
      <c r="P302" s="3" t="b">
        <v>0</v>
      </c>
      <c r="Q302" s="3">
        <v>6298.6301369863004</v>
      </c>
      <c r="R302" s="3">
        <v>117715.0684931507</v>
      </c>
      <c r="S302" s="3">
        <v>124013.69863013701</v>
      </c>
    </row>
    <row r="303" spans="1:19" x14ac:dyDescent="0.2">
      <c r="A303" s="3" t="s">
        <v>43</v>
      </c>
      <c r="B303" s="3" t="s">
        <v>44</v>
      </c>
      <c r="C303" s="3" t="s">
        <v>45</v>
      </c>
      <c r="D303" s="3" t="s">
        <v>385</v>
      </c>
      <c r="E303" s="3" t="s">
        <v>659</v>
      </c>
      <c r="F303" s="3" t="b">
        <v>0</v>
      </c>
      <c r="G303" s="3" t="b">
        <v>0</v>
      </c>
      <c r="H303" s="3" t="s">
        <v>660</v>
      </c>
      <c r="I303" s="4">
        <v>45044</v>
      </c>
      <c r="J303" s="4">
        <v>45224</v>
      </c>
      <c r="K303" s="4">
        <v>45516</v>
      </c>
      <c r="L303" s="3">
        <v>9</v>
      </c>
      <c r="M303" s="3">
        <v>1100000</v>
      </c>
      <c r="N303" s="3">
        <v>18</v>
      </c>
      <c r="O303" s="3" t="b">
        <v>0</v>
      </c>
      <c r="P303" s="3" t="b">
        <v>0</v>
      </c>
      <c r="Q303" s="3">
        <v>59173.972602739719</v>
      </c>
      <c r="R303" s="3">
        <v>158400</v>
      </c>
      <c r="S303" s="3">
        <v>217573.9726027397</v>
      </c>
    </row>
    <row r="304" spans="1:19" x14ac:dyDescent="0.2">
      <c r="A304" s="3" t="s">
        <v>84</v>
      </c>
      <c r="B304" s="3" t="s">
        <v>85</v>
      </c>
      <c r="C304" s="3" t="s">
        <v>86</v>
      </c>
      <c r="D304" s="3" t="s">
        <v>385</v>
      </c>
      <c r="E304" s="3" t="s">
        <v>661</v>
      </c>
      <c r="F304" s="3" t="b">
        <v>0</v>
      </c>
      <c r="G304" s="3" t="b">
        <v>0</v>
      </c>
      <c r="H304" s="3" t="s">
        <v>660</v>
      </c>
      <c r="I304" s="4">
        <v>45064</v>
      </c>
      <c r="J304" s="4">
        <v>45252</v>
      </c>
      <c r="K304" s="4">
        <v>45516</v>
      </c>
      <c r="L304" s="3">
        <v>6</v>
      </c>
      <c r="M304" s="3">
        <v>351000</v>
      </c>
      <c r="N304" s="3">
        <v>18</v>
      </c>
      <c r="O304" s="3" t="b">
        <v>0</v>
      </c>
      <c r="P304" s="3" t="b">
        <v>0</v>
      </c>
      <c r="Q304" s="3">
        <v>19824.287671232811</v>
      </c>
      <c r="R304" s="3">
        <v>45697.315068493153</v>
      </c>
      <c r="S304" s="3">
        <v>65521.60273972596</v>
      </c>
    </row>
    <row r="305" spans="1:19" x14ac:dyDescent="0.2">
      <c r="A305" s="3" t="s">
        <v>662</v>
      </c>
      <c r="B305" s="3" t="s">
        <v>663</v>
      </c>
      <c r="C305" s="3" t="s">
        <v>664</v>
      </c>
      <c r="D305" s="3" t="s">
        <v>385</v>
      </c>
      <c r="E305" s="3" t="s">
        <v>661</v>
      </c>
      <c r="F305" s="3" t="b">
        <v>0</v>
      </c>
      <c r="G305" s="3" t="b">
        <v>0</v>
      </c>
      <c r="H305" s="3" t="s">
        <v>660</v>
      </c>
      <c r="I305" s="4">
        <v>45099</v>
      </c>
      <c r="J305" s="4">
        <v>45259</v>
      </c>
      <c r="K305" s="4">
        <v>45516</v>
      </c>
      <c r="L305" s="3">
        <v>1</v>
      </c>
      <c r="M305" s="3">
        <v>150000</v>
      </c>
      <c r="N305" s="3">
        <v>14</v>
      </c>
      <c r="O305" s="3" t="b">
        <v>0</v>
      </c>
      <c r="P305" s="3" t="b">
        <v>0</v>
      </c>
      <c r="Q305" s="3">
        <v>7232.8767123287571</v>
      </c>
      <c r="R305" s="3">
        <v>14786.301369863009</v>
      </c>
      <c r="S305" s="3">
        <v>22019.178082191771</v>
      </c>
    </row>
    <row r="306" spans="1:19" x14ac:dyDescent="0.2">
      <c r="A306" s="3" t="s">
        <v>665</v>
      </c>
      <c r="B306" s="3" t="s">
        <v>666</v>
      </c>
      <c r="C306" s="3" t="s">
        <v>667</v>
      </c>
      <c r="D306" s="3" t="s">
        <v>385</v>
      </c>
      <c r="E306" s="3" t="s">
        <v>661</v>
      </c>
      <c r="F306" s="3" t="b">
        <v>0</v>
      </c>
      <c r="G306" s="3" t="b">
        <v>0</v>
      </c>
      <c r="H306" s="3" t="s">
        <v>660</v>
      </c>
      <c r="I306" s="4">
        <v>45044</v>
      </c>
      <c r="J306" s="4">
        <v>45224</v>
      </c>
      <c r="K306" s="4">
        <v>45516</v>
      </c>
      <c r="L306" s="3">
        <v>1</v>
      </c>
      <c r="M306" s="3">
        <v>400000</v>
      </c>
      <c r="N306" s="3">
        <v>14</v>
      </c>
      <c r="O306" s="3" t="b">
        <v>0</v>
      </c>
      <c r="P306" s="3" t="b">
        <v>0</v>
      </c>
      <c r="Q306" s="3">
        <v>21517.808219178009</v>
      </c>
      <c r="R306" s="3">
        <v>44800</v>
      </c>
      <c r="S306" s="3">
        <v>66317.808219178012</v>
      </c>
    </row>
    <row r="307" spans="1:19" x14ac:dyDescent="0.2">
      <c r="A307" s="3" t="s">
        <v>668</v>
      </c>
      <c r="B307" s="3" t="s">
        <v>669</v>
      </c>
      <c r="C307" s="3" t="s">
        <v>670</v>
      </c>
      <c r="D307" s="3" t="s">
        <v>385</v>
      </c>
      <c r="E307" s="3" t="s">
        <v>661</v>
      </c>
      <c r="F307" s="3" t="b">
        <v>0</v>
      </c>
      <c r="G307" s="3" t="b">
        <v>0</v>
      </c>
      <c r="H307" s="3" t="s">
        <v>660</v>
      </c>
      <c r="I307" s="4">
        <v>45113</v>
      </c>
      <c r="J307" s="4">
        <v>45259</v>
      </c>
      <c r="K307" s="4">
        <v>45516</v>
      </c>
      <c r="L307" s="3">
        <v>1</v>
      </c>
      <c r="M307" s="3">
        <v>200000</v>
      </c>
      <c r="N307" s="3">
        <v>14</v>
      </c>
      <c r="O307" s="3" t="b">
        <v>0</v>
      </c>
      <c r="P307" s="3" t="b">
        <v>0</v>
      </c>
      <c r="Q307" s="3">
        <v>8799.9999999999782</v>
      </c>
      <c r="R307" s="3">
        <v>19715.06849315068</v>
      </c>
      <c r="S307" s="3">
        <v>28515.068493150658</v>
      </c>
    </row>
    <row r="308" spans="1:19" x14ac:dyDescent="0.2">
      <c r="A308" s="3" t="s">
        <v>671</v>
      </c>
      <c r="B308" s="3" t="s">
        <v>672</v>
      </c>
      <c r="C308" s="3" t="s">
        <v>673</v>
      </c>
      <c r="D308" s="3" t="s">
        <v>385</v>
      </c>
      <c r="E308" s="3" t="s">
        <v>674</v>
      </c>
      <c r="F308" s="3" t="b">
        <v>0</v>
      </c>
      <c r="G308" s="3" t="b">
        <v>0</v>
      </c>
      <c r="H308" s="3" t="s">
        <v>660</v>
      </c>
      <c r="I308" s="4">
        <v>45064</v>
      </c>
      <c r="J308" s="4">
        <v>45259</v>
      </c>
      <c r="K308" s="4">
        <v>45516</v>
      </c>
      <c r="L308" s="3">
        <v>1</v>
      </c>
      <c r="M308" s="3">
        <v>1000000</v>
      </c>
      <c r="N308" s="3">
        <v>18</v>
      </c>
      <c r="O308" s="3" t="b">
        <v>0</v>
      </c>
      <c r="P308" s="3" t="b">
        <v>0</v>
      </c>
      <c r="Q308" s="3">
        <v>58589.041095890483</v>
      </c>
      <c r="R308" s="3">
        <v>126739.72602739729</v>
      </c>
      <c r="S308" s="3">
        <v>185328.76712328769</v>
      </c>
    </row>
    <row r="309" spans="1:19" x14ac:dyDescent="0.2">
      <c r="A309" s="3" t="s">
        <v>141</v>
      </c>
      <c r="B309" s="3" t="s">
        <v>142</v>
      </c>
      <c r="C309" s="3" t="s">
        <v>143</v>
      </c>
      <c r="D309" s="3" t="s">
        <v>385</v>
      </c>
      <c r="E309" s="3" t="s">
        <v>674</v>
      </c>
      <c r="F309" s="3" t="b">
        <v>0</v>
      </c>
      <c r="G309" s="3" t="b">
        <v>0</v>
      </c>
      <c r="H309" s="3" t="s">
        <v>660</v>
      </c>
      <c r="I309" s="4">
        <v>45328</v>
      </c>
      <c r="J309" s="3"/>
      <c r="K309" s="4">
        <v>45516</v>
      </c>
      <c r="L309" s="3">
        <v>6</v>
      </c>
      <c r="M309" s="3">
        <v>100000</v>
      </c>
      <c r="N309" s="3">
        <v>14</v>
      </c>
      <c r="O309" s="3" t="b">
        <v>0</v>
      </c>
      <c r="P309" s="3" t="b">
        <v>0</v>
      </c>
      <c r="Q309" s="3">
        <v>904.10958904109657</v>
      </c>
      <c r="R309" s="3">
        <v>6060.2739726027394</v>
      </c>
      <c r="S309" s="3">
        <v>6964.3835616438346</v>
      </c>
    </row>
    <row r="310" spans="1:19" x14ac:dyDescent="0.2">
      <c r="A310" s="3" t="s">
        <v>675</v>
      </c>
      <c r="B310" s="3" t="s">
        <v>676</v>
      </c>
      <c r="C310" s="3" t="s">
        <v>677</v>
      </c>
      <c r="D310" s="3" t="s">
        <v>385</v>
      </c>
      <c r="E310" s="3" t="s">
        <v>678</v>
      </c>
      <c r="F310" s="3" t="b">
        <v>0</v>
      </c>
      <c r="G310" s="3" t="b">
        <v>0</v>
      </c>
      <c r="H310" s="3" t="s">
        <v>660</v>
      </c>
      <c r="I310" s="4">
        <v>45097</v>
      </c>
      <c r="J310" s="4">
        <v>45259</v>
      </c>
      <c r="K310" s="4">
        <v>45516</v>
      </c>
      <c r="L310" s="3">
        <v>2</v>
      </c>
      <c r="M310" s="3">
        <v>100000</v>
      </c>
      <c r="N310" s="3">
        <v>14</v>
      </c>
      <c r="O310" s="3" t="b">
        <v>0</v>
      </c>
      <c r="P310" s="3" t="b">
        <v>0</v>
      </c>
      <c r="Q310" s="3">
        <v>4882.1917808219041</v>
      </c>
      <c r="R310" s="3">
        <v>9857.534246575342</v>
      </c>
      <c r="S310" s="3">
        <v>14739.72602739725</v>
      </c>
    </row>
    <row r="311" spans="1:19" x14ac:dyDescent="0.2">
      <c r="A311" s="3" t="s">
        <v>291</v>
      </c>
      <c r="B311" s="3" t="s">
        <v>292</v>
      </c>
      <c r="C311" s="3" t="s">
        <v>293</v>
      </c>
      <c r="D311" s="3" t="s">
        <v>385</v>
      </c>
      <c r="E311" s="3" t="s">
        <v>678</v>
      </c>
      <c r="F311" s="3" t="b">
        <v>0</v>
      </c>
      <c r="G311" s="3" t="b">
        <v>0</v>
      </c>
      <c r="H311" s="3" t="s">
        <v>660</v>
      </c>
      <c r="I311" s="4">
        <v>45086</v>
      </c>
      <c r="J311" s="4">
        <v>45259</v>
      </c>
      <c r="K311" s="4">
        <v>45516</v>
      </c>
      <c r="L311" s="3">
        <v>2</v>
      </c>
      <c r="M311" s="3">
        <v>1000000</v>
      </c>
      <c r="N311" s="3">
        <v>18</v>
      </c>
      <c r="O311" s="3" t="b">
        <v>0</v>
      </c>
      <c r="P311" s="3" t="b">
        <v>0</v>
      </c>
      <c r="Q311" s="3">
        <v>52136.986301369892</v>
      </c>
      <c r="R311" s="3">
        <v>126739.72602739729</v>
      </c>
      <c r="S311" s="3">
        <v>178876.7123287672</v>
      </c>
    </row>
    <row r="312" spans="1:19" x14ac:dyDescent="0.2">
      <c r="A312" s="3" t="s">
        <v>303</v>
      </c>
      <c r="B312" s="3" t="s">
        <v>304</v>
      </c>
      <c r="C312" s="3" t="s">
        <v>305</v>
      </c>
      <c r="D312" s="3" t="s">
        <v>385</v>
      </c>
      <c r="E312" s="3" t="s">
        <v>679</v>
      </c>
      <c r="F312" s="3" t="b">
        <v>0</v>
      </c>
      <c r="G312" s="3" t="b">
        <v>0</v>
      </c>
      <c r="H312" s="3" t="s">
        <v>660</v>
      </c>
      <c r="I312" s="4">
        <v>45141</v>
      </c>
      <c r="J312" s="4">
        <v>45259</v>
      </c>
      <c r="K312" s="4">
        <v>45516</v>
      </c>
      <c r="L312" s="3">
        <v>11</v>
      </c>
      <c r="M312" s="3">
        <v>100000</v>
      </c>
      <c r="N312" s="3">
        <v>18</v>
      </c>
      <c r="O312" s="3" t="b">
        <v>0</v>
      </c>
      <c r="P312" s="3" t="b">
        <v>0</v>
      </c>
      <c r="Q312" s="3">
        <v>3556.1643835616378</v>
      </c>
      <c r="R312" s="3">
        <v>12673.97260273973</v>
      </c>
      <c r="S312" s="3">
        <v>16230.136986301361</v>
      </c>
    </row>
    <row r="313" spans="1:19" x14ac:dyDescent="0.2">
      <c r="A313" s="3" t="s">
        <v>680</v>
      </c>
      <c r="B313" s="3" t="s">
        <v>681</v>
      </c>
      <c r="C313" s="3" t="s">
        <v>682</v>
      </c>
      <c r="D313" s="3" t="s">
        <v>385</v>
      </c>
      <c r="E313" s="3" t="s">
        <v>679</v>
      </c>
      <c r="F313" s="3" t="b">
        <v>0</v>
      </c>
      <c r="G313" s="3" t="b">
        <v>0</v>
      </c>
      <c r="H313" s="3" t="s">
        <v>660</v>
      </c>
      <c r="I313" s="4">
        <v>45086</v>
      </c>
      <c r="J313" s="4">
        <v>45252</v>
      </c>
      <c r="K313" s="4">
        <v>45516</v>
      </c>
      <c r="L313" s="3">
        <v>2</v>
      </c>
      <c r="M313" s="3">
        <v>700000</v>
      </c>
      <c r="N313" s="3">
        <v>16</v>
      </c>
      <c r="O313" s="3" t="b">
        <v>0</v>
      </c>
      <c r="P313" s="3" t="b">
        <v>0</v>
      </c>
      <c r="Q313" s="3">
        <v>35019.178082191851</v>
      </c>
      <c r="R313" s="3">
        <v>81008.219178082189</v>
      </c>
      <c r="S313" s="3">
        <v>116027.397260274</v>
      </c>
    </row>
    <row r="314" spans="1:19" x14ac:dyDescent="0.2">
      <c r="A314" s="3" t="s">
        <v>175</v>
      </c>
      <c r="B314" s="3" t="s">
        <v>176</v>
      </c>
      <c r="C314" s="3" t="s">
        <v>177</v>
      </c>
      <c r="D314" s="3" t="s">
        <v>385</v>
      </c>
      <c r="E314" s="3" t="s">
        <v>679</v>
      </c>
      <c r="F314" s="3" t="b">
        <v>0</v>
      </c>
      <c r="G314" s="3" t="b">
        <v>0</v>
      </c>
      <c r="H314" s="3" t="s">
        <v>660</v>
      </c>
      <c r="I314" s="4">
        <v>45141</v>
      </c>
      <c r="J314" s="4">
        <v>45273</v>
      </c>
      <c r="K314" s="4">
        <v>45516</v>
      </c>
      <c r="L314" s="3">
        <v>5</v>
      </c>
      <c r="M314" s="3">
        <v>300000</v>
      </c>
      <c r="N314" s="3">
        <v>18</v>
      </c>
      <c r="O314" s="3" t="b">
        <v>0</v>
      </c>
      <c r="P314" s="3" t="b">
        <v>0</v>
      </c>
      <c r="Q314" s="3">
        <v>11934.24657534246</v>
      </c>
      <c r="R314" s="3">
        <v>35950.684931506847</v>
      </c>
      <c r="S314" s="3">
        <v>47884.931506849309</v>
      </c>
    </row>
    <row r="315" spans="1:19" x14ac:dyDescent="0.2">
      <c r="A315" s="3" t="s">
        <v>394</v>
      </c>
      <c r="B315" s="3" t="s">
        <v>395</v>
      </c>
      <c r="C315" s="3" t="s">
        <v>396</v>
      </c>
      <c r="D315" s="3" t="s">
        <v>385</v>
      </c>
      <c r="E315" s="3" t="s">
        <v>683</v>
      </c>
      <c r="F315" s="3" t="b">
        <v>0</v>
      </c>
      <c r="G315" s="3" t="b">
        <v>0</v>
      </c>
      <c r="H315" s="3" t="s">
        <v>660</v>
      </c>
      <c r="I315" s="4">
        <v>45097</v>
      </c>
      <c r="J315" s="4">
        <v>45259</v>
      </c>
      <c r="K315" s="4">
        <v>45516</v>
      </c>
      <c r="L315" s="3">
        <v>5</v>
      </c>
      <c r="M315" s="3">
        <v>1100000</v>
      </c>
      <c r="N315" s="3">
        <v>18</v>
      </c>
      <c r="O315" s="3" t="b">
        <v>0</v>
      </c>
      <c r="P315" s="3" t="b">
        <v>0</v>
      </c>
      <c r="Q315" s="3">
        <v>53704.109589041087</v>
      </c>
      <c r="R315" s="3">
        <v>139413.69863013699</v>
      </c>
      <c r="S315" s="3">
        <v>193117.80821917811</v>
      </c>
    </row>
    <row r="316" spans="1:19" x14ac:dyDescent="0.2">
      <c r="A316" s="3" t="s">
        <v>394</v>
      </c>
      <c r="B316" s="3" t="s">
        <v>395</v>
      </c>
      <c r="C316" s="3" t="s">
        <v>396</v>
      </c>
      <c r="D316" s="3" t="s">
        <v>385</v>
      </c>
      <c r="E316" s="3" t="s">
        <v>684</v>
      </c>
      <c r="F316" s="3" t="b">
        <v>0</v>
      </c>
      <c r="G316" s="3" t="b">
        <v>0</v>
      </c>
      <c r="H316" s="3" t="s">
        <v>660</v>
      </c>
      <c r="I316" s="4">
        <v>45097</v>
      </c>
      <c r="J316" s="4">
        <v>45259</v>
      </c>
      <c r="K316" s="4">
        <v>45516</v>
      </c>
      <c r="L316" s="3">
        <v>6</v>
      </c>
      <c r="M316" s="3">
        <v>1100000</v>
      </c>
      <c r="N316" s="3">
        <v>18</v>
      </c>
      <c r="O316" s="3" t="b">
        <v>0</v>
      </c>
      <c r="P316" s="3" t="b">
        <v>0</v>
      </c>
      <c r="Q316" s="3">
        <v>53704.109589041087</v>
      </c>
      <c r="R316" s="3">
        <v>139413.69863013699</v>
      </c>
      <c r="S316" s="3">
        <v>193117.80821917811</v>
      </c>
    </row>
    <row r="317" spans="1:19" x14ac:dyDescent="0.2">
      <c r="A317" s="3" t="s">
        <v>568</v>
      </c>
      <c r="B317" s="3" t="s">
        <v>569</v>
      </c>
      <c r="C317" s="3" t="s">
        <v>570</v>
      </c>
      <c r="D317" s="3" t="s">
        <v>385</v>
      </c>
      <c r="E317" s="3" t="s">
        <v>685</v>
      </c>
      <c r="F317" s="3" t="b">
        <v>0</v>
      </c>
      <c r="G317" s="3" t="b">
        <v>0</v>
      </c>
      <c r="H317" s="3" t="s">
        <v>660</v>
      </c>
      <c r="I317" s="4">
        <v>45099</v>
      </c>
      <c r="J317" s="4">
        <v>45280</v>
      </c>
      <c r="K317" s="4">
        <v>45516</v>
      </c>
      <c r="L317" s="3">
        <v>2</v>
      </c>
      <c r="M317" s="3">
        <v>1100000</v>
      </c>
      <c r="N317" s="3">
        <v>18</v>
      </c>
      <c r="O317" s="3" t="b">
        <v>0</v>
      </c>
      <c r="P317" s="3" t="b">
        <v>0</v>
      </c>
      <c r="Q317" s="3">
        <v>60002.739726027386</v>
      </c>
      <c r="R317" s="3">
        <v>128021.91780821919</v>
      </c>
      <c r="S317" s="3">
        <v>188024.65753424659</v>
      </c>
    </row>
    <row r="318" spans="1:19" x14ac:dyDescent="0.2">
      <c r="A318" s="3" t="s">
        <v>415</v>
      </c>
      <c r="B318" s="3" t="s">
        <v>416</v>
      </c>
      <c r="C318" s="3" t="s">
        <v>417</v>
      </c>
      <c r="D318" s="3" t="s">
        <v>385</v>
      </c>
      <c r="E318" s="3" t="s">
        <v>686</v>
      </c>
      <c r="F318" s="3" t="b">
        <v>1</v>
      </c>
      <c r="G318" s="3" t="b">
        <v>0</v>
      </c>
      <c r="H318" s="3" t="s">
        <v>687</v>
      </c>
      <c r="I318" s="4">
        <v>44732</v>
      </c>
      <c r="J318" s="4">
        <v>44779</v>
      </c>
      <c r="K318" s="4">
        <v>45552</v>
      </c>
      <c r="L318" s="3">
        <v>2</v>
      </c>
      <c r="M318" s="3">
        <v>500000</v>
      </c>
      <c r="N318" s="3">
        <v>18</v>
      </c>
      <c r="O318" s="3" t="b">
        <v>0</v>
      </c>
      <c r="P318" s="3" t="b">
        <v>0</v>
      </c>
      <c r="Q318" s="3">
        <v>4890.4109589041109</v>
      </c>
      <c r="R318" s="3">
        <v>190602.73972602739</v>
      </c>
      <c r="S318" s="3">
        <v>195493.15068493149</v>
      </c>
    </row>
    <row r="319" spans="1:19" x14ac:dyDescent="0.2">
      <c r="A319" s="3" t="s">
        <v>484</v>
      </c>
      <c r="B319" s="3" t="s">
        <v>485</v>
      </c>
      <c r="C319" s="3" t="s">
        <v>486</v>
      </c>
      <c r="D319" s="3" t="s">
        <v>385</v>
      </c>
      <c r="E319" s="3" t="s">
        <v>686</v>
      </c>
      <c r="F319" s="3" t="b">
        <v>1</v>
      </c>
      <c r="G319" s="3" t="b">
        <v>0</v>
      </c>
      <c r="H319" s="3" t="s">
        <v>687</v>
      </c>
      <c r="I319" s="4">
        <v>44719</v>
      </c>
      <c r="J319" s="4">
        <v>44777</v>
      </c>
      <c r="K319" s="4">
        <v>45552</v>
      </c>
      <c r="L319" s="3">
        <v>2</v>
      </c>
      <c r="M319" s="3">
        <v>525000</v>
      </c>
      <c r="N319" s="3">
        <v>18</v>
      </c>
      <c r="O319" s="3" t="b">
        <v>0</v>
      </c>
      <c r="P319" s="3" t="b">
        <v>0</v>
      </c>
      <c r="Q319" s="3">
        <v>6300.0000000000009</v>
      </c>
      <c r="R319" s="3">
        <v>200650.68493150681</v>
      </c>
      <c r="S319" s="3">
        <v>206950.68493150681</v>
      </c>
    </row>
    <row r="320" spans="1:19" x14ac:dyDescent="0.2">
      <c r="A320" s="3" t="s">
        <v>422</v>
      </c>
      <c r="B320" s="3" t="s">
        <v>423</v>
      </c>
      <c r="C320" s="3" t="s">
        <v>424</v>
      </c>
      <c r="D320" s="3" t="s">
        <v>385</v>
      </c>
      <c r="E320" s="3" t="s">
        <v>688</v>
      </c>
      <c r="F320" s="3" t="b">
        <v>0</v>
      </c>
      <c r="G320" s="3" t="b">
        <v>0</v>
      </c>
      <c r="H320" s="3" t="s">
        <v>687</v>
      </c>
      <c r="I320" s="4">
        <v>44719</v>
      </c>
      <c r="J320" s="4">
        <v>44743</v>
      </c>
      <c r="K320" s="4">
        <v>45552</v>
      </c>
      <c r="L320" s="3">
        <v>3</v>
      </c>
      <c r="M320" s="3">
        <v>164674.38</v>
      </c>
      <c r="N320" s="3">
        <v>14</v>
      </c>
      <c r="O320" s="3" t="b">
        <v>0</v>
      </c>
      <c r="P320" s="3" t="b">
        <v>0</v>
      </c>
      <c r="Q320" s="3">
        <v>812.09283287671224</v>
      </c>
      <c r="R320" s="3">
        <v>51098.685695342472</v>
      </c>
      <c r="S320" s="3">
        <v>51910.778528219183</v>
      </c>
    </row>
    <row r="321" spans="1:19" x14ac:dyDescent="0.2">
      <c r="A321" s="3" t="s">
        <v>689</v>
      </c>
      <c r="B321" s="3" t="s">
        <v>690</v>
      </c>
      <c r="C321" s="3" t="s">
        <v>231</v>
      </c>
      <c r="D321" s="3" t="s">
        <v>385</v>
      </c>
      <c r="E321" s="3" t="s">
        <v>688</v>
      </c>
      <c r="F321" s="3" t="b">
        <v>0</v>
      </c>
      <c r="G321" s="3" t="b">
        <v>0</v>
      </c>
      <c r="H321" s="3" t="s">
        <v>687</v>
      </c>
      <c r="I321" s="4">
        <v>44719</v>
      </c>
      <c r="J321" s="4">
        <v>44743</v>
      </c>
      <c r="K321" s="4">
        <v>45552</v>
      </c>
      <c r="L321" s="3">
        <v>3</v>
      </c>
      <c r="M321" s="3">
        <v>100000</v>
      </c>
      <c r="N321" s="3">
        <v>14</v>
      </c>
      <c r="O321" s="3" t="b">
        <v>0</v>
      </c>
      <c r="P321" s="3" t="b">
        <v>0</v>
      </c>
      <c r="Q321" s="3">
        <v>493.15068493150659</v>
      </c>
      <c r="R321" s="3">
        <v>31030.136986301372</v>
      </c>
      <c r="S321" s="3">
        <v>31523.28767123288</v>
      </c>
    </row>
    <row r="322" spans="1:19" x14ac:dyDescent="0.2">
      <c r="A322" s="3" t="s">
        <v>26</v>
      </c>
      <c r="B322" s="3" t="s">
        <v>27</v>
      </c>
      <c r="C322" s="3" t="s">
        <v>28</v>
      </c>
      <c r="D322" s="3" t="s">
        <v>385</v>
      </c>
      <c r="E322" s="3" t="s">
        <v>688</v>
      </c>
      <c r="F322" s="3" t="b">
        <v>0</v>
      </c>
      <c r="G322" s="3" t="b">
        <v>0</v>
      </c>
      <c r="H322" s="3" t="s">
        <v>687</v>
      </c>
      <c r="I322" s="4">
        <v>44719</v>
      </c>
      <c r="J322" s="4">
        <v>44757</v>
      </c>
      <c r="K322" s="4">
        <v>45552</v>
      </c>
      <c r="L322" s="3">
        <v>14</v>
      </c>
      <c r="M322" s="3">
        <v>642671.4</v>
      </c>
      <c r="N322" s="3">
        <v>18</v>
      </c>
      <c r="O322" s="3" t="b">
        <v>0</v>
      </c>
      <c r="P322" s="3" t="b">
        <v>0</v>
      </c>
      <c r="Q322" s="3">
        <v>5018.1191506849309</v>
      </c>
      <c r="R322" s="3">
        <v>251962.4036712329</v>
      </c>
      <c r="S322" s="3">
        <v>256980.52282191781</v>
      </c>
    </row>
    <row r="323" spans="1:19" x14ac:dyDescent="0.2">
      <c r="A323" s="3" t="s">
        <v>465</v>
      </c>
      <c r="B323" s="3" t="s">
        <v>466</v>
      </c>
      <c r="C323" s="3" t="s">
        <v>467</v>
      </c>
      <c r="D323" s="3" t="s">
        <v>385</v>
      </c>
      <c r="E323" s="3" t="s">
        <v>688</v>
      </c>
      <c r="F323" s="3" t="b">
        <v>0</v>
      </c>
      <c r="G323" s="3" t="b">
        <v>0</v>
      </c>
      <c r="H323" s="3" t="s">
        <v>687</v>
      </c>
      <c r="I323" s="4">
        <v>44876</v>
      </c>
      <c r="J323" s="4">
        <v>44903</v>
      </c>
      <c r="K323" s="4">
        <v>45552</v>
      </c>
      <c r="L323" s="3">
        <v>3</v>
      </c>
      <c r="M323" s="3">
        <v>100000</v>
      </c>
      <c r="N323" s="3">
        <v>14</v>
      </c>
      <c r="O323" s="3" t="b">
        <v>0</v>
      </c>
      <c r="P323" s="3" t="b">
        <v>0</v>
      </c>
      <c r="Q323" s="3">
        <v>682.19178082191752</v>
      </c>
      <c r="R323" s="3">
        <v>24893.150684931501</v>
      </c>
      <c r="S323" s="3">
        <v>25575.34246575342</v>
      </c>
    </row>
    <row r="324" spans="1:19" x14ac:dyDescent="0.2">
      <c r="A324" s="3" t="s">
        <v>252</v>
      </c>
      <c r="B324" s="3" t="s">
        <v>253</v>
      </c>
      <c r="C324" s="3" t="s">
        <v>254</v>
      </c>
      <c r="D324" s="3" t="s">
        <v>385</v>
      </c>
      <c r="E324" s="3" t="s">
        <v>691</v>
      </c>
      <c r="F324" s="3" t="b">
        <v>0</v>
      </c>
      <c r="G324" s="3" t="b">
        <v>0</v>
      </c>
      <c r="H324" s="3" t="s">
        <v>687</v>
      </c>
      <c r="I324" s="4">
        <v>44732</v>
      </c>
      <c r="J324" s="4">
        <v>44783</v>
      </c>
      <c r="K324" s="4">
        <v>45552</v>
      </c>
      <c r="L324" s="3">
        <v>10</v>
      </c>
      <c r="M324" s="3">
        <v>500000</v>
      </c>
      <c r="N324" s="3">
        <v>18</v>
      </c>
      <c r="O324" s="3" t="b">
        <v>0</v>
      </c>
      <c r="P324" s="3" t="b">
        <v>0</v>
      </c>
      <c r="Q324" s="3">
        <v>5342.465753424658</v>
      </c>
      <c r="R324" s="3">
        <v>189616.43835616441</v>
      </c>
      <c r="S324" s="3">
        <v>194958.90410958909</v>
      </c>
    </row>
    <row r="325" spans="1:19" x14ac:dyDescent="0.2">
      <c r="A325" s="3" t="s">
        <v>692</v>
      </c>
      <c r="B325" s="3" t="s">
        <v>693</v>
      </c>
      <c r="C325" s="3" t="s">
        <v>694</v>
      </c>
      <c r="D325" s="3" t="s">
        <v>385</v>
      </c>
      <c r="E325" s="3" t="s">
        <v>691</v>
      </c>
      <c r="F325" s="3" t="b">
        <v>0</v>
      </c>
      <c r="G325" s="3" t="b">
        <v>0</v>
      </c>
      <c r="H325" s="3" t="s">
        <v>687</v>
      </c>
      <c r="I325" s="4">
        <v>44761</v>
      </c>
      <c r="J325" s="4">
        <v>44798</v>
      </c>
      <c r="K325" s="4">
        <v>45552</v>
      </c>
      <c r="L325" s="3">
        <v>3</v>
      </c>
      <c r="M325" s="3">
        <v>100000</v>
      </c>
      <c r="N325" s="3">
        <v>14</v>
      </c>
      <c r="O325" s="3" t="b">
        <v>0</v>
      </c>
      <c r="P325" s="3" t="b">
        <v>0</v>
      </c>
      <c r="Q325" s="3">
        <v>811.64383561643785</v>
      </c>
      <c r="R325" s="3">
        <v>28920.547945205479</v>
      </c>
      <c r="S325" s="3">
        <v>29732.191780821919</v>
      </c>
    </row>
    <row r="326" spans="1:19" x14ac:dyDescent="0.2">
      <c r="A326" s="3" t="s">
        <v>695</v>
      </c>
      <c r="B326" s="3" t="s">
        <v>696</v>
      </c>
      <c r="C326" s="3" t="s">
        <v>31</v>
      </c>
      <c r="D326" s="3" t="s">
        <v>385</v>
      </c>
      <c r="E326" s="3" t="s">
        <v>691</v>
      </c>
      <c r="F326" s="3" t="b">
        <v>0</v>
      </c>
      <c r="G326" s="3" t="b">
        <v>0</v>
      </c>
      <c r="H326" s="3" t="s">
        <v>687</v>
      </c>
      <c r="I326" s="4">
        <v>44741</v>
      </c>
      <c r="J326" s="4">
        <v>44777</v>
      </c>
      <c r="K326" s="4">
        <v>45552</v>
      </c>
      <c r="L326" s="3">
        <v>1</v>
      </c>
      <c r="M326" s="3">
        <v>400000</v>
      </c>
      <c r="N326" s="3">
        <v>14</v>
      </c>
      <c r="O326" s="3" t="b">
        <v>0</v>
      </c>
      <c r="P326" s="3" t="b">
        <v>0</v>
      </c>
      <c r="Q326" s="3">
        <v>2991.780821917806</v>
      </c>
      <c r="R326" s="3">
        <v>118904.10958904109</v>
      </c>
      <c r="S326" s="3">
        <v>121895.89041095891</v>
      </c>
    </row>
    <row r="327" spans="1:19" x14ac:dyDescent="0.2">
      <c r="A327" s="3" t="s">
        <v>697</v>
      </c>
      <c r="B327" s="3" t="s">
        <v>698</v>
      </c>
      <c r="C327" s="3" t="s">
        <v>699</v>
      </c>
      <c r="D327" s="3" t="s">
        <v>385</v>
      </c>
      <c r="E327" s="3" t="s">
        <v>700</v>
      </c>
      <c r="F327" s="3" t="b">
        <v>0</v>
      </c>
      <c r="G327" s="3" t="b">
        <v>0</v>
      </c>
      <c r="H327" s="3" t="s">
        <v>687</v>
      </c>
      <c r="I327" s="4">
        <v>44742</v>
      </c>
      <c r="J327" s="4">
        <v>44783</v>
      </c>
      <c r="K327" s="4">
        <v>45552</v>
      </c>
      <c r="L327" s="3">
        <v>2</v>
      </c>
      <c r="M327" s="3">
        <v>500000</v>
      </c>
      <c r="N327" s="3">
        <v>18</v>
      </c>
      <c r="O327" s="3" t="b">
        <v>0</v>
      </c>
      <c r="P327" s="3" t="b">
        <v>0</v>
      </c>
      <c r="Q327" s="3">
        <v>4315.0684931506839</v>
      </c>
      <c r="R327" s="3">
        <v>189616.43835616441</v>
      </c>
      <c r="S327" s="3">
        <v>193931.5068493151</v>
      </c>
    </row>
    <row r="328" spans="1:19" x14ac:dyDescent="0.2">
      <c r="A328" s="3" t="s">
        <v>701</v>
      </c>
      <c r="B328" s="3" t="s">
        <v>166</v>
      </c>
      <c r="C328" s="3" t="s">
        <v>167</v>
      </c>
      <c r="D328" s="3" t="s">
        <v>385</v>
      </c>
      <c r="E328" s="3" t="s">
        <v>700</v>
      </c>
      <c r="F328" s="3" t="b">
        <v>0</v>
      </c>
      <c r="G328" s="3" t="b">
        <v>0</v>
      </c>
      <c r="H328" s="3" t="s">
        <v>687</v>
      </c>
      <c r="I328" s="4">
        <v>44763</v>
      </c>
      <c r="J328" s="4">
        <v>44811</v>
      </c>
      <c r="K328" s="4">
        <v>45552</v>
      </c>
      <c r="L328" s="3">
        <v>1</v>
      </c>
      <c r="M328" s="3">
        <v>300000</v>
      </c>
      <c r="N328" s="3">
        <v>16</v>
      </c>
      <c r="O328" s="3" t="b">
        <v>0</v>
      </c>
      <c r="P328" s="3" t="b">
        <v>0</v>
      </c>
      <c r="Q328" s="3">
        <v>3193.1506849315092</v>
      </c>
      <c r="R328" s="3">
        <v>97446.57534246576</v>
      </c>
      <c r="S328" s="3">
        <v>100639.72602739729</v>
      </c>
    </row>
    <row r="329" spans="1:19" x14ac:dyDescent="0.2">
      <c r="A329" s="3" t="s">
        <v>226</v>
      </c>
      <c r="B329" s="3" t="s">
        <v>227</v>
      </c>
      <c r="C329" s="3" t="s">
        <v>31</v>
      </c>
      <c r="D329" s="3" t="s">
        <v>385</v>
      </c>
      <c r="E329" s="3" t="s">
        <v>700</v>
      </c>
      <c r="F329" s="3" t="b">
        <v>0</v>
      </c>
      <c r="G329" s="3" t="b">
        <v>0</v>
      </c>
      <c r="H329" s="3" t="s">
        <v>687</v>
      </c>
      <c r="I329" s="4">
        <v>44732</v>
      </c>
      <c r="J329" s="4">
        <v>44916</v>
      </c>
      <c r="K329" s="4">
        <v>45552</v>
      </c>
      <c r="L329" s="3">
        <v>2</v>
      </c>
      <c r="M329" s="3">
        <v>200000</v>
      </c>
      <c r="N329" s="3">
        <v>14</v>
      </c>
      <c r="O329" s="3" t="b">
        <v>0</v>
      </c>
      <c r="P329" s="3" t="b">
        <v>0</v>
      </c>
      <c r="Q329" s="3">
        <v>8572.6027397260277</v>
      </c>
      <c r="R329" s="3">
        <v>48789.04109589041</v>
      </c>
      <c r="S329" s="3">
        <v>57361.643835616444</v>
      </c>
    </row>
    <row r="330" spans="1:19" x14ac:dyDescent="0.2">
      <c r="A330" s="3" t="s">
        <v>339</v>
      </c>
      <c r="B330" s="3" t="s">
        <v>340</v>
      </c>
      <c r="C330" s="3" t="s">
        <v>56</v>
      </c>
      <c r="D330" s="3" t="s">
        <v>385</v>
      </c>
      <c r="E330" s="3" t="s">
        <v>702</v>
      </c>
      <c r="F330" s="3" t="b">
        <v>0</v>
      </c>
      <c r="G330" s="3" t="b">
        <v>0</v>
      </c>
      <c r="H330" s="3" t="s">
        <v>687</v>
      </c>
      <c r="I330" s="4">
        <v>44763</v>
      </c>
      <c r="J330" s="4">
        <v>44811</v>
      </c>
      <c r="K330" s="4">
        <v>45552</v>
      </c>
      <c r="L330" s="3">
        <v>3</v>
      </c>
      <c r="M330" s="3">
        <v>1000000</v>
      </c>
      <c r="N330" s="3">
        <v>18</v>
      </c>
      <c r="O330" s="3" t="b">
        <v>0</v>
      </c>
      <c r="P330" s="3" t="b">
        <v>0</v>
      </c>
      <c r="Q330" s="3">
        <v>10643.835616438349</v>
      </c>
      <c r="R330" s="3">
        <v>365424.65753424662</v>
      </c>
      <c r="S330" s="3">
        <v>376068.49315068492</v>
      </c>
    </row>
    <row r="331" spans="1:19" x14ac:dyDescent="0.2">
      <c r="A331" s="3" t="s">
        <v>697</v>
      </c>
      <c r="B331" s="3" t="s">
        <v>698</v>
      </c>
      <c r="C331" s="3" t="s">
        <v>699</v>
      </c>
      <c r="D331" s="3" t="s">
        <v>385</v>
      </c>
      <c r="E331" s="3" t="s">
        <v>703</v>
      </c>
      <c r="F331" s="3" t="b">
        <v>0</v>
      </c>
      <c r="G331" s="3" t="b">
        <v>0</v>
      </c>
      <c r="H331" s="3" t="s">
        <v>687</v>
      </c>
      <c r="I331" s="4">
        <v>44741</v>
      </c>
      <c r="J331" s="4">
        <v>44791</v>
      </c>
      <c r="K331" s="4">
        <v>45552</v>
      </c>
      <c r="L331" s="3">
        <v>1</v>
      </c>
      <c r="M331" s="3">
        <v>1000000</v>
      </c>
      <c r="N331" s="3">
        <v>18</v>
      </c>
      <c r="O331" s="3" t="b">
        <v>0</v>
      </c>
      <c r="P331" s="3" t="b">
        <v>0</v>
      </c>
      <c r="Q331" s="3">
        <v>10643.835616438349</v>
      </c>
      <c r="R331" s="3">
        <v>375287.67123287672</v>
      </c>
      <c r="S331" s="3">
        <v>385931.50684931508</v>
      </c>
    </row>
    <row r="332" spans="1:19" x14ac:dyDescent="0.2">
      <c r="A332" s="3" t="s">
        <v>704</v>
      </c>
      <c r="B332" s="3" t="s">
        <v>705</v>
      </c>
      <c r="C332" s="3" t="s">
        <v>706</v>
      </c>
      <c r="D332" s="3" t="s">
        <v>385</v>
      </c>
      <c r="E332" s="3" t="s">
        <v>707</v>
      </c>
      <c r="F332" s="3" t="b">
        <v>0</v>
      </c>
      <c r="G332" s="3" t="b">
        <v>0</v>
      </c>
      <c r="H332" s="3" t="s">
        <v>687</v>
      </c>
      <c r="I332" s="4">
        <v>44845</v>
      </c>
      <c r="J332" s="4">
        <v>44868</v>
      </c>
      <c r="K332" s="4">
        <v>45552</v>
      </c>
      <c r="L332" s="3">
        <v>3</v>
      </c>
      <c r="M332" s="3">
        <v>127553.41</v>
      </c>
      <c r="N332" s="3">
        <v>14</v>
      </c>
      <c r="O332" s="3" t="b">
        <v>0</v>
      </c>
      <c r="P332" s="3" t="b">
        <v>0</v>
      </c>
      <c r="Q332" s="3">
        <v>723.38509232876731</v>
      </c>
      <c r="R332" s="3">
        <v>33464.423401643828</v>
      </c>
      <c r="S332" s="3">
        <v>34187.808493972603</v>
      </c>
    </row>
    <row r="333" spans="1:19" x14ac:dyDescent="0.2">
      <c r="A333" s="3" t="s">
        <v>708</v>
      </c>
      <c r="B333" s="3" t="s">
        <v>709</v>
      </c>
      <c r="C333" s="3" t="s">
        <v>710</v>
      </c>
      <c r="D333" s="3" t="s">
        <v>385</v>
      </c>
      <c r="E333" s="3" t="s">
        <v>707</v>
      </c>
      <c r="F333" s="3" t="b">
        <v>0</v>
      </c>
      <c r="G333" s="3" t="b">
        <v>0</v>
      </c>
      <c r="H333" s="3" t="s">
        <v>687</v>
      </c>
      <c r="I333" s="4">
        <v>44763</v>
      </c>
      <c r="J333" s="4">
        <v>44811</v>
      </c>
      <c r="K333" s="4">
        <v>45552</v>
      </c>
      <c r="L333" s="3">
        <v>1</v>
      </c>
      <c r="M333" s="3">
        <v>550000</v>
      </c>
      <c r="N333" s="3">
        <v>18</v>
      </c>
      <c r="O333" s="3" t="b">
        <v>0</v>
      </c>
      <c r="P333" s="3" t="b">
        <v>0</v>
      </c>
      <c r="Q333" s="3">
        <v>5854.1095890410952</v>
      </c>
      <c r="R333" s="3">
        <v>200983.56164383559</v>
      </c>
      <c r="S333" s="3">
        <v>206837.67123287669</v>
      </c>
    </row>
    <row r="334" spans="1:19" x14ac:dyDescent="0.2">
      <c r="A334" s="3" t="s">
        <v>701</v>
      </c>
      <c r="B334" s="3" t="s">
        <v>166</v>
      </c>
      <c r="C334" s="3" t="s">
        <v>167</v>
      </c>
      <c r="D334" s="3" t="s">
        <v>385</v>
      </c>
      <c r="E334" s="3" t="s">
        <v>707</v>
      </c>
      <c r="F334" s="3" t="b">
        <v>0</v>
      </c>
      <c r="G334" s="3" t="b">
        <v>0</v>
      </c>
      <c r="H334" s="3" t="s">
        <v>687</v>
      </c>
      <c r="I334" s="4">
        <v>44763</v>
      </c>
      <c r="J334" s="4">
        <v>44811</v>
      </c>
      <c r="K334" s="4">
        <v>45552</v>
      </c>
      <c r="L334" s="3">
        <v>2</v>
      </c>
      <c r="M334" s="3">
        <v>300000</v>
      </c>
      <c r="N334" s="3">
        <v>16</v>
      </c>
      <c r="O334" s="3" t="b">
        <v>0</v>
      </c>
      <c r="P334" s="3" t="b">
        <v>0</v>
      </c>
      <c r="Q334" s="3">
        <v>3193.1506849315092</v>
      </c>
      <c r="R334" s="3">
        <v>97446.57534246576</v>
      </c>
      <c r="S334" s="3">
        <v>100639.72602739729</v>
      </c>
    </row>
    <row r="335" spans="1:19" x14ac:dyDescent="0.2">
      <c r="A335" s="3" t="s">
        <v>708</v>
      </c>
      <c r="B335" s="3" t="s">
        <v>709</v>
      </c>
      <c r="C335" s="3" t="s">
        <v>710</v>
      </c>
      <c r="D335" s="3" t="s">
        <v>385</v>
      </c>
      <c r="E335" s="3" t="s">
        <v>711</v>
      </c>
      <c r="F335" s="3" t="b">
        <v>0</v>
      </c>
      <c r="G335" s="3" t="b">
        <v>0</v>
      </c>
      <c r="H335" s="3" t="s">
        <v>687</v>
      </c>
      <c r="I335" s="4">
        <v>44763</v>
      </c>
      <c r="J335" s="4">
        <v>44811</v>
      </c>
      <c r="K335" s="4">
        <v>45552</v>
      </c>
      <c r="L335" s="3">
        <v>2</v>
      </c>
      <c r="M335" s="3">
        <v>500000</v>
      </c>
      <c r="N335" s="3">
        <v>18</v>
      </c>
      <c r="O335" s="3" t="b">
        <v>0</v>
      </c>
      <c r="P335" s="3" t="b">
        <v>0</v>
      </c>
      <c r="Q335" s="3">
        <v>5321.9178082191729</v>
      </c>
      <c r="R335" s="3">
        <v>182712.32876712331</v>
      </c>
      <c r="S335" s="3">
        <v>188034.24657534249</v>
      </c>
    </row>
    <row r="336" spans="1:19" x14ac:dyDescent="0.2">
      <c r="A336" s="3" t="s">
        <v>712</v>
      </c>
      <c r="B336" s="3" t="s">
        <v>713</v>
      </c>
      <c r="C336" s="3" t="s">
        <v>714</v>
      </c>
      <c r="D336" s="3" t="s">
        <v>385</v>
      </c>
      <c r="E336" s="3" t="s">
        <v>711</v>
      </c>
      <c r="F336" s="3" t="b">
        <v>0</v>
      </c>
      <c r="G336" s="3" t="b">
        <v>0</v>
      </c>
      <c r="H336" s="3" t="s">
        <v>687</v>
      </c>
      <c r="I336" s="4">
        <v>44755</v>
      </c>
      <c r="J336" s="4">
        <v>44798</v>
      </c>
      <c r="K336" s="4">
        <v>45552</v>
      </c>
      <c r="L336" s="3">
        <v>1</v>
      </c>
      <c r="M336" s="3">
        <v>500000</v>
      </c>
      <c r="N336" s="3">
        <v>18</v>
      </c>
      <c r="O336" s="3" t="b">
        <v>0</v>
      </c>
      <c r="P336" s="3" t="b">
        <v>0</v>
      </c>
      <c r="Q336" s="3">
        <v>4674.6575342465703</v>
      </c>
      <c r="R336" s="3">
        <v>185917.80821917811</v>
      </c>
      <c r="S336" s="3">
        <v>190592.46575342471</v>
      </c>
    </row>
    <row r="337" spans="1:19" x14ac:dyDescent="0.2">
      <c r="A337" s="3" t="s">
        <v>712</v>
      </c>
      <c r="B337" s="3" t="s">
        <v>713</v>
      </c>
      <c r="C337" s="3" t="s">
        <v>714</v>
      </c>
      <c r="D337" s="3" t="s">
        <v>385</v>
      </c>
      <c r="E337" s="3" t="s">
        <v>715</v>
      </c>
      <c r="F337" s="3" t="b">
        <v>0</v>
      </c>
      <c r="G337" s="3" t="b">
        <v>0</v>
      </c>
      <c r="H337" s="3" t="s">
        <v>687</v>
      </c>
      <c r="I337" s="4">
        <v>44755</v>
      </c>
      <c r="J337" s="4">
        <v>44798</v>
      </c>
      <c r="K337" s="4">
        <v>45552</v>
      </c>
      <c r="L337" s="3">
        <v>2</v>
      </c>
      <c r="M337" s="3">
        <v>1000000</v>
      </c>
      <c r="N337" s="3">
        <v>18</v>
      </c>
      <c r="O337" s="3" t="b">
        <v>0</v>
      </c>
      <c r="P337" s="3" t="b">
        <v>0</v>
      </c>
      <c r="Q337" s="3">
        <v>9349.3150684931406</v>
      </c>
      <c r="R337" s="3">
        <v>371835.61643835623</v>
      </c>
      <c r="S337" s="3">
        <v>381184.9315068493</v>
      </c>
    </row>
    <row r="338" spans="1:19" x14ac:dyDescent="0.2">
      <c r="A338" s="3" t="s">
        <v>716</v>
      </c>
      <c r="B338" s="3" t="s">
        <v>717</v>
      </c>
      <c r="C338" s="3" t="s">
        <v>718</v>
      </c>
      <c r="D338" s="3" t="s">
        <v>385</v>
      </c>
      <c r="E338" s="3" t="s">
        <v>719</v>
      </c>
      <c r="F338" s="3" t="b">
        <v>0</v>
      </c>
      <c r="G338" s="3" t="b">
        <v>0</v>
      </c>
      <c r="H338" s="3" t="s">
        <v>687</v>
      </c>
      <c r="I338" s="4">
        <v>44764</v>
      </c>
      <c r="J338" s="4">
        <v>44811</v>
      </c>
      <c r="K338" s="4">
        <v>45552</v>
      </c>
      <c r="L338" s="3">
        <v>1</v>
      </c>
      <c r="M338" s="3">
        <v>1000000</v>
      </c>
      <c r="N338" s="3">
        <v>18</v>
      </c>
      <c r="O338" s="3" t="b">
        <v>0</v>
      </c>
      <c r="P338" s="3" t="b">
        <v>0</v>
      </c>
      <c r="Q338" s="3">
        <v>10438.356164383549</v>
      </c>
      <c r="R338" s="3">
        <v>365424.65753424662</v>
      </c>
      <c r="S338" s="3">
        <v>375863.01369863009</v>
      </c>
    </row>
    <row r="339" spans="1:19" x14ac:dyDescent="0.2">
      <c r="A339" s="3" t="s">
        <v>720</v>
      </c>
      <c r="B339" s="3" t="s">
        <v>721</v>
      </c>
      <c r="C339" s="3" t="s">
        <v>722</v>
      </c>
      <c r="D339" s="3" t="s">
        <v>385</v>
      </c>
      <c r="E339" s="3" t="s">
        <v>723</v>
      </c>
      <c r="F339" s="3" t="b">
        <v>0</v>
      </c>
      <c r="G339" s="3" t="b">
        <v>0</v>
      </c>
      <c r="H339" s="3" t="s">
        <v>687</v>
      </c>
      <c r="I339" s="4">
        <v>44761</v>
      </c>
      <c r="J339" s="4">
        <v>44811</v>
      </c>
      <c r="K339" s="4">
        <v>45552</v>
      </c>
      <c r="L339" s="3">
        <v>2</v>
      </c>
      <c r="M339" s="3">
        <v>1000000</v>
      </c>
      <c r="N339" s="3">
        <v>18</v>
      </c>
      <c r="O339" s="3" t="b">
        <v>0</v>
      </c>
      <c r="P339" s="3" t="b">
        <v>0</v>
      </c>
      <c r="Q339" s="3">
        <v>11054.79452054793</v>
      </c>
      <c r="R339" s="3">
        <v>365424.65753424662</v>
      </c>
      <c r="S339" s="3">
        <v>376479.45205479453</v>
      </c>
    </row>
    <row r="340" spans="1:19" x14ac:dyDescent="0.2">
      <c r="A340" s="3" t="s">
        <v>716</v>
      </c>
      <c r="B340" s="3" t="s">
        <v>717</v>
      </c>
      <c r="C340" s="3" t="s">
        <v>718</v>
      </c>
      <c r="D340" s="3" t="s">
        <v>385</v>
      </c>
      <c r="E340" s="3" t="s">
        <v>724</v>
      </c>
      <c r="F340" s="3" t="b">
        <v>0</v>
      </c>
      <c r="G340" s="3" t="b">
        <v>0</v>
      </c>
      <c r="H340" s="3" t="s">
        <v>687</v>
      </c>
      <c r="I340" s="4">
        <v>44764</v>
      </c>
      <c r="J340" s="4">
        <v>44811</v>
      </c>
      <c r="K340" s="4">
        <v>45552</v>
      </c>
      <c r="L340" s="3">
        <v>2</v>
      </c>
      <c r="M340" s="3">
        <v>500000</v>
      </c>
      <c r="N340" s="3">
        <v>18</v>
      </c>
      <c r="O340" s="3" t="b">
        <v>0</v>
      </c>
      <c r="P340" s="3" t="b">
        <v>0</v>
      </c>
      <c r="Q340" s="3">
        <v>5219.1780821917764</v>
      </c>
      <c r="R340" s="3">
        <v>182712.32876712331</v>
      </c>
      <c r="S340" s="3">
        <v>187931.50684931499</v>
      </c>
    </row>
    <row r="341" spans="1:19" x14ac:dyDescent="0.2">
      <c r="A341" s="3" t="s">
        <v>712</v>
      </c>
      <c r="B341" s="3" t="s">
        <v>713</v>
      </c>
      <c r="C341" s="3" t="s">
        <v>714</v>
      </c>
      <c r="D341" s="3" t="s">
        <v>385</v>
      </c>
      <c r="E341" s="3" t="s">
        <v>724</v>
      </c>
      <c r="F341" s="3" t="b">
        <v>0</v>
      </c>
      <c r="G341" s="3" t="b">
        <v>0</v>
      </c>
      <c r="H341" s="3" t="s">
        <v>687</v>
      </c>
      <c r="I341" s="4">
        <v>44755</v>
      </c>
      <c r="J341" s="4">
        <v>44798</v>
      </c>
      <c r="K341" s="4">
        <v>45552</v>
      </c>
      <c r="L341" s="3">
        <v>3</v>
      </c>
      <c r="M341" s="3">
        <v>500000</v>
      </c>
      <c r="N341" s="3">
        <v>18</v>
      </c>
      <c r="O341" s="3" t="b">
        <v>0</v>
      </c>
      <c r="P341" s="3" t="b">
        <v>0</v>
      </c>
      <c r="Q341" s="3">
        <v>4674.6575342465703</v>
      </c>
      <c r="R341" s="3">
        <v>185917.80821917811</v>
      </c>
      <c r="S341" s="3">
        <v>190592.46575342471</v>
      </c>
    </row>
    <row r="342" spans="1:19" x14ac:dyDescent="0.2">
      <c r="A342" s="3" t="s">
        <v>51</v>
      </c>
      <c r="B342" s="3" t="s">
        <v>52</v>
      </c>
      <c r="C342" s="3" t="s">
        <v>53</v>
      </c>
      <c r="D342" s="3" t="s">
        <v>385</v>
      </c>
      <c r="E342" s="3" t="s">
        <v>725</v>
      </c>
      <c r="F342" s="3" t="b">
        <v>0</v>
      </c>
      <c r="G342" s="3" t="b">
        <v>0</v>
      </c>
      <c r="H342" s="3" t="s">
        <v>726</v>
      </c>
      <c r="I342" s="4">
        <v>44992</v>
      </c>
      <c r="J342" s="4">
        <v>45107</v>
      </c>
      <c r="K342" s="4">
        <v>45510</v>
      </c>
      <c r="L342" s="3">
        <v>14</v>
      </c>
      <c r="M342" s="3">
        <v>150000</v>
      </c>
      <c r="N342" s="3">
        <v>18</v>
      </c>
      <c r="O342" s="3" t="b">
        <v>0</v>
      </c>
      <c r="P342" s="3" t="b">
        <v>0</v>
      </c>
      <c r="Q342" s="3">
        <v>4974.6575342465767</v>
      </c>
      <c r="R342" s="3">
        <v>29810.95890410959</v>
      </c>
      <c r="S342" s="3">
        <v>34785.61643835617</v>
      </c>
    </row>
    <row r="343" spans="1:19" x14ac:dyDescent="0.2">
      <c r="A343" s="3" t="s">
        <v>206</v>
      </c>
      <c r="B343" s="3" t="s">
        <v>52</v>
      </c>
      <c r="C343" s="3" t="s">
        <v>53</v>
      </c>
      <c r="D343" s="3" t="s">
        <v>385</v>
      </c>
      <c r="E343" s="3" t="s">
        <v>725</v>
      </c>
      <c r="F343" s="3" t="b">
        <v>0</v>
      </c>
      <c r="G343" s="3" t="b">
        <v>0</v>
      </c>
      <c r="H343" s="3" t="s">
        <v>726</v>
      </c>
      <c r="I343" s="4">
        <v>45002</v>
      </c>
      <c r="J343" s="4">
        <v>45107</v>
      </c>
      <c r="K343" s="4">
        <v>45510</v>
      </c>
      <c r="L343" s="3">
        <v>16</v>
      </c>
      <c r="M343" s="3">
        <v>100000</v>
      </c>
      <c r="N343" s="3">
        <v>18</v>
      </c>
      <c r="O343" s="3" t="b">
        <v>0</v>
      </c>
      <c r="P343" s="3" t="b">
        <v>0</v>
      </c>
      <c r="Q343" s="3">
        <v>3042.4657534246521</v>
      </c>
      <c r="R343" s="3">
        <v>19873.97260273973</v>
      </c>
      <c r="S343" s="3">
        <v>22916.438356164381</v>
      </c>
    </row>
    <row r="344" spans="1:19" x14ac:dyDescent="0.2">
      <c r="A344" s="3" t="s">
        <v>287</v>
      </c>
      <c r="B344" s="3" t="s">
        <v>288</v>
      </c>
      <c r="C344" s="3" t="s">
        <v>289</v>
      </c>
      <c r="D344" s="3" t="s">
        <v>385</v>
      </c>
      <c r="E344" s="3" t="s">
        <v>725</v>
      </c>
      <c r="F344" s="3" t="b">
        <v>0</v>
      </c>
      <c r="G344" s="3" t="b">
        <v>0</v>
      </c>
      <c r="H344" s="3" t="s">
        <v>726</v>
      </c>
      <c r="I344" s="4">
        <v>44938</v>
      </c>
      <c r="J344" s="4">
        <v>45016</v>
      </c>
      <c r="K344" s="4">
        <v>45510</v>
      </c>
      <c r="L344" s="3">
        <v>2</v>
      </c>
      <c r="M344" s="3">
        <v>500000</v>
      </c>
      <c r="N344" s="3">
        <v>16</v>
      </c>
      <c r="O344" s="3" t="b">
        <v>0</v>
      </c>
      <c r="P344" s="3" t="b">
        <v>0</v>
      </c>
      <c r="Q344" s="3">
        <v>10619.863013698639</v>
      </c>
      <c r="R344" s="3">
        <v>108273.9726027397</v>
      </c>
      <c r="S344" s="3">
        <v>118893.8356164384</v>
      </c>
    </row>
    <row r="345" spans="1:19" x14ac:dyDescent="0.2">
      <c r="A345" s="3" t="s">
        <v>418</v>
      </c>
      <c r="B345" s="3" t="s">
        <v>419</v>
      </c>
      <c r="C345" s="3" t="s">
        <v>420</v>
      </c>
      <c r="D345" s="3" t="s">
        <v>385</v>
      </c>
      <c r="E345" s="3" t="s">
        <v>725</v>
      </c>
      <c r="F345" s="3" t="b">
        <v>0</v>
      </c>
      <c r="G345" s="3" t="b">
        <v>0</v>
      </c>
      <c r="H345" s="3" t="s">
        <v>726</v>
      </c>
      <c r="I345" s="4">
        <v>44873</v>
      </c>
      <c r="J345" s="4">
        <v>44909</v>
      </c>
      <c r="K345" s="4">
        <v>45510</v>
      </c>
      <c r="L345" s="3">
        <v>8</v>
      </c>
      <c r="M345" s="3">
        <v>288000</v>
      </c>
      <c r="N345" s="3">
        <v>18</v>
      </c>
      <c r="O345" s="3" t="b">
        <v>0</v>
      </c>
      <c r="P345" s="3" t="b">
        <v>0</v>
      </c>
      <c r="Q345" s="3">
        <v>2639.342465753426</v>
      </c>
      <c r="R345" s="3">
        <v>85358.465753424651</v>
      </c>
      <c r="S345" s="3">
        <v>87997.80821917807</v>
      </c>
    </row>
    <row r="346" spans="1:19" x14ac:dyDescent="0.2">
      <c r="A346" s="3" t="s">
        <v>484</v>
      </c>
      <c r="B346" s="3" t="s">
        <v>485</v>
      </c>
      <c r="C346" s="3" t="s">
        <v>486</v>
      </c>
      <c r="D346" s="3" t="s">
        <v>385</v>
      </c>
      <c r="E346" s="3" t="s">
        <v>727</v>
      </c>
      <c r="F346" s="3" t="b">
        <v>0</v>
      </c>
      <c r="G346" s="3" t="b">
        <v>0</v>
      </c>
      <c r="H346" s="3" t="s">
        <v>726</v>
      </c>
      <c r="I346" s="4">
        <v>44866</v>
      </c>
      <c r="J346" s="4">
        <v>44909</v>
      </c>
      <c r="K346" s="4">
        <v>45510</v>
      </c>
      <c r="L346" s="3">
        <v>5</v>
      </c>
      <c r="M346" s="3">
        <v>1100000</v>
      </c>
      <c r="N346" s="3">
        <v>18</v>
      </c>
      <c r="O346" s="3" t="b">
        <v>0</v>
      </c>
      <c r="P346" s="3" t="b">
        <v>0</v>
      </c>
      <c r="Q346" s="3">
        <v>11979.45205479453</v>
      </c>
      <c r="R346" s="3">
        <v>326021.91780821921</v>
      </c>
      <c r="S346" s="3">
        <v>338001.36986301368</v>
      </c>
    </row>
    <row r="347" spans="1:19" x14ac:dyDescent="0.2">
      <c r="A347" s="3" t="s">
        <v>51</v>
      </c>
      <c r="B347" s="3" t="s">
        <v>52</v>
      </c>
      <c r="C347" s="3" t="s">
        <v>53</v>
      </c>
      <c r="D347" s="3" t="s">
        <v>385</v>
      </c>
      <c r="E347" s="3" t="s">
        <v>728</v>
      </c>
      <c r="F347" s="3" t="b">
        <v>0</v>
      </c>
      <c r="G347" s="3" t="b">
        <v>0</v>
      </c>
      <c r="H347" s="3" t="s">
        <v>726</v>
      </c>
      <c r="I347" s="4">
        <v>44902</v>
      </c>
      <c r="J347" s="4">
        <v>44967</v>
      </c>
      <c r="K347" s="4">
        <v>45510</v>
      </c>
      <c r="L347" s="3">
        <v>7</v>
      </c>
      <c r="M347" s="3">
        <v>110000</v>
      </c>
      <c r="N347" s="3">
        <v>18</v>
      </c>
      <c r="O347" s="3" t="b">
        <v>0</v>
      </c>
      <c r="P347" s="3" t="b">
        <v>0</v>
      </c>
      <c r="Q347" s="3">
        <v>1917.4657534246601</v>
      </c>
      <c r="R347" s="3">
        <v>29455.890410958909</v>
      </c>
      <c r="S347" s="3">
        <v>31373.35616438356</v>
      </c>
    </row>
    <row r="348" spans="1:19" x14ac:dyDescent="0.2">
      <c r="A348" s="3" t="s">
        <v>81</v>
      </c>
      <c r="B348" s="3" t="s">
        <v>82</v>
      </c>
      <c r="C348" s="3" t="s">
        <v>83</v>
      </c>
      <c r="D348" s="3" t="s">
        <v>385</v>
      </c>
      <c r="E348" s="3" t="s">
        <v>728</v>
      </c>
      <c r="F348" s="3" t="b">
        <v>0</v>
      </c>
      <c r="G348" s="3" t="b">
        <v>0</v>
      </c>
      <c r="H348" s="3" t="s">
        <v>726</v>
      </c>
      <c r="I348" s="4">
        <v>44901</v>
      </c>
      <c r="J348" s="4">
        <v>44916</v>
      </c>
      <c r="K348" s="4">
        <v>45510</v>
      </c>
      <c r="L348" s="3">
        <v>3</v>
      </c>
      <c r="M348" s="3">
        <v>423120.71</v>
      </c>
      <c r="N348" s="3">
        <v>14</v>
      </c>
      <c r="O348" s="3" t="b">
        <v>0</v>
      </c>
      <c r="P348" s="3" t="b">
        <v>0</v>
      </c>
      <c r="Q348" s="3">
        <v>1695.3809270547949</v>
      </c>
      <c r="R348" s="3">
        <v>96401.967790684925</v>
      </c>
      <c r="S348" s="3">
        <v>98097.348717739718</v>
      </c>
    </row>
    <row r="349" spans="1:19" x14ac:dyDescent="0.2">
      <c r="A349" s="3" t="s">
        <v>33</v>
      </c>
      <c r="B349" s="3" t="s">
        <v>34</v>
      </c>
      <c r="C349" s="3" t="s">
        <v>35</v>
      </c>
      <c r="D349" s="3" t="s">
        <v>385</v>
      </c>
      <c r="E349" s="3" t="s">
        <v>728</v>
      </c>
      <c r="F349" s="3" t="b">
        <v>0</v>
      </c>
      <c r="G349" s="3" t="b">
        <v>0</v>
      </c>
      <c r="H349" s="3" t="s">
        <v>726</v>
      </c>
      <c r="I349" s="4">
        <v>44901</v>
      </c>
      <c r="J349" s="4">
        <v>44916</v>
      </c>
      <c r="K349" s="4">
        <v>45510</v>
      </c>
      <c r="L349" s="3">
        <v>2</v>
      </c>
      <c r="M349" s="3">
        <v>200000</v>
      </c>
      <c r="N349" s="3">
        <v>14</v>
      </c>
      <c r="O349" s="3" t="b">
        <v>0</v>
      </c>
      <c r="P349" s="3" t="b">
        <v>0</v>
      </c>
      <c r="Q349" s="3">
        <v>801.36986301369848</v>
      </c>
      <c r="R349" s="3">
        <v>45567.123287671231</v>
      </c>
      <c r="S349" s="3">
        <v>46368.493150684932</v>
      </c>
    </row>
    <row r="350" spans="1:19" x14ac:dyDescent="0.2">
      <c r="A350" s="3" t="s">
        <v>68</v>
      </c>
      <c r="B350" s="3" t="s">
        <v>69</v>
      </c>
      <c r="C350" s="3" t="s">
        <v>70</v>
      </c>
      <c r="D350" s="3" t="s">
        <v>385</v>
      </c>
      <c r="E350" s="3" t="s">
        <v>728</v>
      </c>
      <c r="F350" s="3" t="b">
        <v>0</v>
      </c>
      <c r="G350" s="3" t="b">
        <v>0</v>
      </c>
      <c r="H350" s="3" t="s">
        <v>726</v>
      </c>
      <c r="I350" s="4">
        <v>44902</v>
      </c>
      <c r="J350" s="4">
        <v>44967</v>
      </c>
      <c r="K350" s="4">
        <v>45510</v>
      </c>
      <c r="L350" s="3">
        <v>5</v>
      </c>
      <c r="M350" s="3">
        <v>110000</v>
      </c>
      <c r="N350" s="3">
        <v>18</v>
      </c>
      <c r="O350" s="3" t="b">
        <v>0</v>
      </c>
      <c r="P350" s="3" t="b">
        <v>0</v>
      </c>
      <c r="Q350" s="3">
        <v>1917.4657534246601</v>
      </c>
      <c r="R350" s="3">
        <v>29455.890410958909</v>
      </c>
      <c r="S350" s="3">
        <v>31373.35616438356</v>
      </c>
    </row>
    <row r="351" spans="1:19" x14ac:dyDescent="0.2">
      <c r="A351" s="3" t="s">
        <v>418</v>
      </c>
      <c r="B351" s="3" t="s">
        <v>419</v>
      </c>
      <c r="C351" s="3" t="s">
        <v>420</v>
      </c>
      <c r="D351" s="3" t="s">
        <v>385</v>
      </c>
      <c r="E351" s="3" t="s">
        <v>728</v>
      </c>
      <c r="F351" s="3" t="b">
        <v>0</v>
      </c>
      <c r="G351" s="3" t="b">
        <v>0</v>
      </c>
      <c r="H351" s="3" t="s">
        <v>726</v>
      </c>
      <c r="I351" s="4">
        <v>45028</v>
      </c>
      <c r="J351" s="4">
        <v>45129</v>
      </c>
      <c r="K351" s="4">
        <v>45510</v>
      </c>
      <c r="L351" s="3">
        <v>15</v>
      </c>
      <c r="M351" s="3">
        <v>248756.16</v>
      </c>
      <c r="N351" s="3">
        <v>18</v>
      </c>
      <c r="O351" s="3" t="b">
        <v>0</v>
      </c>
      <c r="P351" s="3" t="b">
        <v>0</v>
      </c>
      <c r="Q351" s="3">
        <v>7404.7552832876581</v>
      </c>
      <c r="R351" s="3">
        <v>46738.897130958903</v>
      </c>
      <c r="S351" s="3">
        <v>54143.652414246557</v>
      </c>
    </row>
    <row r="352" spans="1:19" x14ac:dyDescent="0.2">
      <c r="A352" s="3" t="s">
        <v>206</v>
      </c>
      <c r="B352" s="3" t="s">
        <v>52</v>
      </c>
      <c r="C352" s="3" t="s">
        <v>53</v>
      </c>
      <c r="D352" s="3" t="s">
        <v>385</v>
      </c>
      <c r="E352" s="3" t="s">
        <v>729</v>
      </c>
      <c r="F352" s="3" t="b">
        <v>0</v>
      </c>
      <c r="G352" s="3" t="b">
        <v>0</v>
      </c>
      <c r="H352" s="3" t="s">
        <v>726</v>
      </c>
      <c r="I352" s="4">
        <v>44908</v>
      </c>
      <c r="J352" s="4">
        <v>44980</v>
      </c>
      <c r="K352" s="4">
        <v>45510</v>
      </c>
      <c r="L352" s="3">
        <v>10</v>
      </c>
      <c r="M352" s="3">
        <v>100000</v>
      </c>
      <c r="N352" s="3">
        <v>18</v>
      </c>
      <c r="O352" s="3" t="b">
        <v>0</v>
      </c>
      <c r="P352" s="3" t="b">
        <v>0</v>
      </c>
      <c r="Q352" s="3">
        <v>1939.041095890409</v>
      </c>
      <c r="R352" s="3">
        <v>26136.98630136986</v>
      </c>
      <c r="S352" s="3">
        <v>28076.02739726027</v>
      </c>
    </row>
    <row r="353" spans="1:19" x14ac:dyDescent="0.2">
      <c r="A353" s="3" t="s">
        <v>639</v>
      </c>
      <c r="B353" s="3" t="s">
        <v>640</v>
      </c>
      <c r="C353" s="3" t="s">
        <v>444</v>
      </c>
      <c r="D353" s="3" t="s">
        <v>385</v>
      </c>
      <c r="E353" s="3" t="s">
        <v>729</v>
      </c>
      <c r="F353" s="3" t="b">
        <v>0</v>
      </c>
      <c r="G353" s="3" t="b">
        <v>0</v>
      </c>
      <c r="H353" s="3" t="s">
        <v>726</v>
      </c>
      <c r="I353" s="4">
        <v>44959</v>
      </c>
      <c r="J353" s="4">
        <v>45044</v>
      </c>
      <c r="K353" s="4">
        <v>45510</v>
      </c>
      <c r="L353" s="3">
        <v>4</v>
      </c>
      <c r="M353" s="3">
        <v>1000000</v>
      </c>
      <c r="N353" s="3">
        <v>18</v>
      </c>
      <c r="O353" s="3" t="b">
        <v>0</v>
      </c>
      <c r="P353" s="3" t="b">
        <v>0</v>
      </c>
      <c r="Q353" s="3">
        <v>23671.232876712369</v>
      </c>
      <c r="R353" s="3">
        <v>229808.21917808219</v>
      </c>
      <c r="S353" s="3">
        <v>253479.45205479459</v>
      </c>
    </row>
    <row r="354" spans="1:19" x14ac:dyDescent="0.2">
      <c r="A354" s="3" t="s">
        <v>132</v>
      </c>
      <c r="B354" s="3" t="s">
        <v>133</v>
      </c>
      <c r="C354" s="3" t="s">
        <v>134</v>
      </c>
      <c r="D354" s="3" t="s">
        <v>385</v>
      </c>
      <c r="E354" s="3" t="s">
        <v>730</v>
      </c>
      <c r="F354" s="3" t="b">
        <v>0</v>
      </c>
      <c r="G354" s="3" t="b">
        <v>0</v>
      </c>
      <c r="H354" s="3" t="s">
        <v>726</v>
      </c>
      <c r="I354" s="4">
        <v>44901</v>
      </c>
      <c r="J354" s="4">
        <v>44960</v>
      </c>
      <c r="K354" s="4">
        <v>45510</v>
      </c>
      <c r="L354" s="3">
        <v>2</v>
      </c>
      <c r="M354" s="3">
        <v>1000000</v>
      </c>
      <c r="N354" s="3">
        <v>18</v>
      </c>
      <c r="O354" s="3" t="b">
        <v>0</v>
      </c>
      <c r="P354" s="3" t="b">
        <v>0</v>
      </c>
      <c r="Q354" s="3">
        <v>15780.82191780822</v>
      </c>
      <c r="R354" s="3">
        <v>271232.87671232881</v>
      </c>
      <c r="S354" s="3">
        <v>287013.69863013702</v>
      </c>
    </row>
    <row r="355" spans="1:19" x14ac:dyDescent="0.2">
      <c r="A355" s="3" t="s">
        <v>51</v>
      </c>
      <c r="B355" s="3" t="s">
        <v>52</v>
      </c>
      <c r="C355" s="3" t="s">
        <v>53</v>
      </c>
      <c r="D355" s="3" t="s">
        <v>385</v>
      </c>
      <c r="E355" s="3" t="s">
        <v>730</v>
      </c>
      <c r="F355" s="3" t="b">
        <v>0</v>
      </c>
      <c r="G355" s="3" t="b">
        <v>0</v>
      </c>
      <c r="H355" s="3" t="s">
        <v>726</v>
      </c>
      <c r="I355" s="4">
        <v>44900</v>
      </c>
      <c r="J355" s="4">
        <v>44916</v>
      </c>
      <c r="K355" s="4">
        <v>45510</v>
      </c>
      <c r="L355" s="3">
        <v>6</v>
      </c>
      <c r="M355" s="3">
        <v>120000</v>
      </c>
      <c r="N355" s="3">
        <v>18</v>
      </c>
      <c r="O355" s="3" t="b">
        <v>0</v>
      </c>
      <c r="P355" s="3" t="b">
        <v>0</v>
      </c>
      <c r="Q355" s="3">
        <v>512.8767123287671</v>
      </c>
      <c r="R355" s="3">
        <v>35151.780821917811</v>
      </c>
      <c r="S355" s="3">
        <v>35664.65753424658</v>
      </c>
    </row>
    <row r="356" spans="1:19" x14ac:dyDescent="0.2">
      <c r="A356" s="3" t="s">
        <v>29</v>
      </c>
      <c r="B356" s="3" t="s">
        <v>30</v>
      </c>
      <c r="C356" s="3" t="s">
        <v>31</v>
      </c>
      <c r="D356" s="3" t="s">
        <v>385</v>
      </c>
      <c r="E356" s="3" t="s">
        <v>731</v>
      </c>
      <c r="F356" s="3" t="b">
        <v>0</v>
      </c>
      <c r="G356" s="3" t="b">
        <v>0</v>
      </c>
      <c r="H356" s="3" t="s">
        <v>726</v>
      </c>
      <c r="I356" s="4">
        <v>44897</v>
      </c>
      <c r="J356" s="4">
        <v>44916</v>
      </c>
      <c r="K356" s="4">
        <v>45510</v>
      </c>
      <c r="L356" s="3">
        <v>3</v>
      </c>
      <c r="M356" s="3">
        <v>1107195.21</v>
      </c>
      <c r="N356" s="3">
        <v>18</v>
      </c>
      <c r="O356" s="3" t="b">
        <v>0</v>
      </c>
      <c r="P356" s="3" t="b">
        <v>0</v>
      </c>
      <c r="Q356" s="3">
        <v>5619.3948671917806</v>
      </c>
      <c r="R356" s="3">
        <v>324332.36124164378</v>
      </c>
      <c r="S356" s="3">
        <v>329951.75610883557</v>
      </c>
    </row>
    <row r="357" spans="1:19" x14ac:dyDescent="0.2">
      <c r="A357" s="3" t="s">
        <v>484</v>
      </c>
      <c r="B357" s="3" t="s">
        <v>485</v>
      </c>
      <c r="C357" s="3" t="s">
        <v>486</v>
      </c>
      <c r="D357" s="3" t="s">
        <v>385</v>
      </c>
      <c r="E357" s="3" t="s">
        <v>732</v>
      </c>
      <c r="F357" s="3" t="b">
        <v>0</v>
      </c>
      <c r="G357" s="3" t="b">
        <v>0</v>
      </c>
      <c r="H357" s="3" t="s">
        <v>726</v>
      </c>
      <c r="I357" s="4">
        <v>44866</v>
      </c>
      <c r="J357" s="4">
        <v>44916</v>
      </c>
      <c r="K357" s="4">
        <v>45510</v>
      </c>
      <c r="L357" s="3">
        <v>6</v>
      </c>
      <c r="M357" s="3">
        <v>1100000</v>
      </c>
      <c r="N357" s="3">
        <v>18</v>
      </c>
      <c r="O357" s="3" t="b">
        <v>0</v>
      </c>
      <c r="P357" s="3" t="b">
        <v>0</v>
      </c>
      <c r="Q357" s="3">
        <v>14036.301369863029</v>
      </c>
      <c r="R357" s="3">
        <v>322224.65753424662</v>
      </c>
      <c r="S357" s="3">
        <v>336260.95890410972</v>
      </c>
    </row>
    <row r="358" spans="1:19" x14ac:dyDescent="0.2">
      <c r="A358" s="3" t="s">
        <v>47</v>
      </c>
      <c r="B358" s="3" t="s">
        <v>48</v>
      </c>
      <c r="C358" s="3" t="s">
        <v>49</v>
      </c>
      <c r="D358" s="3" t="s">
        <v>385</v>
      </c>
      <c r="E358" s="3" t="s">
        <v>733</v>
      </c>
      <c r="F358" s="3" t="b">
        <v>0</v>
      </c>
      <c r="G358" s="3" t="b">
        <v>0</v>
      </c>
      <c r="H358" s="3" t="s">
        <v>726</v>
      </c>
      <c r="I358" s="4">
        <v>44895</v>
      </c>
      <c r="J358" s="4">
        <v>44916</v>
      </c>
      <c r="K358" s="4">
        <v>45510</v>
      </c>
      <c r="L358" s="3">
        <v>3</v>
      </c>
      <c r="M358" s="3">
        <v>100000</v>
      </c>
      <c r="N358" s="3">
        <v>14</v>
      </c>
      <c r="O358" s="3" t="b">
        <v>0</v>
      </c>
      <c r="P358" s="3" t="b">
        <v>0</v>
      </c>
      <c r="Q358" s="3">
        <v>560.95890410958884</v>
      </c>
      <c r="R358" s="3">
        <v>22783.561643835619</v>
      </c>
      <c r="S358" s="3">
        <v>23344.520547945209</v>
      </c>
    </row>
    <row r="359" spans="1:19" x14ac:dyDescent="0.2">
      <c r="A359" s="3" t="s">
        <v>54</v>
      </c>
      <c r="B359" s="3" t="s">
        <v>55</v>
      </c>
      <c r="C359" s="3" t="s">
        <v>56</v>
      </c>
      <c r="D359" s="3" t="s">
        <v>385</v>
      </c>
      <c r="E359" s="3" t="s">
        <v>733</v>
      </c>
      <c r="F359" s="3" t="b">
        <v>0</v>
      </c>
      <c r="G359" s="3" t="b">
        <v>0</v>
      </c>
      <c r="H359" s="3" t="s">
        <v>726</v>
      </c>
      <c r="I359" s="4">
        <v>44895</v>
      </c>
      <c r="J359" s="4">
        <v>44916</v>
      </c>
      <c r="K359" s="4">
        <v>45510</v>
      </c>
      <c r="L359" s="3">
        <v>2</v>
      </c>
      <c r="M359" s="3">
        <v>112707.53</v>
      </c>
      <c r="N359" s="3">
        <v>14</v>
      </c>
      <c r="O359" s="3" t="b">
        <v>0</v>
      </c>
      <c r="P359" s="3" t="b">
        <v>0</v>
      </c>
      <c r="Q359" s="3">
        <v>632.24292513698629</v>
      </c>
      <c r="R359" s="3">
        <v>25678.789574794519</v>
      </c>
      <c r="S359" s="3">
        <v>26311.032499931509</v>
      </c>
    </row>
    <row r="360" spans="1:19" x14ac:dyDescent="0.2">
      <c r="A360" s="3" t="s">
        <v>58</v>
      </c>
      <c r="B360" s="3" t="s">
        <v>59</v>
      </c>
      <c r="C360" s="3" t="s">
        <v>60</v>
      </c>
      <c r="D360" s="3" t="s">
        <v>385</v>
      </c>
      <c r="E360" s="3" t="s">
        <v>733</v>
      </c>
      <c r="F360" s="3" t="b">
        <v>0</v>
      </c>
      <c r="G360" s="3" t="b">
        <v>0</v>
      </c>
      <c r="H360" s="3" t="s">
        <v>726</v>
      </c>
      <c r="I360" s="4">
        <v>44902</v>
      </c>
      <c r="J360" s="4">
        <v>44967</v>
      </c>
      <c r="K360" s="4">
        <v>45510</v>
      </c>
      <c r="L360" s="3">
        <v>23</v>
      </c>
      <c r="M360" s="3">
        <v>126300</v>
      </c>
      <c r="N360" s="3">
        <v>18</v>
      </c>
      <c r="O360" s="3" t="b">
        <v>0</v>
      </c>
      <c r="P360" s="3" t="b">
        <v>0</v>
      </c>
      <c r="Q360" s="3">
        <v>2201.5993150684908</v>
      </c>
      <c r="R360" s="3">
        <v>33820.717808219182</v>
      </c>
      <c r="S360" s="3">
        <v>36022.31712328767</v>
      </c>
    </row>
    <row r="361" spans="1:19" x14ac:dyDescent="0.2">
      <c r="A361" s="3" t="s">
        <v>141</v>
      </c>
      <c r="B361" s="3" t="s">
        <v>142</v>
      </c>
      <c r="C361" s="3" t="s">
        <v>143</v>
      </c>
      <c r="D361" s="3" t="s">
        <v>385</v>
      </c>
      <c r="E361" s="3" t="s">
        <v>733</v>
      </c>
      <c r="F361" s="3" t="b">
        <v>0</v>
      </c>
      <c r="G361" s="3" t="b">
        <v>0</v>
      </c>
      <c r="H361" s="3" t="s">
        <v>726</v>
      </c>
      <c r="I361" s="4">
        <v>44903</v>
      </c>
      <c r="J361" s="4">
        <v>44986</v>
      </c>
      <c r="K361" s="4">
        <v>45510</v>
      </c>
      <c r="L361" s="3">
        <v>5</v>
      </c>
      <c r="M361" s="3">
        <v>65218.15</v>
      </c>
      <c r="N361" s="3">
        <v>14</v>
      </c>
      <c r="O361" s="3" t="b">
        <v>0</v>
      </c>
      <c r="P361" s="3" t="b">
        <v>0</v>
      </c>
      <c r="Q361" s="3">
        <v>1458.9210815068509</v>
      </c>
      <c r="R361" s="3">
        <v>13107.95475068493</v>
      </c>
      <c r="S361" s="3">
        <v>14566.875832191779</v>
      </c>
    </row>
    <row r="362" spans="1:19" x14ac:dyDescent="0.2">
      <c r="A362" s="3" t="s">
        <v>29</v>
      </c>
      <c r="B362" s="3" t="s">
        <v>30</v>
      </c>
      <c r="C362" s="3" t="s">
        <v>31</v>
      </c>
      <c r="D362" s="3" t="s">
        <v>385</v>
      </c>
      <c r="E362" s="3" t="s">
        <v>733</v>
      </c>
      <c r="F362" s="3" t="b">
        <v>0</v>
      </c>
      <c r="G362" s="3" t="b">
        <v>0</v>
      </c>
      <c r="H362" s="3" t="s">
        <v>726</v>
      </c>
      <c r="I362" s="4">
        <v>44915</v>
      </c>
      <c r="J362" s="4">
        <v>45016</v>
      </c>
      <c r="K362" s="4">
        <v>45510</v>
      </c>
      <c r="L362" s="3">
        <v>4</v>
      </c>
      <c r="M362" s="3">
        <v>608441.78</v>
      </c>
      <c r="N362" s="3">
        <v>18</v>
      </c>
      <c r="O362" s="3" t="b">
        <v>0</v>
      </c>
      <c r="P362" s="3" t="b">
        <v>0</v>
      </c>
      <c r="Q362" s="3">
        <v>16661.30298931506</v>
      </c>
      <c r="R362" s="3">
        <v>148226.41939068501</v>
      </c>
      <c r="S362" s="3">
        <v>164887.72237999999</v>
      </c>
    </row>
    <row r="363" spans="1:19" x14ac:dyDescent="0.2">
      <c r="A363" s="3" t="s">
        <v>151</v>
      </c>
      <c r="B363" s="3" t="s">
        <v>152</v>
      </c>
      <c r="C363" s="3" t="s">
        <v>153</v>
      </c>
      <c r="D363" s="3" t="s">
        <v>385</v>
      </c>
      <c r="E363" s="3" t="s">
        <v>734</v>
      </c>
      <c r="F363" s="3" t="b">
        <v>0</v>
      </c>
      <c r="G363" s="3" t="b">
        <v>0</v>
      </c>
      <c r="H363" s="3" t="s">
        <v>726</v>
      </c>
      <c r="I363" s="4">
        <v>44897</v>
      </c>
      <c r="J363" s="4">
        <v>44916</v>
      </c>
      <c r="K363" s="4">
        <v>45510</v>
      </c>
      <c r="L363" s="3">
        <v>2</v>
      </c>
      <c r="M363" s="3">
        <v>510000</v>
      </c>
      <c r="N363" s="3">
        <v>16</v>
      </c>
      <c r="O363" s="3" t="b">
        <v>0</v>
      </c>
      <c r="P363" s="3" t="b">
        <v>0</v>
      </c>
      <c r="Q363" s="3">
        <v>2588.4246575342459</v>
      </c>
      <c r="R363" s="3">
        <v>132795.6164383562</v>
      </c>
      <c r="S363" s="3">
        <v>135384.0410958904</v>
      </c>
    </row>
    <row r="364" spans="1:19" x14ac:dyDescent="0.2">
      <c r="A364" s="3" t="s">
        <v>71</v>
      </c>
      <c r="B364" s="3" t="s">
        <v>72</v>
      </c>
      <c r="C364" s="3" t="s">
        <v>73</v>
      </c>
      <c r="D364" s="3" t="s">
        <v>385</v>
      </c>
      <c r="E364" s="3" t="s">
        <v>734</v>
      </c>
      <c r="F364" s="3" t="b">
        <v>0</v>
      </c>
      <c r="G364" s="3" t="b">
        <v>0</v>
      </c>
      <c r="H364" s="3" t="s">
        <v>726</v>
      </c>
      <c r="I364" s="4">
        <v>44952</v>
      </c>
      <c r="J364" s="4">
        <v>45044</v>
      </c>
      <c r="K364" s="4">
        <v>45510</v>
      </c>
      <c r="L364" s="3">
        <v>2</v>
      </c>
      <c r="M364" s="3">
        <v>500000</v>
      </c>
      <c r="N364" s="3">
        <v>16</v>
      </c>
      <c r="O364" s="3" t="b">
        <v>0</v>
      </c>
      <c r="P364" s="3" t="b">
        <v>0</v>
      </c>
      <c r="Q364" s="3">
        <v>12777.397260274</v>
      </c>
      <c r="R364" s="3">
        <v>102136.98630136991</v>
      </c>
      <c r="S364" s="3">
        <v>114914.3835616439</v>
      </c>
    </row>
    <row r="365" spans="1:19" x14ac:dyDescent="0.2">
      <c r="A365" s="3" t="s">
        <v>61</v>
      </c>
      <c r="B365" s="3" t="s">
        <v>62</v>
      </c>
      <c r="C365" s="3" t="s">
        <v>63</v>
      </c>
      <c r="D365" s="3" t="s">
        <v>385</v>
      </c>
      <c r="E365" s="3" t="s">
        <v>734</v>
      </c>
      <c r="F365" s="3" t="b">
        <v>0</v>
      </c>
      <c r="G365" s="3" t="b">
        <v>0</v>
      </c>
      <c r="H365" s="3" t="s">
        <v>726</v>
      </c>
      <c r="I365" s="4">
        <v>44952</v>
      </c>
      <c r="J365" s="4">
        <v>45016</v>
      </c>
      <c r="K365" s="4">
        <v>45510</v>
      </c>
      <c r="L365" s="3">
        <v>4</v>
      </c>
      <c r="M365" s="3">
        <v>90419.06</v>
      </c>
      <c r="N365" s="3">
        <v>14</v>
      </c>
      <c r="O365" s="3" t="b">
        <v>0</v>
      </c>
      <c r="P365" s="3" t="b">
        <v>0</v>
      </c>
      <c r="Q365" s="3">
        <v>1582.3335500000021</v>
      </c>
      <c r="R365" s="3">
        <v>17132.55394410959</v>
      </c>
      <c r="S365" s="3">
        <v>18714.887494109589</v>
      </c>
    </row>
    <row r="366" spans="1:19" x14ac:dyDescent="0.2">
      <c r="A366" s="3" t="s">
        <v>20</v>
      </c>
      <c r="B366" s="3" t="s">
        <v>21</v>
      </c>
      <c r="C366" s="3" t="s">
        <v>22</v>
      </c>
      <c r="D366" s="3" t="s">
        <v>385</v>
      </c>
      <c r="E366" s="3" t="s">
        <v>735</v>
      </c>
      <c r="F366" s="3" t="b">
        <v>0</v>
      </c>
      <c r="G366" s="3" t="b">
        <v>0</v>
      </c>
      <c r="H366" s="3" t="s">
        <v>726</v>
      </c>
      <c r="I366" s="4">
        <v>44950</v>
      </c>
      <c r="J366" s="4">
        <v>45016</v>
      </c>
      <c r="K366" s="4">
        <v>45510</v>
      </c>
      <c r="L366" s="3">
        <v>3</v>
      </c>
      <c r="M366" s="3">
        <v>400000</v>
      </c>
      <c r="N366" s="3">
        <v>14</v>
      </c>
      <c r="O366" s="3" t="b">
        <v>0</v>
      </c>
      <c r="P366" s="3" t="b">
        <v>0</v>
      </c>
      <c r="Q366" s="3">
        <v>7213.698630136977</v>
      </c>
      <c r="R366" s="3">
        <v>75791.780821917797</v>
      </c>
      <c r="S366" s="3">
        <v>83005.479452054773</v>
      </c>
    </row>
    <row r="367" spans="1:19" x14ac:dyDescent="0.2">
      <c r="A367" s="3" t="s">
        <v>110</v>
      </c>
      <c r="B367" s="3" t="s">
        <v>111</v>
      </c>
      <c r="C367" s="3" t="s">
        <v>112</v>
      </c>
      <c r="D367" s="3" t="s">
        <v>385</v>
      </c>
      <c r="E367" s="3" t="s">
        <v>735</v>
      </c>
      <c r="F367" s="3" t="b">
        <v>0</v>
      </c>
      <c r="G367" s="3" t="b">
        <v>0</v>
      </c>
      <c r="H367" s="3" t="s">
        <v>726</v>
      </c>
      <c r="I367" s="4">
        <v>44901</v>
      </c>
      <c r="J367" s="4">
        <v>44916</v>
      </c>
      <c r="K367" s="4">
        <v>45510</v>
      </c>
      <c r="L367" s="3">
        <v>4</v>
      </c>
      <c r="M367" s="3">
        <v>124948.63</v>
      </c>
      <c r="N367" s="3">
        <v>14</v>
      </c>
      <c r="O367" s="3" t="b">
        <v>0</v>
      </c>
      <c r="P367" s="3" t="b">
        <v>0</v>
      </c>
      <c r="Q367" s="3">
        <v>500.65033253424667</v>
      </c>
      <c r="R367" s="3">
        <v>28467.748139178078</v>
      </c>
      <c r="S367" s="3">
        <v>28968.398471712331</v>
      </c>
    </row>
    <row r="368" spans="1:19" x14ac:dyDescent="0.2">
      <c r="A368" s="3" t="s">
        <v>187</v>
      </c>
      <c r="B368" s="3" t="s">
        <v>188</v>
      </c>
      <c r="C368" s="3" t="s">
        <v>189</v>
      </c>
      <c r="D368" s="3" t="s">
        <v>385</v>
      </c>
      <c r="E368" s="3" t="s">
        <v>735</v>
      </c>
      <c r="F368" s="3" t="b">
        <v>0</v>
      </c>
      <c r="G368" s="3" t="b">
        <v>0</v>
      </c>
      <c r="H368" s="3" t="s">
        <v>726</v>
      </c>
      <c r="I368" s="4">
        <v>44903</v>
      </c>
      <c r="J368" s="4">
        <v>44980</v>
      </c>
      <c r="K368" s="4">
        <v>45510</v>
      </c>
      <c r="L368" s="3">
        <v>2</v>
      </c>
      <c r="M368" s="3">
        <v>600000</v>
      </c>
      <c r="N368" s="3">
        <v>16</v>
      </c>
      <c r="O368" s="3" t="b">
        <v>0</v>
      </c>
      <c r="P368" s="3" t="b">
        <v>0</v>
      </c>
      <c r="Q368" s="3">
        <v>12435.61643835615</v>
      </c>
      <c r="R368" s="3">
        <v>139397.26027397261</v>
      </c>
      <c r="S368" s="3">
        <v>151832.87671232881</v>
      </c>
    </row>
    <row r="369" spans="1:19" x14ac:dyDescent="0.2">
      <c r="A369" s="3" t="s">
        <v>168</v>
      </c>
      <c r="B369" s="3" t="s">
        <v>169</v>
      </c>
      <c r="C369" s="3" t="s">
        <v>170</v>
      </c>
      <c r="D369" s="3" t="s">
        <v>385</v>
      </c>
      <c r="E369" s="3" t="s">
        <v>736</v>
      </c>
      <c r="F369" s="3" t="b">
        <v>0</v>
      </c>
      <c r="G369" s="3" t="b">
        <v>0</v>
      </c>
      <c r="H369" s="3" t="s">
        <v>726</v>
      </c>
      <c r="I369" s="4">
        <v>44937</v>
      </c>
      <c r="J369" s="4">
        <v>45016</v>
      </c>
      <c r="K369" s="4">
        <v>45510</v>
      </c>
      <c r="L369" s="3">
        <v>2</v>
      </c>
      <c r="M369" s="3">
        <v>1000500</v>
      </c>
      <c r="N369" s="3">
        <v>18</v>
      </c>
      <c r="O369" s="3" t="b">
        <v>0</v>
      </c>
      <c r="P369" s="3" t="b">
        <v>0</v>
      </c>
      <c r="Q369" s="3">
        <v>21517.602739726</v>
      </c>
      <c r="R369" s="3">
        <v>243738.24657534249</v>
      </c>
      <c r="S369" s="3">
        <v>265255.84931506851</v>
      </c>
    </row>
    <row r="370" spans="1:19" x14ac:dyDescent="0.2">
      <c r="A370" s="3" t="s">
        <v>226</v>
      </c>
      <c r="B370" s="3" t="s">
        <v>227</v>
      </c>
      <c r="C370" s="3" t="s">
        <v>31</v>
      </c>
      <c r="D370" s="3" t="s">
        <v>385</v>
      </c>
      <c r="E370" s="3" t="s">
        <v>736</v>
      </c>
      <c r="F370" s="3" t="b">
        <v>0</v>
      </c>
      <c r="G370" s="3" t="b">
        <v>0</v>
      </c>
      <c r="H370" s="3" t="s">
        <v>726</v>
      </c>
      <c r="I370" s="4">
        <v>44895</v>
      </c>
      <c r="J370" s="4">
        <v>44916</v>
      </c>
      <c r="K370" s="4">
        <v>45510</v>
      </c>
      <c r="L370" s="3">
        <v>3</v>
      </c>
      <c r="M370" s="3">
        <v>123613.01</v>
      </c>
      <c r="N370" s="3">
        <v>14</v>
      </c>
      <c r="O370" s="3" t="b">
        <v>0</v>
      </c>
      <c r="P370" s="3" t="b">
        <v>0</v>
      </c>
      <c r="Q370" s="3">
        <v>693.41818623287702</v>
      </c>
      <c r="R370" s="3">
        <v>28163.446333150681</v>
      </c>
      <c r="S370" s="3">
        <v>28856.864519383558</v>
      </c>
    </row>
    <row r="371" spans="1:19" x14ac:dyDescent="0.2">
      <c r="A371" s="3" t="s">
        <v>64</v>
      </c>
      <c r="B371" s="3" t="s">
        <v>65</v>
      </c>
      <c r="C371" s="3" t="s">
        <v>66</v>
      </c>
      <c r="D371" s="3" t="s">
        <v>385</v>
      </c>
      <c r="E371" s="3" t="s">
        <v>737</v>
      </c>
      <c r="F371" s="3" t="b">
        <v>0</v>
      </c>
      <c r="G371" s="3" t="b">
        <v>0</v>
      </c>
      <c r="H371" s="3" t="s">
        <v>726</v>
      </c>
      <c r="I371" s="4">
        <v>44914</v>
      </c>
      <c r="J371" s="4">
        <v>45008</v>
      </c>
      <c r="K371" s="4">
        <v>45510</v>
      </c>
      <c r="L371" s="3">
        <v>4</v>
      </c>
      <c r="M371" s="3">
        <v>130133.7</v>
      </c>
      <c r="N371" s="3">
        <v>14</v>
      </c>
      <c r="O371" s="3" t="b">
        <v>0</v>
      </c>
      <c r="P371" s="3" t="b">
        <v>0</v>
      </c>
      <c r="Q371" s="3">
        <v>3313.0613897260318</v>
      </c>
      <c r="R371" s="3">
        <v>25056.976536986302</v>
      </c>
      <c r="S371" s="3">
        <v>28370.037926712339</v>
      </c>
    </row>
    <row r="372" spans="1:19" x14ac:dyDescent="0.2">
      <c r="A372" s="3" t="s">
        <v>252</v>
      </c>
      <c r="B372" s="3" t="s">
        <v>253</v>
      </c>
      <c r="C372" s="3" t="s">
        <v>254</v>
      </c>
      <c r="D372" s="3" t="s">
        <v>385</v>
      </c>
      <c r="E372" s="3" t="s">
        <v>737</v>
      </c>
      <c r="F372" s="3" t="b">
        <v>0</v>
      </c>
      <c r="G372" s="3" t="b">
        <v>0</v>
      </c>
      <c r="H372" s="3" t="s">
        <v>726</v>
      </c>
      <c r="I372" s="4">
        <v>44952</v>
      </c>
      <c r="J372" s="4">
        <v>45044</v>
      </c>
      <c r="K372" s="4">
        <v>45510</v>
      </c>
      <c r="L372" s="3">
        <v>11</v>
      </c>
      <c r="M372" s="3">
        <v>767449.32</v>
      </c>
      <c r="N372" s="3">
        <v>18</v>
      </c>
      <c r="O372" s="3" t="b">
        <v>0</v>
      </c>
      <c r="P372" s="3" t="b">
        <v>0</v>
      </c>
      <c r="Q372" s="3">
        <v>19612.009677534261</v>
      </c>
      <c r="R372" s="3">
        <v>176366.16153863011</v>
      </c>
      <c r="S372" s="3">
        <v>195978.1712161644</v>
      </c>
    </row>
    <row r="373" spans="1:19" x14ac:dyDescent="0.2">
      <c r="A373" s="3" t="s">
        <v>198</v>
      </c>
      <c r="B373" s="3" t="s">
        <v>199</v>
      </c>
      <c r="C373" s="3" t="s">
        <v>200</v>
      </c>
      <c r="D373" s="3" t="s">
        <v>385</v>
      </c>
      <c r="E373" s="3" t="s">
        <v>737</v>
      </c>
      <c r="F373" s="3" t="b">
        <v>0</v>
      </c>
      <c r="G373" s="3" t="b">
        <v>0</v>
      </c>
      <c r="H373" s="3" t="s">
        <v>726</v>
      </c>
      <c r="I373" s="4">
        <v>44944</v>
      </c>
      <c r="J373" s="4">
        <v>45016</v>
      </c>
      <c r="K373" s="4">
        <v>45510</v>
      </c>
      <c r="L373" s="3">
        <v>2</v>
      </c>
      <c r="M373" s="3">
        <v>100000</v>
      </c>
      <c r="N373" s="3">
        <v>14</v>
      </c>
      <c r="O373" s="3" t="b">
        <v>0</v>
      </c>
      <c r="P373" s="3" t="b">
        <v>0</v>
      </c>
      <c r="Q373" s="3">
        <v>1963.698630136983</v>
      </c>
      <c r="R373" s="3">
        <v>18947.945205479449</v>
      </c>
      <c r="S373" s="3">
        <v>20911.643835616429</v>
      </c>
    </row>
    <row r="374" spans="1:19" x14ac:dyDescent="0.2">
      <c r="A374" s="3" t="s">
        <v>217</v>
      </c>
      <c r="B374" s="3" t="s">
        <v>218</v>
      </c>
      <c r="C374" s="3" t="s">
        <v>219</v>
      </c>
      <c r="D374" s="3" t="s">
        <v>385</v>
      </c>
      <c r="E374" s="3" t="s">
        <v>737</v>
      </c>
      <c r="F374" s="3" t="b">
        <v>0</v>
      </c>
      <c r="G374" s="3" t="b">
        <v>0</v>
      </c>
      <c r="H374" s="3" t="s">
        <v>726</v>
      </c>
      <c r="I374" s="4">
        <v>44903</v>
      </c>
      <c r="J374" s="4">
        <v>44967</v>
      </c>
      <c r="K374" s="4">
        <v>45510</v>
      </c>
      <c r="L374" s="3">
        <v>2</v>
      </c>
      <c r="M374" s="3">
        <v>122921.23</v>
      </c>
      <c r="N374" s="3">
        <v>14</v>
      </c>
      <c r="O374" s="3" t="b">
        <v>0</v>
      </c>
      <c r="P374" s="3" t="b">
        <v>0</v>
      </c>
      <c r="Q374" s="3">
        <v>2109.867139589041</v>
      </c>
      <c r="R374" s="3">
        <v>25601.292889315071</v>
      </c>
      <c r="S374" s="3">
        <v>27711.160028904109</v>
      </c>
    </row>
    <row r="375" spans="1:19" x14ac:dyDescent="0.2">
      <c r="A375" s="3" t="s">
        <v>97</v>
      </c>
      <c r="B375" s="3" t="s">
        <v>98</v>
      </c>
      <c r="C375" s="3" t="s">
        <v>99</v>
      </c>
      <c r="D375" s="3" t="s">
        <v>385</v>
      </c>
      <c r="E375" s="3" t="s">
        <v>738</v>
      </c>
      <c r="F375" s="3" t="b">
        <v>0</v>
      </c>
      <c r="G375" s="3" t="b">
        <v>0</v>
      </c>
      <c r="H375" s="3" t="s">
        <v>726</v>
      </c>
      <c r="I375" s="4">
        <v>44908</v>
      </c>
      <c r="J375" s="4">
        <v>44986</v>
      </c>
      <c r="K375" s="4">
        <v>45510</v>
      </c>
      <c r="L375" s="3">
        <v>2</v>
      </c>
      <c r="M375" s="3">
        <v>251198.63</v>
      </c>
      <c r="N375" s="3">
        <v>14</v>
      </c>
      <c r="O375" s="3" t="b">
        <v>0</v>
      </c>
      <c r="P375" s="3" t="b">
        <v>0</v>
      </c>
      <c r="Q375" s="3">
        <v>5283.7739228082264</v>
      </c>
      <c r="R375" s="3">
        <v>50487.483552876707</v>
      </c>
      <c r="S375" s="3">
        <v>55771.257475684943</v>
      </c>
    </row>
    <row r="376" spans="1:19" x14ac:dyDescent="0.2">
      <c r="A376" s="3" t="s">
        <v>101</v>
      </c>
      <c r="B376" s="3" t="s">
        <v>102</v>
      </c>
      <c r="C376" s="3" t="s">
        <v>103</v>
      </c>
      <c r="D376" s="3" t="s">
        <v>385</v>
      </c>
      <c r="E376" s="3" t="s">
        <v>738</v>
      </c>
      <c r="F376" s="3" t="b">
        <v>0</v>
      </c>
      <c r="G376" s="3" t="b">
        <v>0</v>
      </c>
      <c r="H376" s="3" t="s">
        <v>726</v>
      </c>
      <c r="I376" s="4">
        <v>44903</v>
      </c>
      <c r="J376" s="4">
        <v>44967</v>
      </c>
      <c r="K376" s="4">
        <v>45510</v>
      </c>
      <c r="L376" s="3">
        <v>5</v>
      </c>
      <c r="M376" s="3">
        <v>250000</v>
      </c>
      <c r="N376" s="3">
        <v>16</v>
      </c>
      <c r="O376" s="3" t="b">
        <v>0</v>
      </c>
      <c r="P376" s="3" t="b">
        <v>0</v>
      </c>
      <c r="Q376" s="3">
        <v>4291.0958904109602</v>
      </c>
      <c r="R376" s="3">
        <v>59506.849315068503</v>
      </c>
      <c r="S376" s="3">
        <v>63797.945205479453</v>
      </c>
    </row>
    <row r="377" spans="1:19" x14ac:dyDescent="0.2">
      <c r="A377" s="3" t="s">
        <v>37</v>
      </c>
      <c r="B377" s="3" t="s">
        <v>38</v>
      </c>
      <c r="C377" s="3" t="s">
        <v>39</v>
      </c>
      <c r="D377" s="3" t="s">
        <v>385</v>
      </c>
      <c r="E377" s="3" t="s">
        <v>738</v>
      </c>
      <c r="F377" s="3" t="b">
        <v>0</v>
      </c>
      <c r="G377" s="3" t="b">
        <v>0</v>
      </c>
      <c r="H377" s="3" t="s">
        <v>726</v>
      </c>
      <c r="I377" s="4">
        <v>44895</v>
      </c>
      <c r="J377" s="4">
        <v>44916</v>
      </c>
      <c r="K377" s="4">
        <v>45510</v>
      </c>
      <c r="L377" s="3">
        <v>2</v>
      </c>
      <c r="M377" s="3">
        <v>123390.41</v>
      </c>
      <c r="N377" s="3">
        <v>14</v>
      </c>
      <c r="O377" s="3" t="b">
        <v>0</v>
      </c>
      <c r="P377" s="3" t="b">
        <v>0</v>
      </c>
      <c r="Q377" s="3">
        <v>692.16949171232875</v>
      </c>
      <c r="R377" s="3">
        <v>28112.73012493151</v>
      </c>
      <c r="S377" s="3">
        <v>28804.89961664383</v>
      </c>
    </row>
    <row r="378" spans="1:19" x14ac:dyDescent="0.2">
      <c r="A378" s="3" t="s">
        <v>114</v>
      </c>
      <c r="B378" s="3" t="s">
        <v>115</v>
      </c>
      <c r="C378" s="3" t="s">
        <v>112</v>
      </c>
      <c r="D378" s="3" t="s">
        <v>385</v>
      </c>
      <c r="E378" s="3" t="s">
        <v>738</v>
      </c>
      <c r="F378" s="3" t="b">
        <v>0</v>
      </c>
      <c r="G378" s="3" t="b">
        <v>0</v>
      </c>
      <c r="H378" s="3" t="s">
        <v>726</v>
      </c>
      <c r="I378" s="4">
        <v>44901</v>
      </c>
      <c r="J378" s="4">
        <v>44916</v>
      </c>
      <c r="K378" s="4">
        <v>45510</v>
      </c>
      <c r="L378" s="3">
        <v>2</v>
      </c>
      <c r="M378" s="3">
        <v>124948.63</v>
      </c>
      <c r="N378" s="3">
        <v>14</v>
      </c>
      <c r="O378" s="3" t="b">
        <v>0</v>
      </c>
      <c r="P378" s="3" t="b">
        <v>0</v>
      </c>
      <c r="Q378" s="3">
        <v>500.65033253424667</v>
      </c>
      <c r="R378" s="3">
        <v>28467.748139178078</v>
      </c>
      <c r="S378" s="3">
        <v>28968.398471712331</v>
      </c>
    </row>
    <row r="379" spans="1:19" x14ac:dyDescent="0.2">
      <c r="A379" s="3" t="s">
        <v>484</v>
      </c>
      <c r="B379" s="3" t="s">
        <v>485</v>
      </c>
      <c r="C379" s="3" t="s">
        <v>486</v>
      </c>
      <c r="D379" s="3" t="s">
        <v>385</v>
      </c>
      <c r="E379" s="3" t="s">
        <v>738</v>
      </c>
      <c r="F379" s="3" t="b">
        <v>0</v>
      </c>
      <c r="G379" s="3" t="b">
        <v>0</v>
      </c>
      <c r="H379" s="3" t="s">
        <v>726</v>
      </c>
      <c r="I379" s="4">
        <v>44866</v>
      </c>
      <c r="J379" s="4">
        <v>44909</v>
      </c>
      <c r="K379" s="4">
        <v>45510</v>
      </c>
      <c r="L379" s="3">
        <v>7</v>
      </c>
      <c r="M379" s="3">
        <v>350000</v>
      </c>
      <c r="N379" s="3">
        <v>18</v>
      </c>
      <c r="O379" s="3" t="b">
        <v>0</v>
      </c>
      <c r="P379" s="3" t="b">
        <v>0</v>
      </c>
      <c r="Q379" s="3">
        <v>3811.6438356164399</v>
      </c>
      <c r="R379" s="3">
        <v>103734.24657534251</v>
      </c>
      <c r="S379" s="3">
        <v>107545.89041095891</v>
      </c>
    </row>
    <row r="380" spans="1:19" x14ac:dyDescent="0.2">
      <c r="A380" s="3" t="s">
        <v>84</v>
      </c>
      <c r="B380" s="3" t="s">
        <v>85</v>
      </c>
      <c r="C380" s="3" t="s">
        <v>86</v>
      </c>
      <c r="D380" s="3" t="s">
        <v>385</v>
      </c>
      <c r="E380" s="3" t="s">
        <v>739</v>
      </c>
      <c r="F380" s="3" t="b">
        <v>0</v>
      </c>
      <c r="G380" s="3" t="b">
        <v>0</v>
      </c>
      <c r="H380" s="3" t="s">
        <v>726</v>
      </c>
      <c r="I380" s="4">
        <v>44903</v>
      </c>
      <c r="J380" s="4">
        <v>44986</v>
      </c>
      <c r="K380" s="4">
        <v>45510</v>
      </c>
      <c r="L380" s="3">
        <v>5</v>
      </c>
      <c r="M380" s="3">
        <v>369059.18</v>
      </c>
      <c r="N380" s="3">
        <v>16</v>
      </c>
      <c r="O380" s="3" t="b">
        <v>0</v>
      </c>
      <c r="P380" s="3" t="b">
        <v>0</v>
      </c>
      <c r="Q380" s="3">
        <v>8255.8033005479574</v>
      </c>
      <c r="R380" s="3">
        <v>84772.388085479455</v>
      </c>
      <c r="S380" s="3">
        <v>93028.191386027407</v>
      </c>
    </row>
    <row r="381" spans="1:19" x14ac:dyDescent="0.2">
      <c r="A381" s="3" t="s">
        <v>51</v>
      </c>
      <c r="B381" s="3" t="s">
        <v>52</v>
      </c>
      <c r="C381" s="3" t="s">
        <v>53</v>
      </c>
      <c r="D381" s="3" t="s">
        <v>385</v>
      </c>
      <c r="E381" s="3" t="s">
        <v>739</v>
      </c>
      <c r="F381" s="3" t="b">
        <v>0</v>
      </c>
      <c r="G381" s="3" t="b">
        <v>0</v>
      </c>
      <c r="H381" s="3" t="s">
        <v>726</v>
      </c>
      <c r="I381" s="4">
        <v>44909</v>
      </c>
      <c r="J381" s="4">
        <v>44995</v>
      </c>
      <c r="K381" s="4">
        <v>45510</v>
      </c>
      <c r="L381" s="3">
        <v>8</v>
      </c>
      <c r="M381" s="3">
        <v>110000</v>
      </c>
      <c r="N381" s="3">
        <v>18</v>
      </c>
      <c r="O381" s="3" t="b">
        <v>0</v>
      </c>
      <c r="P381" s="3" t="b">
        <v>0</v>
      </c>
      <c r="Q381" s="3">
        <v>2555.6164383561641</v>
      </c>
      <c r="R381" s="3">
        <v>27936.98630136986</v>
      </c>
      <c r="S381" s="3">
        <v>30492.60273972603</v>
      </c>
    </row>
    <row r="382" spans="1:19" x14ac:dyDescent="0.2">
      <c r="A382" s="3" t="s">
        <v>68</v>
      </c>
      <c r="B382" s="3" t="s">
        <v>69</v>
      </c>
      <c r="C382" s="3" t="s">
        <v>70</v>
      </c>
      <c r="D382" s="3" t="s">
        <v>385</v>
      </c>
      <c r="E382" s="3" t="s">
        <v>739</v>
      </c>
      <c r="F382" s="3" t="b">
        <v>0</v>
      </c>
      <c r="G382" s="3" t="b">
        <v>0</v>
      </c>
      <c r="H382" s="3" t="s">
        <v>726</v>
      </c>
      <c r="I382" s="4">
        <v>44909</v>
      </c>
      <c r="J382" s="4">
        <v>44995</v>
      </c>
      <c r="K382" s="4">
        <v>45510</v>
      </c>
      <c r="L382" s="3">
        <v>6</v>
      </c>
      <c r="M382" s="3">
        <v>110000</v>
      </c>
      <c r="N382" s="3">
        <v>18</v>
      </c>
      <c r="O382" s="3" t="b">
        <v>0</v>
      </c>
      <c r="P382" s="3" t="b">
        <v>0</v>
      </c>
      <c r="Q382" s="3">
        <v>2555.6164383561641</v>
      </c>
      <c r="R382" s="3">
        <v>27936.98630136986</v>
      </c>
      <c r="S382" s="3">
        <v>30492.60273972603</v>
      </c>
    </row>
    <row r="383" spans="1:19" x14ac:dyDescent="0.2">
      <c r="A383" s="3" t="s">
        <v>91</v>
      </c>
      <c r="B383" s="3" t="s">
        <v>92</v>
      </c>
      <c r="C383" s="3" t="s">
        <v>93</v>
      </c>
      <c r="D383" s="3" t="s">
        <v>385</v>
      </c>
      <c r="E383" s="3" t="s">
        <v>739</v>
      </c>
      <c r="F383" s="3" t="b">
        <v>0</v>
      </c>
      <c r="G383" s="3" t="b">
        <v>0</v>
      </c>
      <c r="H383" s="3" t="s">
        <v>726</v>
      </c>
      <c r="I383" s="4">
        <v>44909</v>
      </c>
      <c r="J383" s="4">
        <v>44980</v>
      </c>
      <c r="K383" s="4">
        <v>45510</v>
      </c>
      <c r="L383" s="3">
        <v>9</v>
      </c>
      <c r="M383" s="3">
        <v>400000</v>
      </c>
      <c r="N383" s="3">
        <v>18</v>
      </c>
      <c r="O383" s="3" t="b">
        <v>0</v>
      </c>
      <c r="P383" s="3" t="b">
        <v>0</v>
      </c>
      <c r="Q383" s="3">
        <v>7649.3150684931434</v>
      </c>
      <c r="R383" s="3">
        <v>104547.9452054795</v>
      </c>
      <c r="S383" s="3">
        <v>112197.2602739726</v>
      </c>
    </row>
    <row r="384" spans="1:19" x14ac:dyDescent="0.2">
      <c r="A384" s="3" t="s">
        <v>94</v>
      </c>
      <c r="B384" s="3" t="s">
        <v>95</v>
      </c>
      <c r="C384" s="3" t="s">
        <v>96</v>
      </c>
      <c r="D384" s="3" t="s">
        <v>385</v>
      </c>
      <c r="E384" s="3" t="s">
        <v>739</v>
      </c>
      <c r="F384" s="3" t="b">
        <v>0</v>
      </c>
      <c r="G384" s="3" t="b">
        <v>0</v>
      </c>
      <c r="H384" s="3" t="s">
        <v>726</v>
      </c>
      <c r="I384" s="4">
        <v>44903</v>
      </c>
      <c r="J384" s="4">
        <v>44980</v>
      </c>
      <c r="K384" s="4">
        <v>45510</v>
      </c>
      <c r="L384" s="3">
        <v>3</v>
      </c>
      <c r="M384" s="3">
        <v>100000</v>
      </c>
      <c r="N384" s="3">
        <v>14</v>
      </c>
      <c r="O384" s="3" t="b">
        <v>0</v>
      </c>
      <c r="P384" s="3" t="b">
        <v>0</v>
      </c>
      <c r="Q384" s="3">
        <v>2072.6027397260259</v>
      </c>
      <c r="R384" s="3">
        <v>20328.767123287671</v>
      </c>
      <c r="S384" s="3">
        <v>22401.369863013701</v>
      </c>
    </row>
    <row r="385" spans="1:19" x14ac:dyDescent="0.2">
      <c r="A385" s="3" t="s">
        <v>51</v>
      </c>
      <c r="B385" s="3" t="s">
        <v>52</v>
      </c>
      <c r="C385" s="3" t="s">
        <v>53</v>
      </c>
      <c r="D385" s="3" t="s">
        <v>385</v>
      </c>
      <c r="E385" s="3" t="s">
        <v>740</v>
      </c>
      <c r="F385" s="3" t="b">
        <v>0</v>
      </c>
      <c r="G385" s="3" t="b">
        <v>0</v>
      </c>
      <c r="H385" s="3" t="s">
        <v>726</v>
      </c>
      <c r="I385" s="4">
        <v>44909</v>
      </c>
      <c r="J385" s="4">
        <v>44995</v>
      </c>
      <c r="K385" s="4">
        <v>45510</v>
      </c>
      <c r="L385" s="3">
        <v>9</v>
      </c>
      <c r="M385" s="3">
        <v>120000</v>
      </c>
      <c r="N385" s="3">
        <v>18</v>
      </c>
      <c r="O385" s="3" t="b">
        <v>0</v>
      </c>
      <c r="P385" s="3" t="b">
        <v>0</v>
      </c>
      <c r="Q385" s="3">
        <v>2787.9452054794529</v>
      </c>
      <c r="R385" s="3">
        <v>30476.71232876712</v>
      </c>
      <c r="S385" s="3">
        <v>33264.65753424658</v>
      </c>
    </row>
    <row r="386" spans="1:19" x14ac:dyDescent="0.2">
      <c r="A386" s="3" t="s">
        <v>77</v>
      </c>
      <c r="B386" s="3" t="s">
        <v>78</v>
      </c>
      <c r="C386" s="3" t="s">
        <v>79</v>
      </c>
      <c r="D386" s="3" t="s">
        <v>385</v>
      </c>
      <c r="E386" s="3" t="s">
        <v>740</v>
      </c>
      <c r="F386" s="3" t="b">
        <v>0</v>
      </c>
      <c r="G386" s="3" t="b">
        <v>0</v>
      </c>
      <c r="H386" s="3" t="s">
        <v>726</v>
      </c>
      <c r="I386" s="4">
        <v>44944</v>
      </c>
      <c r="J386" s="4">
        <v>45016</v>
      </c>
      <c r="K386" s="4">
        <v>45510</v>
      </c>
      <c r="L386" s="3">
        <v>3</v>
      </c>
      <c r="M386" s="3">
        <v>637482.88</v>
      </c>
      <c r="N386" s="3">
        <v>18</v>
      </c>
      <c r="O386" s="3" t="b">
        <v>0</v>
      </c>
      <c r="P386" s="3" t="b">
        <v>0</v>
      </c>
      <c r="Q386" s="3">
        <v>12518.242581917801</v>
      </c>
      <c r="R386" s="3">
        <v>155301.30873863009</v>
      </c>
      <c r="S386" s="3">
        <v>167819.55132054791</v>
      </c>
    </row>
    <row r="387" spans="1:19" x14ac:dyDescent="0.2">
      <c r="A387" s="3" t="s">
        <v>88</v>
      </c>
      <c r="B387" s="3" t="s">
        <v>89</v>
      </c>
      <c r="C387" s="3" t="s">
        <v>90</v>
      </c>
      <c r="D387" s="3" t="s">
        <v>385</v>
      </c>
      <c r="E387" s="3" t="s">
        <v>740</v>
      </c>
      <c r="F387" s="3" t="b">
        <v>0</v>
      </c>
      <c r="G387" s="3" t="b">
        <v>0</v>
      </c>
      <c r="H387" s="3" t="s">
        <v>726</v>
      </c>
      <c r="I387" s="4">
        <v>44908</v>
      </c>
      <c r="J387" s="4">
        <v>44980</v>
      </c>
      <c r="K387" s="4">
        <v>45510</v>
      </c>
      <c r="L387" s="3">
        <v>4</v>
      </c>
      <c r="M387" s="3">
        <v>150000</v>
      </c>
      <c r="N387" s="3">
        <v>14</v>
      </c>
      <c r="O387" s="3" t="b">
        <v>0</v>
      </c>
      <c r="P387" s="3" t="b">
        <v>0</v>
      </c>
      <c r="Q387" s="3">
        <v>2908.5616438356142</v>
      </c>
      <c r="R387" s="3">
        <v>30493.150684931501</v>
      </c>
      <c r="S387" s="3">
        <v>33401.71232876712</v>
      </c>
    </row>
    <row r="388" spans="1:19" x14ac:dyDescent="0.2">
      <c r="A388" s="3" t="s">
        <v>206</v>
      </c>
      <c r="B388" s="3" t="s">
        <v>52</v>
      </c>
      <c r="C388" s="3" t="s">
        <v>53</v>
      </c>
      <c r="D388" s="3" t="s">
        <v>385</v>
      </c>
      <c r="E388" s="3" t="s">
        <v>740</v>
      </c>
      <c r="F388" s="3" t="b">
        <v>0</v>
      </c>
      <c r="G388" s="3" t="b">
        <v>0</v>
      </c>
      <c r="H388" s="3" t="s">
        <v>726</v>
      </c>
      <c r="I388" s="4">
        <v>44909</v>
      </c>
      <c r="J388" s="4">
        <v>45008</v>
      </c>
      <c r="K388" s="4">
        <v>45510</v>
      </c>
      <c r="L388" s="3">
        <v>11</v>
      </c>
      <c r="M388" s="3">
        <v>100000</v>
      </c>
      <c r="N388" s="3">
        <v>18</v>
      </c>
      <c r="O388" s="3" t="b">
        <v>0</v>
      </c>
      <c r="P388" s="3" t="b">
        <v>0</v>
      </c>
      <c r="Q388" s="3">
        <v>2679.4520547945208</v>
      </c>
      <c r="R388" s="3">
        <v>24756.164383561641</v>
      </c>
      <c r="S388" s="3">
        <v>27435.616438356159</v>
      </c>
    </row>
    <row r="389" spans="1:19" x14ac:dyDescent="0.2">
      <c r="A389" s="3" t="s">
        <v>211</v>
      </c>
      <c r="B389" s="3" t="s">
        <v>212</v>
      </c>
      <c r="C389" s="3" t="s">
        <v>213</v>
      </c>
      <c r="D389" s="3" t="s">
        <v>385</v>
      </c>
      <c r="E389" s="3" t="s">
        <v>740</v>
      </c>
      <c r="F389" s="3" t="b">
        <v>0</v>
      </c>
      <c r="G389" s="3" t="b">
        <v>0</v>
      </c>
      <c r="H389" s="3" t="s">
        <v>726</v>
      </c>
      <c r="I389" s="4">
        <v>44943</v>
      </c>
      <c r="J389" s="4">
        <v>45016</v>
      </c>
      <c r="K389" s="4">
        <v>45510</v>
      </c>
      <c r="L389" s="3">
        <v>2</v>
      </c>
      <c r="M389" s="3">
        <v>115557.53</v>
      </c>
      <c r="N389" s="3">
        <v>14</v>
      </c>
      <c r="O389" s="3" t="b">
        <v>0</v>
      </c>
      <c r="P389" s="3" t="b">
        <v>0</v>
      </c>
      <c r="Q389" s="3">
        <v>2300.0697409589061</v>
      </c>
      <c r="R389" s="3">
        <v>21895.77746520548</v>
      </c>
      <c r="S389" s="3">
        <v>24195.847206164381</v>
      </c>
    </row>
    <row r="390" spans="1:19" x14ac:dyDescent="0.2">
      <c r="A390" s="3" t="s">
        <v>229</v>
      </c>
      <c r="B390" s="3" t="s">
        <v>230</v>
      </c>
      <c r="C390" s="3" t="s">
        <v>231</v>
      </c>
      <c r="D390" s="3" t="s">
        <v>385</v>
      </c>
      <c r="E390" s="3" t="s">
        <v>741</v>
      </c>
      <c r="F390" s="3" t="b">
        <v>0</v>
      </c>
      <c r="G390" s="3" t="b">
        <v>0</v>
      </c>
      <c r="H390" s="3" t="s">
        <v>726</v>
      </c>
      <c r="I390" s="4">
        <v>44908</v>
      </c>
      <c r="J390" s="4">
        <v>44980</v>
      </c>
      <c r="K390" s="4">
        <v>45510</v>
      </c>
      <c r="L390" s="3">
        <v>7</v>
      </c>
      <c r="M390" s="3">
        <v>450000</v>
      </c>
      <c r="N390" s="3">
        <v>14</v>
      </c>
      <c r="O390" s="3" t="b">
        <v>0</v>
      </c>
      <c r="P390" s="3" t="b">
        <v>0</v>
      </c>
      <c r="Q390" s="3">
        <v>8725.6849315068521</v>
      </c>
      <c r="R390" s="3">
        <v>91479.452054794529</v>
      </c>
      <c r="S390" s="3">
        <v>100205.1369863014</v>
      </c>
    </row>
    <row r="391" spans="1:19" x14ac:dyDescent="0.2">
      <c r="A391" s="3" t="s">
        <v>220</v>
      </c>
      <c r="B391" s="3" t="s">
        <v>221</v>
      </c>
      <c r="C391" s="3" t="s">
        <v>42</v>
      </c>
      <c r="D391" s="3" t="s">
        <v>385</v>
      </c>
      <c r="E391" s="3" t="s">
        <v>741</v>
      </c>
      <c r="F391" s="3" t="b">
        <v>0</v>
      </c>
      <c r="G391" s="3" t="b">
        <v>0</v>
      </c>
      <c r="H391" s="3" t="s">
        <v>726</v>
      </c>
      <c r="I391" s="4">
        <v>44903</v>
      </c>
      <c r="J391" s="4">
        <v>44995</v>
      </c>
      <c r="K391" s="4">
        <v>45510</v>
      </c>
      <c r="L391" s="3">
        <v>2</v>
      </c>
      <c r="M391" s="3">
        <v>648863.01</v>
      </c>
      <c r="N391" s="3">
        <v>18</v>
      </c>
      <c r="O391" s="3" t="b">
        <v>0</v>
      </c>
      <c r="P391" s="3" t="b">
        <v>0</v>
      </c>
      <c r="Q391" s="3">
        <v>16114.91283739726</v>
      </c>
      <c r="R391" s="3">
        <v>164793.42747123289</v>
      </c>
      <c r="S391" s="3">
        <v>180908.34030863011</v>
      </c>
    </row>
    <row r="392" spans="1:19" x14ac:dyDescent="0.2">
      <c r="A392" s="3" t="s">
        <v>58</v>
      </c>
      <c r="B392" s="3" t="s">
        <v>59</v>
      </c>
      <c r="C392" s="3" t="s">
        <v>60</v>
      </c>
      <c r="D392" s="3" t="s">
        <v>385</v>
      </c>
      <c r="E392" s="3" t="s">
        <v>742</v>
      </c>
      <c r="F392" s="3" t="b">
        <v>0</v>
      </c>
      <c r="G392" s="3" t="b">
        <v>0</v>
      </c>
      <c r="H392" s="3" t="s">
        <v>726</v>
      </c>
      <c r="I392" s="4">
        <v>44950</v>
      </c>
      <c r="J392" s="4">
        <v>45044</v>
      </c>
      <c r="K392" s="4">
        <v>45510</v>
      </c>
      <c r="L392" s="3">
        <v>25</v>
      </c>
      <c r="M392" s="3">
        <v>178013.84</v>
      </c>
      <c r="N392" s="3">
        <v>18</v>
      </c>
      <c r="O392" s="3" t="b">
        <v>0</v>
      </c>
      <c r="P392" s="3" t="b">
        <v>0</v>
      </c>
      <c r="Q392" s="3">
        <v>4644.2103873972592</v>
      </c>
      <c r="R392" s="3">
        <v>40909.043559452053</v>
      </c>
      <c r="S392" s="3">
        <v>45553.253946849312</v>
      </c>
    </row>
    <row r="393" spans="1:19" x14ac:dyDescent="0.2">
      <c r="A393" s="3" t="s">
        <v>26</v>
      </c>
      <c r="B393" s="3" t="s">
        <v>27</v>
      </c>
      <c r="C393" s="3" t="s">
        <v>28</v>
      </c>
      <c r="D393" s="3" t="s">
        <v>385</v>
      </c>
      <c r="E393" s="3" t="s">
        <v>742</v>
      </c>
      <c r="F393" s="3" t="b">
        <v>0</v>
      </c>
      <c r="G393" s="3" t="b">
        <v>0</v>
      </c>
      <c r="H393" s="3" t="s">
        <v>726</v>
      </c>
      <c r="I393" s="4">
        <v>44918</v>
      </c>
      <c r="J393" s="4">
        <v>45016</v>
      </c>
      <c r="K393" s="4">
        <v>45510</v>
      </c>
      <c r="L393" s="3">
        <v>16</v>
      </c>
      <c r="M393" s="3">
        <v>806083.85</v>
      </c>
      <c r="N393" s="3">
        <v>18</v>
      </c>
      <c r="O393" s="3" t="b">
        <v>0</v>
      </c>
      <c r="P393" s="3" t="b">
        <v>0</v>
      </c>
      <c r="Q393" s="3">
        <v>21427.47549212326</v>
      </c>
      <c r="R393" s="3">
        <v>196375.27655342469</v>
      </c>
      <c r="S393" s="3">
        <v>217802.75204554791</v>
      </c>
    </row>
    <row r="394" spans="1:19" x14ac:dyDescent="0.2">
      <c r="A394" s="3" t="s">
        <v>148</v>
      </c>
      <c r="B394" s="3" t="s">
        <v>149</v>
      </c>
      <c r="C394" s="3" t="s">
        <v>150</v>
      </c>
      <c r="D394" s="3" t="s">
        <v>385</v>
      </c>
      <c r="E394" s="3" t="s">
        <v>742</v>
      </c>
      <c r="F394" s="3" t="b">
        <v>0</v>
      </c>
      <c r="G394" s="3" t="b">
        <v>0</v>
      </c>
      <c r="H394" s="3" t="s">
        <v>726</v>
      </c>
      <c r="I394" s="4">
        <v>44944</v>
      </c>
      <c r="J394" s="4">
        <v>45016</v>
      </c>
      <c r="K394" s="4">
        <v>45510</v>
      </c>
      <c r="L394" s="3">
        <v>2</v>
      </c>
      <c r="M394" s="3">
        <v>123565.07</v>
      </c>
      <c r="N394" s="3">
        <v>14</v>
      </c>
      <c r="O394" s="3" t="b">
        <v>0</v>
      </c>
      <c r="P394" s="3" t="b">
        <v>0</v>
      </c>
      <c r="Q394" s="3">
        <v>2426.4455869178068</v>
      </c>
      <c r="R394" s="3">
        <v>23413.04175671233</v>
      </c>
      <c r="S394" s="3">
        <v>25839.487343630139</v>
      </c>
    </row>
    <row r="395" spans="1:19" x14ac:dyDescent="0.2">
      <c r="A395" s="3" t="s">
        <v>743</v>
      </c>
      <c r="B395" s="3" t="s">
        <v>744</v>
      </c>
      <c r="C395" s="3" t="s">
        <v>745</v>
      </c>
      <c r="D395" s="3" t="s">
        <v>385</v>
      </c>
      <c r="E395" s="3" t="s">
        <v>746</v>
      </c>
      <c r="F395" s="3" t="b">
        <v>0</v>
      </c>
      <c r="G395" s="3" t="b">
        <v>0</v>
      </c>
      <c r="H395" s="3" t="s">
        <v>726</v>
      </c>
      <c r="I395" s="4">
        <v>44901</v>
      </c>
      <c r="J395" s="4">
        <v>44980</v>
      </c>
      <c r="K395" s="4">
        <v>45510</v>
      </c>
      <c r="L395" s="3">
        <v>1</v>
      </c>
      <c r="M395" s="3">
        <v>1000000</v>
      </c>
      <c r="N395" s="3">
        <v>18</v>
      </c>
      <c r="O395" s="3" t="b">
        <v>0</v>
      </c>
      <c r="P395" s="3" t="b">
        <v>0</v>
      </c>
      <c r="Q395" s="3">
        <v>21260.27397260275</v>
      </c>
      <c r="R395" s="3">
        <v>261369.8630136986</v>
      </c>
      <c r="S395" s="3">
        <v>282630.1369863014</v>
      </c>
    </row>
    <row r="396" spans="1:19" x14ac:dyDescent="0.2">
      <c r="A396" s="3" t="s">
        <v>418</v>
      </c>
      <c r="B396" s="3" t="s">
        <v>419</v>
      </c>
      <c r="C396" s="3" t="s">
        <v>420</v>
      </c>
      <c r="D396" s="3" t="s">
        <v>385</v>
      </c>
      <c r="E396" s="3" t="s">
        <v>746</v>
      </c>
      <c r="F396" s="3" t="b">
        <v>0</v>
      </c>
      <c r="G396" s="3" t="b">
        <v>0</v>
      </c>
      <c r="H396" s="3" t="s">
        <v>726</v>
      </c>
      <c r="I396" s="4">
        <v>44963</v>
      </c>
      <c r="J396" s="4">
        <v>45072</v>
      </c>
      <c r="K396" s="4">
        <v>45510</v>
      </c>
      <c r="L396" s="3">
        <v>11</v>
      </c>
      <c r="M396" s="3">
        <v>100000</v>
      </c>
      <c r="N396" s="3">
        <v>18</v>
      </c>
      <c r="O396" s="3" t="b">
        <v>0</v>
      </c>
      <c r="P396" s="3" t="b">
        <v>0</v>
      </c>
      <c r="Q396" s="3">
        <v>3063.0136986301432</v>
      </c>
      <c r="R396" s="3">
        <v>21600</v>
      </c>
      <c r="S396" s="3">
        <v>24663.01369863014</v>
      </c>
    </row>
    <row r="397" spans="1:19" x14ac:dyDescent="0.2">
      <c r="A397" s="3" t="s">
        <v>58</v>
      </c>
      <c r="B397" s="3" t="s">
        <v>59</v>
      </c>
      <c r="C397" s="3" t="s">
        <v>60</v>
      </c>
      <c r="D397" s="3" t="s">
        <v>385</v>
      </c>
      <c r="E397" s="3" t="s">
        <v>747</v>
      </c>
      <c r="F397" s="3" t="b">
        <v>0</v>
      </c>
      <c r="G397" s="3" t="b">
        <v>0</v>
      </c>
      <c r="H397" s="3" t="s">
        <v>726</v>
      </c>
      <c r="I397" s="4">
        <v>44943</v>
      </c>
      <c r="J397" s="4">
        <v>45016</v>
      </c>
      <c r="K397" s="4">
        <v>45510</v>
      </c>
      <c r="L397" s="3">
        <v>24</v>
      </c>
      <c r="M397" s="3">
        <v>114452.74</v>
      </c>
      <c r="N397" s="3">
        <v>18</v>
      </c>
      <c r="O397" s="3" t="b">
        <v>0</v>
      </c>
      <c r="P397" s="3" t="b">
        <v>0</v>
      </c>
      <c r="Q397" s="3">
        <v>2278.079879726029</v>
      </c>
      <c r="R397" s="3">
        <v>27882.568878904109</v>
      </c>
      <c r="S397" s="3">
        <v>30160.648758630141</v>
      </c>
    </row>
    <row r="398" spans="1:19" x14ac:dyDescent="0.2">
      <c r="A398" s="3" t="s">
        <v>748</v>
      </c>
      <c r="B398" s="3" t="s">
        <v>749</v>
      </c>
      <c r="C398" s="3" t="s">
        <v>750</v>
      </c>
      <c r="D398" s="3" t="s">
        <v>385</v>
      </c>
      <c r="E398" s="3" t="s">
        <v>747</v>
      </c>
      <c r="F398" s="3" t="b">
        <v>0</v>
      </c>
      <c r="G398" s="3" t="b">
        <v>0</v>
      </c>
      <c r="H398" s="3" t="s">
        <v>726</v>
      </c>
      <c r="I398" s="4">
        <v>44938</v>
      </c>
      <c r="J398" s="4">
        <v>44980</v>
      </c>
      <c r="K398" s="4">
        <v>45510</v>
      </c>
      <c r="L398" s="3">
        <v>1</v>
      </c>
      <c r="M398" s="3">
        <v>1000000</v>
      </c>
      <c r="N398" s="3">
        <v>18</v>
      </c>
      <c r="O398" s="3" t="b">
        <v>0</v>
      </c>
      <c r="P398" s="3" t="b">
        <v>0</v>
      </c>
      <c r="Q398" s="3">
        <v>11376.712328767129</v>
      </c>
      <c r="R398" s="3">
        <v>261369.8630136986</v>
      </c>
      <c r="S398" s="3">
        <v>272746.57534246577</v>
      </c>
    </row>
    <row r="399" spans="1:19" x14ac:dyDescent="0.2">
      <c r="A399" s="3" t="s">
        <v>40</v>
      </c>
      <c r="B399" s="3" t="s">
        <v>41</v>
      </c>
      <c r="C399" s="3" t="s">
        <v>42</v>
      </c>
      <c r="D399" s="3" t="s">
        <v>385</v>
      </c>
      <c r="E399" s="3" t="s">
        <v>751</v>
      </c>
      <c r="F399" s="3" t="b">
        <v>0</v>
      </c>
      <c r="G399" s="3" t="b">
        <v>0</v>
      </c>
      <c r="H399" s="3" t="s">
        <v>726</v>
      </c>
      <c r="I399" s="4">
        <v>44903</v>
      </c>
      <c r="J399" s="4">
        <v>44995</v>
      </c>
      <c r="K399" s="4">
        <v>45510</v>
      </c>
      <c r="L399" s="3">
        <v>2</v>
      </c>
      <c r="M399" s="3">
        <v>123099.32</v>
      </c>
      <c r="N399" s="3">
        <v>14</v>
      </c>
      <c r="O399" s="3" t="b">
        <v>0</v>
      </c>
      <c r="P399" s="3" t="b">
        <v>0</v>
      </c>
      <c r="Q399" s="3">
        <v>3057.2474953424621</v>
      </c>
      <c r="R399" s="3">
        <v>24316.33143013699</v>
      </c>
      <c r="S399" s="3">
        <v>27373.578925479451</v>
      </c>
    </row>
    <row r="400" spans="1:19" x14ac:dyDescent="0.2">
      <c r="A400" s="3" t="s">
        <v>752</v>
      </c>
      <c r="B400" s="3" t="s">
        <v>753</v>
      </c>
      <c r="C400" s="3" t="s">
        <v>750</v>
      </c>
      <c r="D400" s="3" t="s">
        <v>385</v>
      </c>
      <c r="E400" s="3" t="s">
        <v>751</v>
      </c>
      <c r="F400" s="3" t="b">
        <v>0</v>
      </c>
      <c r="G400" s="3" t="b">
        <v>0</v>
      </c>
      <c r="H400" s="3" t="s">
        <v>726</v>
      </c>
      <c r="I400" s="4">
        <v>44942</v>
      </c>
      <c r="J400" s="4">
        <v>45016</v>
      </c>
      <c r="K400" s="4">
        <v>45510</v>
      </c>
      <c r="L400" s="3">
        <v>1</v>
      </c>
      <c r="M400" s="3">
        <v>1000000</v>
      </c>
      <c r="N400" s="3">
        <v>18</v>
      </c>
      <c r="O400" s="3" t="b">
        <v>0</v>
      </c>
      <c r="P400" s="3" t="b">
        <v>0</v>
      </c>
      <c r="Q400" s="3">
        <v>20171.232876712351</v>
      </c>
      <c r="R400" s="3">
        <v>243616.43835616441</v>
      </c>
      <c r="S400" s="3">
        <v>263787.67123287678</v>
      </c>
    </row>
    <row r="401" spans="1:19" x14ac:dyDescent="0.2">
      <c r="A401" s="3" t="s">
        <v>425</v>
      </c>
      <c r="B401" s="3" t="s">
        <v>52</v>
      </c>
      <c r="C401" s="3" t="s">
        <v>53</v>
      </c>
      <c r="D401" s="3" t="s">
        <v>385</v>
      </c>
      <c r="E401" s="3" t="s">
        <v>754</v>
      </c>
      <c r="F401" s="3" t="b">
        <v>0</v>
      </c>
      <c r="G401" s="3" t="b">
        <v>0</v>
      </c>
      <c r="H401" s="3" t="s">
        <v>726</v>
      </c>
      <c r="I401" s="4">
        <v>45002</v>
      </c>
      <c r="J401" s="4">
        <v>45107</v>
      </c>
      <c r="K401" s="4">
        <v>45510</v>
      </c>
      <c r="L401" s="3">
        <v>9</v>
      </c>
      <c r="M401" s="3">
        <v>150000</v>
      </c>
      <c r="N401" s="3">
        <v>18</v>
      </c>
      <c r="O401" s="3" t="b">
        <v>0</v>
      </c>
      <c r="P401" s="3" t="b">
        <v>0</v>
      </c>
      <c r="Q401" s="3">
        <v>4563.6986301369907</v>
      </c>
      <c r="R401" s="3">
        <v>29810.95890410959</v>
      </c>
      <c r="S401" s="3">
        <v>34374.65753424658</v>
      </c>
    </row>
    <row r="402" spans="1:19" x14ac:dyDescent="0.2">
      <c r="A402" s="3" t="s">
        <v>755</v>
      </c>
      <c r="B402" s="3" t="s">
        <v>304</v>
      </c>
      <c r="C402" s="3" t="s">
        <v>756</v>
      </c>
      <c r="D402" s="3" t="s">
        <v>385</v>
      </c>
      <c r="E402" s="3" t="s">
        <v>754</v>
      </c>
      <c r="F402" s="3" t="b">
        <v>0</v>
      </c>
      <c r="G402" s="3" t="b">
        <v>0</v>
      </c>
      <c r="H402" s="3" t="s">
        <v>726</v>
      </c>
      <c r="I402" s="4">
        <v>44942</v>
      </c>
      <c r="J402" s="4">
        <v>45016</v>
      </c>
      <c r="K402" s="4">
        <v>45510</v>
      </c>
      <c r="L402" s="3">
        <v>1</v>
      </c>
      <c r="M402" s="3">
        <v>100000</v>
      </c>
      <c r="N402" s="3">
        <v>14</v>
      </c>
      <c r="O402" s="3" t="b">
        <v>0</v>
      </c>
      <c r="P402" s="3" t="b">
        <v>0</v>
      </c>
      <c r="Q402" s="3">
        <v>2017.1232876712299</v>
      </c>
      <c r="R402" s="3">
        <v>18947.945205479449</v>
      </c>
      <c r="S402" s="3">
        <v>20965.06849315068</v>
      </c>
    </row>
    <row r="403" spans="1:19" x14ac:dyDescent="0.2">
      <c r="A403" s="3" t="s">
        <v>757</v>
      </c>
      <c r="B403" s="3" t="s">
        <v>758</v>
      </c>
      <c r="C403" s="3" t="s">
        <v>649</v>
      </c>
      <c r="D403" s="3" t="s">
        <v>385</v>
      </c>
      <c r="E403" s="3" t="s">
        <v>754</v>
      </c>
      <c r="F403" s="3" t="b">
        <v>0</v>
      </c>
      <c r="G403" s="3" t="b">
        <v>0</v>
      </c>
      <c r="H403" s="3" t="s">
        <v>726</v>
      </c>
      <c r="I403" s="4">
        <v>44937</v>
      </c>
      <c r="J403" s="4">
        <v>45016</v>
      </c>
      <c r="K403" s="4">
        <v>45510</v>
      </c>
      <c r="L403" s="3">
        <v>1</v>
      </c>
      <c r="M403" s="3">
        <v>200000</v>
      </c>
      <c r="N403" s="3">
        <v>14</v>
      </c>
      <c r="O403" s="3" t="b">
        <v>0</v>
      </c>
      <c r="P403" s="3" t="b">
        <v>0</v>
      </c>
      <c r="Q403" s="3">
        <v>4301.3698630136923</v>
      </c>
      <c r="R403" s="3">
        <v>37895.890410958898</v>
      </c>
      <c r="S403" s="3">
        <v>42197.260273972592</v>
      </c>
    </row>
    <row r="404" spans="1:19" x14ac:dyDescent="0.2">
      <c r="A404" s="3" t="s">
        <v>206</v>
      </c>
      <c r="B404" s="3" t="s">
        <v>52</v>
      </c>
      <c r="C404" s="3" t="s">
        <v>53</v>
      </c>
      <c r="D404" s="3" t="s">
        <v>385</v>
      </c>
      <c r="E404" s="3" t="s">
        <v>754</v>
      </c>
      <c r="F404" s="3" t="b">
        <v>0</v>
      </c>
      <c r="G404" s="3" t="b">
        <v>0</v>
      </c>
      <c r="H404" s="3" t="s">
        <v>726</v>
      </c>
      <c r="I404" s="4">
        <v>44914</v>
      </c>
      <c r="J404" s="4">
        <v>45008</v>
      </c>
      <c r="K404" s="4">
        <v>45510</v>
      </c>
      <c r="L404" s="3">
        <v>12</v>
      </c>
      <c r="M404" s="3">
        <v>100000</v>
      </c>
      <c r="N404" s="3">
        <v>18</v>
      </c>
      <c r="O404" s="3" t="b">
        <v>0</v>
      </c>
      <c r="P404" s="3" t="b">
        <v>0</v>
      </c>
      <c r="Q404" s="3">
        <v>2545.890410958903</v>
      </c>
      <c r="R404" s="3">
        <v>24756.164383561641</v>
      </c>
      <c r="S404" s="3">
        <v>27302.05479452054</v>
      </c>
    </row>
    <row r="405" spans="1:19" x14ac:dyDescent="0.2">
      <c r="A405" s="3" t="s">
        <v>175</v>
      </c>
      <c r="B405" s="3" t="s">
        <v>176</v>
      </c>
      <c r="C405" s="3" t="s">
        <v>177</v>
      </c>
      <c r="D405" s="3" t="s">
        <v>385</v>
      </c>
      <c r="E405" s="3" t="s">
        <v>754</v>
      </c>
      <c r="F405" s="3" t="b">
        <v>0</v>
      </c>
      <c r="G405" s="3" t="b">
        <v>0</v>
      </c>
      <c r="H405" s="3" t="s">
        <v>726</v>
      </c>
      <c r="I405" s="4">
        <v>44964</v>
      </c>
      <c r="J405" s="4">
        <v>45072</v>
      </c>
      <c r="K405" s="4">
        <v>45510</v>
      </c>
      <c r="L405" s="3">
        <v>4</v>
      </c>
      <c r="M405" s="3">
        <v>189647.26</v>
      </c>
      <c r="N405" s="3">
        <v>16</v>
      </c>
      <c r="O405" s="3" t="b">
        <v>0</v>
      </c>
      <c r="P405" s="3" t="b">
        <v>0</v>
      </c>
      <c r="Q405" s="3">
        <v>5756.9633994520473</v>
      </c>
      <c r="R405" s="3">
        <v>36412.27392</v>
      </c>
      <c r="S405" s="3">
        <v>42169.237319452048</v>
      </c>
    </row>
    <row r="406" spans="1:19" x14ac:dyDescent="0.2">
      <c r="A406" s="3" t="s">
        <v>57</v>
      </c>
      <c r="B406" s="3" t="s">
        <v>52</v>
      </c>
      <c r="C406" s="3" t="s">
        <v>53</v>
      </c>
      <c r="D406" s="3" t="s">
        <v>385</v>
      </c>
      <c r="E406" s="3" t="s">
        <v>754</v>
      </c>
      <c r="F406" s="3" t="b">
        <v>0</v>
      </c>
      <c r="G406" s="3" t="b">
        <v>0</v>
      </c>
      <c r="H406" s="3" t="s">
        <v>726</v>
      </c>
      <c r="I406" s="4">
        <v>45000</v>
      </c>
      <c r="J406" s="4">
        <v>45107</v>
      </c>
      <c r="K406" s="4">
        <v>45510</v>
      </c>
      <c r="L406" s="3">
        <v>7</v>
      </c>
      <c r="M406" s="3">
        <v>150000</v>
      </c>
      <c r="N406" s="3">
        <v>18</v>
      </c>
      <c r="O406" s="3" t="b">
        <v>0</v>
      </c>
      <c r="P406" s="3" t="b">
        <v>0</v>
      </c>
      <c r="Q406" s="3">
        <v>4645.8904109589084</v>
      </c>
      <c r="R406" s="3">
        <v>29810.95890410959</v>
      </c>
      <c r="S406" s="3">
        <v>34456.849315068503</v>
      </c>
    </row>
    <row r="407" spans="1:19" x14ac:dyDescent="0.2">
      <c r="A407" s="3" t="s">
        <v>155</v>
      </c>
      <c r="B407" s="3" t="s">
        <v>156</v>
      </c>
      <c r="C407" s="3" t="s">
        <v>157</v>
      </c>
      <c r="D407" s="3" t="s">
        <v>385</v>
      </c>
      <c r="E407" s="3" t="s">
        <v>754</v>
      </c>
      <c r="F407" s="3" t="b">
        <v>0</v>
      </c>
      <c r="G407" s="3" t="b">
        <v>0</v>
      </c>
      <c r="H407" s="3" t="s">
        <v>726</v>
      </c>
      <c r="I407" s="4">
        <v>44959</v>
      </c>
      <c r="J407" s="4">
        <v>45072</v>
      </c>
      <c r="K407" s="4">
        <v>45510</v>
      </c>
      <c r="L407" s="3">
        <v>4</v>
      </c>
      <c r="M407" s="3">
        <v>100000</v>
      </c>
      <c r="N407" s="3">
        <v>18</v>
      </c>
      <c r="O407" s="3" t="b">
        <v>0</v>
      </c>
      <c r="P407" s="3" t="b">
        <v>0</v>
      </c>
      <c r="Q407" s="3">
        <v>3172.6027397260341</v>
      </c>
      <c r="R407" s="3">
        <v>21600</v>
      </c>
      <c r="S407" s="3">
        <v>24772.60273972603</v>
      </c>
    </row>
    <row r="408" spans="1:19" x14ac:dyDescent="0.2">
      <c r="A408" s="3" t="s">
        <v>402</v>
      </c>
      <c r="B408" s="3" t="s">
        <v>159</v>
      </c>
      <c r="C408" s="3" t="s">
        <v>160</v>
      </c>
      <c r="D408" s="3" t="s">
        <v>385</v>
      </c>
      <c r="E408" s="3" t="s">
        <v>754</v>
      </c>
      <c r="F408" s="3" t="b">
        <v>0</v>
      </c>
      <c r="G408" s="3" t="b">
        <v>0</v>
      </c>
      <c r="H408" s="3" t="s">
        <v>726</v>
      </c>
      <c r="I408" s="4">
        <v>44917</v>
      </c>
      <c r="J408" s="4">
        <v>45008</v>
      </c>
      <c r="K408" s="4">
        <v>45510</v>
      </c>
      <c r="L408" s="3">
        <v>3</v>
      </c>
      <c r="M408" s="3">
        <v>124599.32</v>
      </c>
      <c r="N408" s="3">
        <v>16</v>
      </c>
      <c r="O408" s="3" t="b">
        <v>0</v>
      </c>
      <c r="P408" s="3" t="b">
        <v>0</v>
      </c>
      <c r="Q408" s="3">
        <v>3072.3120000000072</v>
      </c>
      <c r="R408" s="3">
        <v>27418.677759999999</v>
      </c>
      <c r="S408" s="3">
        <v>30490.989760000011</v>
      </c>
    </row>
    <row r="409" spans="1:19" x14ac:dyDescent="0.2">
      <c r="A409" s="3" t="s">
        <v>155</v>
      </c>
      <c r="B409" s="3" t="s">
        <v>156</v>
      </c>
      <c r="C409" s="3" t="s">
        <v>157</v>
      </c>
      <c r="D409" s="3" t="s">
        <v>385</v>
      </c>
      <c r="E409" s="3" t="s">
        <v>759</v>
      </c>
      <c r="F409" s="3" t="b">
        <v>0</v>
      </c>
      <c r="G409" s="3" t="b">
        <v>0</v>
      </c>
      <c r="H409" s="3" t="s">
        <v>726</v>
      </c>
      <c r="I409" s="4">
        <v>44959</v>
      </c>
      <c r="J409" s="4">
        <v>45072</v>
      </c>
      <c r="K409" s="4">
        <v>45510</v>
      </c>
      <c r="L409" s="3">
        <v>5</v>
      </c>
      <c r="M409" s="3">
        <v>1100000</v>
      </c>
      <c r="N409" s="3">
        <v>18</v>
      </c>
      <c r="O409" s="3" t="b">
        <v>0</v>
      </c>
      <c r="P409" s="3" t="b">
        <v>0</v>
      </c>
      <c r="Q409" s="3">
        <v>34898.63013698635</v>
      </c>
      <c r="R409" s="3">
        <v>237600</v>
      </c>
      <c r="S409" s="3">
        <v>272498.63013698638</v>
      </c>
    </row>
    <row r="410" spans="1:19" x14ac:dyDescent="0.2">
      <c r="A410" s="3" t="s">
        <v>760</v>
      </c>
      <c r="B410" s="3" t="s">
        <v>761</v>
      </c>
      <c r="C410" s="3" t="s">
        <v>762</v>
      </c>
      <c r="D410" s="3" t="s">
        <v>385</v>
      </c>
      <c r="E410" s="3" t="s">
        <v>763</v>
      </c>
      <c r="F410" s="3" t="b">
        <v>0</v>
      </c>
      <c r="G410" s="3" t="b">
        <v>0</v>
      </c>
      <c r="H410" s="3" t="s">
        <v>726</v>
      </c>
      <c r="I410" s="4">
        <v>44967</v>
      </c>
      <c r="J410" s="4">
        <v>45072</v>
      </c>
      <c r="K410" s="4">
        <v>45510</v>
      </c>
      <c r="L410" s="3">
        <v>1</v>
      </c>
      <c r="M410" s="3">
        <v>1000000</v>
      </c>
      <c r="N410" s="3">
        <v>18</v>
      </c>
      <c r="O410" s="3" t="b">
        <v>0</v>
      </c>
      <c r="P410" s="3" t="b">
        <v>0</v>
      </c>
      <c r="Q410" s="3">
        <v>29534.24657534252</v>
      </c>
      <c r="R410" s="3">
        <v>216000</v>
      </c>
      <c r="S410" s="3">
        <v>245534.24657534249</v>
      </c>
    </row>
    <row r="411" spans="1:19" x14ac:dyDescent="0.2">
      <c r="A411" s="3" t="s">
        <v>184</v>
      </c>
      <c r="B411" s="3" t="s">
        <v>185</v>
      </c>
      <c r="C411" s="3" t="s">
        <v>186</v>
      </c>
      <c r="D411" s="3" t="s">
        <v>385</v>
      </c>
      <c r="E411" s="3" t="s">
        <v>763</v>
      </c>
      <c r="F411" s="3" t="b">
        <v>0</v>
      </c>
      <c r="G411" s="3" t="b">
        <v>0</v>
      </c>
      <c r="H411" s="3" t="s">
        <v>726</v>
      </c>
      <c r="I411" s="4">
        <v>44964</v>
      </c>
      <c r="J411" s="4">
        <v>45072</v>
      </c>
      <c r="K411" s="4">
        <v>45510</v>
      </c>
      <c r="L411" s="3">
        <v>5</v>
      </c>
      <c r="M411" s="3">
        <v>117916.44</v>
      </c>
      <c r="N411" s="3">
        <v>14</v>
      </c>
      <c r="O411" s="3" t="b">
        <v>0</v>
      </c>
      <c r="P411" s="3" t="b">
        <v>0</v>
      </c>
      <c r="Q411" s="3">
        <v>3579.4908361643888</v>
      </c>
      <c r="R411" s="3">
        <v>19809.961920000009</v>
      </c>
      <c r="S411" s="3">
        <v>23389.452756164399</v>
      </c>
    </row>
    <row r="412" spans="1:19" x14ac:dyDescent="0.2">
      <c r="A412" s="3" t="s">
        <v>748</v>
      </c>
      <c r="B412" s="3" t="s">
        <v>749</v>
      </c>
      <c r="C412" s="3" t="s">
        <v>750</v>
      </c>
      <c r="D412" s="3" t="s">
        <v>385</v>
      </c>
      <c r="E412" s="3" t="s">
        <v>764</v>
      </c>
      <c r="F412" s="3" t="b">
        <v>0</v>
      </c>
      <c r="G412" s="3" t="b">
        <v>0</v>
      </c>
      <c r="H412" s="3" t="s">
        <v>726</v>
      </c>
      <c r="I412" s="4">
        <v>44938</v>
      </c>
      <c r="J412" s="4">
        <v>45016</v>
      </c>
      <c r="K412" s="4">
        <v>45510</v>
      </c>
      <c r="L412" s="3">
        <v>2</v>
      </c>
      <c r="M412" s="3">
        <v>500000</v>
      </c>
      <c r="N412" s="3">
        <v>18</v>
      </c>
      <c r="O412" s="3" t="b">
        <v>0</v>
      </c>
      <c r="P412" s="3" t="b">
        <v>0</v>
      </c>
      <c r="Q412" s="3">
        <v>10619.863013698639</v>
      </c>
      <c r="R412" s="3">
        <v>121808.2191780822</v>
      </c>
      <c r="S412" s="3">
        <v>132428.08219178079</v>
      </c>
    </row>
    <row r="413" spans="1:19" x14ac:dyDescent="0.2">
      <c r="A413" s="3" t="s">
        <v>752</v>
      </c>
      <c r="B413" s="3" t="s">
        <v>753</v>
      </c>
      <c r="C413" s="3" t="s">
        <v>750</v>
      </c>
      <c r="D413" s="3" t="s">
        <v>385</v>
      </c>
      <c r="E413" s="3" t="s">
        <v>764</v>
      </c>
      <c r="F413" s="3" t="b">
        <v>0</v>
      </c>
      <c r="G413" s="3" t="b">
        <v>0</v>
      </c>
      <c r="H413" s="3" t="s">
        <v>726</v>
      </c>
      <c r="I413" s="4">
        <v>44942</v>
      </c>
      <c r="J413" s="4">
        <v>45016</v>
      </c>
      <c r="K413" s="4">
        <v>45510</v>
      </c>
      <c r="L413" s="3">
        <v>2</v>
      </c>
      <c r="M413" s="3">
        <v>500000</v>
      </c>
      <c r="N413" s="3">
        <v>18</v>
      </c>
      <c r="O413" s="3" t="b">
        <v>0</v>
      </c>
      <c r="P413" s="3" t="b">
        <v>0</v>
      </c>
      <c r="Q413" s="3">
        <v>10085.616438356181</v>
      </c>
      <c r="R413" s="3">
        <v>121808.2191780822</v>
      </c>
      <c r="S413" s="3">
        <v>131893.83561643839</v>
      </c>
    </row>
    <row r="414" spans="1:19" x14ac:dyDescent="0.2">
      <c r="A414" s="3" t="s">
        <v>203</v>
      </c>
      <c r="B414" s="3" t="s">
        <v>204</v>
      </c>
      <c r="C414" s="3" t="s">
        <v>205</v>
      </c>
      <c r="D414" s="3" t="s">
        <v>385</v>
      </c>
      <c r="E414" s="3" t="s">
        <v>764</v>
      </c>
      <c r="F414" s="3" t="b">
        <v>0</v>
      </c>
      <c r="G414" s="3" t="b">
        <v>0</v>
      </c>
      <c r="H414" s="3" t="s">
        <v>726</v>
      </c>
      <c r="I414" s="4">
        <v>44942</v>
      </c>
      <c r="J414" s="4">
        <v>45016</v>
      </c>
      <c r="K414" s="4">
        <v>45510</v>
      </c>
      <c r="L414" s="3">
        <v>5</v>
      </c>
      <c r="M414" s="3">
        <v>114058.91</v>
      </c>
      <c r="N414" s="3">
        <v>14</v>
      </c>
      <c r="O414" s="3" t="b">
        <v>0</v>
      </c>
      <c r="P414" s="3" t="b">
        <v>0</v>
      </c>
      <c r="Q414" s="3">
        <v>2300.7088352739738</v>
      </c>
      <c r="R414" s="3">
        <v>21611.81976876712</v>
      </c>
      <c r="S414" s="3">
        <v>23912.528604041101</v>
      </c>
    </row>
    <row r="415" spans="1:19" x14ac:dyDescent="0.2">
      <c r="A415" s="3" t="s">
        <v>568</v>
      </c>
      <c r="B415" s="3" t="s">
        <v>569</v>
      </c>
      <c r="C415" s="3" t="s">
        <v>570</v>
      </c>
      <c r="D415" s="3" t="s">
        <v>385</v>
      </c>
      <c r="E415" s="3" t="s">
        <v>765</v>
      </c>
      <c r="F415" s="3" t="b">
        <v>0</v>
      </c>
      <c r="G415" s="3" t="b">
        <v>0</v>
      </c>
      <c r="H415" s="3" t="s">
        <v>766</v>
      </c>
      <c r="I415" s="4">
        <v>45099</v>
      </c>
      <c r="J415" s="4">
        <v>45280</v>
      </c>
      <c r="K415" s="4">
        <v>45524</v>
      </c>
      <c r="L415" s="3">
        <v>3</v>
      </c>
      <c r="M415" s="3">
        <v>1100000</v>
      </c>
      <c r="N415" s="3">
        <v>18</v>
      </c>
      <c r="O415" s="3" t="b">
        <v>0</v>
      </c>
      <c r="P415" s="3" t="b">
        <v>0</v>
      </c>
      <c r="Q415" s="3">
        <v>60002.739726027386</v>
      </c>
      <c r="R415" s="3">
        <v>132361.64383561641</v>
      </c>
      <c r="S415" s="3">
        <v>192364.3835616438</v>
      </c>
    </row>
    <row r="416" spans="1:19" x14ac:dyDescent="0.2">
      <c r="A416" s="3" t="s">
        <v>568</v>
      </c>
      <c r="B416" s="3" t="s">
        <v>569</v>
      </c>
      <c r="C416" s="3" t="s">
        <v>570</v>
      </c>
      <c r="D416" s="3" t="s">
        <v>385</v>
      </c>
      <c r="E416" s="3" t="s">
        <v>767</v>
      </c>
      <c r="F416" s="3" t="b">
        <v>0</v>
      </c>
      <c r="G416" s="3" t="b">
        <v>0</v>
      </c>
      <c r="H416" s="3" t="s">
        <v>766</v>
      </c>
      <c r="I416" s="4">
        <v>45099</v>
      </c>
      <c r="J416" s="4">
        <v>45280</v>
      </c>
      <c r="K416" s="4">
        <v>45524</v>
      </c>
      <c r="L416" s="3">
        <v>4</v>
      </c>
      <c r="M416" s="3">
        <v>700000</v>
      </c>
      <c r="N416" s="3">
        <v>18</v>
      </c>
      <c r="O416" s="3" t="b">
        <v>0</v>
      </c>
      <c r="P416" s="3" t="b">
        <v>0</v>
      </c>
      <c r="Q416" s="3">
        <v>38183.561643835703</v>
      </c>
      <c r="R416" s="3">
        <v>84230.136986301382</v>
      </c>
      <c r="S416" s="3">
        <v>122413.69863013711</v>
      </c>
    </row>
    <row r="417" spans="1:19" x14ac:dyDescent="0.2">
      <c r="A417" s="3" t="s">
        <v>768</v>
      </c>
      <c r="B417" s="3" t="s">
        <v>769</v>
      </c>
      <c r="C417" s="3" t="s">
        <v>770</v>
      </c>
      <c r="D417" s="3" t="s">
        <v>385</v>
      </c>
      <c r="E417" s="3" t="s">
        <v>767</v>
      </c>
      <c r="F417" s="3" t="b">
        <v>0</v>
      </c>
      <c r="G417" s="3" t="b">
        <v>0</v>
      </c>
      <c r="H417" s="3" t="s">
        <v>766</v>
      </c>
      <c r="I417" s="4">
        <v>45125</v>
      </c>
      <c r="J417" s="4">
        <v>45259</v>
      </c>
      <c r="K417" s="4">
        <v>45524</v>
      </c>
      <c r="L417" s="3">
        <v>1</v>
      </c>
      <c r="M417" s="3">
        <v>100000</v>
      </c>
      <c r="N417" s="3">
        <v>14</v>
      </c>
      <c r="O417" s="3" t="b">
        <v>0</v>
      </c>
      <c r="P417" s="3" t="b">
        <v>0</v>
      </c>
      <c r="Q417" s="3">
        <v>4038.3561643835528</v>
      </c>
      <c r="R417" s="3">
        <v>10164.383561643839</v>
      </c>
      <c r="S417" s="3">
        <v>14202.73972602739</v>
      </c>
    </row>
    <row r="418" spans="1:19" x14ac:dyDescent="0.2">
      <c r="A418" s="3" t="s">
        <v>203</v>
      </c>
      <c r="B418" s="3" t="s">
        <v>204</v>
      </c>
      <c r="C418" s="3" t="s">
        <v>205</v>
      </c>
      <c r="D418" s="3" t="s">
        <v>385</v>
      </c>
      <c r="E418" s="3" t="s">
        <v>767</v>
      </c>
      <c r="F418" s="3" t="b">
        <v>0</v>
      </c>
      <c r="G418" s="3" t="b">
        <v>0</v>
      </c>
      <c r="H418" s="3" t="s">
        <v>766</v>
      </c>
      <c r="I418" s="4">
        <v>45112</v>
      </c>
      <c r="J418" s="4">
        <v>45259</v>
      </c>
      <c r="K418" s="4">
        <v>45524</v>
      </c>
      <c r="L418" s="3">
        <v>6</v>
      </c>
      <c r="M418" s="3">
        <v>250000</v>
      </c>
      <c r="N418" s="3">
        <v>16</v>
      </c>
      <c r="O418" s="3" t="b">
        <v>0</v>
      </c>
      <c r="P418" s="3" t="b">
        <v>0</v>
      </c>
      <c r="Q418" s="3">
        <v>11075.34246575342</v>
      </c>
      <c r="R418" s="3">
        <v>29041.095890410961</v>
      </c>
      <c r="S418" s="3">
        <v>40116.438356164377</v>
      </c>
    </row>
    <row r="419" spans="1:19" x14ac:dyDescent="0.2">
      <c r="A419" s="3" t="s">
        <v>771</v>
      </c>
      <c r="B419" s="3" t="s">
        <v>772</v>
      </c>
      <c r="C419" s="3" t="s">
        <v>773</v>
      </c>
      <c r="D419" s="3" t="s">
        <v>385</v>
      </c>
      <c r="E419" s="3" t="s">
        <v>774</v>
      </c>
      <c r="F419" s="3" t="b">
        <v>0</v>
      </c>
      <c r="G419" s="3" t="b">
        <v>0</v>
      </c>
      <c r="H419" s="3" t="s">
        <v>766</v>
      </c>
      <c r="I419" s="4">
        <v>45099</v>
      </c>
      <c r="J419" s="4">
        <v>45273</v>
      </c>
      <c r="K419" s="4">
        <v>45524</v>
      </c>
      <c r="L419" s="3">
        <v>2</v>
      </c>
      <c r="M419" s="3">
        <v>1000004.32</v>
      </c>
      <c r="N419" s="3">
        <v>18</v>
      </c>
      <c r="O419" s="3" t="b">
        <v>0</v>
      </c>
      <c r="P419" s="3" t="b">
        <v>0</v>
      </c>
      <c r="Q419" s="3">
        <v>52438.58269808234</v>
      </c>
      <c r="R419" s="3">
        <v>123781.3566509589</v>
      </c>
      <c r="S419" s="3">
        <v>176219.9393490412</v>
      </c>
    </row>
    <row r="420" spans="1:19" x14ac:dyDescent="0.2">
      <c r="A420" s="3" t="s">
        <v>775</v>
      </c>
      <c r="B420" s="3" t="s">
        <v>776</v>
      </c>
      <c r="C420" s="3" t="s">
        <v>777</v>
      </c>
      <c r="D420" s="3" t="s">
        <v>385</v>
      </c>
      <c r="E420" s="3" t="s">
        <v>774</v>
      </c>
      <c r="F420" s="3" t="b">
        <v>0</v>
      </c>
      <c r="G420" s="3" t="b">
        <v>0</v>
      </c>
      <c r="H420" s="3" t="s">
        <v>766</v>
      </c>
      <c r="I420" s="4">
        <v>45125</v>
      </c>
      <c r="J420" s="4">
        <v>45259</v>
      </c>
      <c r="K420" s="4">
        <v>45524</v>
      </c>
      <c r="L420" s="3">
        <v>1</v>
      </c>
      <c r="M420" s="3">
        <v>100000</v>
      </c>
      <c r="N420" s="3">
        <v>14</v>
      </c>
      <c r="O420" s="3" t="b">
        <v>0</v>
      </c>
      <c r="P420" s="3" t="b">
        <v>0</v>
      </c>
      <c r="Q420" s="3">
        <v>4038.3561643835528</v>
      </c>
      <c r="R420" s="3">
        <v>10164.383561643839</v>
      </c>
      <c r="S420" s="3">
        <v>14202.73972602739</v>
      </c>
    </row>
    <row r="421" spans="1:19" x14ac:dyDescent="0.2">
      <c r="A421" s="3" t="s">
        <v>568</v>
      </c>
      <c r="B421" s="3" t="s">
        <v>569</v>
      </c>
      <c r="C421" s="3" t="s">
        <v>570</v>
      </c>
      <c r="D421" s="3" t="s">
        <v>385</v>
      </c>
      <c r="E421" s="3" t="s">
        <v>778</v>
      </c>
      <c r="F421" s="3" t="b">
        <v>0</v>
      </c>
      <c r="G421" s="3" t="b">
        <v>0</v>
      </c>
      <c r="H421" s="3" t="s">
        <v>766</v>
      </c>
      <c r="I421" s="4">
        <v>45099</v>
      </c>
      <c r="J421" s="4">
        <v>45280</v>
      </c>
      <c r="K421" s="4">
        <v>45524</v>
      </c>
      <c r="L421" s="3">
        <v>5</v>
      </c>
      <c r="M421" s="3">
        <v>1100000</v>
      </c>
      <c r="N421" s="3">
        <v>18</v>
      </c>
      <c r="O421" s="3" t="b">
        <v>0</v>
      </c>
      <c r="P421" s="3" t="b">
        <v>0</v>
      </c>
      <c r="Q421" s="3">
        <v>60002.739726027386</v>
      </c>
      <c r="R421" s="3">
        <v>132361.64383561641</v>
      </c>
      <c r="S421" s="3">
        <v>192364.3835616438</v>
      </c>
    </row>
    <row r="422" spans="1:19" x14ac:dyDescent="0.2">
      <c r="A422" s="3" t="s">
        <v>500</v>
      </c>
      <c r="B422" s="3" t="s">
        <v>501</v>
      </c>
      <c r="C422" s="3" t="s">
        <v>502</v>
      </c>
      <c r="D422" s="3" t="s">
        <v>385</v>
      </c>
      <c r="E422" s="3" t="s">
        <v>779</v>
      </c>
      <c r="F422" s="3" t="b">
        <v>0</v>
      </c>
      <c r="G422" s="3" t="b">
        <v>0</v>
      </c>
      <c r="H422" s="3" t="s">
        <v>766</v>
      </c>
      <c r="I422" s="4">
        <v>45279</v>
      </c>
      <c r="J422" s="4">
        <v>45363</v>
      </c>
      <c r="K422" s="4">
        <v>45524</v>
      </c>
      <c r="L422" s="3">
        <v>2</v>
      </c>
      <c r="M422" s="3">
        <v>604260.27</v>
      </c>
      <c r="N422" s="3">
        <v>16</v>
      </c>
      <c r="O422" s="3" t="b">
        <v>0</v>
      </c>
      <c r="P422" s="3" t="b">
        <v>0</v>
      </c>
      <c r="Q422" s="3">
        <v>15296.890122739709</v>
      </c>
      <c r="R422" s="3">
        <v>42645.875493698637</v>
      </c>
      <c r="S422" s="3">
        <v>57942.765616438352</v>
      </c>
    </row>
    <row r="423" spans="1:19" x14ac:dyDescent="0.2">
      <c r="A423" s="3" t="s">
        <v>511</v>
      </c>
      <c r="B423" s="3" t="s">
        <v>512</v>
      </c>
      <c r="C423" s="3" t="s">
        <v>513</v>
      </c>
      <c r="D423" s="3" t="s">
        <v>385</v>
      </c>
      <c r="E423" s="3" t="s">
        <v>779</v>
      </c>
      <c r="F423" s="3" t="b">
        <v>0</v>
      </c>
      <c r="G423" s="3" t="b">
        <v>0</v>
      </c>
      <c r="H423" s="3" t="s">
        <v>766</v>
      </c>
      <c r="I423" s="4">
        <v>45097</v>
      </c>
      <c r="J423" s="4">
        <v>45259</v>
      </c>
      <c r="K423" s="4">
        <v>45524</v>
      </c>
      <c r="L423" s="3">
        <v>4</v>
      </c>
      <c r="M423" s="3">
        <v>400000</v>
      </c>
      <c r="N423" s="3">
        <v>16</v>
      </c>
      <c r="O423" s="3" t="b">
        <v>0</v>
      </c>
      <c r="P423" s="3" t="b">
        <v>0</v>
      </c>
      <c r="Q423" s="3">
        <v>19528.76712328762</v>
      </c>
      <c r="R423" s="3">
        <v>46465.753424657531</v>
      </c>
      <c r="S423" s="3">
        <v>65994.52054794514</v>
      </c>
    </row>
    <row r="424" spans="1:19" x14ac:dyDescent="0.2">
      <c r="A424" s="3" t="s">
        <v>206</v>
      </c>
      <c r="B424" s="3" t="s">
        <v>52</v>
      </c>
      <c r="C424" s="3" t="s">
        <v>53</v>
      </c>
      <c r="D424" s="3" t="s">
        <v>385</v>
      </c>
      <c r="E424" s="3" t="s">
        <v>779</v>
      </c>
      <c r="F424" s="3" t="b">
        <v>0</v>
      </c>
      <c r="G424" s="3" t="b">
        <v>0</v>
      </c>
      <c r="H424" s="3" t="s">
        <v>766</v>
      </c>
      <c r="I424" s="4">
        <v>45279</v>
      </c>
      <c r="J424" s="3"/>
      <c r="K424" s="4">
        <v>45524</v>
      </c>
      <c r="L424" s="3">
        <v>18</v>
      </c>
      <c r="M424" s="3">
        <v>100000</v>
      </c>
      <c r="N424" s="3">
        <v>18</v>
      </c>
      <c r="O424" s="3" t="b">
        <v>0</v>
      </c>
      <c r="P424" s="3" t="b">
        <v>0</v>
      </c>
      <c r="Q424" s="3">
        <v>904.10958904109657</v>
      </c>
      <c r="R424" s="3">
        <v>10602.739726027399</v>
      </c>
      <c r="S424" s="3">
        <v>11506.84931506849</v>
      </c>
    </row>
    <row r="425" spans="1:19" x14ac:dyDescent="0.2">
      <c r="A425" s="3" t="s">
        <v>422</v>
      </c>
      <c r="B425" s="3" t="s">
        <v>423</v>
      </c>
      <c r="C425" s="3" t="s">
        <v>424</v>
      </c>
      <c r="D425" s="3" t="s">
        <v>385</v>
      </c>
      <c r="E425" s="3" t="s">
        <v>779</v>
      </c>
      <c r="F425" s="3" t="b">
        <v>0</v>
      </c>
      <c r="G425" s="3" t="b">
        <v>0</v>
      </c>
      <c r="H425" s="3" t="s">
        <v>766</v>
      </c>
      <c r="I425" s="4">
        <v>45183</v>
      </c>
      <c r="J425" s="4">
        <v>45273</v>
      </c>
      <c r="K425" s="4">
        <v>45524</v>
      </c>
      <c r="L425" s="3">
        <v>5</v>
      </c>
      <c r="M425" s="3">
        <v>100000</v>
      </c>
      <c r="N425" s="3">
        <v>14</v>
      </c>
      <c r="O425" s="3" t="b">
        <v>0</v>
      </c>
      <c r="P425" s="3" t="b">
        <v>0</v>
      </c>
      <c r="Q425" s="3">
        <v>2712.328767123287</v>
      </c>
      <c r="R425" s="3">
        <v>9627.3972602739723</v>
      </c>
      <c r="S425" s="3">
        <v>12339.726027397261</v>
      </c>
    </row>
    <row r="426" spans="1:19" x14ac:dyDescent="0.2">
      <c r="A426" s="3" t="s">
        <v>303</v>
      </c>
      <c r="B426" s="3" t="s">
        <v>304</v>
      </c>
      <c r="C426" s="3" t="s">
        <v>305</v>
      </c>
      <c r="D426" s="3" t="s">
        <v>385</v>
      </c>
      <c r="E426" s="3" t="s">
        <v>780</v>
      </c>
      <c r="F426" s="3" t="b">
        <v>0</v>
      </c>
      <c r="G426" s="3" t="b">
        <v>0</v>
      </c>
      <c r="H426" s="3" t="s">
        <v>766</v>
      </c>
      <c r="I426" s="4">
        <v>45145</v>
      </c>
      <c r="J426" s="4">
        <v>45321</v>
      </c>
      <c r="K426" s="4">
        <v>45524</v>
      </c>
      <c r="L426" s="3">
        <v>12</v>
      </c>
      <c r="M426" s="3">
        <v>1200000</v>
      </c>
      <c r="N426" s="3">
        <v>18</v>
      </c>
      <c r="O426" s="3" t="b">
        <v>0</v>
      </c>
      <c r="P426" s="3" t="b">
        <v>0</v>
      </c>
      <c r="Q426" s="3">
        <v>63649.315068493037</v>
      </c>
      <c r="R426" s="3">
        <v>120131.5068493151</v>
      </c>
      <c r="S426" s="3">
        <v>183780.82191780809</v>
      </c>
    </row>
    <row r="427" spans="1:19" x14ac:dyDescent="0.2">
      <c r="A427" s="3" t="s">
        <v>697</v>
      </c>
      <c r="B427" s="3" t="s">
        <v>698</v>
      </c>
      <c r="C427" s="3" t="s">
        <v>699</v>
      </c>
      <c r="D427" s="3" t="s">
        <v>385</v>
      </c>
      <c r="E427" s="3" t="s">
        <v>781</v>
      </c>
      <c r="F427" s="3" t="b">
        <v>0</v>
      </c>
      <c r="G427" s="3" t="b">
        <v>0</v>
      </c>
      <c r="H427" s="3" t="s">
        <v>766</v>
      </c>
      <c r="I427" s="4">
        <v>45149</v>
      </c>
      <c r="J427" s="4">
        <v>45273</v>
      </c>
      <c r="K427" s="4">
        <v>45524</v>
      </c>
      <c r="L427" s="3">
        <v>3</v>
      </c>
      <c r="M427" s="3">
        <v>150000</v>
      </c>
      <c r="N427" s="3">
        <v>18</v>
      </c>
      <c r="O427" s="3" t="b">
        <v>0</v>
      </c>
      <c r="P427" s="3" t="b">
        <v>0</v>
      </c>
      <c r="Q427" s="3">
        <v>5605.4794520547939</v>
      </c>
      <c r="R427" s="3">
        <v>18567.123287671231</v>
      </c>
      <c r="S427" s="3">
        <v>24172.60273972603</v>
      </c>
    </row>
    <row r="428" spans="1:19" x14ac:dyDescent="0.2">
      <c r="A428" s="3" t="s">
        <v>303</v>
      </c>
      <c r="B428" s="3" t="s">
        <v>304</v>
      </c>
      <c r="C428" s="3" t="s">
        <v>305</v>
      </c>
      <c r="D428" s="3" t="s">
        <v>385</v>
      </c>
      <c r="E428" s="3" t="s">
        <v>781</v>
      </c>
      <c r="F428" s="3" t="b">
        <v>0</v>
      </c>
      <c r="G428" s="3" t="b">
        <v>0</v>
      </c>
      <c r="H428" s="3" t="s">
        <v>766</v>
      </c>
      <c r="I428" s="4">
        <v>45173</v>
      </c>
      <c r="J428" s="4">
        <v>45273</v>
      </c>
      <c r="K428" s="4">
        <v>45524</v>
      </c>
      <c r="L428" s="3">
        <v>13</v>
      </c>
      <c r="M428" s="3">
        <v>180000</v>
      </c>
      <c r="N428" s="3">
        <v>18</v>
      </c>
      <c r="O428" s="3" t="b">
        <v>0</v>
      </c>
      <c r="P428" s="3" t="b">
        <v>0</v>
      </c>
      <c r="Q428" s="3">
        <v>5424.6575342465794</v>
      </c>
      <c r="R428" s="3">
        <v>22280.547945205479</v>
      </c>
      <c r="S428" s="3">
        <v>27705.205479452059</v>
      </c>
    </row>
    <row r="429" spans="1:19" x14ac:dyDescent="0.2">
      <c r="A429" s="3" t="s">
        <v>391</v>
      </c>
      <c r="B429" s="3" t="s">
        <v>392</v>
      </c>
      <c r="C429" s="3" t="s">
        <v>393</v>
      </c>
      <c r="D429" s="3" t="s">
        <v>385</v>
      </c>
      <c r="E429" s="3" t="s">
        <v>781</v>
      </c>
      <c r="F429" s="3" t="b">
        <v>0</v>
      </c>
      <c r="G429" s="3" t="b">
        <v>0</v>
      </c>
      <c r="H429" s="3" t="s">
        <v>766</v>
      </c>
      <c r="I429" s="4">
        <v>45160</v>
      </c>
      <c r="J429" s="4">
        <v>45273</v>
      </c>
      <c r="K429" s="4">
        <v>45524</v>
      </c>
      <c r="L429" s="3">
        <v>3</v>
      </c>
      <c r="M429" s="3">
        <v>300000</v>
      </c>
      <c r="N429" s="3">
        <v>14</v>
      </c>
      <c r="O429" s="3" t="b">
        <v>0</v>
      </c>
      <c r="P429" s="3" t="b">
        <v>0</v>
      </c>
      <c r="Q429" s="3">
        <v>10216.43835616439</v>
      </c>
      <c r="R429" s="3">
        <v>28882.191780821919</v>
      </c>
      <c r="S429" s="3">
        <v>39098.630136986307</v>
      </c>
    </row>
    <row r="430" spans="1:19" x14ac:dyDescent="0.2">
      <c r="A430" s="3" t="s">
        <v>511</v>
      </c>
      <c r="B430" s="3" t="s">
        <v>512</v>
      </c>
      <c r="C430" s="3" t="s">
        <v>513</v>
      </c>
      <c r="D430" s="3" t="s">
        <v>385</v>
      </c>
      <c r="E430" s="3" t="s">
        <v>781</v>
      </c>
      <c r="F430" s="3" t="b">
        <v>0</v>
      </c>
      <c r="G430" s="3" t="b">
        <v>0</v>
      </c>
      <c r="H430" s="3" t="s">
        <v>766</v>
      </c>
      <c r="I430" s="4">
        <v>45279</v>
      </c>
      <c r="J430" s="4">
        <v>45363</v>
      </c>
      <c r="K430" s="4">
        <v>45524</v>
      </c>
      <c r="L430" s="3">
        <v>5</v>
      </c>
      <c r="M430" s="3">
        <v>121489.04</v>
      </c>
      <c r="N430" s="3">
        <v>16</v>
      </c>
      <c r="O430" s="3" t="b">
        <v>0</v>
      </c>
      <c r="P430" s="3" t="b">
        <v>0</v>
      </c>
      <c r="Q430" s="3">
        <v>3075.503368767123</v>
      </c>
      <c r="R430" s="3">
        <v>8574.1306038356161</v>
      </c>
      <c r="S430" s="3">
        <v>11649.63397260274</v>
      </c>
    </row>
    <row r="431" spans="1:19" x14ac:dyDescent="0.2">
      <c r="A431" s="3" t="s">
        <v>526</v>
      </c>
      <c r="B431" s="3" t="s">
        <v>527</v>
      </c>
      <c r="C431" s="3" t="s">
        <v>528</v>
      </c>
      <c r="D431" s="3" t="s">
        <v>385</v>
      </c>
      <c r="E431" s="3" t="s">
        <v>781</v>
      </c>
      <c r="F431" s="3" t="b">
        <v>0</v>
      </c>
      <c r="G431" s="3" t="b">
        <v>0</v>
      </c>
      <c r="H431" s="3" t="s">
        <v>766</v>
      </c>
      <c r="I431" s="4">
        <v>45279</v>
      </c>
      <c r="J431" s="3"/>
      <c r="K431" s="4">
        <v>45524</v>
      </c>
      <c r="L431" s="3">
        <v>9</v>
      </c>
      <c r="M431" s="3">
        <v>311181.51</v>
      </c>
      <c r="N431" s="3">
        <v>16</v>
      </c>
      <c r="O431" s="3" t="b">
        <v>0</v>
      </c>
      <c r="P431" s="3" t="b">
        <v>0</v>
      </c>
      <c r="Q431" s="3">
        <v>2813.421871232877</v>
      </c>
      <c r="R431" s="3">
        <v>29327.791627397259</v>
      </c>
      <c r="S431" s="3">
        <v>32141.213498630139</v>
      </c>
    </row>
    <row r="432" spans="1:19" x14ac:dyDescent="0.2">
      <c r="A432" s="3" t="s">
        <v>782</v>
      </c>
      <c r="B432" s="3" t="s">
        <v>783</v>
      </c>
      <c r="C432" s="3" t="s">
        <v>784</v>
      </c>
      <c r="D432" s="3" t="s">
        <v>385</v>
      </c>
      <c r="E432" s="3" t="s">
        <v>781</v>
      </c>
      <c r="F432" s="3" t="b">
        <v>0</v>
      </c>
      <c r="G432" s="3" t="b">
        <v>0</v>
      </c>
      <c r="H432" s="3" t="s">
        <v>766</v>
      </c>
      <c r="I432" s="4">
        <v>45279</v>
      </c>
      <c r="J432" s="4">
        <v>45363</v>
      </c>
      <c r="K432" s="4">
        <v>45524</v>
      </c>
      <c r="L432" s="3">
        <v>3</v>
      </c>
      <c r="M432" s="3">
        <v>139986.32</v>
      </c>
      <c r="N432" s="3">
        <v>14</v>
      </c>
      <c r="O432" s="3" t="b">
        <v>0</v>
      </c>
      <c r="P432" s="3" t="b">
        <v>0</v>
      </c>
      <c r="Q432" s="3">
        <v>3543.763278904109</v>
      </c>
      <c r="R432" s="3">
        <v>8644.6346652054799</v>
      </c>
      <c r="S432" s="3">
        <v>12188.397944109591</v>
      </c>
    </row>
    <row r="433" spans="1:19" x14ac:dyDescent="0.2">
      <c r="A433" s="3" t="s">
        <v>122</v>
      </c>
      <c r="B433" s="3" t="s">
        <v>123</v>
      </c>
      <c r="C433" s="3" t="s">
        <v>124</v>
      </c>
      <c r="D433" s="3" t="s">
        <v>385</v>
      </c>
      <c r="E433" s="3" t="s">
        <v>785</v>
      </c>
      <c r="F433" s="3" t="b">
        <v>0</v>
      </c>
      <c r="G433" s="3" t="b">
        <v>0</v>
      </c>
      <c r="H433" s="3" t="s">
        <v>766</v>
      </c>
      <c r="I433" s="4">
        <v>45279</v>
      </c>
      <c r="J433" s="3"/>
      <c r="K433" s="4">
        <v>45524</v>
      </c>
      <c r="L433" s="3">
        <v>12</v>
      </c>
      <c r="M433" s="3">
        <v>984516</v>
      </c>
      <c r="N433" s="3">
        <v>18</v>
      </c>
      <c r="O433" s="3" t="b">
        <v>0</v>
      </c>
      <c r="P433" s="3" t="b">
        <v>0</v>
      </c>
      <c r="Q433" s="3">
        <v>8901.1035616438421</v>
      </c>
      <c r="R433" s="3">
        <v>104385.6690410959</v>
      </c>
      <c r="S433" s="3">
        <v>113286.7726027397</v>
      </c>
    </row>
    <row r="434" spans="1:19" x14ac:dyDescent="0.2">
      <c r="A434" s="3" t="s">
        <v>206</v>
      </c>
      <c r="B434" s="3" t="s">
        <v>52</v>
      </c>
      <c r="C434" s="3" t="s">
        <v>53</v>
      </c>
      <c r="D434" s="3" t="s">
        <v>385</v>
      </c>
      <c r="E434" s="3" t="s">
        <v>785</v>
      </c>
      <c r="F434" s="3" t="b">
        <v>0</v>
      </c>
      <c r="G434" s="3" t="b">
        <v>0</v>
      </c>
      <c r="H434" s="3" t="s">
        <v>766</v>
      </c>
      <c r="I434" s="4">
        <v>45159</v>
      </c>
      <c r="J434" s="4">
        <v>45161</v>
      </c>
      <c r="K434" s="4">
        <v>45524</v>
      </c>
      <c r="L434" s="3">
        <v>17</v>
      </c>
      <c r="M434" s="3">
        <v>106997.26</v>
      </c>
      <c r="N434" s="3">
        <v>18</v>
      </c>
      <c r="O434" s="3" t="b">
        <v>0</v>
      </c>
      <c r="P434" s="3" t="b">
        <v>0</v>
      </c>
      <c r="Q434" s="3">
        <v>64.491499178082194</v>
      </c>
      <c r="R434" s="3">
        <v>19153.975255890411</v>
      </c>
      <c r="S434" s="3">
        <v>19218.46675506849</v>
      </c>
    </row>
    <row r="435" spans="1:19" x14ac:dyDescent="0.2">
      <c r="A435" s="3" t="s">
        <v>442</v>
      </c>
      <c r="B435" s="3" t="s">
        <v>443</v>
      </c>
      <c r="C435" s="3" t="s">
        <v>444</v>
      </c>
      <c r="D435" s="3" t="s">
        <v>385</v>
      </c>
      <c r="E435" s="3" t="s">
        <v>785</v>
      </c>
      <c r="F435" s="3" t="b">
        <v>0</v>
      </c>
      <c r="G435" s="3" t="b">
        <v>0</v>
      </c>
      <c r="H435" s="3" t="s">
        <v>766</v>
      </c>
      <c r="I435" s="4">
        <v>45160</v>
      </c>
      <c r="J435" s="4">
        <v>45273</v>
      </c>
      <c r="K435" s="4">
        <v>45524</v>
      </c>
      <c r="L435" s="3">
        <v>3</v>
      </c>
      <c r="M435" s="3">
        <v>100000</v>
      </c>
      <c r="N435" s="3">
        <v>14</v>
      </c>
      <c r="O435" s="3" t="b">
        <v>0</v>
      </c>
      <c r="P435" s="3" t="b">
        <v>0</v>
      </c>
      <c r="Q435" s="3">
        <v>3405.4794520547889</v>
      </c>
      <c r="R435" s="3">
        <v>9627.3972602739723</v>
      </c>
      <c r="S435" s="3">
        <v>13032.87671232876</v>
      </c>
    </row>
    <row r="436" spans="1:19" x14ac:dyDescent="0.2">
      <c r="A436" s="3" t="s">
        <v>325</v>
      </c>
      <c r="B436" s="3" t="s">
        <v>326</v>
      </c>
      <c r="C436" s="3" t="s">
        <v>31</v>
      </c>
      <c r="D436" s="3" t="s">
        <v>385</v>
      </c>
      <c r="E436" s="3" t="s">
        <v>786</v>
      </c>
      <c r="F436" s="3" t="b">
        <v>0</v>
      </c>
      <c r="G436" s="3" t="b">
        <v>0</v>
      </c>
      <c r="H436" s="3" t="s">
        <v>787</v>
      </c>
      <c r="I436" s="4">
        <v>45020</v>
      </c>
      <c r="J436" s="4">
        <v>45129</v>
      </c>
      <c r="K436" s="4">
        <v>45450</v>
      </c>
      <c r="L436" s="3">
        <v>4</v>
      </c>
      <c r="M436" s="3">
        <v>300931.51</v>
      </c>
      <c r="N436" s="3">
        <v>18</v>
      </c>
      <c r="O436" s="3" t="b">
        <v>0</v>
      </c>
      <c r="P436" s="3" t="b">
        <v>0</v>
      </c>
      <c r="Q436" s="3">
        <v>9650.4200672602783</v>
      </c>
      <c r="R436" s="3">
        <v>47637.870267945204</v>
      </c>
      <c r="S436" s="3">
        <v>57288.290335205471</v>
      </c>
    </row>
    <row r="437" spans="1:19" x14ac:dyDescent="0.2">
      <c r="A437" s="3" t="s">
        <v>116</v>
      </c>
      <c r="B437" s="3" t="s">
        <v>117</v>
      </c>
      <c r="C437" s="3" t="s">
        <v>118</v>
      </c>
      <c r="D437" s="3" t="s">
        <v>385</v>
      </c>
      <c r="E437" s="3" t="s">
        <v>786</v>
      </c>
      <c r="F437" s="3" t="b">
        <v>0</v>
      </c>
      <c r="G437" s="3" t="b">
        <v>0</v>
      </c>
      <c r="H437" s="3" t="s">
        <v>787</v>
      </c>
      <c r="I437" s="4">
        <v>45019</v>
      </c>
      <c r="J437" s="4">
        <v>45161</v>
      </c>
      <c r="K437" s="4">
        <v>45450</v>
      </c>
      <c r="L437" s="3">
        <v>3</v>
      </c>
      <c r="M437" s="3">
        <v>500000</v>
      </c>
      <c r="N437" s="3">
        <v>16</v>
      </c>
      <c r="O437" s="3" t="b">
        <v>0</v>
      </c>
      <c r="P437" s="3" t="b">
        <v>0</v>
      </c>
      <c r="Q437" s="3">
        <v>20999.999999999971</v>
      </c>
      <c r="R437" s="3">
        <v>63342.465753424658</v>
      </c>
      <c r="S437" s="3">
        <v>84342.465753424636</v>
      </c>
    </row>
    <row r="438" spans="1:19" x14ac:dyDescent="0.2">
      <c r="A438" s="3" t="s">
        <v>418</v>
      </c>
      <c r="B438" s="3" t="s">
        <v>419</v>
      </c>
      <c r="C438" s="3" t="s">
        <v>420</v>
      </c>
      <c r="D438" s="3" t="s">
        <v>385</v>
      </c>
      <c r="E438" s="3" t="s">
        <v>786</v>
      </c>
      <c r="F438" s="3" t="b">
        <v>0</v>
      </c>
      <c r="G438" s="3" t="b">
        <v>0</v>
      </c>
      <c r="H438" s="3" t="s">
        <v>787</v>
      </c>
      <c r="I438" s="4">
        <v>45013</v>
      </c>
      <c r="J438" s="4">
        <v>45161</v>
      </c>
      <c r="K438" s="4">
        <v>45450</v>
      </c>
      <c r="L438" s="3">
        <v>12</v>
      </c>
      <c r="M438" s="3">
        <v>300000</v>
      </c>
      <c r="N438" s="3">
        <v>18</v>
      </c>
      <c r="O438" s="3" t="b">
        <v>0</v>
      </c>
      <c r="P438" s="3" t="b">
        <v>0</v>
      </c>
      <c r="Q438" s="3">
        <v>13105.47945205478</v>
      </c>
      <c r="R438" s="3">
        <v>42756.164383561641</v>
      </c>
      <c r="S438" s="3">
        <v>55861.643835616429</v>
      </c>
    </row>
    <row r="439" spans="1:19" x14ac:dyDescent="0.2">
      <c r="A439" s="3" t="s">
        <v>411</v>
      </c>
      <c r="B439" s="3" t="s">
        <v>412</v>
      </c>
      <c r="C439" s="3" t="s">
        <v>413</v>
      </c>
      <c r="D439" s="3" t="s">
        <v>385</v>
      </c>
      <c r="E439" s="3" t="s">
        <v>788</v>
      </c>
      <c r="F439" s="3" t="b">
        <v>0</v>
      </c>
      <c r="G439" s="3" t="b">
        <v>0</v>
      </c>
      <c r="H439" s="3" t="s">
        <v>787</v>
      </c>
      <c r="I439" s="4">
        <v>45030</v>
      </c>
      <c r="J439" s="4">
        <v>45129</v>
      </c>
      <c r="K439" s="4">
        <v>45450</v>
      </c>
      <c r="L439" s="3">
        <v>9</v>
      </c>
      <c r="M439" s="3">
        <v>304366.44</v>
      </c>
      <c r="N439" s="3">
        <v>18</v>
      </c>
      <c r="O439" s="3" t="b">
        <v>0</v>
      </c>
      <c r="P439" s="3" t="b">
        <v>0</v>
      </c>
      <c r="Q439" s="3">
        <v>8884.9984060273928</v>
      </c>
      <c r="R439" s="3">
        <v>48181.624392328769</v>
      </c>
      <c r="S439" s="3">
        <v>57066.622798356162</v>
      </c>
    </row>
    <row r="440" spans="1:19" x14ac:dyDescent="0.2">
      <c r="A440" s="3" t="s">
        <v>418</v>
      </c>
      <c r="B440" s="3" t="s">
        <v>419</v>
      </c>
      <c r="C440" s="3" t="s">
        <v>420</v>
      </c>
      <c r="D440" s="3" t="s">
        <v>385</v>
      </c>
      <c r="E440" s="3" t="s">
        <v>788</v>
      </c>
      <c r="F440" s="3" t="b">
        <v>0</v>
      </c>
      <c r="G440" s="3" t="b">
        <v>0</v>
      </c>
      <c r="H440" s="3" t="s">
        <v>787</v>
      </c>
      <c r="I440" s="4">
        <v>45013</v>
      </c>
      <c r="J440" s="4">
        <v>45161</v>
      </c>
      <c r="K440" s="4">
        <v>45450</v>
      </c>
      <c r="L440" s="3">
        <v>13</v>
      </c>
      <c r="M440" s="3">
        <v>300000</v>
      </c>
      <c r="N440" s="3">
        <v>18</v>
      </c>
      <c r="O440" s="3" t="b">
        <v>0</v>
      </c>
      <c r="P440" s="3" t="b">
        <v>0</v>
      </c>
      <c r="Q440" s="3">
        <v>13105.47945205478</v>
      </c>
      <c r="R440" s="3">
        <v>42756.164383561641</v>
      </c>
      <c r="S440" s="3">
        <v>55861.643835616429</v>
      </c>
    </row>
    <row r="441" spans="1:19" x14ac:dyDescent="0.2">
      <c r="A441" s="3" t="s">
        <v>354</v>
      </c>
      <c r="B441" s="3" t="s">
        <v>355</v>
      </c>
      <c r="C441" s="3" t="s">
        <v>356</v>
      </c>
      <c r="D441" s="3" t="s">
        <v>385</v>
      </c>
      <c r="E441" s="3" t="s">
        <v>788</v>
      </c>
      <c r="F441" s="3" t="b">
        <v>0</v>
      </c>
      <c r="G441" s="3" t="b">
        <v>0</v>
      </c>
      <c r="H441" s="3" t="s">
        <v>787</v>
      </c>
      <c r="I441" s="4">
        <v>45030</v>
      </c>
      <c r="J441" s="4">
        <v>45129</v>
      </c>
      <c r="K441" s="4">
        <v>45450</v>
      </c>
      <c r="L441" s="3">
        <v>2</v>
      </c>
      <c r="M441" s="3">
        <v>500000</v>
      </c>
      <c r="N441" s="3">
        <v>18</v>
      </c>
      <c r="O441" s="3" t="b">
        <v>0</v>
      </c>
      <c r="P441" s="3" t="b">
        <v>0</v>
      </c>
      <c r="Q441" s="3">
        <v>14595.89041095886</v>
      </c>
      <c r="R441" s="3">
        <v>79150.684931506854</v>
      </c>
      <c r="S441" s="3">
        <v>93746.575342465716</v>
      </c>
    </row>
    <row r="442" spans="1:19" x14ac:dyDescent="0.2">
      <c r="A442" s="3" t="s">
        <v>418</v>
      </c>
      <c r="B442" s="3" t="s">
        <v>419</v>
      </c>
      <c r="C442" s="3" t="s">
        <v>420</v>
      </c>
      <c r="D442" s="3" t="s">
        <v>385</v>
      </c>
      <c r="E442" s="3" t="s">
        <v>789</v>
      </c>
      <c r="F442" s="3" t="b">
        <v>0</v>
      </c>
      <c r="G442" s="3" t="b">
        <v>0</v>
      </c>
      <c r="H442" s="3" t="s">
        <v>787</v>
      </c>
      <c r="I442" s="4">
        <v>45013</v>
      </c>
      <c r="J442" s="4">
        <v>45161</v>
      </c>
      <c r="K442" s="4">
        <v>45450</v>
      </c>
      <c r="L442" s="3">
        <v>14</v>
      </c>
      <c r="M442" s="3">
        <v>300000</v>
      </c>
      <c r="N442" s="3">
        <v>18</v>
      </c>
      <c r="O442" s="3" t="b">
        <v>0</v>
      </c>
      <c r="P442" s="3" t="b">
        <v>0</v>
      </c>
      <c r="Q442" s="3">
        <v>13105.47945205478</v>
      </c>
      <c r="R442" s="3">
        <v>42756.164383561641</v>
      </c>
      <c r="S442" s="3">
        <v>55861.643835616429</v>
      </c>
    </row>
    <row r="443" spans="1:19" x14ac:dyDescent="0.2">
      <c r="A443" s="3" t="s">
        <v>358</v>
      </c>
      <c r="B443" s="3" t="s">
        <v>359</v>
      </c>
      <c r="C443" s="3" t="s">
        <v>360</v>
      </c>
      <c r="D443" s="3" t="s">
        <v>385</v>
      </c>
      <c r="E443" s="3" t="s">
        <v>789</v>
      </c>
      <c r="F443" s="3" t="b">
        <v>0</v>
      </c>
      <c r="G443" s="3" t="b">
        <v>0</v>
      </c>
      <c r="H443" s="3" t="s">
        <v>787</v>
      </c>
      <c r="I443" s="4">
        <v>45030</v>
      </c>
      <c r="J443" s="4">
        <v>45129</v>
      </c>
      <c r="K443" s="4">
        <v>45450</v>
      </c>
      <c r="L443" s="3">
        <v>2</v>
      </c>
      <c r="M443" s="3">
        <v>234453.42</v>
      </c>
      <c r="N443" s="3">
        <v>14</v>
      </c>
      <c r="O443" s="3" t="b">
        <v>0</v>
      </c>
      <c r="P443" s="3" t="b">
        <v>0</v>
      </c>
      <c r="Q443" s="3">
        <v>6844.1128495890334</v>
      </c>
      <c r="R443" s="3">
        <v>28866.675876164391</v>
      </c>
      <c r="S443" s="3">
        <v>35710.788725753417</v>
      </c>
    </row>
    <row r="444" spans="1:19" x14ac:dyDescent="0.2">
      <c r="A444" s="3" t="s">
        <v>354</v>
      </c>
      <c r="B444" s="3" t="s">
        <v>355</v>
      </c>
      <c r="C444" s="3" t="s">
        <v>356</v>
      </c>
      <c r="D444" s="3" t="s">
        <v>385</v>
      </c>
      <c r="E444" s="3" t="s">
        <v>789</v>
      </c>
      <c r="F444" s="3" t="b">
        <v>0</v>
      </c>
      <c r="G444" s="3" t="b">
        <v>0</v>
      </c>
      <c r="H444" s="3" t="s">
        <v>787</v>
      </c>
      <c r="I444" s="4">
        <v>45030</v>
      </c>
      <c r="J444" s="4">
        <v>45161</v>
      </c>
      <c r="K444" s="4">
        <v>45450</v>
      </c>
      <c r="L444" s="3">
        <v>3</v>
      </c>
      <c r="M444" s="3">
        <v>500000</v>
      </c>
      <c r="N444" s="3">
        <v>18</v>
      </c>
      <c r="O444" s="3" t="b">
        <v>0</v>
      </c>
      <c r="P444" s="3" t="b">
        <v>0</v>
      </c>
      <c r="Q444" s="3">
        <v>19417.808219178049</v>
      </c>
      <c r="R444" s="3">
        <v>71260.27397260275</v>
      </c>
      <c r="S444" s="3">
        <v>90678.082191780806</v>
      </c>
    </row>
    <row r="445" spans="1:19" x14ac:dyDescent="0.2">
      <c r="A445" s="3" t="s">
        <v>43</v>
      </c>
      <c r="B445" s="3" t="s">
        <v>44</v>
      </c>
      <c r="C445" s="3" t="s">
        <v>45</v>
      </c>
      <c r="D445" s="3" t="s">
        <v>385</v>
      </c>
      <c r="E445" s="3" t="s">
        <v>790</v>
      </c>
      <c r="F445" s="3" t="b">
        <v>0</v>
      </c>
      <c r="G445" s="3" t="b">
        <v>0</v>
      </c>
      <c r="H445" s="3" t="s">
        <v>787</v>
      </c>
      <c r="I445" s="4">
        <v>45001</v>
      </c>
      <c r="J445" s="4">
        <v>45107</v>
      </c>
      <c r="K445" s="4">
        <v>45450</v>
      </c>
      <c r="L445" s="3">
        <v>8</v>
      </c>
      <c r="M445" s="3">
        <v>1100000</v>
      </c>
      <c r="N445" s="3">
        <v>18</v>
      </c>
      <c r="O445" s="3" t="b">
        <v>0</v>
      </c>
      <c r="P445" s="3" t="b">
        <v>0</v>
      </c>
      <c r="Q445" s="3">
        <v>33768.493150684983</v>
      </c>
      <c r="R445" s="3">
        <v>186065.75342465751</v>
      </c>
      <c r="S445" s="3">
        <v>219834.24657534249</v>
      </c>
    </row>
    <row r="446" spans="1:19" x14ac:dyDescent="0.2">
      <c r="A446" s="3" t="s">
        <v>365</v>
      </c>
      <c r="B446" s="3" t="s">
        <v>366</v>
      </c>
      <c r="C446" s="3" t="s">
        <v>367</v>
      </c>
      <c r="D446" s="3" t="s">
        <v>385</v>
      </c>
      <c r="E446" s="3" t="s">
        <v>791</v>
      </c>
      <c r="F446" s="3" t="b">
        <v>0</v>
      </c>
      <c r="G446" s="3" t="b">
        <v>0</v>
      </c>
      <c r="H446" s="3" t="s">
        <v>787</v>
      </c>
      <c r="I446" s="4">
        <v>45019</v>
      </c>
      <c r="J446" s="4">
        <v>45129</v>
      </c>
      <c r="K446" s="4">
        <v>45450</v>
      </c>
      <c r="L446" s="3">
        <v>2</v>
      </c>
      <c r="M446" s="3">
        <v>1100000</v>
      </c>
      <c r="N446" s="3">
        <v>18</v>
      </c>
      <c r="O446" s="3" t="b">
        <v>0</v>
      </c>
      <c r="P446" s="3" t="b">
        <v>0</v>
      </c>
      <c r="Q446" s="3">
        <v>35591.780821917833</v>
      </c>
      <c r="R446" s="3">
        <v>174131.5068493151</v>
      </c>
      <c r="S446" s="3">
        <v>209723.28767123289</v>
      </c>
    </row>
    <row r="447" spans="1:19" x14ac:dyDescent="0.2">
      <c r="A447" s="3" t="s">
        <v>325</v>
      </c>
      <c r="B447" s="3" t="s">
        <v>326</v>
      </c>
      <c r="C447" s="3" t="s">
        <v>31</v>
      </c>
      <c r="D447" s="3" t="s">
        <v>385</v>
      </c>
      <c r="E447" s="3" t="s">
        <v>792</v>
      </c>
      <c r="F447" s="3" t="b">
        <v>0</v>
      </c>
      <c r="G447" s="3" t="b">
        <v>0</v>
      </c>
      <c r="H447" s="3" t="s">
        <v>787</v>
      </c>
      <c r="I447" s="4">
        <v>45020</v>
      </c>
      <c r="J447" s="4">
        <v>45129</v>
      </c>
      <c r="K447" s="4">
        <v>45450</v>
      </c>
      <c r="L447" s="3">
        <v>5</v>
      </c>
      <c r="M447" s="3">
        <v>1100000</v>
      </c>
      <c r="N447" s="3">
        <v>18</v>
      </c>
      <c r="O447" s="3" t="b">
        <v>0</v>
      </c>
      <c r="P447" s="3" t="b">
        <v>0</v>
      </c>
      <c r="Q447" s="3">
        <v>35275.342465753449</v>
      </c>
      <c r="R447" s="3">
        <v>174131.5068493151</v>
      </c>
      <c r="S447" s="3">
        <v>209406.84931506851</v>
      </c>
    </row>
    <row r="448" spans="1:19" x14ac:dyDescent="0.2">
      <c r="A448" s="3" t="s">
        <v>178</v>
      </c>
      <c r="B448" s="3" t="s">
        <v>179</v>
      </c>
      <c r="C448" s="3" t="s">
        <v>180</v>
      </c>
      <c r="D448" s="3" t="s">
        <v>385</v>
      </c>
      <c r="E448" s="3" t="s">
        <v>793</v>
      </c>
      <c r="F448" s="3" t="b">
        <v>0</v>
      </c>
      <c r="G448" s="3" t="b">
        <v>0</v>
      </c>
      <c r="H448" s="3" t="s">
        <v>787</v>
      </c>
      <c r="I448" s="4">
        <v>45027</v>
      </c>
      <c r="J448" s="4">
        <v>45129</v>
      </c>
      <c r="K448" s="4">
        <v>45450</v>
      </c>
      <c r="L448" s="3">
        <v>4</v>
      </c>
      <c r="M448" s="3">
        <v>1100000</v>
      </c>
      <c r="N448" s="3">
        <v>18</v>
      </c>
      <c r="O448" s="3" t="b">
        <v>0</v>
      </c>
      <c r="P448" s="3" t="b">
        <v>0</v>
      </c>
      <c r="Q448" s="3">
        <v>33060.273972602758</v>
      </c>
      <c r="R448" s="3">
        <v>174131.5068493151</v>
      </c>
      <c r="S448" s="3">
        <v>207191.78082191781</v>
      </c>
    </row>
    <row r="449" spans="1:19" x14ac:dyDescent="0.2">
      <c r="A449" s="3" t="s">
        <v>77</v>
      </c>
      <c r="B449" s="3" t="s">
        <v>78</v>
      </c>
      <c r="C449" s="3" t="s">
        <v>79</v>
      </c>
      <c r="D449" s="3" t="s">
        <v>385</v>
      </c>
      <c r="E449" s="3" t="s">
        <v>794</v>
      </c>
      <c r="F449" s="3" t="b">
        <v>0</v>
      </c>
      <c r="G449" s="3" t="b">
        <v>0</v>
      </c>
      <c r="H449" s="3" t="s">
        <v>787</v>
      </c>
      <c r="I449" s="4">
        <v>45042</v>
      </c>
      <c r="J449" s="4">
        <v>45129</v>
      </c>
      <c r="K449" s="4">
        <v>45450</v>
      </c>
      <c r="L449" s="3">
        <v>5</v>
      </c>
      <c r="M449" s="3">
        <v>200000</v>
      </c>
      <c r="N449" s="3">
        <v>18</v>
      </c>
      <c r="O449" s="3" t="b">
        <v>0</v>
      </c>
      <c r="P449" s="3" t="b">
        <v>0</v>
      </c>
      <c r="Q449" s="3">
        <v>5147.9452054794483</v>
      </c>
      <c r="R449" s="3">
        <v>31660.273972602739</v>
      </c>
      <c r="S449" s="3">
        <v>36808.219178082189</v>
      </c>
    </row>
    <row r="450" spans="1:19" x14ac:dyDescent="0.2">
      <c r="A450" s="3" t="s">
        <v>795</v>
      </c>
      <c r="B450" s="3" t="s">
        <v>796</v>
      </c>
      <c r="C450" s="3" t="s">
        <v>396</v>
      </c>
      <c r="D450" s="3" t="s">
        <v>385</v>
      </c>
      <c r="E450" s="3" t="s">
        <v>794</v>
      </c>
      <c r="F450" s="3" t="b">
        <v>0</v>
      </c>
      <c r="G450" s="3" t="b">
        <v>0</v>
      </c>
      <c r="H450" s="3" t="s">
        <v>787</v>
      </c>
      <c r="I450" s="4">
        <v>45033</v>
      </c>
      <c r="J450" s="4">
        <v>45168</v>
      </c>
      <c r="K450" s="4">
        <v>45450</v>
      </c>
      <c r="L450" s="3">
        <v>2</v>
      </c>
      <c r="M450" s="3">
        <v>900000</v>
      </c>
      <c r="N450" s="3">
        <v>16</v>
      </c>
      <c r="O450" s="3" t="b">
        <v>0</v>
      </c>
      <c r="P450" s="3" t="b">
        <v>0</v>
      </c>
      <c r="Q450" s="3">
        <v>36073.97260273969</v>
      </c>
      <c r="R450" s="3">
        <v>111254.7945205479</v>
      </c>
      <c r="S450" s="3">
        <v>147328.7671232876</v>
      </c>
    </row>
    <row r="451" spans="1:19" x14ac:dyDescent="0.2">
      <c r="A451" s="3" t="s">
        <v>529</v>
      </c>
      <c r="B451" s="3" t="s">
        <v>137</v>
      </c>
      <c r="C451" s="3" t="s">
        <v>530</v>
      </c>
      <c r="D451" s="3" t="s">
        <v>385</v>
      </c>
      <c r="E451" s="3" t="s">
        <v>797</v>
      </c>
      <c r="F451" s="3" t="b">
        <v>1</v>
      </c>
      <c r="G451" s="3" t="b">
        <v>1</v>
      </c>
      <c r="H451" s="3" t="s">
        <v>798</v>
      </c>
      <c r="I451" s="4">
        <v>44739</v>
      </c>
      <c r="J451" s="4">
        <v>44783</v>
      </c>
      <c r="K451" s="4">
        <v>45310</v>
      </c>
      <c r="L451" s="3">
        <v>1</v>
      </c>
      <c r="M451" s="3">
        <v>100000</v>
      </c>
      <c r="N451" s="3">
        <v>14</v>
      </c>
      <c r="O451" s="3" t="b">
        <v>0</v>
      </c>
      <c r="P451" s="3" t="b">
        <v>0</v>
      </c>
      <c r="Q451" s="3">
        <v>924.65753424657476</v>
      </c>
      <c r="R451" s="3">
        <v>20213.69863013698</v>
      </c>
      <c r="S451" s="3">
        <v>21138.35616438356</v>
      </c>
    </row>
    <row r="452" spans="1:19" x14ac:dyDescent="0.2">
      <c r="A452" s="3" t="s">
        <v>799</v>
      </c>
      <c r="B452" s="3" t="s">
        <v>800</v>
      </c>
      <c r="C452" s="3" t="s">
        <v>801</v>
      </c>
      <c r="D452" s="3" t="s">
        <v>385</v>
      </c>
      <c r="E452" s="3" t="s">
        <v>797</v>
      </c>
      <c r="F452" s="3" t="b">
        <v>1</v>
      </c>
      <c r="G452" s="3" t="b">
        <v>1</v>
      </c>
      <c r="H452" s="3" t="s">
        <v>798</v>
      </c>
      <c r="I452" s="4">
        <v>44757</v>
      </c>
      <c r="J452" s="4">
        <v>44783</v>
      </c>
      <c r="K452" s="4">
        <v>45310</v>
      </c>
      <c r="L452" s="3">
        <v>1</v>
      </c>
      <c r="M452" s="3">
        <v>100000</v>
      </c>
      <c r="N452" s="3">
        <v>14</v>
      </c>
      <c r="O452" s="3" t="b">
        <v>0</v>
      </c>
      <c r="P452" s="3" t="b">
        <v>0</v>
      </c>
      <c r="Q452" s="3">
        <v>554.7945205479449</v>
      </c>
      <c r="R452" s="3">
        <v>20213.69863013698</v>
      </c>
      <c r="S452" s="3">
        <v>20768.493150684932</v>
      </c>
    </row>
    <row r="453" spans="1:19" x14ac:dyDescent="0.2">
      <c r="A453" s="3" t="s">
        <v>144</v>
      </c>
      <c r="B453" s="3" t="s">
        <v>145</v>
      </c>
      <c r="C453" s="3" t="s">
        <v>146</v>
      </c>
      <c r="D453" s="3" t="s">
        <v>385</v>
      </c>
      <c r="E453" s="3" t="s">
        <v>797</v>
      </c>
      <c r="F453" s="3" t="b">
        <v>1</v>
      </c>
      <c r="G453" s="3" t="b">
        <v>1</v>
      </c>
      <c r="H453" s="3" t="s">
        <v>798</v>
      </c>
      <c r="I453" s="4">
        <v>44699</v>
      </c>
      <c r="J453" s="4">
        <v>44777</v>
      </c>
      <c r="K453" s="4">
        <v>45310</v>
      </c>
      <c r="L453" s="3">
        <v>5</v>
      </c>
      <c r="M453" s="3">
        <v>187141.65</v>
      </c>
      <c r="N453" s="3">
        <v>14</v>
      </c>
      <c r="O453" s="3" t="b">
        <v>0</v>
      </c>
      <c r="P453" s="3" t="b">
        <v>0</v>
      </c>
      <c r="Q453" s="3">
        <v>2981.448478767124</v>
      </c>
      <c r="R453" s="3">
        <v>38258.931295890412</v>
      </c>
      <c r="S453" s="3">
        <v>41240.379774657536</v>
      </c>
    </row>
    <row r="454" spans="1:19" x14ac:dyDescent="0.2">
      <c r="A454" s="3" t="s">
        <v>802</v>
      </c>
      <c r="B454" s="3" t="s">
        <v>803</v>
      </c>
      <c r="C454" s="3" t="s">
        <v>804</v>
      </c>
      <c r="D454" s="3" t="s">
        <v>385</v>
      </c>
      <c r="E454" s="3" t="s">
        <v>797</v>
      </c>
      <c r="F454" s="3" t="b">
        <v>1</v>
      </c>
      <c r="G454" s="3" t="b">
        <v>1</v>
      </c>
      <c r="H454" s="3" t="s">
        <v>798</v>
      </c>
      <c r="I454" s="4">
        <v>44708</v>
      </c>
      <c r="J454" s="4">
        <v>44743</v>
      </c>
      <c r="K454" s="4">
        <v>45310</v>
      </c>
      <c r="L454" s="3">
        <v>2</v>
      </c>
      <c r="M454" s="3">
        <v>300000</v>
      </c>
      <c r="N454" s="3">
        <v>18</v>
      </c>
      <c r="O454" s="3" t="b">
        <v>0</v>
      </c>
      <c r="P454" s="3" t="b">
        <v>0</v>
      </c>
      <c r="Q454" s="3">
        <v>2141.095890410958</v>
      </c>
      <c r="R454" s="3">
        <v>83884.931506849316</v>
      </c>
      <c r="S454" s="3">
        <v>86026.027397260274</v>
      </c>
    </row>
    <row r="455" spans="1:19" x14ac:dyDescent="0.2">
      <c r="A455" s="3" t="s">
        <v>805</v>
      </c>
      <c r="B455" s="3" t="s">
        <v>326</v>
      </c>
      <c r="C455" s="3" t="s">
        <v>31</v>
      </c>
      <c r="D455" s="3" t="s">
        <v>385</v>
      </c>
      <c r="E455" s="3" t="s">
        <v>797</v>
      </c>
      <c r="F455" s="3" t="b">
        <v>1</v>
      </c>
      <c r="G455" s="3" t="b">
        <v>1</v>
      </c>
      <c r="H455" s="3" t="s">
        <v>798</v>
      </c>
      <c r="I455" s="4">
        <v>44726</v>
      </c>
      <c r="J455" s="4">
        <v>44763</v>
      </c>
      <c r="K455" s="4">
        <v>45310</v>
      </c>
      <c r="L455" s="3">
        <v>4</v>
      </c>
      <c r="M455" s="3">
        <v>281440.65999999997</v>
      </c>
      <c r="N455" s="3">
        <v>18</v>
      </c>
      <c r="O455" s="3" t="b">
        <v>0</v>
      </c>
      <c r="P455" s="3" t="b">
        <v>0</v>
      </c>
      <c r="Q455" s="3">
        <v>2139.72008630137</v>
      </c>
      <c r="R455" s="3">
        <v>75919.581872876719</v>
      </c>
      <c r="S455" s="3">
        <v>78059.30195917809</v>
      </c>
    </row>
    <row r="456" spans="1:19" x14ac:dyDescent="0.2">
      <c r="A456" s="3" t="s">
        <v>805</v>
      </c>
      <c r="B456" s="3" t="s">
        <v>326</v>
      </c>
      <c r="C456" s="3" t="s">
        <v>31</v>
      </c>
      <c r="D456" s="3" t="s">
        <v>385</v>
      </c>
      <c r="E456" s="3" t="s">
        <v>806</v>
      </c>
      <c r="F456" s="3" t="b">
        <v>0</v>
      </c>
      <c r="G456" s="3" t="b">
        <v>0</v>
      </c>
      <c r="H456" s="3" t="s">
        <v>798</v>
      </c>
      <c r="I456" s="4">
        <v>44726</v>
      </c>
      <c r="J456" s="4">
        <v>44770</v>
      </c>
      <c r="K456" s="4">
        <v>45428</v>
      </c>
      <c r="L456" s="3">
        <v>5</v>
      </c>
      <c r="M456" s="3">
        <v>1000000</v>
      </c>
      <c r="N456" s="3">
        <v>18</v>
      </c>
      <c r="O456" s="3" t="b">
        <v>0</v>
      </c>
      <c r="P456" s="3" t="b">
        <v>0</v>
      </c>
      <c r="Q456" s="3">
        <v>9041.0958904109648</v>
      </c>
      <c r="R456" s="3">
        <v>324493.15068493149</v>
      </c>
      <c r="S456" s="3">
        <v>333534.24657534249</v>
      </c>
    </row>
    <row r="457" spans="1:19" x14ac:dyDescent="0.2">
      <c r="A457" s="3" t="s">
        <v>807</v>
      </c>
      <c r="B457" s="3" t="s">
        <v>808</v>
      </c>
      <c r="C457" s="3" t="s">
        <v>809</v>
      </c>
      <c r="D457" s="3" t="s">
        <v>385</v>
      </c>
      <c r="E457" s="3" t="s">
        <v>810</v>
      </c>
      <c r="F457" s="3" t="b">
        <v>1</v>
      </c>
      <c r="G457" s="3" t="b">
        <v>1</v>
      </c>
      <c r="H457" s="3" t="s">
        <v>798</v>
      </c>
      <c r="I457" s="4">
        <v>44719</v>
      </c>
      <c r="J457" s="4">
        <v>44763</v>
      </c>
      <c r="K457" s="4">
        <v>45308</v>
      </c>
      <c r="L457" s="3">
        <v>1</v>
      </c>
      <c r="M457" s="3">
        <v>250000</v>
      </c>
      <c r="N457" s="3">
        <v>18</v>
      </c>
      <c r="O457" s="3" t="b">
        <v>0</v>
      </c>
      <c r="P457" s="3" t="b">
        <v>0</v>
      </c>
      <c r="Q457" s="3">
        <v>2260.2739726027412</v>
      </c>
      <c r="R457" s="3">
        <v>67191.780821917811</v>
      </c>
      <c r="S457" s="3">
        <v>69452.054794520547</v>
      </c>
    </row>
    <row r="458" spans="1:19" x14ac:dyDescent="0.2">
      <c r="A458" s="3" t="s">
        <v>497</v>
      </c>
      <c r="B458" s="3" t="s">
        <v>498</v>
      </c>
      <c r="C458" s="3" t="s">
        <v>499</v>
      </c>
      <c r="D458" s="3" t="s">
        <v>385</v>
      </c>
      <c r="E458" s="3" t="s">
        <v>810</v>
      </c>
      <c r="F458" s="3" t="b">
        <v>1</v>
      </c>
      <c r="G458" s="3" t="b">
        <v>1</v>
      </c>
      <c r="H458" s="3" t="s">
        <v>798</v>
      </c>
      <c r="I458" s="4">
        <v>44706</v>
      </c>
      <c r="J458" s="4">
        <v>44743</v>
      </c>
      <c r="K458" s="4">
        <v>45272</v>
      </c>
      <c r="L458" s="3">
        <v>12</v>
      </c>
      <c r="M458" s="3">
        <v>700980.33</v>
      </c>
      <c r="N458" s="3">
        <v>18</v>
      </c>
      <c r="O458" s="3" t="b">
        <v>1</v>
      </c>
      <c r="P458" s="3" t="b">
        <v>0</v>
      </c>
      <c r="Q458" s="3">
        <v>5271.7561804109582</v>
      </c>
      <c r="R458" s="3">
        <v>182869.44389753419</v>
      </c>
      <c r="S458" s="3">
        <v>188141.20007794519</v>
      </c>
    </row>
    <row r="459" spans="1:19" x14ac:dyDescent="0.2">
      <c r="A459" s="3" t="s">
        <v>303</v>
      </c>
      <c r="B459" s="3" t="s">
        <v>304</v>
      </c>
      <c r="C459" s="3" t="s">
        <v>305</v>
      </c>
      <c r="D459" s="3" t="s">
        <v>385</v>
      </c>
      <c r="E459" s="3" t="s">
        <v>811</v>
      </c>
      <c r="F459" s="3" t="b">
        <v>1</v>
      </c>
      <c r="G459" s="3" t="b">
        <v>1</v>
      </c>
      <c r="H459" s="3" t="s">
        <v>798</v>
      </c>
      <c r="I459" s="4">
        <v>44713</v>
      </c>
      <c r="J459" s="4">
        <v>44743</v>
      </c>
      <c r="K459" s="4">
        <v>45369</v>
      </c>
      <c r="L459" s="3">
        <v>4</v>
      </c>
      <c r="M459" s="3">
        <v>500000</v>
      </c>
      <c r="N459" s="3">
        <v>18</v>
      </c>
      <c r="O459" s="3" t="b">
        <v>0</v>
      </c>
      <c r="P459" s="3" t="b">
        <v>0</v>
      </c>
      <c r="Q459" s="3">
        <v>3082.1917808219191</v>
      </c>
      <c r="R459" s="3">
        <v>154356.16438356161</v>
      </c>
      <c r="S459" s="3">
        <v>157438.35616438359</v>
      </c>
    </row>
    <row r="460" spans="1:19" x14ac:dyDescent="0.2">
      <c r="A460" s="3" t="s">
        <v>504</v>
      </c>
      <c r="B460" s="3" t="s">
        <v>505</v>
      </c>
      <c r="C460" s="3" t="s">
        <v>506</v>
      </c>
      <c r="D460" s="3" t="s">
        <v>385</v>
      </c>
      <c r="E460" s="3" t="s">
        <v>811</v>
      </c>
      <c r="F460" s="3" t="b">
        <v>1</v>
      </c>
      <c r="G460" s="3" t="b">
        <v>1</v>
      </c>
      <c r="H460" s="3" t="s">
        <v>798</v>
      </c>
      <c r="I460" s="4">
        <v>44706</v>
      </c>
      <c r="J460" s="4">
        <v>44743</v>
      </c>
      <c r="K460" s="4">
        <v>45369</v>
      </c>
      <c r="L460" s="3">
        <v>12</v>
      </c>
      <c r="M460" s="3">
        <v>500000</v>
      </c>
      <c r="N460" s="3">
        <v>18</v>
      </c>
      <c r="O460" s="3" t="b">
        <v>0</v>
      </c>
      <c r="P460" s="3" t="b">
        <v>0</v>
      </c>
      <c r="Q460" s="3">
        <v>3760.2739726027421</v>
      </c>
      <c r="R460" s="3">
        <v>154356.16438356161</v>
      </c>
      <c r="S460" s="3">
        <v>158116.43835616441</v>
      </c>
    </row>
    <row r="461" spans="1:19" x14ac:dyDescent="0.2">
      <c r="A461" s="3" t="s">
        <v>303</v>
      </c>
      <c r="B461" s="3" t="s">
        <v>304</v>
      </c>
      <c r="C461" s="3" t="s">
        <v>305</v>
      </c>
      <c r="D461" s="3" t="s">
        <v>385</v>
      </c>
      <c r="E461" s="3" t="s">
        <v>812</v>
      </c>
      <c r="F461" s="3" t="b">
        <v>1</v>
      </c>
      <c r="G461" s="3" t="b">
        <v>1</v>
      </c>
      <c r="H461" s="3" t="s">
        <v>798</v>
      </c>
      <c r="I461" s="4">
        <v>44713</v>
      </c>
      <c r="J461" s="4">
        <v>44743</v>
      </c>
      <c r="K461" s="4">
        <v>45308</v>
      </c>
      <c r="L461" s="3">
        <v>5</v>
      </c>
      <c r="M461" s="3">
        <v>1000000</v>
      </c>
      <c r="N461" s="3">
        <v>18</v>
      </c>
      <c r="O461" s="3" t="b">
        <v>0</v>
      </c>
      <c r="P461" s="3" t="b">
        <v>0</v>
      </c>
      <c r="Q461" s="3">
        <v>6164.3835616438373</v>
      </c>
      <c r="R461" s="3">
        <v>278630.1369863014</v>
      </c>
      <c r="S461" s="3">
        <v>284794.52054794523</v>
      </c>
    </row>
    <row r="462" spans="1:19" x14ac:dyDescent="0.2">
      <c r="A462" s="3" t="s">
        <v>813</v>
      </c>
      <c r="B462" s="3" t="s">
        <v>814</v>
      </c>
      <c r="C462" s="3" t="s">
        <v>305</v>
      </c>
      <c r="D462" s="3" t="s">
        <v>385</v>
      </c>
      <c r="E462" s="3" t="s">
        <v>815</v>
      </c>
      <c r="F462" s="3" t="b">
        <v>1</v>
      </c>
      <c r="G462" s="3" t="b">
        <v>1</v>
      </c>
      <c r="H462" s="3" t="s">
        <v>798</v>
      </c>
      <c r="I462" s="4">
        <v>44727</v>
      </c>
      <c r="J462" s="4">
        <v>44770</v>
      </c>
      <c r="K462" s="4">
        <v>45327</v>
      </c>
      <c r="L462" s="3">
        <v>1</v>
      </c>
      <c r="M462" s="3">
        <v>1000000</v>
      </c>
      <c r="N462" s="3">
        <v>18</v>
      </c>
      <c r="O462" s="3" t="b">
        <v>0</v>
      </c>
      <c r="P462" s="3" t="b">
        <v>0</v>
      </c>
      <c r="Q462" s="3">
        <v>8835.61643835617</v>
      </c>
      <c r="R462" s="3">
        <v>274684.9315068493</v>
      </c>
      <c r="S462" s="3">
        <v>283520.54794520547</v>
      </c>
    </row>
    <row r="463" spans="1:19" x14ac:dyDescent="0.2">
      <c r="A463" s="3" t="s">
        <v>303</v>
      </c>
      <c r="B463" s="3" t="s">
        <v>304</v>
      </c>
      <c r="C463" s="3" t="s">
        <v>305</v>
      </c>
      <c r="D463" s="3" t="s">
        <v>385</v>
      </c>
      <c r="E463" s="3" t="s">
        <v>816</v>
      </c>
      <c r="F463" s="3" t="b">
        <v>1</v>
      </c>
      <c r="G463" s="3" t="b">
        <v>1</v>
      </c>
      <c r="H463" s="3" t="s">
        <v>798</v>
      </c>
      <c r="I463" s="4">
        <v>44713</v>
      </c>
      <c r="J463" s="4">
        <v>44743</v>
      </c>
      <c r="K463" s="4">
        <v>45323</v>
      </c>
      <c r="L463" s="3">
        <v>6</v>
      </c>
      <c r="M463" s="3">
        <v>250000</v>
      </c>
      <c r="N463" s="3">
        <v>18</v>
      </c>
      <c r="O463" s="3" t="b">
        <v>1</v>
      </c>
      <c r="P463" s="3" t="b">
        <v>0</v>
      </c>
      <c r="Q463" s="3">
        <v>1541.0958904109591</v>
      </c>
      <c r="R463" s="3">
        <v>71506.849315068495</v>
      </c>
      <c r="S463" s="3">
        <v>73047.945205479453</v>
      </c>
    </row>
    <row r="464" spans="1:19" x14ac:dyDescent="0.2">
      <c r="A464" s="3" t="s">
        <v>807</v>
      </c>
      <c r="B464" s="3" t="s">
        <v>808</v>
      </c>
      <c r="C464" s="3" t="s">
        <v>809</v>
      </c>
      <c r="D464" s="3" t="s">
        <v>385</v>
      </c>
      <c r="E464" s="3" t="s">
        <v>816</v>
      </c>
      <c r="F464" s="3" t="b">
        <v>1</v>
      </c>
      <c r="G464" s="3" t="b">
        <v>1</v>
      </c>
      <c r="H464" s="3" t="s">
        <v>798</v>
      </c>
      <c r="I464" s="4">
        <v>44719</v>
      </c>
      <c r="J464" s="4">
        <v>44757</v>
      </c>
      <c r="K464" s="4">
        <v>45336</v>
      </c>
      <c r="L464" s="3">
        <v>2</v>
      </c>
      <c r="M464" s="3">
        <v>750000</v>
      </c>
      <c r="N464" s="3">
        <v>18</v>
      </c>
      <c r="O464" s="3" t="b">
        <v>0</v>
      </c>
      <c r="P464" s="3" t="b">
        <v>0</v>
      </c>
      <c r="Q464" s="3">
        <v>5856.1643835616487</v>
      </c>
      <c r="R464" s="3">
        <v>214150.68493150681</v>
      </c>
      <c r="S464" s="3">
        <v>220006.84931506851</v>
      </c>
    </row>
    <row r="465" spans="1:19" x14ac:dyDescent="0.2">
      <c r="A465" s="3" t="s">
        <v>817</v>
      </c>
      <c r="B465" s="3" t="s">
        <v>818</v>
      </c>
      <c r="C465" s="3" t="s">
        <v>819</v>
      </c>
      <c r="D465" s="3" t="s">
        <v>385</v>
      </c>
      <c r="E465" s="3" t="s">
        <v>820</v>
      </c>
      <c r="F465" s="3" t="b">
        <v>1</v>
      </c>
      <c r="G465" s="3" t="b">
        <v>1</v>
      </c>
      <c r="H465" s="3" t="s">
        <v>798</v>
      </c>
      <c r="I465" s="4">
        <v>44719</v>
      </c>
      <c r="J465" s="4">
        <v>44763</v>
      </c>
      <c r="K465" s="4">
        <v>45314</v>
      </c>
      <c r="L465" s="3">
        <v>1</v>
      </c>
      <c r="M465" s="3">
        <v>1000000</v>
      </c>
      <c r="N465" s="3">
        <v>18</v>
      </c>
      <c r="O465" s="3" t="b">
        <v>0</v>
      </c>
      <c r="P465" s="3" t="b">
        <v>0</v>
      </c>
      <c r="Q465" s="3">
        <v>9041.0958904109648</v>
      </c>
      <c r="R465" s="3">
        <v>271726.0273972603</v>
      </c>
      <c r="S465" s="3">
        <v>280767.12328767119</v>
      </c>
    </row>
    <row r="466" spans="1:19" x14ac:dyDescent="0.2">
      <c r="A466" s="3" t="s">
        <v>303</v>
      </c>
      <c r="B466" s="3" t="s">
        <v>304</v>
      </c>
      <c r="C466" s="3" t="s">
        <v>305</v>
      </c>
      <c r="D466" s="3" t="s">
        <v>385</v>
      </c>
      <c r="E466" s="3" t="s">
        <v>821</v>
      </c>
      <c r="F466" s="3" t="b">
        <v>1</v>
      </c>
      <c r="G466" s="3" t="b">
        <v>0</v>
      </c>
      <c r="H466" s="3" t="s">
        <v>798</v>
      </c>
      <c r="I466" s="4">
        <v>44713</v>
      </c>
      <c r="J466" s="4">
        <v>44743</v>
      </c>
      <c r="K466" s="4">
        <v>45449</v>
      </c>
      <c r="L466" s="3">
        <v>7</v>
      </c>
      <c r="M466" s="3">
        <v>1000000</v>
      </c>
      <c r="N466" s="3">
        <v>18</v>
      </c>
      <c r="O466" s="3" t="b">
        <v>0</v>
      </c>
      <c r="P466" s="3" t="b">
        <v>0</v>
      </c>
      <c r="Q466" s="3">
        <v>6164.3835616438373</v>
      </c>
      <c r="R466" s="3">
        <v>348164.38356164377</v>
      </c>
      <c r="S466" s="3">
        <v>354328.76712328772</v>
      </c>
    </row>
    <row r="467" spans="1:19" x14ac:dyDescent="0.2">
      <c r="A467" s="3" t="s">
        <v>822</v>
      </c>
      <c r="B467" s="3" t="s">
        <v>823</v>
      </c>
      <c r="C467" s="3" t="s">
        <v>824</v>
      </c>
      <c r="D467" s="3" t="s">
        <v>385</v>
      </c>
      <c r="E467" s="3" t="s">
        <v>825</v>
      </c>
      <c r="F467" s="3" t="b">
        <v>0</v>
      </c>
      <c r="G467" s="3" t="b">
        <v>0</v>
      </c>
      <c r="H467" s="3" t="s">
        <v>798</v>
      </c>
      <c r="I467" s="4">
        <v>44719</v>
      </c>
      <c r="J467" s="4">
        <v>44763</v>
      </c>
      <c r="K467" s="4">
        <v>45422</v>
      </c>
      <c r="L467" s="3">
        <v>1</v>
      </c>
      <c r="M467" s="3">
        <v>1000000</v>
      </c>
      <c r="N467" s="3">
        <v>18</v>
      </c>
      <c r="O467" s="3" t="b">
        <v>0</v>
      </c>
      <c r="P467" s="3" t="b">
        <v>0</v>
      </c>
      <c r="Q467" s="3">
        <v>9041.0958904109648</v>
      </c>
      <c r="R467" s="3">
        <v>324986.30136986298</v>
      </c>
      <c r="S467" s="3">
        <v>334027.39726027398</v>
      </c>
    </row>
    <row r="468" spans="1:19" x14ac:dyDescent="0.2">
      <c r="A468" s="3" t="s">
        <v>813</v>
      </c>
      <c r="B468" s="3" t="s">
        <v>814</v>
      </c>
      <c r="C468" s="3" t="s">
        <v>305</v>
      </c>
      <c r="D468" s="3" t="s">
        <v>385</v>
      </c>
      <c r="E468" s="3" t="s">
        <v>826</v>
      </c>
      <c r="F468" s="3" t="b">
        <v>0</v>
      </c>
      <c r="G468" s="3" t="b">
        <v>0</v>
      </c>
      <c r="H468" s="3" t="s">
        <v>798</v>
      </c>
      <c r="I468" s="4">
        <v>44727</v>
      </c>
      <c r="J468" s="4">
        <v>44777</v>
      </c>
      <c r="K468" s="4">
        <v>45464</v>
      </c>
      <c r="L468" s="3">
        <v>2</v>
      </c>
      <c r="M468" s="3">
        <v>1000000</v>
      </c>
      <c r="N468" s="3">
        <v>18</v>
      </c>
      <c r="O468" s="3" t="b">
        <v>0</v>
      </c>
      <c r="P468" s="3" t="b">
        <v>0</v>
      </c>
      <c r="Q468" s="3">
        <v>10356.164383561651</v>
      </c>
      <c r="R468" s="3">
        <v>338794.52054794523</v>
      </c>
      <c r="S468" s="3">
        <v>349150.68493150693</v>
      </c>
    </row>
    <row r="469" spans="1:19" x14ac:dyDescent="0.2">
      <c r="A469" s="3" t="s">
        <v>47</v>
      </c>
      <c r="B469" s="3" t="s">
        <v>48</v>
      </c>
      <c r="C469" s="3" t="s">
        <v>49</v>
      </c>
      <c r="D469" s="3" t="s">
        <v>385</v>
      </c>
      <c r="E469" s="3" t="s">
        <v>827</v>
      </c>
      <c r="F469" s="3" t="b">
        <v>0</v>
      </c>
      <c r="G469" s="3" t="b">
        <v>0</v>
      </c>
      <c r="H469" s="3" t="s">
        <v>798</v>
      </c>
      <c r="I469" s="4">
        <v>44946</v>
      </c>
      <c r="J469" s="4">
        <v>45016</v>
      </c>
      <c r="K469" s="4">
        <v>45464</v>
      </c>
      <c r="L469" s="3">
        <v>4</v>
      </c>
      <c r="M469" s="3">
        <v>100000</v>
      </c>
      <c r="N469" s="3">
        <v>14</v>
      </c>
      <c r="O469" s="3" t="b">
        <v>0</v>
      </c>
      <c r="P469" s="3" t="b">
        <v>0</v>
      </c>
      <c r="Q469" s="3">
        <v>1910.2739726027371</v>
      </c>
      <c r="R469" s="3">
        <v>17183.561643835619</v>
      </c>
      <c r="S469" s="3">
        <v>19093.835616438351</v>
      </c>
    </row>
    <row r="470" spans="1:19" x14ac:dyDescent="0.2">
      <c r="A470" s="3" t="s">
        <v>303</v>
      </c>
      <c r="B470" s="3" t="s">
        <v>304</v>
      </c>
      <c r="C470" s="3" t="s">
        <v>305</v>
      </c>
      <c r="D470" s="3" t="s">
        <v>385</v>
      </c>
      <c r="E470" s="3" t="s">
        <v>827</v>
      </c>
      <c r="F470" s="3" t="b">
        <v>0</v>
      </c>
      <c r="G470" s="3" t="b">
        <v>0</v>
      </c>
      <c r="H470" s="3" t="s">
        <v>798</v>
      </c>
      <c r="I470" s="4">
        <v>44713</v>
      </c>
      <c r="J470" s="4">
        <v>44743</v>
      </c>
      <c r="K470" s="4">
        <v>45464</v>
      </c>
      <c r="L470" s="3">
        <v>8</v>
      </c>
      <c r="M470" s="3">
        <v>265000</v>
      </c>
      <c r="N470" s="3">
        <v>18</v>
      </c>
      <c r="O470" s="3" t="b">
        <v>0</v>
      </c>
      <c r="P470" s="3" t="b">
        <v>0</v>
      </c>
      <c r="Q470" s="3">
        <v>1633.5616438356169</v>
      </c>
      <c r="R470" s="3">
        <v>94223.835616438359</v>
      </c>
      <c r="S470" s="3">
        <v>95857.397260273981</v>
      </c>
    </row>
    <row r="471" spans="1:19" x14ac:dyDescent="0.2">
      <c r="A471" s="3" t="s">
        <v>828</v>
      </c>
      <c r="B471" s="3" t="s">
        <v>829</v>
      </c>
      <c r="C471" s="3" t="s">
        <v>540</v>
      </c>
      <c r="D471" s="3" t="s">
        <v>385</v>
      </c>
      <c r="E471" s="3" t="s">
        <v>827</v>
      </c>
      <c r="F471" s="3" t="b">
        <v>0</v>
      </c>
      <c r="G471" s="3" t="b">
        <v>0</v>
      </c>
      <c r="H471" s="3" t="s">
        <v>798</v>
      </c>
      <c r="I471" s="4">
        <v>44713</v>
      </c>
      <c r="J471" s="4">
        <v>44743</v>
      </c>
      <c r="K471" s="4">
        <v>45464</v>
      </c>
      <c r="L471" s="3">
        <v>2</v>
      </c>
      <c r="M471" s="3">
        <v>147910.96</v>
      </c>
      <c r="N471" s="3">
        <v>14</v>
      </c>
      <c r="O471" s="3" t="b">
        <v>0</v>
      </c>
      <c r="P471" s="3" t="b">
        <v>0</v>
      </c>
      <c r="Q471" s="3">
        <v>911.77989041095918</v>
      </c>
      <c r="R471" s="3">
        <v>40904.472061369866</v>
      </c>
      <c r="S471" s="3">
        <v>41816.251951780832</v>
      </c>
    </row>
    <row r="472" spans="1:19" x14ac:dyDescent="0.2">
      <c r="A472" s="3" t="s">
        <v>26</v>
      </c>
      <c r="B472" s="3" t="s">
        <v>27</v>
      </c>
      <c r="C472" s="3" t="s">
        <v>28</v>
      </c>
      <c r="D472" s="3" t="s">
        <v>385</v>
      </c>
      <c r="E472" s="3" t="s">
        <v>827</v>
      </c>
      <c r="F472" s="3" t="b">
        <v>0</v>
      </c>
      <c r="G472" s="3" t="b">
        <v>0</v>
      </c>
      <c r="H472" s="3" t="s">
        <v>798</v>
      </c>
      <c r="I472" s="4">
        <v>44719</v>
      </c>
      <c r="J472" s="4">
        <v>44763</v>
      </c>
      <c r="K472" s="4">
        <v>45464</v>
      </c>
      <c r="L472" s="3">
        <v>15</v>
      </c>
      <c r="M472" s="3">
        <v>400000</v>
      </c>
      <c r="N472" s="3">
        <v>18</v>
      </c>
      <c r="O472" s="3" t="b">
        <v>0</v>
      </c>
      <c r="P472" s="3" t="b">
        <v>0</v>
      </c>
      <c r="Q472" s="3">
        <v>3616.4383561643808</v>
      </c>
      <c r="R472" s="3">
        <v>138279.4520547945</v>
      </c>
      <c r="S472" s="3">
        <v>141895.89041095891</v>
      </c>
    </row>
    <row r="473" spans="1:19" x14ac:dyDescent="0.2">
      <c r="A473" s="3" t="s">
        <v>141</v>
      </c>
      <c r="B473" s="3" t="s">
        <v>142</v>
      </c>
      <c r="C473" s="3" t="s">
        <v>143</v>
      </c>
      <c r="D473" s="3" t="s">
        <v>385</v>
      </c>
      <c r="E473" s="3" t="s">
        <v>827</v>
      </c>
      <c r="F473" s="3" t="b">
        <v>0</v>
      </c>
      <c r="G473" s="3" t="b">
        <v>0</v>
      </c>
      <c r="H473" s="3" t="s">
        <v>798</v>
      </c>
      <c r="I473" s="4">
        <v>44719</v>
      </c>
      <c r="J473" s="4">
        <v>44743</v>
      </c>
      <c r="K473" s="4">
        <v>45464</v>
      </c>
      <c r="L473" s="3">
        <v>4</v>
      </c>
      <c r="M473" s="3">
        <v>100000</v>
      </c>
      <c r="N473" s="3">
        <v>14</v>
      </c>
      <c r="O473" s="3" t="b">
        <v>0</v>
      </c>
      <c r="P473" s="3" t="b">
        <v>0</v>
      </c>
      <c r="Q473" s="3">
        <v>493.15068493150659</v>
      </c>
      <c r="R473" s="3">
        <v>27654.794520547941</v>
      </c>
      <c r="S473" s="3">
        <v>28147.945205479449</v>
      </c>
    </row>
    <row r="474" spans="1:19" x14ac:dyDescent="0.2">
      <c r="A474" s="3" t="s">
        <v>425</v>
      </c>
      <c r="B474" s="3" t="s">
        <v>52</v>
      </c>
      <c r="C474" s="3" t="s">
        <v>53</v>
      </c>
      <c r="D474" s="3" t="s">
        <v>385</v>
      </c>
      <c r="E474" s="3" t="s">
        <v>830</v>
      </c>
      <c r="F474" s="3" t="b">
        <v>1</v>
      </c>
      <c r="G474" s="3" t="b">
        <v>0</v>
      </c>
      <c r="H474" s="3" t="s">
        <v>831</v>
      </c>
      <c r="I474" s="4">
        <v>44908</v>
      </c>
      <c r="J474" s="4">
        <v>44980</v>
      </c>
      <c r="K474" s="4">
        <v>45518</v>
      </c>
      <c r="L474" s="3">
        <v>7</v>
      </c>
      <c r="M474" s="3">
        <v>100000</v>
      </c>
      <c r="N474" s="3">
        <v>18</v>
      </c>
      <c r="O474" s="3" t="b">
        <v>0</v>
      </c>
      <c r="P474" s="3" t="b">
        <v>0</v>
      </c>
      <c r="Q474" s="3">
        <v>1939.041095890409</v>
      </c>
      <c r="R474" s="3">
        <v>26531.506849315068</v>
      </c>
      <c r="S474" s="3">
        <v>28470.547945205479</v>
      </c>
    </row>
    <row r="475" spans="1:19" x14ac:dyDescent="0.2">
      <c r="A475" s="3" t="s">
        <v>51</v>
      </c>
      <c r="B475" s="3" t="s">
        <v>52</v>
      </c>
      <c r="C475" s="3" t="s">
        <v>53</v>
      </c>
      <c r="D475" s="3" t="s">
        <v>385</v>
      </c>
      <c r="E475" s="3" t="s">
        <v>830</v>
      </c>
      <c r="F475" s="3" t="b">
        <v>1</v>
      </c>
      <c r="G475" s="3" t="b">
        <v>0</v>
      </c>
      <c r="H475" s="3" t="s">
        <v>831</v>
      </c>
      <c r="I475" s="4">
        <v>44978</v>
      </c>
      <c r="J475" s="4">
        <v>45072</v>
      </c>
      <c r="K475" s="4">
        <v>45518</v>
      </c>
      <c r="L475" s="3">
        <v>12</v>
      </c>
      <c r="M475" s="3">
        <v>120000</v>
      </c>
      <c r="N475" s="3">
        <v>18</v>
      </c>
      <c r="O475" s="3" t="b">
        <v>0</v>
      </c>
      <c r="P475" s="3" t="b">
        <v>0</v>
      </c>
      <c r="Q475" s="3">
        <v>3182.4657534246599</v>
      </c>
      <c r="R475" s="3">
        <v>26393.424657534251</v>
      </c>
      <c r="S475" s="3">
        <v>29575.890410958909</v>
      </c>
    </row>
    <row r="476" spans="1:19" x14ac:dyDescent="0.2">
      <c r="A476" s="3" t="s">
        <v>206</v>
      </c>
      <c r="B476" s="3" t="s">
        <v>52</v>
      </c>
      <c r="C476" s="3" t="s">
        <v>53</v>
      </c>
      <c r="D476" s="3" t="s">
        <v>385</v>
      </c>
      <c r="E476" s="3" t="s">
        <v>830</v>
      </c>
      <c r="F476" s="3" t="b">
        <v>1</v>
      </c>
      <c r="G476" s="3" t="b">
        <v>0</v>
      </c>
      <c r="H476" s="3" t="s">
        <v>831</v>
      </c>
      <c r="I476" s="4">
        <v>44964</v>
      </c>
      <c r="J476" s="4">
        <v>45072</v>
      </c>
      <c r="K476" s="4">
        <v>45518</v>
      </c>
      <c r="L476" s="3">
        <v>13</v>
      </c>
      <c r="M476" s="3">
        <v>100000</v>
      </c>
      <c r="N476" s="3">
        <v>18</v>
      </c>
      <c r="O476" s="3" t="b">
        <v>0</v>
      </c>
      <c r="P476" s="3" t="b">
        <v>0</v>
      </c>
      <c r="Q476" s="3">
        <v>3035.61643835617</v>
      </c>
      <c r="R476" s="3">
        <v>21994.520547945209</v>
      </c>
      <c r="S476" s="3">
        <v>25030.136986301379</v>
      </c>
    </row>
    <row r="477" spans="1:19" x14ac:dyDescent="0.2">
      <c r="A477" s="3" t="s">
        <v>68</v>
      </c>
      <c r="B477" s="3" t="s">
        <v>69</v>
      </c>
      <c r="C477" s="3" t="s">
        <v>70</v>
      </c>
      <c r="D477" s="3" t="s">
        <v>385</v>
      </c>
      <c r="E477" s="3" t="s">
        <v>830</v>
      </c>
      <c r="F477" s="3" t="b">
        <v>1</v>
      </c>
      <c r="G477" s="3" t="b">
        <v>0</v>
      </c>
      <c r="H477" s="3" t="s">
        <v>831</v>
      </c>
      <c r="I477" s="4">
        <v>44960</v>
      </c>
      <c r="J477" s="4">
        <v>45072</v>
      </c>
      <c r="K477" s="4">
        <v>45518</v>
      </c>
      <c r="L477" s="3">
        <v>7</v>
      </c>
      <c r="M477" s="3">
        <v>110000</v>
      </c>
      <c r="N477" s="3">
        <v>18</v>
      </c>
      <c r="O477" s="3" t="b">
        <v>0</v>
      </c>
      <c r="P477" s="3" t="b">
        <v>0</v>
      </c>
      <c r="Q477" s="3">
        <v>3459.7260273972702</v>
      </c>
      <c r="R477" s="3">
        <v>24193.97260273973</v>
      </c>
      <c r="S477" s="3">
        <v>27653.698630137002</v>
      </c>
    </row>
    <row r="478" spans="1:19" x14ac:dyDescent="0.2">
      <c r="A478" s="3" t="s">
        <v>362</v>
      </c>
      <c r="B478" s="3" t="s">
        <v>363</v>
      </c>
      <c r="C478" s="3" t="s">
        <v>364</v>
      </c>
      <c r="D478" s="3" t="s">
        <v>385</v>
      </c>
      <c r="E478" s="3" t="s">
        <v>830</v>
      </c>
      <c r="F478" s="3" t="b">
        <v>1</v>
      </c>
      <c r="G478" s="3" t="b">
        <v>0</v>
      </c>
      <c r="H478" s="3" t="s">
        <v>831</v>
      </c>
      <c r="I478" s="4">
        <v>45030</v>
      </c>
      <c r="J478" s="4">
        <v>45129</v>
      </c>
      <c r="K478" s="4">
        <v>45518</v>
      </c>
      <c r="L478" s="3">
        <v>5</v>
      </c>
      <c r="M478" s="3">
        <v>238516.44</v>
      </c>
      <c r="N478" s="3">
        <v>14</v>
      </c>
      <c r="O478" s="3" t="b">
        <v>0</v>
      </c>
      <c r="P478" s="3" t="b">
        <v>0</v>
      </c>
      <c r="Q478" s="3">
        <v>6962.7196389041264</v>
      </c>
      <c r="R478" s="3">
        <v>35587.95978739726</v>
      </c>
      <c r="S478" s="3">
        <v>42550.679426301387</v>
      </c>
    </row>
    <row r="479" spans="1:19" x14ac:dyDescent="0.2">
      <c r="A479" s="3" t="s">
        <v>497</v>
      </c>
      <c r="B479" s="3" t="s">
        <v>498</v>
      </c>
      <c r="C479" s="3" t="s">
        <v>499</v>
      </c>
      <c r="D479" s="3" t="s">
        <v>385</v>
      </c>
      <c r="E479" s="3" t="s">
        <v>830</v>
      </c>
      <c r="F479" s="3" t="b">
        <v>1</v>
      </c>
      <c r="G479" s="3" t="b">
        <v>0</v>
      </c>
      <c r="H479" s="3" t="s">
        <v>831</v>
      </c>
      <c r="I479" s="4">
        <v>44943</v>
      </c>
      <c r="J479" s="4">
        <v>45044</v>
      </c>
      <c r="K479" s="4">
        <v>45518</v>
      </c>
      <c r="L479" s="3">
        <v>13</v>
      </c>
      <c r="M479" s="3">
        <v>435021.99</v>
      </c>
      <c r="N479" s="3">
        <v>18</v>
      </c>
      <c r="O479" s="3" t="b">
        <v>0</v>
      </c>
      <c r="P479" s="3" t="b">
        <v>0</v>
      </c>
      <c r="Q479" s="3">
        <v>12162.738103972621</v>
      </c>
      <c r="R479" s="3">
        <v>101687.8799638356</v>
      </c>
      <c r="S479" s="3">
        <v>113850.6180678082</v>
      </c>
    </row>
    <row r="480" spans="1:19" x14ac:dyDescent="0.2">
      <c r="A480" s="3" t="s">
        <v>425</v>
      </c>
      <c r="B480" s="3" t="s">
        <v>52</v>
      </c>
      <c r="C480" s="3" t="s">
        <v>53</v>
      </c>
      <c r="D480" s="3" t="s">
        <v>385</v>
      </c>
      <c r="E480" s="3" t="s">
        <v>832</v>
      </c>
      <c r="F480" s="3" t="b">
        <v>1</v>
      </c>
      <c r="G480" s="3" t="b">
        <v>0</v>
      </c>
      <c r="H480" s="3" t="s">
        <v>831</v>
      </c>
      <c r="I480" s="4">
        <v>44908</v>
      </c>
      <c r="J480" s="4">
        <v>44980</v>
      </c>
      <c r="K480" s="4">
        <v>45518</v>
      </c>
      <c r="L480" s="3">
        <v>8</v>
      </c>
      <c r="M480" s="3">
        <v>100000</v>
      </c>
      <c r="N480" s="3">
        <v>18</v>
      </c>
      <c r="O480" s="3" t="b">
        <v>0</v>
      </c>
      <c r="P480" s="3" t="b">
        <v>0</v>
      </c>
      <c r="Q480" s="3">
        <v>1939.041095890409</v>
      </c>
      <c r="R480" s="3">
        <v>26531.506849315068</v>
      </c>
      <c r="S480" s="3">
        <v>28470.547945205479</v>
      </c>
    </row>
    <row r="481" spans="1:19" x14ac:dyDescent="0.2">
      <c r="A481" s="3" t="s">
        <v>209</v>
      </c>
      <c r="B481" s="3" t="s">
        <v>210</v>
      </c>
      <c r="C481" s="3" t="s">
        <v>118</v>
      </c>
      <c r="D481" s="3" t="s">
        <v>385</v>
      </c>
      <c r="E481" s="3" t="s">
        <v>832</v>
      </c>
      <c r="F481" s="3" t="b">
        <v>1</v>
      </c>
      <c r="G481" s="3" t="b">
        <v>0</v>
      </c>
      <c r="H481" s="3" t="s">
        <v>831</v>
      </c>
      <c r="I481" s="4">
        <v>44943</v>
      </c>
      <c r="J481" s="4">
        <v>45016</v>
      </c>
      <c r="K481" s="4">
        <v>45518</v>
      </c>
      <c r="L481" s="3">
        <v>2</v>
      </c>
      <c r="M481" s="3">
        <v>250000</v>
      </c>
      <c r="N481" s="3">
        <v>14</v>
      </c>
      <c r="O481" s="3" t="b">
        <v>0</v>
      </c>
      <c r="P481" s="3" t="b">
        <v>0</v>
      </c>
      <c r="Q481" s="3">
        <v>4976.027397260279</v>
      </c>
      <c r="R481" s="3">
        <v>48136.986301369863</v>
      </c>
      <c r="S481" s="3">
        <v>53113.013698630137</v>
      </c>
    </row>
    <row r="482" spans="1:19" x14ac:dyDescent="0.2">
      <c r="A482" s="3" t="s">
        <v>178</v>
      </c>
      <c r="B482" s="3" t="s">
        <v>179</v>
      </c>
      <c r="C482" s="3" t="s">
        <v>180</v>
      </c>
      <c r="D482" s="3" t="s">
        <v>385</v>
      </c>
      <c r="E482" s="3" t="s">
        <v>832</v>
      </c>
      <c r="F482" s="3" t="b">
        <v>1</v>
      </c>
      <c r="G482" s="3" t="b">
        <v>0</v>
      </c>
      <c r="H482" s="3" t="s">
        <v>831</v>
      </c>
      <c r="I482" s="4">
        <v>44964</v>
      </c>
      <c r="J482" s="4">
        <v>45072</v>
      </c>
      <c r="K482" s="4">
        <v>45518</v>
      </c>
      <c r="L482" s="3">
        <v>3</v>
      </c>
      <c r="M482" s="3">
        <v>131234.94</v>
      </c>
      <c r="N482" s="3">
        <v>18</v>
      </c>
      <c r="O482" s="3" t="b">
        <v>0</v>
      </c>
      <c r="P482" s="3" t="b">
        <v>0</v>
      </c>
      <c r="Q482" s="3">
        <v>3983.789411506857</v>
      </c>
      <c r="R482" s="3">
        <v>28864.49584438356</v>
      </c>
      <c r="S482" s="3">
        <v>32848.28525589042</v>
      </c>
    </row>
    <row r="483" spans="1:19" x14ac:dyDescent="0.2">
      <c r="A483" s="3" t="s">
        <v>232</v>
      </c>
      <c r="B483" s="3" t="s">
        <v>233</v>
      </c>
      <c r="C483" s="3" t="s">
        <v>234</v>
      </c>
      <c r="D483" s="3" t="s">
        <v>385</v>
      </c>
      <c r="E483" s="3" t="s">
        <v>832</v>
      </c>
      <c r="F483" s="3" t="b">
        <v>1</v>
      </c>
      <c r="G483" s="3" t="b">
        <v>0</v>
      </c>
      <c r="H483" s="3" t="s">
        <v>831</v>
      </c>
      <c r="I483" s="4">
        <v>44916</v>
      </c>
      <c r="J483" s="4">
        <v>45008</v>
      </c>
      <c r="K483" s="4">
        <v>45518</v>
      </c>
      <c r="L483" s="3">
        <v>2</v>
      </c>
      <c r="M483" s="3">
        <v>186816.78</v>
      </c>
      <c r="N483" s="3">
        <v>14</v>
      </c>
      <c r="O483" s="3" t="b">
        <v>0</v>
      </c>
      <c r="P483" s="3" t="b">
        <v>0</v>
      </c>
      <c r="Q483" s="3">
        <v>4656.3442631506832</v>
      </c>
      <c r="R483" s="3">
        <v>36544.433128767123</v>
      </c>
      <c r="S483" s="3">
        <v>41200.777391917807</v>
      </c>
    </row>
    <row r="484" spans="1:19" x14ac:dyDescent="0.2">
      <c r="A484" s="3" t="s">
        <v>418</v>
      </c>
      <c r="B484" s="3" t="s">
        <v>419</v>
      </c>
      <c r="C484" s="3" t="s">
        <v>420</v>
      </c>
      <c r="D484" s="3" t="s">
        <v>385</v>
      </c>
      <c r="E484" s="3" t="s">
        <v>832</v>
      </c>
      <c r="F484" s="3" t="b">
        <v>1</v>
      </c>
      <c r="G484" s="3" t="b">
        <v>0</v>
      </c>
      <c r="H484" s="3" t="s">
        <v>831</v>
      </c>
      <c r="I484" s="4">
        <v>44944</v>
      </c>
      <c r="J484" s="4">
        <v>45016</v>
      </c>
      <c r="K484" s="4">
        <v>45518</v>
      </c>
      <c r="L484" s="3">
        <v>9</v>
      </c>
      <c r="M484" s="3">
        <v>429243.84</v>
      </c>
      <c r="N484" s="3">
        <v>18</v>
      </c>
      <c r="O484" s="3" t="b">
        <v>0</v>
      </c>
      <c r="P484" s="3" t="b">
        <v>0</v>
      </c>
      <c r="Q484" s="3">
        <v>8429.055406027388</v>
      </c>
      <c r="R484" s="3">
        <v>106264.3106367123</v>
      </c>
      <c r="S484" s="3">
        <v>114693.3660427397</v>
      </c>
    </row>
    <row r="485" spans="1:19" x14ac:dyDescent="0.2">
      <c r="A485" s="3" t="s">
        <v>833</v>
      </c>
      <c r="B485" s="3" t="s">
        <v>834</v>
      </c>
      <c r="C485" s="3" t="s">
        <v>835</v>
      </c>
      <c r="D485" s="3" t="s">
        <v>385</v>
      </c>
      <c r="E485" s="3" t="s">
        <v>836</v>
      </c>
      <c r="F485" s="3" t="b">
        <v>1</v>
      </c>
      <c r="G485" s="3" t="b">
        <v>0</v>
      </c>
      <c r="H485" s="3" t="s">
        <v>831</v>
      </c>
      <c r="I485" s="4">
        <v>44950</v>
      </c>
      <c r="J485" s="4">
        <v>45016</v>
      </c>
      <c r="K485" s="4">
        <v>45518</v>
      </c>
      <c r="L485" s="3">
        <v>3</v>
      </c>
      <c r="M485" s="3">
        <v>602626.71</v>
      </c>
      <c r="N485" s="3">
        <v>18</v>
      </c>
      <c r="O485" s="3" t="b">
        <v>0</v>
      </c>
      <c r="P485" s="3" t="b">
        <v>0</v>
      </c>
      <c r="Q485" s="3">
        <v>10867.91868102739</v>
      </c>
      <c r="R485" s="3">
        <v>149187.2589468493</v>
      </c>
      <c r="S485" s="3">
        <v>160055.17762787669</v>
      </c>
    </row>
    <row r="486" spans="1:19" x14ac:dyDescent="0.2">
      <c r="A486" s="3" t="s">
        <v>411</v>
      </c>
      <c r="B486" s="3" t="s">
        <v>412</v>
      </c>
      <c r="C486" s="3" t="s">
        <v>413</v>
      </c>
      <c r="D486" s="3" t="s">
        <v>385</v>
      </c>
      <c r="E486" s="3" t="s">
        <v>836</v>
      </c>
      <c r="F486" s="3" t="b">
        <v>1</v>
      </c>
      <c r="G486" s="3" t="b">
        <v>0</v>
      </c>
      <c r="H486" s="3" t="s">
        <v>831</v>
      </c>
      <c r="I486" s="4">
        <v>44950</v>
      </c>
      <c r="J486" s="4">
        <v>45044</v>
      </c>
      <c r="K486" s="4">
        <v>45518</v>
      </c>
      <c r="L486" s="3">
        <v>8</v>
      </c>
      <c r="M486" s="3">
        <v>278815.07</v>
      </c>
      <c r="N486" s="3">
        <v>18</v>
      </c>
      <c r="O486" s="3" t="b">
        <v>0</v>
      </c>
      <c r="P486" s="3" t="b">
        <v>0</v>
      </c>
      <c r="Q486" s="3">
        <v>7274.0178193835718</v>
      </c>
      <c r="R486" s="3">
        <v>65173.977458630143</v>
      </c>
      <c r="S486" s="3">
        <v>72447.99527801371</v>
      </c>
    </row>
    <row r="487" spans="1:19" x14ac:dyDescent="0.2">
      <c r="A487" s="3" t="s">
        <v>418</v>
      </c>
      <c r="B487" s="3" t="s">
        <v>419</v>
      </c>
      <c r="C487" s="3" t="s">
        <v>420</v>
      </c>
      <c r="D487" s="3" t="s">
        <v>385</v>
      </c>
      <c r="E487" s="3" t="s">
        <v>836</v>
      </c>
      <c r="F487" s="3" t="b">
        <v>1</v>
      </c>
      <c r="G487" s="3" t="b">
        <v>0</v>
      </c>
      <c r="H487" s="3" t="s">
        <v>831</v>
      </c>
      <c r="I487" s="4">
        <v>44946</v>
      </c>
      <c r="J487" s="4">
        <v>45016</v>
      </c>
      <c r="K487" s="4">
        <v>45518</v>
      </c>
      <c r="L487" s="3">
        <v>10</v>
      </c>
      <c r="M487" s="3">
        <v>237315.07</v>
      </c>
      <c r="N487" s="3">
        <v>18</v>
      </c>
      <c r="O487" s="3" t="b">
        <v>0</v>
      </c>
      <c r="P487" s="3" t="b">
        <v>0</v>
      </c>
      <c r="Q487" s="3">
        <v>4533.3680152739717</v>
      </c>
      <c r="R487" s="3">
        <v>58750.108836164392</v>
      </c>
      <c r="S487" s="3">
        <v>63283.476851438347</v>
      </c>
    </row>
    <row r="488" spans="1:19" x14ac:dyDescent="0.2">
      <c r="A488" s="3" t="s">
        <v>91</v>
      </c>
      <c r="B488" s="3" t="s">
        <v>92</v>
      </c>
      <c r="C488" s="3" t="s">
        <v>93</v>
      </c>
      <c r="D488" s="3" t="s">
        <v>385</v>
      </c>
      <c r="E488" s="3" t="s">
        <v>837</v>
      </c>
      <c r="F488" s="3" t="b">
        <v>1</v>
      </c>
      <c r="G488" s="3" t="b">
        <v>0</v>
      </c>
      <c r="H488" s="3" t="s">
        <v>831</v>
      </c>
      <c r="I488" s="4">
        <v>44916</v>
      </c>
      <c r="J488" s="4">
        <v>45016</v>
      </c>
      <c r="K488" s="4">
        <v>45518</v>
      </c>
      <c r="L488" s="3">
        <v>10</v>
      </c>
      <c r="M488" s="3">
        <v>1108630.1399999999</v>
      </c>
      <c r="N488" s="3">
        <v>18</v>
      </c>
      <c r="O488" s="3" t="b">
        <v>0</v>
      </c>
      <c r="P488" s="3" t="b">
        <v>0</v>
      </c>
      <c r="Q488" s="3">
        <v>30062.10085109586</v>
      </c>
      <c r="R488" s="3">
        <v>274454.29986410961</v>
      </c>
      <c r="S488" s="3">
        <v>304516.40071520553</v>
      </c>
    </row>
    <row r="489" spans="1:19" x14ac:dyDescent="0.2">
      <c r="A489" s="3" t="s">
        <v>303</v>
      </c>
      <c r="B489" s="3" t="s">
        <v>304</v>
      </c>
      <c r="C489" s="3" t="s">
        <v>305</v>
      </c>
      <c r="D489" s="3" t="s">
        <v>385</v>
      </c>
      <c r="E489" s="3" t="s">
        <v>838</v>
      </c>
      <c r="F489" s="3" t="b">
        <v>1</v>
      </c>
      <c r="G489" s="3" t="b">
        <v>0</v>
      </c>
      <c r="H489" s="3" t="s">
        <v>831</v>
      </c>
      <c r="I489" s="4">
        <v>44950</v>
      </c>
      <c r="J489" s="4">
        <v>45016</v>
      </c>
      <c r="K489" s="4">
        <v>45518</v>
      </c>
      <c r="L489" s="3">
        <v>9</v>
      </c>
      <c r="M489" s="3">
        <v>291044.52</v>
      </c>
      <c r="N489" s="3">
        <v>18</v>
      </c>
      <c r="O489" s="3" t="b">
        <v>0</v>
      </c>
      <c r="P489" s="3" t="b">
        <v>0</v>
      </c>
      <c r="Q489" s="3">
        <v>5248.7686380821979</v>
      </c>
      <c r="R489" s="3">
        <v>72051.459800547949</v>
      </c>
      <c r="S489" s="3">
        <v>77300.228438630147</v>
      </c>
    </row>
    <row r="490" spans="1:19" x14ac:dyDescent="0.2">
      <c r="A490" s="3" t="s">
        <v>252</v>
      </c>
      <c r="B490" s="3" t="s">
        <v>253</v>
      </c>
      <c r="C490" s="3" t="s">
        <v>254</v>
      </c>
      <c r="D490" s="3" t="s">
        <v>385</v>
      </c>
      <c r="E490" s="3" t="s">
        <v>838</v>
      </c>
      <c r="F490" s="3" t="b">
        <v>1</v>
      </c>
      <c r="G490" s="3" t="b">
        <v>0</v>
      </c>
      <c r="H490" s="3" t="s">
        <v>831</v>
      </c>
      <c r="I490" s="4">
        <v>44952</v>
      </c>
      <c r="J490" s="4">
        <v>45044</v>
      </c>
      <c r="K490" s="4">
        <v>45518</v>
      </c>
      <c r="L490" s="3">
        <v>12</v>
      </c>
      <c r="M490" s="3">
        <v>566390.41</v>
      </c>
      <c r="N490" s="3">
        <v>18</v>
      </c>
      <c r="O490" s="3" t="b">
        <v>0</v>
      </c>
      <c r="P490" s="3" t="b">
        <v>0</v>
      </c>
      <c r="Q490" s="3">
        <v>14473.990545958881</v>
      </c>
      <c r="R490" s="3">
        <v>132395.69803068499</v>
      </c>
      <c r="S490" s="3">
        <v>146869.68857664379</v>
      </c>
    </row>
    <row r="491" spans="1:19" x14ac:dyDescent="0.2">
      <c r="A491" s="3" t="s">
        <v>526</v>
      </c>
      <c r="B491" s="3" t="s">
        <v>527</v>
      </c>
      <c r="C491" s="3" t="s">
        <v>528</v>
      </c>
      <c r="D491" s="3" t="s">
        <v>385</v>
      </c>
      <c r="E491" s="3" t="s">
        <v>838</v>
      </c>
      <c r="F491" s="3" t="b">
        <v>1</v>
      </c>
      <c r="G491" s="3" t="b">
        <v>0</v>
      </c>
      <c r="H491" s="3" t="s">
        <v>831</v>
      </c>
      <c r="I491" s="4">
        <v>44914</v>
      </c>
      <c r="J491" s="4">
        <v>45008</v>
      </c>
      <c r="K491" s="4">
        <v>45518</v>
      </c>
      <c r="L491" s="3">
        <v>8</v>
      </c>
      <c r="M491" s="3">
        <v>250000</v>
      </c>
      <c r="N491" s="3">
        <v>16</v>
      </c>
      <c r="O491" s="3" t="b">
        <v>0</v>
      </c>
      <c r="P491" s="3" t="b">
        <v>0</v>
      </c>
      <c r="Q491" s="3">
        <v>6364.7260273972652</v>
      </c>
      <c r="R491" s="3">
        <v>55890.410958904111</v>
      </c>
      <c r="S491" s="3">
        <v>62255.136986301382</v>
      </c>
    </row>
    <row r="492" spans="1:19" x14ac:dyDescent="0.2">
      <c r="A492" s="3" t="s">
        <v>51</v>
      </c>
      <c r="B492" s="3" t="s">
        <v>52</v>
      </c>
      <c r="C492" s="3" t="s">
        <v>53</v>
      </c>
      <c r="D492" s="3" t="s">
        <v>385</v>
      </c>
      <c r="E492" s="3" t="s">
        <v>839</v>
      </c>
      <c r="F492" s="3" t="b">
        <v>1</v>
      </c>
      <c r="G492" s="3" t="b">
        <v>0</v>
      </c>
      <c r="H492" s="3" t="s">
        <v>831</v>
      </c>
      <c r="I492" s="4">
        <v>44938</v>
      </c>
      <c r="J492" s="4">
        <v>45044</v>
      </c>
      <c r="K492" s="4">
        <v>45518</v>
      </c>
      <c r="L492" s="3">
        <v>10</v>
      </c>
      <c r="M492" s="3">
        <v>100000</v>
      </c>
      <c r="N492" s="3">
        <v>18</v>
      </c>
      <c r="O492" s="3" t="b">
        <v>0</v>
      </c>
      <c r="P492" s="3" t="b">
        <v>0</v>
      </c>
      <c r="Q492" s="3">
        <v>2929.4520547945231</v>
      </c>
      <c r="R492" s="3">
        <v>23375.34246575342</v>
      </c>
      <c r="S492" s="3">
        <v>26304.794520547948</v>
      </c>
    </row>
    <row r="493" spans="1:19" x14ac:dyDescent="0.2">
      <c r="A493" s="3" t="s">
        <v>68</v>
      </c>
      <c r="B493" s="3" t="s">
        <v>69</v>
      </c>
      <c r="C493" s="3" t="s">
        <v>70</v>
      </c>
      <c r="D493" s="3" t="s">
        <v>385</v>
      </c>
      <c r="E493" s="3" t="s">
        <v>839</v>
      </c>
      <c r="F493" s="3" t="b">
        <v>1</v>
      </c>
      <c r="G493" s="3" t="b">
        <v>0</v>
      </c>
      <c r="H493" s="3" t="s">
        <v>831</v>
      </c>
      <c r="I493" s="4">
        <v>44960</v>
      </c>
      <c r="J493" s="4">
        <v>45072</v>
      </c>
      <c r="K493" s="4">
        <v>45518</v>
      </c>
      <c r="L493" s="3">
        <v>8</v>
      </c>
      <c r="M493" s="3">
        <v>110000</v>
      </c>
      <c r="N493" s="3">
        <v>18</v>
      </c>
      <c r="O493" s="3" t="b">
        <v>0</v>
      </c>
      <c r="P493" s="3" t="b">
        <v>0</v>
      </c>
      <c r="Q493" s="3">
        <v>3459.7260273972702</v>
      </c>
      <c r="R493" s="3">
        <v>24193.97260273973</v>
      </c>
      <c r="S493" s="3">
        <v>27653.698630137002</v>
      </c>
    </row>
    <row r="494" spans="1:19" x14ac:dyDescent="0.2">
      <c r="A494" s="3" t="s">
        <v>144</v>
      </c>
      <c r="B494" s="3" t="s">
        <v>145</v>
      </c>
      <c r="C494" s="3" t="s">
        <v>146</v>
      </c>
      <c r="D494" s="3" t="s">
        <v>385</v>
      </c>
      <c r="E494" s="3" t="s">
        <v>839</v>
      </c>
      <c r="F494" s="3" t="b">
        <v>1</v>
      </c>
      <c r="G494" s="3" t="b">
        <v>0</v>
      </c>
      <c r="H494" s="3" t="s">
        <v>831</v>
      </c>
      <c r="I494" s="4">
        <v>44958</v>
      </c>
      <c r="J494" s="4">
        <v>45072</v>
      </c>
      <c r="K494" s="4">
        <v>45518</v>
      </c>
      <c r="L494" s="3">
        <v>6</v>
      </c>
      <c r="M494" s="3">
        <v>256652.05</v>
      </c>
      <c r="N494" s="3">
        <v>14</v>
      </c>
      <c r="O494" s="3" t="b">
        <v>0</v>
      </c>
      <c r="P494" s="3" t="b">
        <v>0</v>
      </c>
      <c r="Q494" s="3">
        <v>8212.8656000000192</v>
      </c>
      <c r="R494" s="3">
        <v>43905.079457534237</v>
      </c>
      <c r="S494" s="3">
        <v>52117.945057534263</v>
      </c>
    </row>
    <row r="495" spans="1:19" x14ac:dyDescent="0.2">
      <c r="A495" s="3" t="s">
        <v>402</v>
      </c>
      <c r="B495" s="3" t="s">
        <v>159</v>
      </c>
      <c r="C495" s="3" t="s">
        <v>160</v>
      </c>
      <c r="D495" s="3" t="s">
        <v>385</v>
      </c>
      <c r="E495" s="3" t="s">
        <v>839</v>
      </c>
      <c r="F495" s="3" t="b">
        <v>1</v>
      </c>
      <c r="G495" s="3" t="b">
        <v>0</v>
      </c>
      <c r="H495" s="3" t="s">
        <v>831</v>
      </c>
      <c r="I495" s="4">
        <v>44942</v>
      </c>
      <c r="J495" s="4">
        <v>45016</v>
      </c>
      <c r="K495" s="4">
        <v>45518</v>
      </c>
      <c r="L495" s="3">
        <v>4</v>
      </c>
      <c r="M495" s="3">
        <v>229795.89</v>
      </c>
      <c r="N495" s="3">
        <v>16</v>
      </c>
      <c r="O495" s="3" t="b">
        <v>0</v>
      </c>
      <c r="P495" s="3" t="b">
        <v>0</v>
      </c>
      <c r="Q495" s="3">
        <v>4635.266411301377</v>
      </c>
      <c r="R495" s="3">
        <v>50567.687355616443</v>
      </c>
      <c r="S495" s="3">
        <v>55202.95376691781</v>
      </c>
    </row>
    <row r="496" spans="1:19" x14ac:dyDescent="0.2">
      <c r="A496" s="3" t="s">
        <v>484</v>
      </c>
      <c r="B496" s="3" t="s">
        <v>485</v>
      </c>
      <c r="C496" s="3" t="s">
        <v>486</v>
      </c>
      <c r="D496" s="3" t="s">
        <v>385</v>
      </c>
      <c r="E496" s="3" t="s">
        <v>839</v>
      </c>
      <c r="F496" s="3" t="b">
        <v>1</v>
      </c>
      <c r="G496" s="3" t="b">
        <v>0</v>
      </c>
      <c r="H496" s="3" t="s">
        <v>831</v>
      </c>
      <c r="I496" s="4">
        <v>44992</v>
      </c>
      <c r="J496" s="4">
        <v>45107</v>
      </c>
      <c r="K496" s="4">
        <v>45518</v>
      </c>
      <c r="L496" s="3">
        <v>8</v>
      </c>
      <c r="M496" s="3">
        <v>350000</v>
      </c>
      <c r="N496" s="3">
        <v>18</v>
      </c>
      <c r="O496" s="3" t="b">
        <v>0</v>
      </c>
      <c r="P496" s="3" t="b">
        <v>0</v>
      </c>
      <c r="Q496" s="3">
        <v>11607.534246575349</v>
      </c>
      <c r="R496" s="3">
        <v>70939.726027397264</v>
      </c>
      <c r="S496" s="3">
        <v>82547.260273972614</v>
      </c>
    </row>
    <row r="497" spans="1:19" x14ac:dyDescent="0.2">
      <c r="A497" s="3" t="s">
        <v>303</v>
      </c>
      <c r="B497" s="3" t="s">
        <v>304</v>
      </c>
      <c r="C497" s="3" t="s">
        <v>305</v>
      </c>
      <c r="D497" s="3" t="s">
        <v>385</v>
      </c>
      <c r="E497" s="3" t="s">
        <v>840</v>
      </c>
      <c r="F497" s="3" t="b">
        <v>0</v>
      </c>
      <c r="G497" s="3" t="b">
        <v>0</v>
      </c>
      <c r="H497" s="3" t="s">
        <v>831</v>
      </c>
      <c r="I497" s="4">
        <v>44952</v>
      </c>
      <c r="J497" s="4">
        <v>45044</v>
      </c>
      <c r="K497" s="4">
        <v>45518</v>
      </c>
      <c r="L497" s="3">
        <v>10</v>
      </c>
      <c r="M497" s="3">
        <v>170585.96</v>
      </c>
      <c r="N497" s="3">
        <v>18</v>
      </c>
      <c r="O497" s="3" t="b">
        <v>0</v>
      </c>
      <c r="P497" s="3" t="b">
        <v>0</v>
      </c>
      <c r="Q497" s="3">
        <v>4359.2891558904121</v>
      </c>
      <c r="R497" s="3">
        <v>39875.052348493147</v>
      </c>
      <c r="S497" s="3">
        <v>44234.341504383563</v>
      </c>
    </row>
    <row r="498" spans="1:19" x14ac:dyDescent="0.2">
      <c r="A498" s="3" t="s">
        <v>122</v>
      </c>
      <c r="B498" s="3" t="s">
        <v>123</v>
      </c>
      <c r="C498" s="3" t="s">
        <v>124</v>
      </c>
      <c r="D498" s="3" t="s">
        <v>385</v>
      </c>
      <c r="E498" s="3" t="s">
        <v>840</v>
      </c>
      <c r="F498" s="3" t="b">
        <v>0</v>
      </c>
      <c r="G498" s="3" t="b">
        <v>0</v>
      </c>
      <c r="H498" s="3" t="s">
        <v>831</v>
      </c>
      <c r="I498" s="4">
        <v>44960</v>
      </c>
      <c r="J498" s="4">
        <v>45072</v>
      </c>
      <c r="K498" s="4">
        <v>45518</v>
      </c>
      <c r="L498" s="3">
        <v>11</v>
      </c>
      <c r="M498" s="3">
        <v>258587.14</v>
      </c>
      <c r="N498" s="3">
        <v>18</v>
      </c>
      <c r="O498" s="3" t="b">
        <v>0</v>
      </c>
      <c r="P498" s="3" t="b">
        <v>0</v>
      </c>
      <c r="Q498" s="3">
        <v>8133.0968964383728</v>
      </c>
      <c r="R498" s="3">
        <v>56875.001641643838</v>
      </c>
      <c r="S498" s="3">
        <v>65008.098538082217</v>
      </c>
    </row>
    <row r="499" spans="1:19" x14ac:dyDescent="0.2">
      <c r="A499" s="3" t="s">
        <v>345</v>
      </c>
      <c r="B499" s="3" t="s">
        <v>346</v>
      </c>
      <c r="C499" s="3" t="s">
        <v>347</v>
      </c>
      <c r="D499" s="3" t="s">
        <v>385</v>
      </c>
      <c r="E499" s="3" t="s">
        <v>840</v>
      </c>
      <c r="F499" s="3" t="b">
        <v>0</v>
      </c>
      <c r="G499" s="3" t="b">
        <v>0</v>
      </c>
      <c r="H499" s="3" t="s">
        <v>831</v>
      </c>
      <c r="I499" s="4">
        <v>44952</v>
      </c>
      <c r="J499" s="4">
        <v>45044</v>
      </c>
      <c r="K499" s="4">
        <v>45518</v>
      </c>
      <c r="L499" s="3">
        <v>2</v>
      </c>
      <c r="M499" s="3">
        <v>500000</v>
      </c>
      <c r="N499" s="3">
        <v>16</v>
      </c>
      <c r="O499" s="3" t="b">
        <v>0</v>
      </c>
      <c r="P499" s="3" t="b">
        <v>0</v>
      </c>
      <c r="Q499" s="3">
        <v>12777.397260274</v>
      </c>
      <c r="R499" s="3">
        <v>103890.4109589041</v>
      </c>
      <c r="S499" s="3">
        <v>116667.8082191781</v>
      </c>
    </row>
    <row r="500" spans="1:19" x14ac:dyDescent="0.2">
      <c r="A500" s="3" t="s">
        <v>298</v>
      </c>
      <c r="B500" s="3" t="s">
        <v>299</v>
      </c>
      <c r="C500" s="3" t="s">
        <v>300</v>
      </c>
      <c r="D500" s="3" t="s">
        <v>385</v>
      </c>
      <c r="E500" s="3" t="s">
        <v>840</v>
      </c>
      <c r="F500" s="3" t="b">
        <v>0</v>
      </c>
      <c r="G500" s="3" t="b">
        <v>0</v>
      </c>
      <c r="H500" s="3" t="s">
        <v>831</v>
      </c>
      <c r="I500" s="4">
        <v>44946</v>
      </c>
      <c r="J500" s="4">
        <v>45016</v>
      </c>
      <c r="K500" s="4">
        <v>45518</v>
      </c>
      <c r="L500" s="3">
        <v>2</v>
      </c>
      <c r="M500" s="3">
        <v>187515.41</v>
      </c>
      <c r="N500" s="3">
        <v>14</v>
      </c>
      <c r="O500" s="3" t="b">
        <v>0</v>
      </c>
      <c r="P500" s="3" t="b">
        <v>0</v>
      </c>
      <c r="Q500" s="3">
        <v>3582.058071849312</v>
      </c>
      <c r="R500" s="3">
        <v>36105.706889863017</v>
      </c>
      <c r="S500" s="3">
        <v>39687.764961712339</v>
      </c>
    </row>
    <row r="501" spans="1:19" x14ac:dyDescent="0.2">
      <c r="A501" s="3" t="s">
        <v>51</v>
      </c>
      <c r="B501" s="3" t="s">
        <v>52</v>
      </c>
      <c r="C501" s="3" t="s">
        <v>53</v>
      </c>
      <c r="D501" s="3" t="s">
        <v>385</v>
      </c>
      <c r="E501" s="3" t="s">
        <v>841</v>
      </c>
      <c r="F501" s="3" t="b">
        <v>0</v>
      </c>
      <c r="G501" s="3" t="b">
        <v>0</v>
      </c>
      <c r="H501" s="3" t="s">
        <v>831</v>
      </c>
      <c r="I501" s="4">
        <v>44965</v>
      </c>
      <c r="J501" s="4">
        <v>45072</v>
      </c>
      <c r="K501" s="4">
        <v>45518</v>
      </c>
      <c r="L501" s="3">
        <v>11</v>
      </c>
      <c r="M501" s="3">
        <v>110000</v>
      </c>
      <c r="N501" s="3">
        <v>18</v>
      </c>
      <c r="O501" s="3" t="b">
        <v>0</v>
      </c>
      <c r="P501" s="3" t="b">
        <v>0</v>
      </c>
      <c r="Q501" s="3">
        <v>3309.041095890419</v>
      </c>
      <c r="R501" s="3">
        <v>24193.97260273973</v>
      </c>
      <c r="S501" s="3">
        <v>27503.01369863014</v>
      </c>
    </row>
    <row r="502" spans="1:19" x14ac:dyDescent="0.2">
      <c r="A502" s="3" t="s">
        <v>239</v>
      </c>
      <c r="B502" s="3" t="s">
        <v>240</v>
      </c>
      <c r="C502" s="3" t="s">
        <v>241</v>
      </c>
      <c r="D502" s="3" t="s">
        <v>385</v>
      </c>
      <c r="E502" s="3" t="s">
        <v>841</v>
      </c>
      <c r="F502" s="3" t="b">
        <v>0</v>
      </c>
      <c r="G502" s="3" t="b">
        <v>0</v>
      </c>
      <c r="H502" s="3" t="s">
        <v>831</v>
      </c>
      <c r="I502" s="4">
        <v>44964</v>
      </c>
      <c r="J502" s="4">
        <v>45072</v>
      </c>
      <c r="K502" s="4">
        <v>45518</v>
      </c>
      <c r="L502" s="3">
        <v>7</v>
      </c>
      <c r="M502" s="3">
        <v>819398.7</v>
      </c>
      <c r="N502" s="3">
        <v>18</v>
      </c>
      <c r="O502" s="3" t="b">
        <v>0</v>
      </c>
      <c r="P502" s="3" t="b">
        <v>0</v>
      </c>
      <c r="Q502" s="3">
        <v>24873.801632876759</v>
      </c>
      <c r="R502" s="3">
        <v>180222.81544109591</v>
      </c>
      <c r="S502" s="3">
        <v>205096.61707397271</v>
      </c>
    </row>
    <row r="503" spans="1:19" x14ac:dyDescent="0.2">
      <c r="A503" s="3" t="s">
        <v>294</v>
      </c>
      <c r="B503" s="3" t="s">
        <v>295</v>
      </c>
      <c r="C503" s="3" t="s">
        <v>296</v>
      </c>
      <c r="D503" s="3" t="s">
        <v>385</v>
      </c>
      <c r="E503" s="3" t="s">
        <v>841</v>
      </c>
      <c r="F503" s="3" t="b">
        <v>0</v>
      </c>
      <c r="G503" s="3" t="b">
        <v>0</v>
      </c>
      <c r="H503" s="3" t="s">
        <v>831</v>
      </c>
      <c r="I503" s="4">
        <v>45012</v>
      </c>
      <c r="J503" s="4">
        <v>45129</v>
      </c>
      <c r="K503" s="4">
        <v>45518</v>
      </c>
      <c r="L503" s="3">
        <v>2</v>
      </c>
      <c r="M503" s="3">
        <v>192071.92</v>
      </c>
      <c r="N503" s="3">
        <v>14</v>
      </c>
      <c r="O503" s="3" t="b">
        <v>0</v>
      </c>
      <c r="P503" s="3" t="b">
        <v>0</v>
      </c>
      <c r="Q503" s="3">
        <v>6590.961090410965</v>
      </c>
      <c r="R503" s="3">
        <v>28658.18291287672</v>
      </c>
      <c r="S503" s="3">
        <v>35249.144003287693</v>
      </c>
    </row>
    <row r="504" spans="1:19" x14ac:dyDescent="0.2">
      <c r="A504" s="3" t="s">
        <v>339</v>
      </c>
      <c r="B504" s="3" t="s">
        <v>340</v>
      </c>
      <c r="C504" s="3" t="s">
        <v>56</v>
      </c>
      <c r="D504" s="3" t="s">
        <v>385</v>
      </c>
      <c r="E504" s="3" t="s">
        <v>842</v>
      </c>
      <c r="F504" s="3" t="b">
        <v>0</v>
      </c>
      <c r="G504" s="3" t="b">
        <v>0</v>
      </c>
      <c r="H504" s="3" t="s">
        <v>831</v>
      </c>
      <c r="I504" s="4">
        <v>44964</v>
      </c>
      <c r="J504" s="4">
        <v>45072</v>
      </c>
      <c r="K504" s="4">
        <v>45518</v>
      </c>
      <c r="L504" s="3">
        <v>4</v>
      </c>
      <c r="M504" s="3">
        <v>586801.37</v>
      </c>
      <c r="N504" s="3">
        <v>18</v>
      </c>
      <c r="O504" s="3" t="b">
        <v>0</v>
      </c>
      <c r="P504" s="3" t="b">
        <v>0</v>
      </c>
      <c r="Q504" s="3">
        <v>17813.038848219148</v>
      </c>
      <c r="R504" s="3">
        <v>129064.14790027399</v>
      </c>
      <c r="S504" s="3">
        <v>146877.18674849311</v>
      </c>
    </row>
    <row r="505" spans="1:19" x14ac:dyDescent="0.2">
      <c r="A505" s="3" t="s">
        <v>246</v>
      </c>
      <c r="B505" s="3" t="s">
        <v>247</v>
      </c>
      <c r="C505" s="3" t="s">
        <v>248</v>
      </c>
      <c r="D505" s="3" t="s">
        <v>385</v>
      </c>
      <c r="E505" s="3" t="s">
        <v>842</v>
      </c>
      <c r="F505" s="3" t="b">
        <v>0</v>
      </c>
      <c r="G505" s="3" t="b">
        <v>0</v>
      </c>
      <c r="H505" s="3" t="s">
        <v>831</v>
      </c>
      <c r="I505" s="4">
        <v>44964</v>
      </c>
      <c r="J505" s="4">
        <v>45072</v>
      </c>
      <c r="K505" s="4">
        <v>45518</v>
      </c>
      <c r="L505" s="3">
        <v>2</v>
      </c>
      <c r="M505" s="3">
        <v>504150.68</v>
      </c>
      <c r="N505" s="3">
        <v>16</v>
      </c>
      <c r="O505" s="3" t="b">
        <v>0</v>
      </c>
      <c r="P505" s="3" t="b">
        <v>0</v>
      </c>
      <c r="Q505" s="3">
        <v>15304.080916164419</v>
      </c>
      <c r="R505" s="3">
        <v>98564.91102684931</v>
      </c>
      <c r="S505" s="3">
        <v>113868.99194301369</v>
      </c>
    </row>
    <row r="506" spans="1:19" x14ac:dyDescent="0.2">
      <c r="A506" s="3" t="s">
        <v>335</v>
      </c>
      <c r="B506" s="3" t="s">
        <v>336</v>
      </c>
      <c r="C506" s="3" t="s">
        <v>337</v>
      </c>
      <c r="D506" s="3" t="s">
        <v>385</v>
      </c>
      <c r="E506" s="3" t="s">
        <v>843</v>
      </c>
      <c r="F506" s="3" t="b">
        <v>0</v>
      </c>
      <c r="G506" s="3" t="b">
        <v>0</v>
      </c>
      <c r="H506" s="3" t="s">
        <v>831</v>
      </c>
      <c r="I506" s="4">
        <v>44960</v>
      </c>
      <c r="J506" s="4">
        <v>45072</v>
      </c>
      <c r="K506" s="4">
        <v>45518</v>
      </c>
      <c r="L506" s="3">
        <v>2</v>
      </c>
      <c r="M506" s="3">
        <v>1000000</v>
      </c>
      <c r="N506" s="3">
        <v>18</v>
      </c>
      <c r="O506" s="3" t="b">
        <v>0</v>
      </c>
      <c r="P506" s="3" t="b">
        <v>0</v>
      </c>
      <c r="Q506" s="3">
        <v>31452.05479452062</v>
      </c>
      <c r="R506" s="3">
        <v>219945.2054794521</v>
      </c>
      <c r="S506" s="3">
        <v>251397.2602739727</v>
      </c>
    </row>
    <row r="507" spans="1:19" x14ac:dyDescent="0.2">
      <c r="A507" s="3" t="s">
        <v>451</v>
      </c>
      <c r="B507" s="3" t="s">
        <v>452</v>
      </c>
      <c r="C507" s="3" t="s">
        <v>177</v>
      </c>
      <c r="D507" s="3" t="s">
        <v>385</v>
      </c>
      <c r="E507" s="3" t="s">
        <v>843</v>
      </c>
      <c r="F507" s="3" t="b">
        <v>0</v>
      </c>
      <c r="G507" s="3" t="b">
        <v>0</v>
      </c>
      <c r="H507" s="3" t="s">
        <v>831</v>
      </c>
      <c r="I507" s="4">
        <v>44973</v>
      </c>
      <c r="J507" s="4">
        <v>45072</v>
      </c>
      <c r="K507" s="4">
        <v>45518</v>
      </c>
      <c r="L507" s="3">
        <v>2</v>
      </c>
      <c r="M507" s="3">
        <v>100000</v>
      </c>
      <c r="N507" s="3">
        <v>18</v>
      </c>
      <c r="O507" s="3" t="b">
        <v>0</v>
      </c>
      <c r="P507" s="3" t="b">
        <v>0</v>
      </c>
      <c r="Q507" s="3">
        <v>2789.0410958904149</v>
      </c>
      <c r="R507" s="3">
        <v>21994.520547945209</v>
      </c>
      <c r="S507" s="3">
        <v>24783.561643835619</v>
      </c>
    </row>
    <row r="508" spans="1:19" x14ac:dyDescent="0.2">
      <c r="A508" s="3" t="s">
        <v>844</v>
      </c>
      <c r="B508" s="3" t="s">
        <v>845</v>
      </c>
      <c r="C508" s="3" t="s">
        <v>400</v>
      </c>
      <c r="D508" s="3" t="s">
        <v>385</v>
      </c>
      <c r="E508" s="3" t="s">
        <v>846</v>
      </c>
      <c r="F508" s="3" t="b">
        <v>0</v>
      </c>
      <c r="G508" s="3" t="b">
        <v>0</v>
      </c>
      <c r="H508" s="3" t="s">
        <v>831</v>
      </c>
      <c r="I508" s="4">
        <v>44973</v>
      </c>
      <c r="J508" s="4">
        <v>45107</v>
      </c>
      <c r="K508" s="4">
        <v>45518</v>
      </c>
      <c r="L508" s="3">
        <v>1</v>
      </c>
      <c r="M508" s="3">
        <v>600000</v>
      </c>
      <c r="N508" s="3">
        <v>18</v>
      </c>
      <c r="O508" s="3" t="b">
        <v>0</v>
      </c>
      <c r="P508" s="3" t="b">
        <v>0</v>
      </c>
      <c r="Q508" s="3">
        <v>23021.91780821915</v>
      </c>
      <c r="R508" s="3">
        <v>121610.9589041096</v>
      </c>
      <c r="S508" s="3">
        <v>144632.8767123287</v>
      </c>
    </row>
    <row r="509" spans="1:19" x14ac:dyDescent="0.2">
      <c r="A509" s="3" t="s">
        <v>365</v>
      </c>
      <c r="B509" s="3" t="s">
        <v>366</v>
      </c>
      <c r="C509" s="3" t="s">
        <v>367</v>
      </c>
      <c r="D509" s="3" t="s">
        <v>385</v>
      </c>
      <c r="E509" s="3" t="s">
        <v>846</v>
      </c>
      <c r="F509" s="3" t="b">
        <v>0</v>
      </c>
      <c r="G509" s="3" t="b">
        <v>0</v>
      </c>
      <c r="H509" s="3" t="s">
        <v>831</v>
      </c>
      <c r="I509" s="4">
        <v>45019</v>
      </c>
      <c r="J509" s="4">
        <v>45129</v>
      </c>
      <c r="K509" s="4">
        <v>45518</v>
      </c>
      <c r="L509" s="3">
        <v>3</v>
      </c>
      <c r="M509" s="3">
        <v>101260.27</v>
      </c>
      <c r="N509" s="3">
        <v>18</v>
      </c>
      <c r="O509" s="3" t="b">
        <v>0</v>
      </c>
      <c r="P509" s="3" t="b">
        <v>0</v>
      </c>
      <c r="Q509" s="3">
        <v>3276.3939416438302</v>
      </c>
      <c r="R509" s="3">
        <v>19425.326316164381</v>
      </c>
      <c r="S509" s="3">
        <v>22701.720257808211</v>
      </c>
    </row>
    <row r="510" spans="1:19" x14ac:dyDescent="0.2">
      <c r="A510" s="3" t="s">
        <v>847</v>
      </c>
      <c r="B510" s="3" t="s">
        <v>848</v>
      </c>
      <c r="C510" s="3" t="s">
        <v>849</v>
      </c>
      <c r="D510" s="3" t="s">
        <v>385</v>
      </c>
      <c r="E510" s="3" t="s">
        <v>846</v>
      </c>
      <c r="F510" s="3" t="b">
        <v>0</v>
      </c>
      <c r="G510" s="3" t="b">
        <v>0</v>
      </c>
      <c r="H510" s="3" t="s">
        <v>831</v>
      </c>
      <c r="I510" s="4">
        <v>45077</v>
      </c>
      <c r="J510" s="4">
        <v>45252</v>
      </c>
      <c r="K510" s="4">
        <v>45518</v>
      </c>
      <c r="L510" s="3">
        <v>1</v>
      </c>
      <c r="M510" s="3">
        <v>200000</v>
      </c>
      <c r="N510" s="3">
        <v>14</v>
      </c>
      <c r="O510" s="3" t="b">
        <v>0</v>
      </c>
      <c r="P510" s="3" t="b">
        <v>0</v>
      </c>
      <c r="Q510" s="3">
        <v>10547.94520547942</v>
      </c>
      <c r="R510" s="3">
        <v>20405.479452054791</v>
      </c>
      <c r="S510" s="3">
        <v>30953.424657534211</v>
      </c>
    </row>
    <row r="511" spans="1:19" x14ac:dyDescent="0.2">
      <c r="A511" s="3" t="s">
        <v>850</v>
      </c>
      <c r="B511" s="3" t="s">
        <v>851</v>
      </c>
      <c r="C511" s="3" t="s">
        <v>852</v>
      </c>
      <c r="D511" s="3" t="s">
        <v>385</v>
      </c>
      <c r="E511" s="3" t="s">
        <v>846</v>
      </c>
      <c r="F511" s="3" t="b">
        <v>0</v>
      </c>
      <c r="G511" s="3" t="b">
        <v>0</v>
      </c>
      <c r="H511" s="3" t="s">
        <v>831</v>
      </c>
      <c r="I511" s="4">
        <v>45146</v>
      </c>
      <c r="J511" s="4">
        <v>45273</v>
      </c>
      <c r="K511" s="4">
        <v>45518</v>
      </c>
      <c r="L511" s="3">
        <v>1</v>
      </c>
      <c r="M511" s="3">
        <v>100000</v>
      </c>
      <c r="N511" s="3">
        <v>14</v>
      </c>
      <c r="O511" s="3" t="b">
        <v>0</v>
      </c>
      <c r="P511" s="3" t="b">
        <v>0</v>
      </c>
      <c r="Q511" s="3">
        <v>3827.397260273965</v>
      </c>
      <c r="R511" s="3">
        <v>9397.2602739726026</v>
      </c>
      <c r="S511" s="3">
        <v>13224.657534246569</v>
      </c>
    </row>
    <row r="512" spans="1:19" x14ac:dyDescent="0.2">
      <c r="A512" s="3" t="s">
        <v>853</v>
      </c>
      <c r="B512" s="3" t="s">
        <v>854</v>
      </c>
      <c r="C512" s="3" t="s">
        <v>143</v>
      </c>
      <c r="D512" s="3" t="s">
        <v>385</v>
      </c>
      <c r="E512" s="3" t="s">
        <v>846</v>
      </c>
      <c r="F512" s="3" t="b">
        <v>0</v>
      </c>
      <c r="G512" s="3" t="b">
        <v>0</v>
      </c>
      <c r="H512" s="3" t="s">
        <v>831</v>
      </c>
      <c r="I512" s="4">
        <v>45097</v>
      </c>
      <c r="J512" s="4">
        <v>45259</v>
      </c>
      <c r="K512" s="4">
        <v>45518</v>
      </c>
      <c r="L512" s="3">
        <v>2</v>
      </c>
      <c r="M512" s="3">
        <v>115687.67</v>
      </c>
      <c r="N512" s="3">
        <v>14</v>
      </c>
      <c r="O512" s="3" t="b">
        <v>0</v>
      </c>
      <c r="P512" s="3" t="b">
        <v>0</v>
      </c>
      <c r="Q512" s="3">
        <v>5648.0939161644037</v>
      </c>
      <c r="R512" s="3">
        <v>11492.69839506849</v>
      </c>
      <c r="S512" s="3">
        <v>17140.79231123289</v>
      </c>
    </row>
    <row r="513" spans="1:19" x14ac:dyDescent="0.2">
      <c r="A513" s="3" t="s">
        <v>855</v>
      </c>
      <c r="B513" s="3" t="s">
        <v>856</v>
      </c>
      <c r="C513" s="3" t="s">
        <v>857</v>
      </c>
      <c r="D513" s="3" t="s">
        <v>385</v>
      </c>
      <c r="E513" s="3" t="s">
        <v>858</v>
      </c>
      <c r="F513" s="3" t="b">
        <v>0</v>
      </c>
      <c r="G513" s="3" t="b">
        <v>0</v>
      </c>
      <c r="H513" s="3" t="s">
        <v>831</v>
      </c>
      <c r="I513" s="4">
        <v>45033</v>
      </c>
      <c r="J513" s="4">
        <v>45129</v>
      </c>
      <c r="K513" s="4">
        <v>45518</v>
      </c>
      <c r="L513" s="3">
        <v>1</v>
      </c>
      <c r="M513" s="3">
        <v>100000</v>
      </c>
      <c r="N513" s="3">
        <v>14</v>
      </c>
      <c r="O513" s="3" t="b">
        <v>0</v>
      </c>
      <c r="P513" s="3" t="b">
        <v>0</v>
      </c>
      <c r="Q513" s="3">
        <v>2832.876712328763</v>
      </c>
      <c r="R513" s="3">
        <v>14920.547945205481</v>
      </c>
      <c r="S513" s="3">
        <v>17753.42465753424</v>
      </c>
    </row>
    <row r="514" spans="1:19" x14ac:dyDescent="0.2">
      <c r="A514" s="3" t="s">
        <v>178</v>
      </c>
      <c r="B514" s="3" t="s">
        <v>179</v>
      </c>
      <c r="C514" s="3" t="s">
        <v>180</v>
      </c>
      <c r="D514" s="3" t="s">
        <v>385</v>
      </c>
      <c r="E514" s="3" t="s">
        <v>858</v>
      </c>
      <c r="F514" s="3" t="b">
        <v>0</v>
      </c>
      <c r="G514" s="3" t="b">
        <v>0</v>
      </c>
      <c r="H514" s="3" t="s">
        <v>831</v>
      </c>
      <c r="I514" s="4">
        <v>45027</v>
      </c>
      <c r="J514" s="4">
        <v>45129</v>
      </c>
      <c r="K514" s="4">
        <v>45518</v>
      </c>
      <c r="L514" s="3">
        <v>5</v>
      </c>
      <c r="M514" s="3">
        <v>111295.21</v>
      </c>
      <c r="N514" s="3">
        <v>18</v>
      </c>
      <c r="O514" s="3" t="b">
        <v>0</v>
      </c>
      <c r="P514" s="3" t="b">
        <v>0</v>
      </c>
      <c r="Q514" s="3">
        <v>3344.9546676712398</v>
      </c>
      <c r="R514" s="3">
        <v>21350.385216986298</v>
      </c>
      <c r="S514" s="3">
        <v>24695.33988465754</v>
      </c>
    </row>
    <row r="515" spans="1:19" x14ac:dyDescent="0.2">
      <c r="A515" s="3" t="s">
        <v>859</v>
      </c>
      <c r="B515" s="3" t="s">
        <v>860</v>
      </c>
      <c r="C515" s="3" t="s">
        <v>722</v>
      </c>
      <c r="D515" s="3" t="s">
        <v>385</v>
      </c>
      <c r="E515" s="3" t="s">
        <v>858</v>
      </c>
      <c r="F515" s="3" t="b">
        <v>0</v>
      </c>
      <c r="G515" s="3" t="b">
        <v>0</v>
      </c>
      <c r="H515" s="3" t="s">
        <v>831</v>
      </c>
      <c r="I515" s="4">
        <v>44992</v>
      </c>
      <c r="J515" s="4">
        <v>45107</v>
      </c>
      <c r="K515" s="4">
        <v>45518</v>
      </c>
      <c r="L515" s="3">
        <v>1</v>
      </c>
      <c r="M515" s="3">
        <v>900000</v>
      </c>
      <c r="N515" s="3">
        <v>16</v>
      </c>
      <c r="O515" s="3" t="b">
        <v>0</v>
      </c>
      <c r="P515" s="3" t="b">
        <v>0</v>
      </c>
      <c r="Q515" s="3">
        <v>29847.945205479471</v>
      </c>
      <c r="R515" s="3">
        <v>162147.94520547951</v>
      </c>
      <c r="S515" s="3">
        <v>191995.89041095891</v>
      </c>
    </row>
    <row r="516" spans="1:19" x14ac:dyDescent="0.2">
      <c r="A516" s="3" t="s">
        <v>43</v>
      </c>
      <c r="B516" s="3" t="s">
        <v>44</v>
      </c>
      <c r="C516" s="3" t="s">
        <v>45</v>
      </c>
      <c r="D516" s="3" t="s">
        <v>385</v>
      </c>
      <c r="E516" s="3" t="s">
        <v>861</v>
      </c>
      <c r="F516" s="3" t="b">
        <v>0</v>
      </c>
      <c r="G516" s="3" t="b">
        <v>0</v>
      </c>
      <c r="H516" s="3" t="s">
        <v>831</v>
      </c>
      <c r="I516" s="4">
        <v>44979</v>
      </c>
      <c r="J516" s="4">
        <v>45107</v>
      </c>
      <c r="K516" s="4">
        <v>45518</v>
      </c>
      <c r="L516" s="3">
        <v>7</v>
      </c>
      <c r="M516" s="3">
        <v>1100000</v>
      </c>
      <c r="N516" s="3">
        <v>18</v>
      </c>
      <c r="O516" s="3" t="b">
        <v>0</v>
      </c>
      <c r="P516" s="3" t="b">
        <v>0</v>
      </c>
      <c r="Q516" s="3">
        <v>40398.630136986358</v>
      </c>
      <c r="R516" s="3">
        <v>222953.42465753431</v>
      </c>
      <c r="S516" s="3">
        <v>263352.05479452061</v>
      </c>
    </row>
    <row r="517" spans="1:19" x14ac:dyDescent="0.2">
      <c r="A517" s="3" t="s">
        <v>373</v>
      </c>
      <c r="B517" s="3" t="s">
        <v>374</v>
      </c>
      <c r="C517" s="3" t="s">
        <v>305</v>
      </c>
      <c r="D517" s="3" t="s">
        <v>385</v>
      </c>
      <c r="E517" s="3" t="s">
        <v>862</v>
      </c>
      <c r="F517" s="3" t="b">
        <v>0</v>
      </c>
      <c r="G517" s="3" t="b">
        <v>0</v>
      </c>
      <c r="H517" s="3" t="s">
        <v>831</v>
      </c>
      <c r="I517" s="4">
        <v>45097</v>
      </c>
      <c r="J517" s="4">
        <v>45259</v>
      </c>
      <c r="K517" s="4">
        <v>45518</v>
      </c>
      <c r="L517" s="3">
        <v>2</v>
      </c>
      <c r="M517" s="3">
        <v>119247.26</v>
      </c>
      <c r="N517" s="3">
        <v>14</v>
      </c>
      <c r="O517" s="3" t="b">
        <v>0</v>
      </c>
      <c r="P517" s="3" t="b">
        <v>0</v>
      </c>
      <c r="Q517" s="3">
        <v>5821.8799265753514</v>
      </c>
      <c r="R517" s="3">
        <v>11846.31684273973</v>
      </c>
      <c r="S517" s="3">
        <v>17668.19676931508</v>
      </c>
    </row>
    <row r="518" spans="1:19" x14ac:dyDescent="0.2">
      <c r="A518" s="3" t="s">
        <v>720</v>
      </c>
      <c r="B518" s="3" t="s">
        <v>721</v>
      </c>
      <c r="C518" s="3" t="s">
        <v>722</v>
      </c>
      <c r="D518" s="3" t="s">
        <v>385</v>
      </c>
      <c r="E518" s="3" t="s">
        <v>862</v>
      </c>
      <c r="F518" s="3" t="b">
        <v>0</v>
      </c>
      <c r="G518" s="3" t="b">
        <v>0</v>
      </c>
      <c r="H518" s="3" t="s">
        <v>831</v>
      </c>
      <c r="I518" s="4">
        <v>45075</v>
      </c>
      <c r="J518" s="4">
        <v>45259</v>
      </c>
      <c r="K518" s="4">
        <v>45518</v>
      </c>
      <c r="L518" s="3">
        <v>3</v>
      </c>
      <c r="M518" s="3">
        <v>1000000</v>
      </c>
      <c r="N518" s="3">
        <v>18</v>
      </c>
      <c r="O518" s="3" t="b">
        <v>0</v>
      </c>
      <c r="P518" s="3" t="b">
        <v>0</v>
      </c>
      <c r="Q518" s="3">
        <v>55424.657534246617</v>
      </c>
      <c r="R518" s="3">
        <v>127726.0273972603</v>
      </c>
      <c r="S518" s="3">
        <v>183150.6849315069</v>
      </c>
    </row>
    <row r="519" spans="1:19" x14ac:dyDescent="0.2">
      <c r="A519" s="3" t="s">
        <v>398</v>
      </c>
      <c r="B519" s="3" t="s">
        <v>399</v>
      </c>
      <c r="C519" s="3" t="s">
        <v>400</v>
      </c>
      <c r="D519" s="3" t="s">
        <v>385</v>
      </c>
      <c r="E519" s="3" t="s">
        <v>863</v>
      </c>
      <c r="F519" s="3" t="b">
        <v>0</v>
      </c>
      <c r="G519" s="3" t="b">
        <v>0</v>
      </c>
      <c r="H519" s="3" t="s">
        <v>831</v>
      </c>
      <c r="I519" s="4">
        <v>44973</v>
      </c>
      <c r="J519" s="4">
        <v>45107</v>
      </c>
      <c r="K519" s="4">
        <v>45518</v>
      </c>
      <c r="L519" s="3">
        <v>2</v>
      </c>
      <c r="M519" s="3">
        <v>500000</v>
      </c>
      <c r="N519" s="3">
        <v>18</v>
      </c>
      <c r="O519" s="3" t="b">
        <v>0</v>
      </c>
      <c r="P519" s="3" t="b">
        <v>0</v>
      </c>
      <c r="Q519" s="3">
        <v>19184.931506849349</v>
      </c>
      <c r="R519" s="3">
        <v>101342.46575342469</v>
      </c>
      <c r="S519" s="3">
        <v>120527.397260274</v>
      </c>
    </row>
    <row r="520" spans="1:19" x14ac:dyDescent="0.2">
      <c r="A520" s="3" t="s">
        <v>308</v>
      </c>
      <c r="B520" s="3" t="s">
        <v>309</v>
      </c>
      <c r="C520" s="3" t="s">
        <v>310</v>
      </c>
      <c r="D520" s="3" t="s">
        <v>385</v>
      </c>
      <c r="E520" s="3" t="s">
        <v>863</v>
      </c>
      <c r="F520" s="3" t="b">
        <v>0</v>
      </c>
      <c r="G520" s="3" t="b">
        <v>0</v>
      </c>
      <c r="H520" s="3" t="s">
        <v>831</v>
      </c>
      <c r="I520" s="4">
        <v>45012</v>
      </c>
      <c r="J520" s="4">
        <v>45161</v>
      </c>
      <c r="K520" s="4">
        <v>45518</v>
      </c>
      <c r="L520" s="3">
        <v>2</v>
      </c>
      <c r="M520" s="3">
        <v>400000</v>
      </c>
      <c r="N520" s="3">
        <v>14</v>
      </c>
      <c r="O520" s="3" t="b">
        <v>0</v>
      </c>
      <c r="P520" s="3" t="b">
        <v>0</v>
      </c>
      <c r="Q520" s="3">
        <v>17583.561643835561</v>
      </c>
      <c r="R520" s="3">
        <v>54772.602739726033</v>
      </c>
      <c r="S520" s="3">
        <v>72356.164383561583</v>
      </c>
    </row>
    <row r="521" spans="1:19" x14ac:dyDescent="0.2">
      <c r="A521" s="3" t="s">
        <v>864</v>
      </c>
      <c r="B521" s="3" t="s">
        <v>865</v>
      </c>
      <c r="C521" s="3" t="s">
        <v>866</v>
      </c>
      <c r="D521" s="3" t="s">
        <v>385</v>
      </c>
      <c r="E521" s="3" t="s">
        <v>863</v>
      </c>
      <c r="F521" s="3" t="b">
        <v>0</v>
      </c>
      <c r="G521" s="3" t="b">
        <v>0</v>
      </c>
      <c r="H521" s="3" t="s">
        <v>831</v>
      </c>
      <c r="I521" s="4">
        <v>45030</v>
      </c>
      <c r="J521" s="4">
        <v>45129</v>
      </c>
      <c r="K521" s="4">
        <v>45518</v>
      </c>
      <c r="L521" s="3">
        <v>2</v>
      </c>
      <c r="M521" s="3">
        <v>118439.03999999999</v>
      </c>
      <c r="N521" s="3">
        <v>14</v>
      </c>
      <c r="O521" s="3" t="b">
        <v>0</v>
      </c>
      <c r="P521" s="3" t="b">
        <v>0</v>
      </c>
      <c r="Q521" s="3">
        <v>3457.446496438361</v>
      </c>
      <c r="R521" s="3">
        <v>17671.75374904109</v>
      </c>
      <c r="S521" s="3">
        <v>21129.20024547946</v>
      </c>
    </row>
    <row r="522" spans="1:19" x14ac:dyDescent="0.2">
      <c r="A522" s="3" t="s">
        <v>181</v>
      </c>
      <c r="B522" s="3" t="s">
        <v>182</v>
      </c>
      <c r="C522" s="3" t="s">
        <v>183</v>
      </c>
      <c r="D522" s="3" t="s">
        <v>385</v>
      </c>
      <c r="E522" s="3" t="s">
        <v>863</v>
      </c>
      <c r="F522" s="3" t="b">
        <v>0</v>
      </c>
      <c r="G522" s="3" t="b">
        <v>0</v>
      </c>
      <c r="H522" s="3" t="s">
        <v>831</v>
      </c>
      <c r="I522" s="4">
        <v>45033</v>
      </c>
      <c r="J522" s="4">
        <v>45161</v>
      </c>
      <c r="K522" s="4">
        <v>45518</v>
      </c>
      <c r="L522" s="3">
        <v>2</v>
      </c>
      <c r="M522" s="3">
        <v>100000</v>
      </c>
      <c r="N522" s="3">
        <v>14</v>
      </c>
      <c r="O522" s="3" t="b">
        <v>0</v>
      </c>
      <c r="P522" s="3" t="b">
        <v>0</v>
      </c>
      <c r="Q522" s="3">
        <v>3797.260273972593</v>
      </c>
      <c r="R522" s="3">
        <v>13693.15068493151</v>
      </c>
      <c r="S522" s="3">
        <v>17490.4109589041</v>
      </c>
    </row>
    <row r="523" spans="1:19" x14ac:dyDescent="0.2">
      <c r="A523" s="3" t="s">
        <v>564</v>
      </c>
      <c r="B523" s="3" t="s">
        <v>565</v>
      </c>
      <c r="C523" s="3" t="s">
        <v>566</v>
      </c>
      <c r="D523" s="3" t="s">
        <v>385</v>
      </c>
      <c r="E523" s="3" t="s">
        <v>867</v>
      </c>
      <c r="F523" s="3" t="b">
        <v>1</v>
      </c>
      <c r="G523" s="3" t="b">
        <v>1</v>
      </c>
      <c r="H523" s="3" t="s">
        <v>868</v>
      </c>
      <c r="I523" s="4">
        <v>44778</v>
      </c>
      <c r="J523" s="4">
        <v>44791</v>
      </c>
      <c r="K523" s="4">
        <v>45177</v>
      </c>
      <c r="L523" s="3">
        <v>1</v>
      </c>
      <c r="M523" s="3">
        <v>100000</v>
      </c>
      <c r="N523" s="3">
        <v>14</v>
      </c>
      <c r="O523" s="3" t="b">
        <v>0</v>
      </c>
      <c r="P523" s="3" t="b">
        <v>0</v>
      </c>
      <c r="Q523" s="3">
        <v>293.83561643835623</v>
      </c>
      <c r="R523" s="3">
        <v>14805.479452054789</v>
      </c>
      <c r="S523" s="3">
        <v>15099.31506849315</v>
      </c>
    </row>
    <row r="524" spans="1:19" x14ac:dyDescent="0.2">
      <c r="A524" s="3" t="s">
        <v>256</v>
      </c>
      <c r="B524" s="3" t="s">
        <v>257</v>
      </c>
      <c r="C524" s="3" t="s">
        <v>258</v>
      </c>
      <c r="D524" s="3" t="s">
        <v>385</v>
      </c>
      <c r="E524" s="3" t="s">
        <v>867</v>
      </c>
      <c r="F524" s="3" t="b">
        <v>1</v>
      </c>
      <c r="G524" s="3" t="b">
        <v>1</v>
      </c>
      <c r="H524" s="3" t="s">
        <v>868</v>
      </c>
      <c r="I524" s="4">
        <v>44803</v>
      </c>
      <c r="J524" s="4">
        <v>44833</v>
      </c>
      <c r="K524" s="4">
        <v>45177</v>
      </c>
      <c r="L524" s="3">
        <v>3</v>
      </c>
      <c r="M524" s="3">
        <v>300000</v>
      </c>
      <c r="N524" s="3">
        <v>18</v>
      </c>
      <c r="O524" s="3" t="b">
        <v>0</v>
      </c>
      <c r="P524" s="3" t="b">
        <v>0</v>
      </c>
      <c r="Q524" s="3">
        <v>2034.2465753424669</v>
      </c>
      <c r="R524" s="3">
        <v>50893.150684931497</v>
      </c>
      <c r="S524" s="3">
        <v>52927.397260273967</v>
      </c>
    </row>
    <row r="525" spans="1:19" x14ac:dyDescent="0.2">
      <c r="A525" s="3" t="s">
        <v>239</v>
      </c>
      <c r="B525" s="3" t="s">
        <v>240</v>
      </c>
      <c r="C525" s="3" t="s">
        <v>241</v>
      </c>
      <c r="D525" s="3" t="s">
        <v>385</v>
      </c>
      <c r="E525" s="3" t="s">
        <v>867</v>
      </c>
      <c r="F525" s="3" t="b">
        <v>1</v>
      </c>
      <c r="G525" s="3" t="b">
        <v>1</v>
      </c>
      <c r="H525" s="3" t="s">
        <v>868</v>
      </c>
      <c r="I525" s="4">
        <v>44803</v>
      </c>
      <c r="J525" s="4">
        <v>44819</v>
      </c>
      <c r="K525" s="4">
        <v>45177</v>
      </c>
      <c r="L525" s="3">
        <v>6</v>
      </c>
      <c r="M525" s="3">
        <v>500000</v>
      </c>
      <c r="N525" s="3">
        <v>18</v>
      </c>
      <c r="O525" s="3" t="b">
        <v>0</v>
      </c>
      <c r="P525" s="3" t="b">
        <v>0</v>
      </c>
      <c r="Q525" s="3">
        <v>1808.219178082192</v>
      </c>
      <c r="R525" s="3">
        <v>88273.972602739726</v>
      </c>
      <c r="S525" s="3">
        <v>90082.191780821915</v>
      </c>
    </row>
    <row r="526" spans="1:19" x14ac:dyDescent="0.2">
      <c r="A526" s="3" t="s">
        <v>402</v>
      </c>
      <c r="B526" s="3" t="s">
        <v>159</v>
      </c>
      <c r="C526" s="3" t="s">
        <v>160</v>
      </c>
      <c r="D526" s="3" t="s">
        <v>385</v>
      </c>
      <c r="E526" s="3" t="s">
        <v>867</v>
      </c>
      <c r="F526" s="3" t="b">
        <v>1</v>
      </c>
      <c r="G526" s="3" t="b">
        <v>1</v>
      </c>
      <c r="H526" s="3" t="s">
        <v>868</v>
      </c>
      <c r="I526" s="4">
        <v>44784</v>
      </c>
      <c r="J526" s="4">
        <v>44798</v>
      </c>
      <c r="K526" s="4">
        <v>45177</v>
      </c>
      <c r="L526" s="3">
        <v>1</v>
      </c>
      <c r="M526" s="3">
        <v>100000</v>
      </c>
      <c r="N526" s="3">
        <v>14</v>
      </c>
      <c r="O526" s="3" t="b">
        <v>0</v>
      </c>
      <c r="P526" s="3" t="b">
        <v>0</v>
      </c>
      <c r="Q526" s="3">
        <v>316.43835616438361</v>
      </c>
      <c r="R526" s="3">
        <v>14536.98630136986</v>
      </c>
      <c r="S526" s="3">
        <v>14853.424657534249</v>
      </c>
    </row>
    <row r="527" spans="1:19" x14ac:dyDescent="0.2">
      <c r="A527" s="3" t="s">
        <v>184</v>
      </c>
      <c r="B527" s="3" t="s">
        <v>185</v>
      </c>
      <c r="C527" s="3" t="s">
        <v>186</v>
      </c>
      <c r="D527" s="3" t="s">
        <v>385</v>
      </c>
      <c r="E527" s="3" t="s">
        <v>867</v>
      </c>
      <c r="F527" s="3" t="b">
        <v>1</v>
      </c>
      <c r="G527" s="3" t="b">
        <v>1</v>
      </c>
      <c r="H527" s="3" t="s">
        <v>868</v>
      </c>
      <c r="I527" s="4">
        <v>44769</v>
      </c>
      <c r="J527" s="4">
        <v>44791</v>
      </c>
      <c r="K527" s="4">
        <v>45177</v>
      </c>
      <c r="L527" s="3">
        <v>4</v>
      </c>
      <c r="M527" s="3">
        <v>100000</v>
      </c>
      <c r="N527" s="3">
        <v>14</v>
      </c>
      <c r="O527" s="3" t="b">
        <v>0</v>
      </c>
      <c r="P527" s="3" t="b">
        <v>0</v>
      </c>
      <c r="Q527" s="3">
        <v>489.04109589041082</v>
      </c>
      <c r="R527" s="3">
        <v>14805.479452054789</v>
      </c>
      <c r="S527" s="3">
        <v>15294.5205479452</v>
      </c>
    </row>
    <row r="528" spans="1:19" x14ac:dyDescent="0.2">
      <c r="A528" s="3" t="s">
        <v>600</v>
      </c>
      <c r="B528" s="3" t="s">
        <v>601</v>
      </c>
      <c r="C528" s="3" t="s">
        <v>602</v>
      </c>
      <c r="D528" s="3" t="s">
        <v>385</v>
      </c>
      <c r="E528" s="3" t="s">
        <v>869</v>
      </c>
      <c r="F528" s="3" t="b">
        <v>1</v>
      </c>
      <c r="G528" s="3" t="b">
        <v>1</v>
      </c>
      <c r="H528" s="3" t="s">
        <v>868</v>
      </c>
      <c r="I528" s="4">
        <v>44791</v>
      </c>
      <c r="J528" s="4">
        <v>44840</v>
      </c>
      <c r="K528" s="4">
        <v>45177</v>
      </c>
      <c r="L528" s="3">
        <v>1</v>
      </c>
      <c r="M528" s="3">
        <v>100000</v>
      </c>
      <c r="N528" s="3">
        <v>14</v>
      </c>
      <c r="O528" s="3" t="b">
        <v>0</v>
      </c>
      <c r="P528" s="3" t="b">
        <v>0</v>
      </c>
      <c r="Q528" s="3">
        <v>1119.8630136986301</v>
      </c>
      <c r="R528" s="3">
        <v>12926.02739726027</v>
      </c>
      <c r="S528" s="3">
        <v>14045.8904109589</v>
      </c>
    </row>
    <row r="529" spans="1:19" x14ac:dyDescent="0.2">
      <c r="A529" s="3" t="s">
        <v>870</v>
      </c>
      <c r="B529" s="3" t="s">
        <v>871</v>
      </c>
      <c r="C529" s="3" t="s">
        <v>476</v>
      </c>
      <c r="D529" s="3" t="s">
        <v>385</v>
      </c>
      <c r="E529" s="3" t="s">
        <v>869</v>
      </c>
      <c r="F529" s="3" t="b">
        <v>1</v>
      </c>
      <c r="G529" s="3" t="b">
        <v>1</v>
      </c>
      <c r="H529" s="3" t="s">
        <v>868</v>
      </c>
      <c r="I529" s="4">
        <v>44785</v>
      </c>
      <c r="J529" s="4">
        <v>44833</v>
      </c>
      <c r="K529" s="4">
        <v>45177</v>
      </c>
      <c r="L529" s="3">
        <v>1</v>
      </c>
      <c r="M529" s="3">
        <v>1000000</v>
      </c>
      <c r="N529" s="3">
        <v>18</v>
      </c>
      <c r="O529" s="3" t="b">
        <v>0</v>
      </c>
      <c r="P529" s="3" t="b">
        <v>0</v>
      </c>
      <c r="Q529" s="3">
        <v>10849.315068493141</v>
      </c>
      <c r="R529" s="3">
        <v>169643.83561643839</v>
      </c>
      <c r="S529" s="3">
        <v>180493.15068493149</v>
      </c>
    </row>
    <row r="530" spans="1:19" x14ac:dyDescent="0.2">
      <c r="A530" s="3" t="s">
        <v>872</v>
      </c>
      <c r="B530" s="3" t="s">
        <v>873</v>
      </c>
      <c r="C530" s="3" t="s">
        <v>874</v>
      </c>
      <c r="D530" s="3" t="s">
        <v>385</v>
      </c>
      <c r="E530" s="3" t="s">
        <v>875</v>
      </c>
      <c r="F530" s="3" t="b">
        <v>1</v>
      </c>
      <c r="G530" s="3" t="b">
        <v>1</v>
      </c>
      <c r="H530" s="3" t="s">
        <v>868</v>
      </c>
      <c r="I530" s="4">
        <v>44796</v>
      </c>
      <c r="J530" s="4">
        <v>44833</v>
      </c>
      <c r="K530" s="4">
        <v>45177</v>
      </c>
      <c r="L530" s="3">
        <v>1</v>
      </c>
      <c r="M530" s="3">
        <v>1100000</v>
      </c>
      <c r="N530" s="3">
        <v>18</v>
      </c>
      <c r="O530" s="3" t="b">
        <v>0</v>
      </c>
      <c r="P530" s="3" t="b">
        <v>0</v>
      </c>
      <c r="Q530" s="3">
        <v>9199.3150684931497</v>
      </c>
      <c r="R530" s="3">
        <v>186608.21917808219</v>
      </c>
      <c r="S530" s="3">
        <v>195807.53424657541</v>
      </c>
    </row>
    <row r="531" spans="1:19" x14ac:dyDescent="0.2">
      <c r="A531" s="3" t="s">
        <v>876</v>
      </c>
      <c r="B531" s="3" t="s">
        <v>877</v>
      </c>
      <c r="C531" s="3" t="s">
        <v>878</v>
      </c>
      <c r="D531" s="3" t="s">
        <v>385</v>
      </c>
      <c r="E531" s="3" t="s">
        <v>879</v>
      </c>
      <c r="F531" s="3" t="b">
        <v>0</v>
      </c>
      <c r="G531" s="3" t="b">
        <v>0</v>
      </c>
      <c r="H531" s="3" t="s">
        <v>868</v>
      </c>
      <c r="I531" s="4">
        <v>44839</v>
      </c>
      <c r="J531" s="4">
        <v>44861</v>
      </c>
      <c r="K531" s="4">
        <v>45429</v>
      </c>
      <c r="L531" s="3">
        <v>1</v>
      </c>
      <c r="M531" s="3">
        <v>100000</v>
      </c>
      <c r="N531" s="3">
        <v>14</v>
      </c>
      <c r="O531" s="3" t="b">
        <v>0</v>
      </c>
      <c r="P531" s="3" t="b">
        <v>0</v>
      </c>
      <c r="Q531" s="3">
        <v>542.46575342465735</v>
      </c>
      <c r="R531" s="3">
        <v>21786.301369863009</v>
      </c>
      <c r="S531" s="3">
        <v>22328.767123287671</v>
      </c>
    </row>
    <row r="532" spans="1:19" x14ac:dyDescent="0.2">
      <c r="A532" s="3" t="s">
        <v>880</v>
      </c>
      <c r="B532" s="3" t="s">
        <v>881</v>
      </c>
      <c r="C532" s="3" t="s">
        <v>882</v>
      </c>
      <c r="D532" s="3" t="s">
        <v>385</v>
      </c>
      <c r="E532" s="3" t="s">
        <v>879</v>
      </c>
      <c r="F532" s="3" t="b">
        <v>0</v>
      </c>
      <c r="G532" s="3" t="b">
        <v>0</v>
      </c>
      <c r="H532" s="3" t="s">
        <v>868</v>
      </c>
      <c r="I532" s="4">
        <v>44823</v>
      </c>
      <c r="J532" s="4">
        <v>44848</v>
      </c>
      <c r="K532" s="4">
        <v>45429</v>
      </c>
      <c r="L532" s="3">
        <v>1</v>
      </c>
      <c r="M532" s="3">
        <v>200000</v>
      </c>
      <c r="N532" s="3">
        <v>14</v>
      </c>
      <c r="O532" s="3" t="b">
        <v>0</v>
      </c>
      <c r="P532" s="3" t="b">
        <v>0</v>
      </c>
      <c r="Q532" s="3">
        <v>1187.6712328767121</v>
      </c>
      <c r="R532" s="3">
        <v>44569.863013698618</v>
      </c>
      <c r="S532" s="3">
        <v>45757.534246575327</v>
      </c>
    </row>
    <row r="533" spans="1:19" x14ac:dyDescent="0.2">
      <c r="A533" s="3" t="s">
        <v>883</v>
      </c>
      <c r="B533" s="3" t="s">
        <v>884</v>
      </c>
      <c r="C533" s="3" t="s">
        <v>885</v>
      </c>
      <c r="D533" s="3" t="s">
        <v>385</v>
      </c>
      <c r="E533" s="3" t="s">
        <v>879</v>
      </c>
      <c r="F533" s="3" t="b">
        <v>0</v>
      </c>
      <c r="G533" s="3" t="b">
        <v>0</v>
      </c>
      <c r="H533" s="3" t="s">
        <v>868</v>
      </c>
      <c r="I533" s="4">
        <v>44833</v>
      </c>
      <c r="J533" s="4">
        <v>44861</v>
      </c>
      <c r="K533" s="4">
        <v>45429</v>
      </c>
      <c r="L533" s="3">
        <v>1</v>
      </c>
      <c r="M533" s="3">
        <v>100000</v>
      </c>
      <c r="N533" s="3">
        <v>14</v>
      </c>
      <c r="O533" s="3" t="b">
        <v>0</v>
      </c>
      <c r="P533" s="3" t="b">
        <v>0</v>
      </c>
      <c r="Q533" s="3">
        <v>688.35616438356135</v>
      </c>
      <c r="R533" s="3">
        <v>21786.301369863009</v>
      </c>
      <c r="S533" s="3">
        <v>22474.657534246569</v>
      </c>
    </row>
    <row r="534" spans="1:19" x14ac:dyDescent="0.2">
      <c r="A534" s="3" t="s">
        <v>411</v>
      </c>
      <c r="B534" s="3" t="s">
        <v>412</v>
      </c>
      <c r="C534" s="3" t="s">
        <v>413</v>
      </c>
      <c r="D534" s="3" t="s">
        <v>385</v>
      </c>
      <c r="E534" s="3" t="s">
        <v>879</v>
      </c>
      <c r="F534" s="3" t="b">
        <v>0</v>
      </c>
      <c r="G534" s="3" t="b">
        <v>0</v>
      </c>
      <c r="H534" s="3" t="s">
        <v>868</v>
      </c>
      <c r="I534" s="4">
        <v>44806</v>
      </c>
      <c r="J534" s="4">
        <v>44826</v>
      </c>
      <c r="K534" s="4">
        <v>45429</v>
      </c>
      <c r="L534" s="3">
        <v>5</v>
      </c>
      <c r="M534" s="3">
        <v>200000</v>
      </c>
      <c r="N534" s="3">
        <v>18</v>
      </c>
      <c r="O534" s="3" t="b">
        <v>0</v>
      </c>
      <c r="P534" s="3" t="b">
        <v>0</v>
      </c>
      <c r="Q534" s="3">
        <v>904.10958904109577</v>
      </c>
      <c r="R534" s="3">
        <v>59473.972602739726</v>
      </c>
      <c r="S534" s="3">
        <v>60378.082191780821</v>
      </c>
    </row>
    <row r="535" spans="1:19" x14ac:dyDescent="0.2">
      <c r="A535" s="3" t="s">
        <v>872</v>
      </c>
      <c r="B535" s="3" t="s">
        <v>873</v>
      </c>
      <c r="C535" s="3" t="s">
        <v>874</v>
      </c>
      <c r="D535" s="3" t="s">
        <v>385</v>
      </c>
      <c r="E535" s="3" t="s">
        <v>879</v>
      </c>
      <c r="F535" s="3" t="b">
        <v>0</v>
      </c>
      <c r="G535" s="3" t="b">
        <v>0</v>
      </c>
      <c r="H535" s="3" t="s">
        <v>868</v>
      </c>
      <c r="I535" s="4">
        <v>44796</v>
      </c>
      <c r="J535" s="4">
        <v>44826</v>
      </c>
      <c r="K535" s="4">
        <v>45429</v>
      </c>
      <c r="L535" s="3">
        <v>2</v>
      </c>
      <c r="M535" s="3">
        <v>500000</v>
      </c>
      <c r="N535" s="3">
        <v>18</v>
      </c>
      <c r="O535" s="3" t="b">
        <v>0</v>
      </c>
      <c r="P535" s="3" t="b">
        <v>0</v>
      </c>
      <c r="Q535" s="3">
        <v>3390.4109589041082</v>
      </c>
      <c r="R535" s="3">
        <v>148684.9315068493</v>
      </c>
      <c r="S535" s="3">
        <v>152075.34246575341</v>
      </c>
    </row>
    <row r="536" spans="1:19" x14ac:dyDescent="0.2">
      <c r="A536" s="3" t="s">
        <v>235</v>
      </c>
      <c r="B536" s="3" t="s">
        <v>236</v>
      </c>
      <c r="C536" s="3" t="s">
        <v>237</v>
      </c>
      <c r="D536" s="3" t="s">
        <v>385</v>
      </c>
      <c r="E536" s="3" t="s">
        <v>886</v>
      </c>
      <c r="F536" s="3" t="b">
        <v>1</v>
      </c>
      <c r="G536" s="3" t="b">
        <v>1</v>
      </c>
      <c r="H536" s="3" t="s">
        <v>868</v>
      </c>
      <c r="I536" s="4">
        <v>45000</v>
      </c>
      <c r="J536" s="4">
        <v>45107</v>
      </c>
      <c r="K536" s="4">
        <v>45191</v>
      </c>
      <c r="L536" s="3">
        <v>2</v>
      </c>
      <c r="M536" s="3">
        <v>200000</v>
      </c>
      <c r="N536" s="3">
        <v>14</v>
      </c>
      <c r="O536" s="3" t="b">
        <v>0</v>
      </c>
      <c r="P536" s="3" t="b">
        <v>0</v>
      </c>
      <c r="Q536" s="3">
        <v>6194.5205479451952</v>
      </c>
      <c r="R536" s="3">
        <v>6443.8356164383558</v>
      </c>
      <c r="S536" s="3">
        <v>12638.356164383549</v>
      </c>
    </row>
    <row r="537" spans="1:19" x14ac:dyDescent="0.2">
      <c r="A537" s="3" t="s">
        <v>51</v>
      </c>
      <c r="B537" s="3" t="s">
        <v>52</v>
      </c>
      <c r="C537" s="3" t="s">
        <v>53</v>
      </c>
      <c r="D537" s="3" t="s">
        <v>385</v>
      </c>
      <c r="E537" s="3" t="s">
        <v>886</v>
      </c>
      <c r="F537" s="3" t="b">
        <v>1</v>
      </c>
      <c r="G537" s="3" t="b">
        <v>1</v>
      </c>
      <c r="H537" s="3" t="s">
        <v>868</v>
      </c>
      <c r="I537" s="4">
        <v>45002</v>
      </c>
      <c r="J537" s="4">
        <v>45107</v>
      </c>
      <c r="K537" s="4">
        <v>45191</v>
      </c>
      <c r="L537" s="3">
        <v>15</v>
      </c>
      <c r="M537" s="3">
        <v>110000</v>
      </c>
      <c r="N537" s="3">
        <v>18</v>
      </c>
      <c r="O537" s="3" t="b">
        <v>0</v>
      </c>
      <c r="P537" s="3" t="b">
        <v>0</v>
      </c>
      <c r="Q537" s="3">
        <v>3346.7123287671252</v>
      </c>
      <c r="R537" s="3">
        <v>4556.7123287671229</v>
      </c>
      <c r="S537" s="3">
        <v>7903.4246575342477</v>
      </c>
    </row>
    <row r="538" spans="1:19" x14ac:dyDescent="0.2">
      <c r="A538" s="3" t="s">
        <v>887</v>
      </c>
      <c r="B538" s="3" t="s">
        <v>888</v>
      </c>
      <c r="C538" s="3" t="s">
        <v>889</v>
      </c>
      <c r="D538" s="3" t="s">
        <v>385</v>
      </c>
      <c r="E538" s="3" t="s">
        <v>886</v>
      </c>
      <c r="F538" s="3" t="b">
        <v>1</v>
      </c>
      <c r="G538" s="3" t="b">
        <v>1</v>
      </c>
      <c r="H538" s="3" t="s">
        <v>868</v>
      </c>
      <c r="I538" s="4">
        <v>44839</v>
      </c>
      <c r="J538" s="4">
        <v>44868</v>
      </c>
      <c r="K538" s="4">
        <v>45191</v>
      </c>
      <c r="L538" s="3">
        <v>1</v>
      </c>
      <c r="M538" s="3">
        <v>100000</v>
      </c>
      <c r="N538" s="3">
        <v>14</v>
      </c>
      <c r="O538" s="3" t="b">
        <v>0</v>
      </c>
      <c r="P538" s="3" t="b">
        <v>0</v>
      </c>
      <c r="Q538" s="3">
        <v>715.06849315068462</v>
      </c>
      <c r="R538" s="3">
        <v>12389.04109589041</v>
      </c>
      <c r="S538" s="3">
        <v>13104.109589041091</v>
      </c>
    </row>
    <row r="539" spans="1:19" x14ac:dyDescent="0.2">
      <c r="A539" s="3" t="s">
        <v>451</v>
      </c>
      <c r="B539" s="3" t="s">
        <v>452</v>
      </c>
      <c r="C539" s="3" t="s">
        <v>177</v>
      </c>
      <c r="D539" s="3" t="s">
        <v>385</v>
      </c>
      <c r="E539" s="3" t="s">
        <v>886</v>
      </c>
      <c r="F539" s="3" t="b">
        <v>1</v>
      </c>
      <c r="G539" s="3" t="b">
        <v>1</v>
      </c>
      <c r="H539" s="3" t="s">
        <v>868</v>
      </c>
      <c r="I539" s="4">
        <v>45000</v>
      </c>
      <c r="J539" s="4">
        <v>45107</v>
      </c>
      <c r="K539" s="4">
        <v>45191</v>
      </c>
      <c r="L539" s="3">
        <v>3</v>
      </c>
      <c r="M539" s="3">
        <v>700000</v>
      </c>
      <c r="N539" s="3">
        <v>18</v>
      </c>
      <c r="O539" s="3" t="b">
        <v>0</v>
      </c>
      <c r="P539" s="3" t="b">
        <v>0</v>
      </c>
      <c r="Q539" s="3">
        <v>21680.82191780824</v>
      </c>
      <c r="R539" s="3">
        <v>28997.26027397261</v>
      </c>
      <c r="S539" s="3">
        <v>50678.08219178085</v>
      </c>
    </row>
    <row r="540" spans="1:19" x14ac:dyDescent="0.2">
      <c r="A540" s="3" t="s">
        <v>538</v>
      </c>
      <c r="B540" s="3" t="s">
        <v>539</v>
      </c>
      <c r="C540" s="3" t="s">
        <v>540</v>
      </c>
      <c r="D540" s="3" t="s">
        <v>385</v>
      </c>
      <c r="E540" s="3" t="s">
        <v>890</v>
      </c>
      <c r="F540" s="3" t="b">
        <v>0</v>
      </c>
      <c r="G540" s="3" t="b">
        <v>0</v>
      </c>
      <c r="H540" s="3" t="s">
        <v>868</v>
      </c>
      <c r="I540" s="4">
        <v>44791</v>
      </c>
      <c r="J540" s="4">
        <v>44833</v>
      </c>
      <c r="K540" s="4">
        <v>45456</v>
      </c>
      <c r="L540" s="3">
        <v>13</v>
      </c>
      <c r="M540" s="3">
        <v>1100000</v>
      </c>
      <c r="N540" s="3">
        <v>18</v>
      </c>
      <c r="O540" s="3" t="b">
        <v>0</v>
      </c>
      <c r="P540" s="3" t="b">
        <v>0</v>
      </c>
      <c r="Q540" s="3">
        <v>10442.46575342466</v>
      </c>
      <c r="R540" s="3">
        <v>337956.1643835617</v>
      </c>
      <c r="S540" s="3">
        <v>348398.63013698638</v>
      </c>
    </row>
    <row r="541" spans="1:19" x14ac:dyDescent="0.2">
      <c r="A541" s="3" t="s">
        <v>891</v>
      </c>
      <c r="B541" s="3" t="s">
        <v>892</v>
      </c>
      <c r="C541" s="3" t="s">
        <v>893</v>
      </c>
      <c r="D541" s="3" t="s">
        <v>385</v>
      </c>
      <c r="E541" s="3" t="s">
        <v>894</v>
      </c>
      <c r="F541" s="3" t="b">
        <v>1</v>
      </c>
      <c r="G541" s="3" t="b">
        <v>1</v>
      </c>
      <c r="H541" s="3" t="s">
        <v>868</v>
      </c>
      <c r="I541" s="4">
        <v>44846</v>
      </c>
      <c r="J541" s="4">
        <v>44868</v>
      </c>
      <c r="K541" s="4">
        <v>45247</v>
      </c>
      <c r="L541" s="3">
        <v>2</v>
      </c>
      <c r="M541" s="3">
        <v>106405.48</v>
      </c>
      <c r="N541" s="3">
        <v>14</v>
      </c>
      <c r="O541" s="3" t="b">
        <v>0</v>
      </c>
      <c r="P541" s="3" t="b">
        <v>0</v>
      </c>
      <c r="Q541" s="3">
        <v>577.21328876712334</v>
      </c>
      <c r="R541" s="3">
        <v>15468.150051506849</v>
      </c>
      <c r="S541" s="3">
        <v>16045.363340273971</v>
      </c>
    </row>
    <row r="542" spans="1:19" x14ac:dyDescent="0.2">
      <c r="A542" s="3" t="s">
        <v>895</v>
      </c>
      <c r="B542" s="3" t="s">
        <v>896</v>
      </c>
      <c r="C542" s="3" t="s">
        <v>76</v>
      </c>
      <c r="D542" s="3" t="s">
        <v>385</v>
      </c>
      <c r="E542" s="3" t="s">
        <v>894</v>
      </c>
      <c r="F542" s="3" t="b">
        <v>1</v>
      </c>
      <c r="G542" s="3" t="b">
        <v>1</v>
      </c>
      <c r="H542" s="3" t="s">
        <v>868</v>
      </c>
      <c r="I542" s="4">
        <v>44811</v>
      </c>
      <c r="J542" s="4">
        <v>44833</v>
      </c>
      <c r="K542" s="4">
        <v>45247</v>
      </c>
      <c r="L542" s="3">
        <v>1</v>
      </c>
      <c r="M542" s="3">
        <v>1000000</v>
      </c>
      <c r="N542" s="3">
        <v>18</v>
      </c>
      <c r="O542" s="3" t="b">
        <v>0</v>
      </c>
      <c r="P542" s="3" t="b">
        <v>0</v>
      </c>
      <c r="Q542" s="3">
        <v>4972.6027397260268</v>
      </c>
      <c r="R542" s="3">
        <v>204164.38356164389</v>
      </c>
      <c r="S542" s="3">
        <v>209136.98630136991</v>
      </c>
    </row>
    <row r="543" spans="1:19" x14ac:dyDescent="0.2">
      <c r="A543" s="3" t="s">
        <v>325</v>
      </c>
      <c r="B543" s="3" t="s">
        <v>326</v>
      </c>
      <c r="C543" s="3" t="s">
        <v>31</v>
      </c>
      <c r="D543" s="3" t="s">
        <v>385</v>
      </c>
      <c r="E543" s="3" t="s">
        <v>897</v>
      </c>
      <c r="F543" s="3" t="b">
        <v>1</v>
      </c>
      <c r="G543" s="3" t="b">
        <v>1</v>
      </c>
      <c r="H543" s="3" t="s">
        <v>868</v>
      </c>
      <c r="I543" s="4">
        <v>44851</v>
      </c>
      <c r="J543" s="4">
        <v>44889</v>
      </c>
      <c r="K543" s="4">
        <v>45271</v>
      </c>
      <c r="L543" s="3">
        <v>3</v>
      </c>
      <c r="M543" s="3">
        <v>264742.12</v>
      </c>
      <c r="N543" s="3">
        <v>18</v>
      </c>
      <c r="O543" s="3" t="b">
        <v>0</v>
      </c>
      <c r="P543" s="3" t="b">
        <v>0</v>
      </c>
      <c r="Q543" s="3">
        <v>2480.5973983561662</v>
      </c>
      <c r="R543" s="3">
        <v>49873.06348273973</v>
      </c>
      <c r="S543" s="3">
        <v>52353.660881095893</v>
      </c>
    </row>
    <row r="544" spans="1:19" x14ac:dyDescent="0.2">
      <c r="A544" s="3" t="s">
        <v>175</v>
      </c>
      <c r="B544" s="3" t="s">
        <v>176</v>
      </c>
      <c r="C544" s="3" t="s">
        <v>177</v>
      </c>
      <c r="D544" s="3" t="s">
        <v>385</v>
      </c>
      <c r="E544" s="3" t="s">
        <v>897</v>
      </c>
      <c r="F544" s="3" t="b">
        <v>1</v>
      </c>
      <c r="G544" s="3" t="b">
        <v>1</v>
      </c>
      <c r="H544" s="3" t="s">
        <v>868</v>
      </c>
      <c r="I544" s="4">
        <v>44816</v>
      </c>
      <c r="J544" s="4">
        <v>44848</v>
      </c>
      <c r="K544" s="4">
        <v>45271</v>
      </c>
      <c r="L544" s="3">
        <v>2</v>
      </c>
      <c r="M544" s="3">
        <v>500000</v>
      </c>
      <c r="N544" s="3">
        <v>16</v>
      </c>
      <c r="O544" s="3" t="b">
        <v>0</v>
      </c>
      <c r="P544" s="3" t="b">
        <v>0</v>
      </c>
      <c r="Q544" s="3">
        <v>3760.2739726027389</v>
      </c>
      <c r="R544" s="3">
        <v>92712.328767123283</v>
      </c>
      <c r="S544" s="3">
        <v>96472.602739726019</v>
      </c>
    </row>
    <row r="545" spans="1:19" x14ac:dyDescent="0.2">
      <c r="A545" s="3" t="s">
        <v>411</v>
      </c>
      <c r="B545" s="3" t="s">
        <v>412</v>
      </c>
      <c r="C545" s="3" t="s">
        <v>413</v>
      </c>
      <c r="D545" s="3" t="s">
        <v>385</v>
      </c>
      <c r="E545" s="3" t="s">
        <v>897</v>
      </c>
      <c r="F545" s="3" t="b">
        <v>1</v>
      </c>
      <c r="G545" s="3" t="b">
        <v>1</v>
      </c>
      <c r="H545" s="3" t="s">
        <v>868</v>
      </c>
      <c r="I545" s="4">
        <v>44846</v>
      </c>
      <c r="J545" s="4">
        <v>44876</v>
      </c>
      <c r="K545" s="4">
        <v>45271</v>
      </c>
      <c r="L545" s="3">
        <v>6</v>
      </c>
      <c r="M545" s="3">
        <v>285996.58</v>
      </c>
      <c r="N545" s="3">
        <v>18</v>
      </c>
      <c r="O545" s="3" t="b">
        <v>0</v>
      </c>
      <c r="P545" s="3" t="b">
        <v>0</v>
      </c>
      <c r="Q545" s="3">
        <v>2115.591139726027</v>
      </c>
      <c r="R545" s="3">
        <v>55710.566679452058</v>
      </c>
      <c r="S545" s="3">
        <v>57826.157819178094</v>
      </c>
    </row>
    <row r="546" spans="1:19" x14ac:dyDescent="0.2">
      <c r="A546" s="3" t="s">
        <v>394</v>
      </c>
      <c r="B546" s="3" t="s">
        <v>395</v>
      </c>
      <c r="C546" s="3" t="s">
        <v>396</v>
      </c>
      <c r="D546" s="3" t="s">
        <v>385</v>
      </c>
      <c r="E546" s="3" t="s">
        <v>898</v>
      </c>
      <c r="F546" s="3" t="b">
        <v>0</v>
      </c>
      <c r="G546" s="3" t="b">
        <v>0</v>
      </c>
      <c r="H546" s="3" t="s">
        <v>868</v>
      </c>
      <c r="I546" s="4">
        <v>44846</v>
      </c>
      <c r="J546" s="4">
        <v>44861</v>
      </c>
      <c r="K546" s="4">
        <v>45456</v>
      </c>
      <c r="L546" s="3">
        <v>4</v>
      </c>
      <c r="M546" s="3">
        <v>1100000</v>
      </c>
      <c r="N546" s="3">
        <v>18</v>
      </c>
      <c r="O546" s="3" t="b">
        <v>0</v>
      </c>
      <c r="P546" s="3" t="b">
        <v>0</v>
      </c>
      <c r="Q546" s="3">
        <v>4068.493150684933</v>
      </c>
      <c r="R546" s="3">
        <v>322767.12328767119</v>
      </c>
      <c r="S546" s="3">
        <v>326835.61643835623</v>
      </c>
    </row>
  </sheetData>
  <autoFilter ref="A4:S546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204E"/>
  </sheetPr>
  <dimension ref="A1:BH115"/>
  <sheetViews>
    <sheetView tabSelected="1" workbookViewId="0">
      <pane xSplit="1" ySplit="9" topLeftCell="AY12" activePane="bottomRight" state="frozen"/>
      <selection pane="topRight"/>
      <selection pane="bottomLeft"/>
      <selection pane="bottomRight" activeCell="BD18" sqref="BD18"/>
    </sheetView>
  </sheetViews>
  <sheetFormatPr baseColWidth="10" defaultColWidth="8.83203125" defaultRowHeight="15" x14ac:dyDescent="0.2"/>
  <cols>
    <col min="1" max="1" width="35" customWidth="1"/>
    <col min="4" max="59" width="18" customWidth="1"/>
    <col min="60" max="60" width="14.83203125" bestFit="1" customWidth="1"/>
  </cols>
  <sheetData>
    <row r="1" spans="1:60" ht="19" x14ac:dyDescent="0.25">
      <c r="A1" s="8" t="s">
        <v>1802</v>
      </c>
    </row>
    <row r="4" spans="1:60" x14ac:dyDescent="0.2">
      <c r="A4" t="s">
        <v>1037</v>
      </c>
      <c r="B4" t="s">
        <v>23</v>
      </c>
    </row>
    <row r="5" spans="1:60" x14ac:dyDescent="0.2">
      <c r="A5" t="s">
        <v>1042</v>
      </c>
      <c r="B5" t="s">
        <v>385</v>
      </c>
    </row>
    <row r="6" spans="1:60" x14ac:dyDescent="0.2">
      <c r="A6" t="s">
        <v>1040</v>
      </c>
    </row>
    <row r="9" spans="1:60" ht="19" x14ac:dyDescent="0.2">
      <c r="A9" s="29" t="s">
        <v>1803</v>
      </c>
      <c r="B9" s="29"/>
      <c r="C9" s="29"/>
      <c r="D9" s="30">
        <v>44286</v>
      </c>
      <c r="E9" s="30">
        <v>44316</v>
      </c>
      <c r="F9" s="30">
        <v>44347</v>
      </c>
      <c r="G9" s="30">
        <v>44377</v>
      </c>
      <c r="H9" s="30">
        <v>44408</v>
      </c>
      <c r="I9" s="30">
        <v>44439</v>
      </c>
      <c r="J9" s="30">
        <v>44469</v>
      </c>
      <c r="K9" s="30">
        <v>44500</v>
      </c>
      <c r="L9" s="30">
        <v>44530</v>
      </c>
      <c r="M9" s="30">
        <v>44561</v>
      </c>
      <c r="N9" s="30">
        <v>44592</v>
      </c>
      <c r="O9" s="30">
        <v>44620</v>
      </c>
      <c r="P9" s="30">
        <v>44651</v>
      </c>
      <c r="Q9" s="30">
        <v>44681</v>
      </c>
      <c r="R9" s="30">
        <v>44712</v>
      </c>
      <c r="S9" s="30">
        <v>44742</v>
      </c>
      <c r="T9" s="30">
        <v>44773</v>
      </c>
      <c r="U9" s="30">
        <v>44804</v>
      </c>
      <c r="V9" s="30">
        <v>44834</v>
      </c>
      <c r="W9" s="30">
        <v>44865</v>
      </c>
      <c r="X9" s="30">
        <v>44895</v>
      </c>
      <c r="Y9" s="30">
        <v>44926</v>
      </c>
      <c r="Z9" s="30">
        <v>44957</v>
      </c>
      <c r="AA9" s="30">
        <v>44985</v>
      </c>
      <c r="AB9" s="30">
        <v>45016</v>
      </c>
      <c r="AC9" s="30">
        <v>45046</v>
      </c>
      <c r="AD9" s="30">
        <v>45077</v>
      </c>
      <c r="AE9" s="30">
        <v>45107</v>
      </c>
      <c r="AF9" s="30">
        <v>45138</v>
      </c>
      <c r="AG9" s="30">
        <v>45169</v>
      </c>
      <c r="AH9" s="30">
        <v>45199</v>
      </c>
      <c r="AI9" s="30">
        <v>45230</v>
      </c>
      <c r="AJ9" s="30">
        <v>45260</v>
      </c>
      <c r="AK9" s="30">
        <v>45291</v>
      </c>
      <c r="AL9" s="30">
        <v>45322</v>
      </c>
      <c r="AM9" s="30">
        <v>45351</v>
      </c>
      <c r="AN9" s="30">
        <f t="shared" ref="AN9:BE9" si="0">EOMONTH(EDATE(AM9, 0),1)</f>
        <v>45382</v>
      </c>
      <c r="AO9" s="30">
        <f t="shared" si="0"/>
        <v>45412</v>
      </c>
      <c r="AP9" s="30">
        <f t="shared" si="0"/>
        <v>45443</v>
      </c>
      <c r="AQ9" s="30">
        <f t="shared" si="0"/>
        <v>45473</v>
      </c>
      <c r="AR9" s="30">
        <f t="shared" si="0"/>
        <v>45504</v>
      </c>
      <c r="AS9" s="30">
        <f t="shared" si="0"/>
        <v>45535</v>
      </c>
      <c r="AT9" s="30">
        <f t="shared" si="0"/>
        <v>45565</v>
      </c>
      <c r="AU9" s="30">
        <f t="shared" si="0"/>
        <v>45596</v>
      </c>
      <c r="AV9" s="30">
        <f t="shared" si="0"/>
        <v>45626</v>
      </c>
      <c r="AW9" s="30">
        <f t="shared" si="0"/>
        <v>45657</v>
      </c>
      <c r="AX9" s="30">
        <f t="shared" si="0"/>
        <v>45688</v>
      </c>
      <c r="AY9" s="30">
        <f t="shared" si="0"/>
        <v>45716</v>
      </c>
      <c r="AZ9" s="30">
        <f t="shared" si="0"/>
        <v>45747</v>
      </c>
      <c r="BA9" s="30">
        <f t="shared" si="0"/>
        <v>45777</v>
      </c>
      <c r="BB9" s="30">
        <f t="shared" si="0"/>
        <v>45808</v>
      </c>
      <c r="BC9" s="30">
        <f t="shared" si="0"/>
        <v>45838</v>
      </c>
      <c r="BD9" s="30">
        <f t="shared" si="0"/>
        <v>45869</v>
      </c>
      <c r="BE9" s="30">
        <f t="shared" si="0"/>
        <v>45900</v>
      </c>
      <c r="BF9" s="29" t="s">
        <v>1804</v>
      </c>
      <c r="BG9" s="40">
        <v>45350</v>
      </c>
      <c r="BH9" s="40" t="s">
        <v>1808</v>
      </c>
    </row>
    <row r="11" spans="1:60" ht="19" x14ac:dyDescent="0.25">
      <c r="A11" s="27" t="s">
        <v>1805</v>
      </c>
    </row>
    <row r="13" spans="1:60" ht="16" x14ac:dyDescent="0.2">
      <c r="A13" s="31" t="s">
        <v>1587</v>
      </c>
      <c r="D13" s="32">
        <f>-SUMIFS(Xero!$F:$F,Xero!$B:$B,Heron!D$9,Xero!$A:$A,Heron!$A$4,Xero!$E:$E,Heron!$A13)-SUMIFS(Xero!$F:$F,Xero!$B:$B,Heron!D$9,Xero!$A:$A,Heron!$A$5,Xero!$E:$E,Heron!$A13)</f>
        <v>0</v>
      </c>
      <c r="E13" s="32">
        <f>-SUMIFS(Xero!$F:$F,Xero!$B:$B,Heron!E$9,Xero!$A:$A,Heron!$A$4,Xero!$E:$E,Heron!$A13)-SUMIFS(Xero!$F:$F,Xero!$B:$B,Heron!E$9,Xero!$A:$A,Heron!$A$5,Xero!$E:$E,Heron!$A13)</f>
        <v>0</v>
      </c>
      <c r="F13" s="32">
        <f>-SUMIFS(Xero!$F:$F,Xero!$B:$B,Heron!F$9,Xero!$A:$A,Heron!$A$4,Xero!$E:$E,Heron!$A13)-SUMIFS(Xero!$F:$F,Xero!$B:$B,Heron!F$9,Xero!$A:$A,Heron!$A$5,Xero!$E:$E,Heron!$A13)</f>
        <v>0</v>
      </c>
      <c r="G13" s="32">
        <f>-SUMIFS(Xero!$F:$F,Xero!$B:$B,Heron!G$9,Xero!$A:$A,Heron!$A$4,Xero!$E:$E,Heron!$A13)-SUMIFS(Xero!$F:$F,Xero!$B:$B,Heron!G$9,Xero!$A:$A,Heron!$A$5,Xero!$E:$E,Heron!$A13)</f>
        <v>0</v>
      </c>
      <c r="H13" s="32">
        <f>-SUMIFS(Xero!$F:$F,Xero!$B:$B,Heron!H$9,Xero!$A:$A,Heron!$A$4,Xero!$E:$E,Heron!$A13)-SUMIFS(Xero!$F:$F,Xero!$B:$B,Heron!H$9,Xero!$A:$A,Heron!$A$5,Xero!$E:$E,Heron!$A13)</f>
        <v>0</v>
      </c>
      <c r="I13" s="32">
        <f>-SUMIFS(Xero!$F:$F,Xero!$B:$B,Heron!I$9,Xero!$A:$A,Heron!$A$4,Xero!$E:$E,Heron!$A13)-SUMIFS(Xero!$F:$F,Xero!$B:$B,Heron!I$9,Xero!$A:$A,Heron!$A$5,Xero!$E:$E,Heron!$A13)</f>
        <v>0</v>
      </c>
      <c r="J13" s="32">
        <f>-SUMIFS(Xero!$F:$F,Xero!$B:$B,Heron!J$9,Xero!$A:$A,Heron!$A$4,Xero!$E:$E,Heron!$A13)-SUMIFS(Xero!$F:$F,Xero!$B:$B,Heron!J$9,Xero!$A:$A,Heron!$A$5,Xero!$E:$E,Heron!$A13)</f>
        <v>0</v>
      </c>
      <c r="K13" s="32">
        <f>-SUMIFS(Xero!$F:$F,Xero!$B:$B,Heron!K$9,Xero!$A:$A,Heron!$A$4,Xero!$E:$E,Heron!$A13)-SUMIFS(Xero!$F:$F,Xero!$B:$B,Heron!K$9,Xero!$A:$A,Heron!$A$5,Xero!$E:$E,Heron!$A13)</f>
        <v>0</v>
      </c>
      <c r="L13" s="32">
        <f>-SUMIFS(Xero!$F:$F,Xero!$B:$B,Heron!L$9,Xero!$A:$A,Heron!$A$4,Xero!$E:$E,Heron!$A13)-SUMIFS(Xero!$F:$F,Xero!$B:$B,Heron!L$9,Xero!$A:$A,Heron!$A$5,Xero!$E:$E,Heron!$A13)</f>
        <v>0</v>
      </c>
      <c r="M13" s="32">
        <f>-SUMIFS(Xero!$F:$F,Xero!$B:$B,Heron!M$9,Xero!$A:$A,Heron!$A$4,Xero!$E:$E,Heron!$A13)-SUMIFS(Xero!$F:$F,Xero!$B:$B,Heron!M$9,Xero!$A:$A,Heron!$A$5,Xero!$E:$E,Heron!$A13)</f>
        <v>0</v>
      </c>
      <c r="N13" s="32">
        <f>-SUMIFS(Xero!$F:$F,Xero!$B:$B,Heron!N$9,Xero!$A:$A,Heron!$A$4,Xero!$E:$E,Heron!$A13)-SUMIFS(Xero!$F:$F,Xero!$B:$B,Heron!N$9,Xero!$A:$A,Heron!$A$5,Xero!$E:$E,Heron!$A13)</f>
        <v>0</v>
      </c>
      <c r="O13" s="32">
        <f>-SUMIFS(Xero!$F:$F,Xero!$B:$B,Heron!O$9,Xero!$A:$A,Heron!$A$4,Xero!$E:$E,Heron!$A13)-SUMIFS(Xero!$F:$F,Xero!$B:$B,Heron!O$9,Xero!$A:$A,Heron!$A$5,Xero!$E:$E,Heron!$A13)</f>
        <v>0</v>
      </c>
      <c r="P13" s="32">
        <f>-SUMIFS(Xero!$F:$F,Xero!$B:$B,Heron!P$9,Xero!$A:$A,Heron!$A$4,Xero!$E:$E,Heron!$A13)-SUMIFS(Xero!$F:$F,Xero!$B:$B,Heron!P$9,Xero!$A:$A,Heron!$A$5,Xero!$E:$E,Heron!$A13)</f>
        <v>0</v>
      </c>
      <c r="Q13" s="32">
        <f>-SUMIFS(Xero!$F:$F,Xero!$B:$B,Heron!Q$9,Xero!$A:$A,Heron!$A$4,Xero!$E:$E,Heron!$A13)-SUMIFS(Xero!$F:$F,Xero!$B:$B,Heron!Q$9,Xero!$A:$A,Heron!$A$5,Xero!$E:$E,Heron!$A13)</f>
        <v>0</v>
      </c>
      <c r="R13" s="32">
        <f>-SUMIFS(Xero!$F:$F,Xero!$B:$B,Heron!R$9,Xero!$A:$A,Heron!$A$4,Xero!$E:$E,Heron!$A13)-SUMIFS(Xero!$F:$F,Xero!$B:$B,Heron!R$9,Xero!$A:$A,Heron!$A$5,Xero!$E:$E,Heron!$A13)</f>
        <v>0</v>
      </c>
      <c r="S13" s="32">
        <f>-SUMIFS(Xero!$F:$F,Xero!$B:$B,Heron!S$9,Xero!$A:$A,Heron!$A$4,Xero!$E:$E,Heron!$A13)-SUMIFS(Xero!$F:$F,Xero!$B:$B,Heron!S$9,Xero!$A:$A,Heron!$A$5,Xero!$E:$E,Heron!$A13)</f>
        <v>0</v>
      </c>
      <c r="T13" s="32">
        <f>-SUMIFS(Xero!$F:$F,Xero!$B:$B,Heron!T$9,Xero!$A:$A,Heron!$A$4,Xero!$E:$E,Heron!$A13)-SUMIFS(Xero!$F:$F,Xero!$B:$B,Heron!T$9,Xero!$A:$A,Heron!$A$5,Xero!$E:$E,Heron!$A13)</f>
        <v>0</v>
      </c>
      <c r="U13" s="32">
        <f>-SUMIFS(Xero!$F:$F,Xero!$B:$B,Heron!U$9,Xero!$A:$A,Heron!$A$4,Xero!$E:$E,Heron!$A13)-SUMIFS(Xero!$F:$F,Xero!$B:$B,Heron!U$9,Xero!$A:$A,Heron!$A$5,Xero!$E:$E,Heron!$A13)</f>
        <v>0</v>
      </c>
      <c r="V13" s="32">
        <f>-SUMIFS(Xero!$F:$F,Xero!$B:$B,Heron!V$9,Xero!$A:$A,Heron!$A$4,Xero!$E:$E,Heron!$A13)-SUMIFS(Xero!$F:$F,Xero!$B:$B,Heron!V$9,Xero!$A:$A,Heron!$A$5,Xero!$E:$E,Heron!$A13)</f>
        <v>0</v>
      </c>
      <c r="W13" s="32">
        <f>-SUMIFS(Xero!$F:$F,Xero!$B:$B,Heron!W$9,Xero!$A:$A,Heron!$A$4,Xero!$E:$E,Heron!$A13)-SUMIFS(Xero!$F:$F,Xero!$B:$B,Heron!W$9,Xero!$A:$A,Heron!$A$5,Xero!$E:$E,Heron!$A13)</f>
        <v>0</v>
      </c>
      <c r="X13" s="32">
        <f>-SUMIFS(Xero!$F:$F,Xero!$B:$B,Heron!X$9,Xero!$A:$A,Heron!$A$4,Xero!$E:$E,Heron!$A13)-SUMIFS(Xero!$F:$F,Xero!$B:$B,Heron!X$9,Xero!$A:$A,Heron!$A$5,Xero!$E:$E,Heron!$A13)</f>
        <v>0</v>
      </c>
      <c r="Y13" s="32">
        <f>-SUMIFS(Xero!$F:$F,Xero!$B:$B,Heron!Y$9,Xero!$A:$A,Heron!$A$4,Xero!$E:$E,Heron!$A13)-SUMIFS(Xero!$F:$F,Xero!$B:$B,Heron!Y$9,Xero!$A:$A,Heron!$A$5,Xero!$E:$E,Heron!$A13)</f>
        <v>0</v>
      </c>
      <c r="Z13" s="32">
        <f>-SUMIFS(Xero!$F:$F,Xero!$B:$B,Heron!Z$9,Xero!$A:$A,Heron!$A$4,Xero!$E:$E,Heron!$A13)-SUMIFS(Xero!$F:$F,Xero!$B:$B,Heron!Z$9,Xero!$A:$A,Heron!$A$5,Xero!$E:$E,Heron!$A13)</f>
        <v>35916.78</v>
      </c>
      <c r="AA13" s="32">
        <f>-SUMIFS(Xero!$F:$F,Xero!$B:$B,Heron!AA$9,Xero!$A:$A,Heron!$A$4,Xero!$E:$E,Heron!$A13)-SUMIFS(Xero!$F:$F,Xero!$B:$B,Heron!AA$9,Xero!$A:$A,Heron!$A$5,Xero!$E:$E,Heron!$A13)</f>
        <v>-35916.78</v>
      </c>
      <c r="AB13" s="32">
        <f>-SUMIFS(Xero!$F:$F,Xero!$B:$B,Heron!AB$9,Xero!$A:$A,Heron!$A$4,Xero!$E:$E,Heron!$A13)-SUMIFS(Xero!$F:$F,Xero!$B:$B,Heron!AB$9,Xero!$A:$A,Heron!$A$5,Xero!$E:$E,Heron!$A13)</f>
        <v>0</v>
      </c>
      <c r="AC13" s="32">
        <f>-SUMIFS(Xero!$F:$F,Xero!$B:$B,Heron!AC$9,Xero!$A:$A,Heron!$A$4,Xero!$E:$E,Heron!$A13)-SUMIFS(Xero!$F:$F,Xero!$B:$B,Heron!AC$9,Xero!$A:$A,Heron!$A$5,Xero!$E:$E,Heron!$A13)</f>
        <v>0</v>
      </c>
      <c r="AD13" s="32">
        <f>-SUMIFS(Xero!$F:$F,Xero!$B:$B,Heron!AD$9,Xero!$A:$A,Heron!$A$4,Xero!$E:$E,Heron!$A13)-SUMIFS(Xero!$F:$F,Xero!$B:$B,Heron!AD$9,Xero!$A:$A,Heron!$A$5,Xero!$E:$E,Heron!$A13)</f>
        <v>0</v>
      </c>
      <c r="AE13" s="32">
        <f>-SUMIFS(Xero!$F:$F,Xero!$B:$B,Heron!AE$9,Xero!$A:$A,Heron!$A$4,Xero!$E:$E,Heron!$A13)-SUMIFS(Xero!$F:$F,Xero!$B:$B,Heron!AE$9,Xero!$A:$A,Heron!$A$5,Xero!$E:$E,Heron!$A13)</f>
        <v>0</v>
      </c>
      <c r="AF13" s="32">
        <f>-SUMIFS(Xero!$F:$F,Xero!$B:$B,Heron!AF$9,Xero!$A:$A,Heron!$A$4,Xero!$E:$E,Heron!$A13)-SUMIFS(Xero!$F:$F,Xero!$B:$B,Heron!AF$9,Xero!$A:$A,Heron!$A$5,Xero!$E:$E,Heron!$A13)</f>
        <v>0</v>
      </c>
      <c r="AG13" s="32">
        <f>-SUMIFS(Xero!$F:$F,Xero!$B:$B,Heron!AG$9,Xero!$A:$A,Heron!$A$4,Xero!$E:$E,Heron!$A13)-SUMIFS(Xero!$F:$F,Xero!$B:$B,Heron!AG$9,Xero!$A:$A,Heron!$A$5,Xero!$E:$E,Heron!$A13)</f>
        <v>0</v>
      </c>
      <c r="AH13" s="32">
        <f>-SUMIFS(Xero!$F:$F,Xero!$B:$B,Heron!AH$9,Xero!$A:$A,Heron!$A$4,Xero!$E:$E,Heron!$A13)-SUMIFS(Xero!$F:$F,Xero!$B:$B,Heron!AH$9,Xero!$A:$A,Heron!$A$5,Xero!$E:$E,Heron!$A13)</f>
        <v>0</v>
      </c>
      <c r="AI13" s="32">
        <f>-SUMIFS(Xero!$F:$F,Xero!$B:$B,Heron!AI$9,Xero!$A:$A,Heron!$A$4,Xero!$E:$E,Heron!$A13)-SUMIFS(Xero!$F:$F,Xero!$B:$B,Heron!AI$9,Xero!$A:$A,Heron!$A$5,Xero!$E:$E,Heron!$A13)</f>
        <v>0</v>
      </c>
      <c r="AJ13" s="32">
        <f>-SUMIFS(Xero!$F:$F,Xero!$B:$B,Heron!AJ$9,Xero!$A:$A,Heron!$A$4,Xero!$E:$E,Heron!$A13)-SUMIFS(Xero!$F:$F,Xero!$B:$B,Heron!AJ$9,Xero!$A:$A,Heron!$A$5,Xero!$E:$E,Heron!$A13)</f>
        <v>0</v>
      </c>
      <c r="AK13" s="32">
        <f>-SUMIFS(Xero!$F:$F,Xero!$B:$B,Heron!AK$9,Xero!$A:$A,Heron!$A$4,Xero!$E:$E,Heron!$A13)-SUMIFS(Xero!$F:$F,Xero!$B:$B,Heron!AK$9,Xero!$A:$A,Heron!$A$5,Xero!$E:$E,Heron!$A13)</f>
        <v>0</v>
      </c>
      <c r="AL13" s="32">
        <f>-SUMIFS(Xero!$F:$F,Xero!$B:$B,Heron!AL$9,Xero!$A:$A,Heron!$A$4,Xero!$E:$E,Heron!$A13)-SUMIFS(Xero!$F:$F,Xero!$B:$B,Heron!AL$9,Xero!$A:$A,Heron!$A$5,Xero!$E:$E,Heron!$A13)</f>
        <v>0</v>
      </c>
      <c r="AM13" s="32">
        <f>-SUMIFS(Xero!$F:$F,Xero!$B:$B,Heron!AM$9,Xero!$A:$A,Heron!$A$4,Xero!$E:$E,Heron!$A13)-SUMIFS(Xero!$F:$F,Xero!$B:$B,Heron!AM$9,Xero!$A:$A,Heron!$A$5,Xero!$E:$E,Heron!$A13)</f>
        <v>0</v>
      </c>
      <c r="AN13" s="32">
        <f>-SUMIFS(Xero!$F:$F,Xero!$B:$B,Heron!AN$9,Xero!$A:$A,Heron!$A$4,Xero!$E:$E,Heron!$A13)-SUMIFS(Xero!$F:$F,Xero!$B:$B,Heron!AN$9,Xero!$A:$A,Heron!$A$5,Xero!$E:$E,Heron!$A13)</f>
        <v>0</v>
      </c>
      <c r="AO13" s="32">
        <f>-SUMIFS(Xero!$F:$F,Xero!$B:$B,Heron!AO$9,Xero!$A:$A,Heron!$A$4,Xero!$E:$E,Heron!$A13)-SUMIFS(Xero!$F:$F,Xero!$B:$B,Heron!AO$9,Xero!$A:$A,Heron!$A$5,Xero!$E:$E,Heron!$A13)</f>
        <v>0</v>
      </c>
      <c r="AP13" s="32">
        <f>-SUMIFS(Xero!$F:$F,Xero!$B:$B,Heron!AP$9,Xero!$A:$A,Heron!$A$4,Xero!$E:$E,Heron!$A13)-SUMIFS(Xero!$F:$F,Xero!$B:$B,Heron!AP$9,Xero!$A:$A,Heron!$A$5,Xero!$E:$E,Heron!$A13)</f>
        <v>0</v>
      </c>
      <c r="AQ13" s="32">
        <f>-SUMIFS(Xero!$F:$F,Xero!$B:$B,Heron!AQ$9,Xero!$A:$A,Heron!$A$4,Xero!$E:$E,Heron!$A13)-SUMIFS(Xero!$F:$F,Xero!$B:$B,Heron!AQ$9,Xero!$A:$A,Heron!$A$5,Xero!$E:$E,Heron!$A13)</f>
        <v>0</v>
      </c>
      <c r="AR13" s="32">
        <f>-SUMIFS(Xero!$F:$F,Xero!$B:$B,Heron!AR$9,Xero!$A:$A,Heron!$A$4,Xero!$E:$E,Heron!$A13)-SUMIFS(Xero!$F:$F,Xero!$B:$B,Heron!AR$9,Xero!$A:$A,Heron!$A$5,Xero!$E:$E,Heron!$A13)</f>
        <v>0</v>
      </c>
      <c r="AS13" s="32">
        <f>-SUMIFS(Xero!$F:$F,Xero!$B:$B,Heron!AS$9,Xero!$A:$A,Heron!$A$4,Xero!$E:$E,Heron!$A13)-SUMIFS(Xero!$F:$F,Xero!$B:$B,Heron!AS$9,Xero!$A:$A,Heron!$A$5,Xero!$E:$E,Heron!$A13)</f>
        <v>0</v>
      </c>
      <c r="AT13" s="32">
        <f>-SUMIFS(Xero!$F:$F,Xero!$B:$B,Heron!AT$9,Xero!$A:$A,Heron!$A$4,Xero!$E:$E,Heron!$A13)-SUMIFS(Xero!$F:$F,Xero!$B:$B,Heron!AT$9,Xero!$A:$A,Heron!$A$5,Xero!$E:$E,Heron!$A13)</f>
        <v>0</v>
      </c>
      <c r="AU13" s="32">
        <f>-SUMIFS(Xero!$F:$F,Xero!$B:$B,Heron!AU$9,Xero!$A:$A,Heron!$A$4,Xero!$E:$E,Heron!$A13)-SUMIFS(Xero!$F:$F,Xero!$B:$B,Heron!AU$9,Xero!$A:$A,Heron!$A$5,Xero!$E:$E,Heron!$A13)</f>
        <v>0</v>
      </c>
      <c r="AV13" s="32">
        <f>-SUMIFS(Xero!$F:$F,Xero!$B:$B,Heron!AV$9,Xero!$A:$A,Heron!$A$4,Xero!$E:$E,Heron!$A13)-SUMIFS(Xero!$F:$F,Xero!$B:$B,Heron!AV$9,Xero!$A:$A,Heron!$A$5,Xero!$E:$E,Heron!$A13)</f>
        <v>0</v>
      </c>
      <c r="AW13" s="32">
        <f>-SUMIFS(Xero!$F:$F,Xero!$B:$B,Heron!AW$9,Xero!$A:$A,Heron!$A$4,Xero!$E:$E,Heron!$A13)-SUMIFS(Xero!$F:$F,Xero!$B:$B,Heron!AW$9,Xero!$A:$A,Heron!$A$5,Xero!$E:$E,Heron!$A13)</f>
        <v>0</v>
      </c>
      <c r="AX13" s="32">
        <f>-SUMIFS(Xero!$F:$F,Xero!$B:$B,Heron!AX$9,Xero!$A:$A,Heron!$A$4,Xero!$E:$E,Heron!$A13)-SUMIFS(Xero!$F:$F,Xero!$B:$B,Heron!AX$9,Xero!$A:$A,Heron!$A$5,Xero!$E:$E,Heron!$A13)</f>
        <v>0</v>
      </c>
      <c r="AY13" s="32">
        <f>-SUMIFS(Xero!$F:$F,Xero!$B:$B,Heron!AY$9,Xero!$A:$A,Heron!$A$4,Xero!$E:$E,Heron!$A13)-SUMIFS(Xero!$F:$F,Xero!$B:$B,Heron!AY$9,Xero!$A:$A,Heron!$A$5,Xero!$E:$E,Heron!$A13)</f>
        <v>0</v>
      </c>
      <c r="AZ13" s="32">
        <f>-SUMIFS(Xero!$F:$F,Xero!$B:$B,Heron!AZ$9,Xero!$A:$A,Heron!$A$4,Xero!$E:$E,Heron!$A13)-SUMIFS(Xero!$F:$F,Xero!$B:$B,Heron!AZ$9,Xero!$A:$A,Heron!$A$5,Xero!$E:$E,Heron!$A13)</f>
        <v>0</v>
      </c>
      <c r="BA13" s="32">
        <f>-SUMIFS(Xero!$F:$F,Xero!$B:$B,Heron!BA$9,Xero!$A:$A,Heron!$A$4,Xero!$E:$E,Heron!$A13)-SUMIFS(Xero!$F:$F,Xero!$B:$B,Heron!BA$9,Xero!$A:$A,Heron!$A$5,Xero!$E:$E,Heron!$A13)</f>
        <v>0</v>
      </c>
      <c r="BB13" s="32">
        <f>-SUMIFS(Xero!$F:$F,Xero!$B:$B,Heron!BB$9,Xero!$A:$A,Heron!$A$4,Xero!$E:$E,Heron!$A13)-SUMIFS(Xero!$F:$F,Xero!$B:$B,Heron!BB$9,Xero!$A:$A,Heron!$A$5,Xero!$E:$E,Heron!$A13)</f>
        <v>0</v>
      </c>
      <c r="BC13" s="32">
        <f>-SUMIFS(Xero!$F:$F,Xero!$B:$B,Heron!BC$9,Xero!$A:$A,Heron!$A$4,Xero!$E:$E,Heron!$A13)-SUMIFS(Xero!$F:$F,Xero!$B:$B,Heron!BC$9,Xero!$A:$A,Heron!$A$5,Xero!$E:$E,Heron!$A13)</f>
        <v>0</v>
      </c>
      <c r="BD13" s="32">
        <f>-SUMIFS(Xero!$F:$F,Xero!$B:$B,Heron!BD$9,Xero!$A:$A,Heron!$A$4,Xero!$E:$E,Heron!$A13)-SUMIFS(Xero!$F:$F,Xero!$B:$B,Heron!BD$9,Xero!$A:$A,Heron!$A$5,Xero!$E:$E,Heron!$A13)</f>
        <v>0</v>
      </c>
      <c r="BE13" s="32">
        <f>-SUMIFS(Xero!$F:$F,Xero!$B:$B,Heron!BE$9,Xero!$A:$A,Heron!$A$4,Xero!$E:$E,Heron!$A13)-SUMIFS(Xero!$F:$F,Xero!$B:$B,Heron!BE$9,Xero!$A:$A,Heron!$A$5,Xero!$E:$E,Heron!$A13)</f>
        <v>0</v>
      </c>
      <c r="BF13" s="32">
        <f t="shared" ref="BF13:BF23" si="1">SUM(D13:BE13)</f>
        <v>0</v>
      </c>
      <c r="BG13" s="1">
        <f>BF13-SUM(AN13:BE13)</f>
        <v>0</v>
      </c>
      <c r="BH13" s="1">
        <f>BF13-BG13</f>
        <v>0</v>
      </c>
    </row>
    <row r="14" spans="1:60" ht="16" x14ac:dyDescent="0.2">
      <c r="A14" s="31" t="s">
        <v>1180</v>
      </c>
      <c r="D14" s="32">
        <f>-SUMIFS(Xero!$F:$F,Xero!$B:$B,Heron!D$9,Xero!$A:$A,Heron!$A$4,Xero!$E:$E,Heron!$A14)-SUMIFS(Xero!$F:$F,Xero!$B:$B,Heron!D$9,Xero!$A:$A,Heron!$A$5,Xero!$E:$E,Heron!$A14)</f>
        <v>0</v>
      </c>
      <c r="E14" s="32">
        <f>-SUMIFS(Xero!$F:$F,Xero!$B:$B,Heron!E$9,Xero!$A:$A,Heron!$A$4,Xero!$E:$E,Heron!$A14)-SUMIFS(Xero!$F:$F,Xero!$B:$B,Heron!E$9,Xero!$A:$A,Heron!$A$5,Xero!$E:$E,Heron!$A14)</f>
        <v>0</v>
      </c>
      <c r="F14" s="32">
        <f>-SUMIFS(Xero!$F:$F,Xero!$B:$B,Heron!F$9,Xero!$A:$A,Heron!$A$4,Xero!$E:$E,Heron!$A14)-SUMIFS(Xero!$F:$F,Xero!$B:$B,Heron!F$9,Xero!$A:$A,Heron!$A$5,Xero!$E:$E,Heron!$A14)</f>
        <v>0</v>
      </c>
      <c r="G14" s="32">
        <f>-SUMIFS(Xero!$F:$F,Xero!$B:$B,Heron!G$9,Xero!$A:$A,Heron!$A$4,Xero!$E:$E,Heron!$A14)-SUMIFS(Xero!$F:$F,Xero!$B:$B,Heron!G$9,Xero!$A:$A,Heron!$A$5,Xero!$E:$E,Heron!$A14)</f>
        <v>1245</v>
      </c>
      <c r="H14" s="32">
        <f>-SUMIFS(Xero!$F:$F,Xero!$B:$B,Heron!H$9,Xero!$A:$A,Heron!$A$4,Xero!$E:$E,Heron!$A14)-SUMIFS(Xero!$F:$F,Xero!$B:$B,Heron!H$9,Xero!$A:$A,Heron!$A$5,Xero!$E:$E,Heron!$A14)</f>
        <v>0</v>
      </c>
      <c r="I14" s="32">
        <f>-SUMIFS(Xero!$F:$F,Xero!$B:$B,Heron!I$9,Xero!$A:$A,Heron!$A$4,Xero!$E:$E,Heron!$A14)-SUMIFS(Xero!$F:$F,Xero!$B:$B,Heron!I$9,Xero!$A:$A,Heron!$A$5,Xero!$E:$E,Heron!$A14)</f>
        <v>0</v>
      </c>
      <c r="J14" s="32">
        <f>-SUMIFS(Xero!$F:$F,Xero!$B:$B,Heron!J$9,Xero!$A:$A,Heron!$A$4,Xero!$E:$E,Heron!$A14)-SUMIFS(Xero!$F:$F,Xero!$B:$B,Heron!J$9,Xero!$A:$A,Heron!$A$5,Xero!$E:$E,Heron!$A14)</f>
        <v>0</v>
      </c>
      <c r="K14" s="32">
        <f>-SUMIFS(Xero!$F:$F,Xero!$B:$B,Heron!K$9,Xero!$A:$A,Heron!$A$4,Xero!$E:$E,Heron!$A14)-SUMIFS(Xero!$F:$F,Xero!$B:$B,Heron!K$9,Xero!$A:$A,Heron!$A$5,Xero!$E:$E,Heron!$A14)</f>
        <v>0</v>
      </c>
      <c r="L14" s="32">
        <f>-SUMIFS(Xero!$F:$F,Xero!$B:$B,Heron!L$9,Xero!$A:$A,Heron!$A$4,Xero!$E:$E,Heron!$A14)-SUMIFS(Xero!$F:$F,Xero!$B:$B,Heron!L$9,Xero!$A:$A,Heron!$A$5,Xero!$E:$E,Heron!$A14)</f>
        <v>0</v>
      </c>
      <c r="M14" s="32">
        <f>-SUMIFS(Xero!$F:$F,Xero!$B:$B,Heron!M$9,Xero!$A:$A,Heron!$A$4,Xero!$E:$E,Heron!$A14)-SUMIFS(Xero!$F:$F,Xero!$B:$B,Heron!M$9,Xero!$A:$A,Heron!$A$5,Xero!$E:$E,Heron!$A14)</f>
        <v>0</v>
      </c>
      <c r="N14" s="32">
        <f>-SUMIFS(Xero!$F:$F,Xero!$B:$B,Heron!N$9,Xero!$A:$A,Heron!$A$4,Xero!$E:$E,Heron!$A14)-SUMIFS(Xero!$F:$F,Xero!$B:$B,Heron!N$9,Xero!$A:$A,Heron!$A$5,Xero!$E:$E,Heron!$A14)</f>
        <v>0</v>
      </c>
      <c r="O14" s="32">
        <f>-SUMIFS(Xero!$F:$F,Xero!$B:$B,Heron!O$9,Xero!$A:$A,Heron!$A$4,Xero!$E:$E,Heron!$A14)-SUMIFS(Xero!$F:$F,Xero!$B:$B,Heron!O$9,Xero!$A:$A,Heron!$A$5,Xero!$E:$E,Heron!$A14)</f>
        <v>0</v>
      </c>
      <c r="P14" s="32">
        <f>-SUMIFS(Xero!$F:$F,Xero!$B:$B,Heron!P$9,Xero!$A:$A,Heron!$A$4,Xero!$E:$E,Heron!$A14)-SUMIFS(Xero!$F:$F,Xero!$B:$B,Heron!P$9,Xero!$A:$A,Heron!$A$5,Xero!$E:$E,Heron!$A14)</f>
        <v>0</v>
      </c>
      <c r="Q14" s="32">
        <f>-SUMIFS(Xero!$F:$F,Xero!$B:$B,Heron!Q$9,Xero!$A:$A,Heron!$A$4,Xero!$E:$E,Heron!$A14)-SUMIFS(Xero!$F:$F,Xero!$B:$B,Heron!Q$9,Xero!$A:$A,Heron!$A$5,Xero!$E:$E,Heron!$A14)</f>
        <v>0</v>
      </c>
      <c r="R14" s="32">
        <f>-SUMIFS(Xero!$F:$F,Xero!$B:$B,Heron!R$9,Xero!$A:$A,Heron!$A$4,Xero!$E:$E,Heron!$A14)-SUMIFS(Xero!$F:$F,Xero!$B:$B,Heron!R$9,Xero!$A:$A,Heron!$A$5,Xero!$E:$E,Heron!$A14)</f>
        <v>0</v>
      </c>
      <c r="S14" s="32">
        <f>-SUMIFS(Xero!$F:$F,Xero!$B:$B,Heron!S$9,Xero!$A:$A,Heron!$A$4,Xero!$E:$E,Heron!$A14)-SUMIFS(Xero!$F:$F,Xero!$B:$B,Heron!S$9,Xero!$A:$A,Heron!$A$5,Xero!$E:$E,Heron!$A14)</f>
        <v>0</v>
      </c>
      <c r="T14" s="32">
        <f>-SUMIFS(Xero!$F:$F,Xero!$B:$B,Heron!T$9,Xero!$A:$A,Heron!$A$4,Xero!$E:$E,Heron!$A14)-SUMIFS(Xero!$F:$F,Xero!$B:$B,Heron!T$9,Xero!$A:$A,Heron!$A$5,Xero!$E:$E,Heron!$A14)</f>
        <v>0</v>
      </c>
      <c r="U14" s="32">
        <f>-SUMIFS(Xero!$F:$F,Xero!$B:$B,Heron!U$9,Xero!$A:$A,Heron!$A$4,Xero!$E:$E,Heron!$A14)-SUMIFS(Xero!$F:$F,Xero!$B:$B,Heron!U$9,Xero!$A:$A,Heron!$A$5,Xero!$E:$E,Heron!$A14)</f>
        <v>0</v>
      </c>
      <c r="V14" s="32">
        <f>-SUMIFS(Xero!$F:$F,Xero!$B:$B,Heron!V$9,Xero!$A:$A,Heron!$A$4,Xero!$E:$E,Heron!$A14)-SUMIFS(Xero!$F:$F,Xero!$B:$B,Heron!V$9,Xero!$A:$A,Heron!$A$5,Xero!$E:$E,Heron!$A14)</f>
        <v>0</v>
      </c>
      <c r="W14" s="32">
        <f>-SUMIFS(Xero!$F:$F,Xero!$B:$B,Heron!W$9,Xero!$A:$A,Heron!$A$4,Xero!$E:$E,Heron!$A14)-SUMIFS(Xero!$F:$F,Xero!$B:$B,Heron!W$9,Xero!$A:$A,Heron!$A$5,Xero!$E:$E,Heron!$A14)</f>
        <v>0</v>
      </c>
      <c r="X14" s="32">
        <f>-SUMIFS(Xero!$F:$F,Xero!$B:$B,Heron!X$9,Xero!$A:$A,Heron!$A$4,Xero!$E:$E,Heron!$A14)-SUMIFS(Xero!$F:$F,Xero!$B:$B,Heron!X$9,Xero!$A:$A,Heron!$A$5,Xero!$E:$E,Heron!$A14)</f>
        <v>0</v>
      </c>
      <c r="Y14" s="32">
        <f>-SUMIFS(Xero!$F:$F,Xero!$B:$B,Heron!Y$9,Xero!$A:$A,Heron!$A$4,Xero!$E:$E,Heron!$A14)-SUMIFS(Xero!$F:$F,Xero!$B:$B,Heron!Y$9,Xero!$A:$A,Heron!$A$5,Xero!$E:$E,Heron!$A14)</f>
        <v>0</v>
      </c>
      <c r="Z14" s="32">
        <f>-SUMIFS(Xero!$F:$F,Xero!$B:$B,Heron!Z$9,Xero!$A:$A,Heron!$A$4,Xero!$E:$E,Heron!$A14)-SUMIFS(Xero!$F:$F,Xero!$B:$B,Heron!Z$9,Xero!$A:$A,Heron!$A$5,Xero!$E:$E,Heron!$A14)</f>
        <v>0</v>
      </c>
      <c r="AA14" s="32">
        <f>-SUMIFS(Xero!$F:$F,Xero!$B:$B,Heron!AA$9,Xero!$A:$A,Heron!$A$4,Xero!$E:$E,Heron!$A14)-SUMIFS(Xero!$F:$F,Xero!$B:$B,Heron!AA$9,Xero!$A:$A,Heron!$A$5,Xero!$E:$E,Heron!$A14)</f>
        <v>0</v>
      </c>
      <c r="AB14" s="32">
        <f>-SUMIFS(Xero!$F:$F,Xero!$B:$B,Heron!AB$9,Xero!$A:$A,Heron!$A$4,Xero!$E:$E,Heron!$A14)-SUMIFS(Xero!$F:$F,Xero!$B:$B,Heron!AB$9,Xero!$A:$A,Heron!$A$5,Xero!$E:$E,Heron!$A14)</f>
        <v>0</v>
      </c>
      <c r="AC14" s="32">
        <f>-SUMIFS(Xero!$F:$F,Xero!$B:$B,Heron!AC$9,Xero!$A:$A,Heron!$A$4,Xero!$E:$E,Heron!$A14)-SUMIFS(Xero!$F:$F,Xero!$B:$B,Heron!AC$9,Xero!$A:$A,Heron!$A$5,Xero!$E:$E,Heron!$A14)</f>
        <v>0</v>
      </c>
      <c r="AD14" s="32">
        <f>-SUMIFS(Xero!$F:$F,Xero!$B:$B,Heron!AD$9,Xero!$A:$A,Heron!$A$4,Xero!$E:$E,Heron!$A14)-SUMIFS(Xero!$F:$F,Xero!$B:$B,Heron!AD$9,Xero!$A:$A,Heron!$A$5,Xero!$E:$E,Heron!$A14)</f>
        <v>0</v>
      </c>
      <c r="AE14" s="32">
        <f>-SUMIFS(Xero!$F:$F,Xero!$B:$B,Heron!AE$9,Xero!$A:$A,Heron!$A$4,Xero!$E:$E,Heron!$A14)-SUMIFS(Xero!$F:$F,Xero!$B:$B,Heron!AE$9,Xero!$A:$A,Heron!$A$5,Xero!$E:$E,Heron!$A14)</f>
        <v>0</v>
      </c>
      <c r="AF14" s="32">
        <f>-SUMIFS(Xero!$F:$F,Xero!$B:$B,Heron!AF$9,Xero!$A:$A,Heron!$A$4,Xero!$E:$E,Heron!$A14)-SUMIFS(Xero!$F:$F,Xero!$B:$B,Heron!AF$9,Xero!$A:$A,Heron!$A$5,Xero!$E:$E,Heron!$A14)</f>
        <v>0</v>
      </c>
      <c r="AG14" s="32">
        <f>-SUMIFS(Xero!$F:$F,Xero!$B:$B,Heron!AG$9,Xero!$A:$A,Heron!$A$4,Xero!$E:$E,Heron!$A14)-SUMIFS(Xero!$F:$F,Xero!$B:$B,Heron!AG$9,Xero!$A:$A,Heron!$A$5,Xero!$E:$E,Heron!$A14)</f>
        <v>0</v>
      </c>
      <c r="AH14" s="32">
        <f>-SUMIFS(Xero!$F:$F,Xero!$B:$B,Heron!AH$9,Xero!$A:$A,Heron!$A$4,Xero!$E:$E,Heron!$A14)-SUMIFS(Xero!$F:$F,Xero!$B:$B,Heron!AH$9,Xero!$A:$A,Heron!$A$5,Xero!$E:$E,Heron!$A14)</f>
        <v>0</v>
      </c>
      <c r="AI14" s="32">
        <f>-SUMIFS(Xero!$F:$F,Xero!$B:$B,Heron!AI$9,Xero!$A:$A,Heron!$A$4,Xero!$E:$E,Heron!$A14)-SUMIFS(Xero!$F:$F,Xero!$B:$B,Heron!AI$9,Xero!$A:$A,Heron!$A$5,Xero!$E:$E,Heron!$A14)</f>
        <v>0</v>
      </c>
      <c r="AJ14" s="32">
        <f>-SUMIFS(Xero!$F:$F,Xero!$B:$B,Heron!AJ$9,Xero!$A:$A,Heron!$A$4,Xero!$E:$E,Heron!$A14)-SUMIFS(Xero!$F:$F,Xero!$B:$B,Heron!AJ$9,Xero!$A:$A,Heron!$A$5,Xero!$E:$E,Heron!$A14)</f>
        <v>0</v>
      </c>
      <c r="AK14" s="32">
        <f>-SUMIFS(Xero!$F:$F,Xero!$B:$B,Heron!AK$9,Xero!$A:$A,Heron!$A$4,Xero!$E:$E,Heron!$A14)-SUMIFS(Xero!$F:$F,Xero!$B:$B,Heron!AK$9,Xero!$A:$A,Heron!$A$5,Xero!$E:$E,Heron!$A14)</f>
        <v>0</v>
      </c>
      <c r="AL14" s="32">
        <f>-SUMIFS(Xero!$F:$F,Xero!$B:$B,Heron!AL$9,Xero!$A:$A,Heron!$A$4,Xero!$E:$E,Heron!$A14)-SUMIFS(Xero!$F:$F,Xero!$B:$B,Heron!AL$9,Xero!$A:$A,Heron!$A$5,Xero!$E:$E,Heron!$A14)</f>
        <v>0</v>
      </c>
      <c r="AM14" s="32">
        <f>-SUMIFS(Xero!$F:$F,Xero!$B:$B,Heron!AM$9,Xero!$A:$A,Heron!$A$4,Xero!$E:$E,Heron!$A14)-SUMIFS(Xero!$F:$F,Xero!$B:$B,Heron!AM$9,Xero!$A:$A,Heron!$A$5,Xero!$E:$E,Heron!$A14)</f>
        <v>0</v>
      </c>
      <c r="AN14" s="32">
        <f>-SUMIFS(Xero!$F:$F,Xero!$B:$B,Heron!AN$9,Xero!$A:$A,Heron!$A$4,Xero!$E:$E,Heron!$A14)-SUMIFS(Xero!$F:$F,Xero!$B:$B,Heron!AN$9,Xero!$A:$A,Heron!$A$5,Xero!$E:$E,Heron!$A14)</f>
        <v>0</v>
      </c>
      <c r="AO14" s="32">
        <f>-SUMIFS(Xero!$F:$F,Xero!$B:$B,Heron!AO$9,Xero!$A:$A,Heron!$A$4,Xero!$E:$E,Heron!$A14)-SUMIFS(Xero!$F:$F,Xero!$B:$B,Heron!AO$9,Xero!$A:$A,Heron!$A$5,Xero!$E:$E,Heron!$A14)</f>
        <v>0</v>
      </c>
      <c r="AP14" s="32">
        <f>-SUMIFS(Xero!$F:$F,Xero!$B:$B,Heron!AP$9,Xero!$A:$A,Heron!$A$4,Xero!$E:$E,Heron!$A14)-SUMIFS(Xero!$F:$F,Xero!$B:$B,Heron!AP$9,Xero!$A:$A,Heron!$A$5,Xero!$E:$E,Heron!$A14)</f>
        <v>0</v>
      </c>
      <c r="AQ14" s="32">
        <f>-SUMIFS(Xero!$F:$F,Xero!$B:$B,Heron!AQ$9,Xero!$A:$A,Heron!$A$4,Xero!$E:$E,Heron!$A14)-SUMIFS(Xero!$F:$F,Xero!$B:$B,Heron!AQ$9,Xero!$A:$A,Heron!$A$5,Xero!$E:$E,Heron!$A14)</f>
        <v>0</v>
      </c>
      <c r="AR14" s="32">
        <f>-SUMIFS(Xero!$F:$F,Xero!$B:$B,Heron!AR$9,Xero!$A:$A,Heron!$A$4,Xero!$E:$E,Heron!$A14)-SUMIFS(Xero!$F:$F,Xero!$B:$B,Heron!AR$9,Xero!$A:$A,Heron!$A$5,Xero!$E:$E,Heron!$A14)</f>
        <v>0</v>
      </c>
      <c r="AS14" s="32">
        <f>-SUMIFS(Xero!$F:$F,Xero!$B:$B,Heron!AS$9,Xero!$A:$A,Heron!$A$4,Xero!$E:$E,Heron!$A14)-SUMIFS(Xero!$F:$F,Xero!$B:$B,Heron!AS$9,Xero!$A:$A,Heron!$A$5,Xero!$E:$E,Heron!$A14)</f>
        <v>0</v>
      </c>
      <c r="AT14" s="32">
        <f>-SUMIFS(Xero!$F:$F,Xero!$B:$B,Heron!AT$9,Xero!$A:$A,Heron!$A$4,Xero!$E:$E,Heron!$A14)-SUMIFS(Xero!$F:$F,Xero!$B:$B,Heron!AT$9,Xero!$A:$A,Heron!$A$5,Xero!$E:$E,Heron!$A14)</f>
        <v>0</v>
      </c>
      <c r="AU14" s="32">
        <f>-SUMIFS(Xero!$F:$F,Xero!$B:$B,Heron!AU$9,Xero!$A:$A,Heron!$A$4,Xero!$E:$E,Heron!$A14)-SUMIFS(Xero!$F:$F,Xero!$B:$B,Heron!AU$9,Xero!$A:$A,Heron!$A$5,Xero!$E:$E,Heron!$A14)</f>
        <v>0</v>
      </c>
      <c r="AV14" s="32">
        <f>-SUMIFS(Xero!$F:$F,Xero!$B:$B,Heron!AV$9,Xero!$A:$A,Heron!$A$4,Xero!$E:$E,Heron!$A14)-SUMIFS(Xero!$F:$F,Xero!$B:$B,Heron!AV$9,Xero!$A:$A,Heron!$A$5,Xero!$E:$E,Heron!$A14)</f>
        <v>0</v>
      </c>
      <c r="AW14" s="32">
        <f>-SUMIFS(Xero!$F:$F,Xero!$B:$B,Heron!AW$9,Xero!$A:$A,Heron!$A$4,Xero!$E:$E,Heron!$A14)-SUMIFS(Xero!$F:$F,Xero!$B:$B,Heron!AW$9,Xero!$A:$A,Heron!$A$5,Xero!$E:$E,Heron!$A14)</f>
        <v>0</v>
      </c>
      <c r="AX14" s="32">
        <f>-SUMIFS(Xero!$F:$F,Xero!$B:$B,Heron!AX$9,Xero!$A:$A,Heron!$A$4,Xero!$E:$E,Heron!$A14)-SUMIFS(Xero!$F:$F,Xero!$B:$B,Heron!AX$9,Xero!$A:$A,Heron!$A$5,Xero!$E:$E,Heron!$A14)</f>
        <v>0</v>
      </c>
      <c r="AY14" s="32">
        <f>-SUMIFS(Xero!$F:$F,Xero!$B:$B,Heron!AY$9,Xero!$A:$A,Heron!$A$4,Xero!$E:$E,Heron!$A14)-SUMIFS(Xero!$F:$F,Xero!$B:$B,Heron!AY$9,Xero!$A:$A,Heron!$A$5,Xero!$E:$E,Heron!$A14)</f>
        <v>0</v>
      </c>
      <c r="AZ14" s="32">
        <f>-SUMIFS(Xero!$F:$F,Xero!$B:$B,Heron!AZ$9,Xero!$A:$A,Heron!$A$4,Xero!$E:$E,Heron!$A14)-SUMIFS(Xero!$F:$F,Xero!$B:$B,Heron!AZ$9,Xero!$A:$A,Heron!$A$5,Xero!$E:$E,Heron!$A14)</f>
        <v>0</v>
      </c>
      <c r="BA14" s="32">
        <f>-SUMIFS(Xero!$F:$F,Xero!$B:$B,Heron!BA$9,Xero!$A:$A,Heron!$A$4,Xero!$E:$E,Heron!$A14)-SUMIFS(Xero!$F:$F,Xero!$B:$B,Heron!BA$9,Xero!$A:$A,Heron!$A$5,Xero!$E:$E,Heron!$A14)</f>
        <v>0</v>
      </c>
      <c r="BB14" s="32">
        <f>-SUMIFS(Xero!$F:$F,Xero!$B:$B,Heron!BB$9,Xero!$A:$A,Heron!$A$4,Xero!$E:$E,Heron!$A14)-SUMIFS(Xero!$F:$F,Xero!$B:$B,Heron!BB$9,Xero!$A:$A,Heron!$A$5,Xero!$E:$E,Heron!$A14)</f>
        <v>0</v>
      </c>
      <c r="BC14" s="32">
        <f>-SUMIFS(Xero!$F:$F,Xero!$B:$B,Heron!BC$9,Xero!$A:$A,Heron!$A$4,Xero!$E:$E,Heron!$A14)-SUMIFS(Xero!$F:$F,Xero!$B:$B,Heron!BC$9,Xero!$A:$A,Heron!$A$5,Xero!$E:$E,Heron!$A14)</f>
        <v>0</v>
      </c>
      <c r="BD14" s="32">
        <f>-SUMIFS(Xero!$F:$F,Xero!$B:$B,Heron!BD$9,Xero!$A:$A,Heron!$A$4,Xero!$E:$E,Heron!$A14)-SUMIFS(Xero!$F:$F,Xero!$B:$B,Heron!BD$9,Xero!$A:$A,Heron!$A$5,Xero!$E:$E,Heron!$A14)</f>
        <v>0</v>
      </c>
      <c r="BE14" s="32">
        <f>-SUMIFS(Xero!$F:$F,Xero!$B:$B,Heron!BE$9,Xero!$A:$A,Heron!$A$4,Xero!$E:$E,Heron!$A14)-SUMIFS(Xero!$F:$F,Xero!$B:$B,Heron!BE$9,Xero!$A:$A,Heron!$A$5,Xero!$E:$E,Heron!$A14)</f>
        <v>0</v>
      </c>
      <c r="BF14" s="32">
        <f t="shared" si="1"/>
        <v>1245</v>
      </c>
      <c r="BG14" s="1">
        <f t="shared" ref="BG14:BG23" si="2">BF14-SUM(AN14:BE14)</f>
        <v>1245</v>
      </c>
      <c r="BH14" s="1">
        <f t="shared" ref="BH14:BH23" si="3">BF14-BG14</f>
        <v>0</v>
      </c>
    </row>
    <row r="15" spans="1:60" ht="16" x14ac:dyDescent="0.2">
      <c r="A15" s="31" t="s">
        <v>1713</v>
      </c>
      <c r="D15" s="32">
        <f>-SUMIFS(Xero!$F:$F,Xero!$B:$B,Heron!D$9,Xero!$A:$A,Heron!$A$4,Xero!$E:$E,Heron!$A15)-SUMIFS(Xero!$F:$F,Xero!$B:$B,Heron!D$9,Xero!$A:$A,Heron!$A$5,Xero!$E:$E,Heron!$A15)</f>
        <v>0</v>
      </c>
      <c r="E15" s="32">
        <f>-SUMIFS(Xero!$F:$F,Xero!$B:$B,Heron!E$9,Xero!$A:$A,Heron!$A$4,Xero!$E:$E,Heron!$A15)-SUMIFS(Xero!$F:$F,Xero!$B:$B,Heron!E$9,Xero!$A:$A,Heron!$A$5,Xero!$E:$E,Heron!$A15)</f>
        <v>0</v>
      </c>
      <c r="F15" s="32">
        <f>-SUMIFS(Xero!$F:$F,Xero!$B:$B,Heron!F$9,Xero!$A:$A,Heron!$A$4,Xero!$E:$E,Heron!$A15)-SUMIFS(Xero!$F:$F,Xero!$B:$B,Heron!F$9,Xero!$A:$A,Heron!$A$5,Xero!$E:$E,Heron!$A15)</f>
        <v>0</v>
      </c>
      <c r="G15" s="32">
        <f>-SUMIFS(Xero!$F:$F,Xero!$B:$B,Heron!G$9,Xero!$A:$A,Heron!$A$4,Xero!$E:$E,Heron!$A15)-SUMIFS(Xero!$F:$F,Xero!$B:$B,Heron!G$9,Xero!$A:$A,Heron!$A$5,Xero!$E:$E,Heron!$A15)</f>
        <v>0</v>
      </c>
      <c r="H15" s="32">
        <f>-SUMIFS(Xero!$F:$F,Xero!$B:$B,Heron!H$9,Xero!$A:$A,Heron!$A$4,Xero!$E:$E,Heron!$A15)-SUMIFS(Xero!$F:$F,Xero!$B:$B,Heron!H$9,Xero!$A:$A,Heron!$A$5,Xero!$E:$E,Heron!$A15)</f>
        <v>0</v>
      </c>
      <c r="I15" s="32">
        <f>-SUMIFS(Xero!$F:$F,Xero!$B:$B,Heron!I$9,Xero!$A:$A,Heron!$A$4,Xero!$E:$E,Heron!$A15)-SUMIFS(Xero!$F:$F,Xero!$B:$B,Heron!I$9,Xero!$A:$A,Heron!$A$5,Xero!$E:$E,Heron!$A15)</f>
        <v>0</v>
      </c>
      <c r="J15" s="32">
        <f>-SUMIFS(Xero!$F:$F,Xero!$B:$B,Heron!J$9,Xero!$A:$A,Heron!$A$4,Xero!$E:$E,Heron!$A15)-SUMIFS(Xero!$F:$F,Xero!$B:$B,Heron!J$9,Xero!$A:$A,Heron!$A$5,Xero!$E:$E,Heron!$A15)</f>
        <v>0</v>
      </c>
      <c r="K15" s="32">
        <f>-SUMIFS(Xero!$F:$F,Xero!$B:$B,Heron!K$9,Xero!$A:$A,Heron!$A$4,Xero!$E:$E,Heron!$A15)-SUMIFS(Xero!$F:$F,Xero!$B:$B,Heron!K$9,Xero!$A:$A,Heron!$A$5,Xero!$E:$E,Heron!$A15)</f>
        <v>0</v>
      </c>
      <c r="L15" s="32">
        <f>-SUMIFS(Xero!$F:$F,Xero!$B:$B,Heron!L$9,Xero!$A:$A,Heron!$A$4,Xero!$E:$E,Heron!$A15)-SUMIFS(Xero!$F:$F,Xero!$B:$B,Heron!L$9,Xero!$A:$A,Heron!$A$5,Xero!$E:$E,Heron!$A15)</f>
        <v>0</v>
      </c>
      <c r="M15" s="32">
        <f>-SUMIFS(Xero!$F:$F,Xero!$B:$B,Heron!M$9,Xero!$A:$A,Heron!$A$4,Xero!$E:$E,Heron!$A15)-SUMIFS(Xero!$F:$F,Xero!$B:$B,Heron!M$9,Xero!$A:$A,Heron!$A$5,Xero!$E:$E,Heron!$A15)</f>
        <v>0</v>
      </c>
      <c r="N15" s="32">
        <f>-SUMIFS(Xero!$F:$F,Xero!$B:$B,Heron!N$9,Xero!$A:$A,Heron!$A$4,Xero!$E:$E,Heron!$A15)-SUMIFS(Xero!$F:$F,Xero!$B:$B,Heron!N$9,Xero!$A:$A,Heron!$A$5,Xero!$E:$E,Heron!$A15)</f>
        <v>0</v>
      </c>
      <c r="O15" s="32">
        <f>-SUMIFS(Xero!$F:$F,Xero!$B:$B,Heron!O$9,Xero!$A:$A,Heron!$A$4,Xero!$E:$E,Heron!$A15)-SUMIFS(Xero!$F:$F,Xero!$B:$B,Heron!O$9,Xero!$A:$A,Heron!$A$5,Xero!$E:$E,Heron!$A15)</f>
        <v>0</v>
      </c>
      <c r="P15" s="32">
        <f>-SUMIFS(Xero!$F:$F,Xero!$B:$B,Heron!P$9,Xero!$A:$A,Heron!$A$4,Xero!$E:$E,Heron!$A15)-SUMIFS(Xero!$F:$F,Xero!$B:$B,Heron!P$9,Xero!$A:$A,Heron!$A$5,Xero!$E:$E,Heron!$A15)</f>
        <v>0</v>
      </c>
      <c r="Q15" s="32">
        <f>-SUMIFS(Xero!$F:$F,Xero!$B:$B,Heron!Q$9,Xero!$A:$A,Heron!$A$4,Xero!$E:$E,Heron!$A15)-SUMIFS(Xero!$F:$F,Xero!$B:$B,Heron!Q$9,Xero!$A:$A,Heron!$A$5,Xero!$E:$E,Heron!$A15)</f>
        <v>0</v>
      </c>
      <c r="R15" s="32">
        <f>-SUMIFS(Xero!$F:$F,Xero!$B:$B,Heron!R$9,Xero!$A:$A,Heron!$A$4,Xero!$E:$E,Heron!$A15)-SUMIFS(Xero!$F:$F,Xero!$B:$B,Heron!R$9,Xero!$A:$A,Heron!$A$5,Xero!$E:$E,Heron!$A15)</f>
        <v>0</v>
      </c>
      <c r="S15" s="32">
        <f>-SUMIFS(Xero!$F:$F,Xero!$B:$B,Heron!S$9,Xero!$A:$A,Heron!$A$4,Xero!$E:$E,Heron!$A15)-SUMIFS(Xero!$F:$F,Xero!$B:$B,Heron!S$9,Xero!$A:$A,Heron!$A$5,Xero!$E:$E,Heron!$A15)</f>
        <v>0</v>
      </c>
      <c r="T15" s="32">
        <f>-SUMIFS(Xero!$F:$F,Xero!$B:$B,Heron!T$9,Xero!$A:$A,Heron!$A$4,Xero!$E:$E,Heron!$A15)-SUMIFS(Xero!$F:$F,Xero!$B:$B,Heron!T$9,Xero!$A:$A,Heron!$A$5,Xero!$E:$E,Heron!$A15)</f>
        <v>0</v>
      </c>
      <c r="U15" s="32">
        <f>-SUMIFS(Xero!$F:$F,Xero!$B:$B,Heron!U$9,Xero!$A:$A,Heron!$A$4,Xero!$E:$E,Heron!$A15)-SUMIFS(Xero!$F:$F,Xero!$B:$B,Heron!U$9,Xero!$A:$A,Heron!$A$5,Xero!$E:$E,Heron!$A15)</f>
        <v>0</v>
      </c>
      <c r="V15" s="32">
        <f>-SUMIFS(Xero!$F:$F,Xero!$B:$B,Heron!V$9,Xero!$A:$A,Heron!$A$4,Xero!$E:$E,Heron!$A15)-SUMIFS(Xero!$F:$F,Xero!$B:$B,Heron!V$9,Xero!$A:$A,Heron!$A$5,Xero!$E:$E,Heron!$A15)</f>
        <v>0</v>
      </c>
      <c r="W15" s="32">
        <f>-SUMIFS(Xero!$F:$F,Xero!$B:$B,Heron!W$9,Xero!$A:$A,Heron!$A$4,Xero!$E:$E,Heron!$A15)-SUMIFS(Xero!$F:$F,Xero!$B:$B,Heron!W$9,Xero!$A:$A,Heron!$A$5,Xero!$E:$E,Heron!$A15)</f>
        <v>0</v>
      </c>
      <c r="X15" s="32">
        <f>-SUMIFS(Xero!$F:$F,Xero!$B:$B,Heron!X$9,Xero!$A:$A,Heron!$A$4,Xero!$E:$E,Heron!$A15)-SUMIFS(Xero!$F:$F,Xero!$B:$B,Heron!X$9,Xero!$A:$A,Heron!$A$5,Xero!$E:$E,Heron!$A15)</f>
        <v>0</v>
      </c>
      <c r="Y15" s="32">
        <f>-SUMIFS(Xero!$F:$F,Xero!$B:$B,Heron!Y$9,Xero!$A:$A,Heron!$A$4,Xero!$E:$E,Heron!$A15)-SUMIFS(Xero!$F:$F,Xero!$B:$B,Heron!Y$9,Xero!$A:$A,Heron!$A$5,Xero!$E:$E,Heron!$A15)</f>
        <v>0</v>
      </c>
      <c r="Z15" s="32">
        <f>-SUMIFS(Xero!$F:$F,Xero!$B:$B,Heron!Z$9,Xero!$A:$A,Heron!$A$4,Xero!$E:$E,Heron!$A15)-SUMIFS(Xero!$F:$F,Xero!$B:$B,Heron!Z$9,Xero!$A:$A,Heron!$A$5,Xero!$E:$E,Heron!$A15)</f>
        <v>0</v>
      </c>
      <c r="AA15" s="32">
        <f>-SUMIFS(Xero!$F:$F,Xero!$B:$B,Heron!AA$9,Xero!$A:$A,Heron!$A$4,Xero!$E:$E,Heron!$A15)-SUMIFS(Xero!$F:$F,Xero!$B:$B,Heron!AA$9,Xero!$A:$A,Heron!$A$5,Xero!$E:$E,Heron!$A15)</f>
        <v>0</v>
      </c>
      <c r="AB15" s="32">
        <f>-SUMIFS(Xero!$F:$F,Xero!$B:$B,Heron!AB$9,Xero!$A:$A,Heron!$A$4,Xero!$E:$E,Heron!$A15)-SUMIFS(Xero!$F:$F,Xero!$B:$B,Heron!AB$9,Xero!$A:$A,Heron!$A$5,Xero!$E:$E,Heron!$A15)</f>
        <v>0</v>
      </c>
      <c r="AC15" s="32">
        <f>-SUMIFS(Xero!$F:$F,Xero!$B:$B,Heron!AC$9,Xero!$A:$A,Heron!$A$4,Xero!$E:$E,Heron!$A15)-SUMIFS(Xero!$F:$F,Xero!$B:$B,Heron!AC$9,Xero!$A:$A,Heron!$A$5,Xero!$E:$E,Heron!$A15)</f>
        <v>0</v>
      </c>
      <c r="AD15" s="32">
        <f>-SUMIFS(Xero!$F:$F,Xero!$B:$B,Heron!AD$9,Xero!$A:$A,Heron!$A$4,Xero!$E:$E,Heron!$A15)-SUMIFS(Xero!$F:$F,Xero!$B:$B,Heron!AD$9,Xero!$A:$A,Heron!$A$5,Xero!$E:$E,Heron!$A15)</f>
        <v>0</v>
      </c>
      <c r="AE15" s="32">
        <f>-SUMIFS(Xero!$F:$F,Xero!$B:$B,Heron!AE$9,Xero!$A:$A,Heron!$A$4,Xero!$E:$E,Heron!$A15)-SUMIFS(Xero!$F:$F,Xero!$B:$B,Heron!AE$9,Xero!$A:$A,Heron!$A$5,Xero!$E:$E,Heron!$A15)</f>
        <v>0</v>
      </c>
      <c r="AF15" s="32">
        <f>-SUMIFS(Xero!$F:$F,Xero!$B:$B,Heron!AF$9,Xero!$A:$A,Heron!$A$4,Xero!$E:$E,Heron!$A15)-SUMIFS(Xero!$F:$F,Xero!$B:$B,Heron!AF$9,Xero!$A:$A,Heron!$A$5,Xero!$E:$E,Heron!$A15)</f>
        <v>0</v>
      </c>
      <c r="AG15" s="32">
        <f>-SUMIFS(Xero!$F:$F,Xero!$B:$B,Heron!AG$9,Xero!$A:$A,Heron!$A$4,Xero!$E:$E,Heron!$A15)-SUMIFS(Xero!$F:$F,Xero!$B:$B,Heron!AG$9,Xero!$A:$A,Heron!$A$5,Xero!$E:$E,Heron!$A15)</f>
        <v>0</v>
      </c>
      <c r="AH15" s="32">
        <f>-SUMIFS(Xero!$F:$F,Xero!$B:$B,Heron!AH$9,Xero!$A:$A,Heron!$A$4,Xero!$E:$E,Heron!$A15)-SUMIFS(Xero!$F:$F,Xero!$B:$B,Heron!AH$9,Xero!$A:$A,Heron!$A$5,Xero!$E:$E,Heron!$A15)</f>
        <v>0</v>
      </c>
      <c r="AI15" s="32">
        <f>-SUMIFS(Xero!$F:$F,Xero!$B:$B,Heron!AI$9,Xero!$A:$A,Heron!$A$4,Xero!$E:$E,Heron!$A15)-SUMIFS(Xero!$F:$F,Xero!$B:$B,Heron!AI$9,Xero!$A:$A,Heron!$A$5,Xero!$E:$E,Heron!$A15)</f>
        <v>0</v>
      </c>
      <c r="AJ15" s="32">
        <f>-SUMIFS(Xero!$F:$F,Xero!$B:$B,Heron!AJ$9,Xero!$A:$A,Heron!$A$4,Xero!$E:$E,Heron!$A15)-SUMIFS(Xero!$F:$F,Xero!$B:$B,Heron!AJ$9,Xero!$A:$A,Heron!$A$5,Xero!$E:$E,Heron!$A15)</f>
        <v>0</v>
      </c>
      <c r="AK15" s="32">
        <f>-SUMIFS(Xero!$F:$F,Xero!$B:$B,Heron!AK$9,Xero!$A:$A,Heron!$A$4,Xero!$E:$E,Heron!$A15)-SUMIFS(Xero!$F:$F,Xero!$B:$B,Heron!AK$9,Xero!$A:$A,Heron!$A$5,Xero!$E:$E,Heron!$A15)</f>
        <v>4254.9799999999996</v>
      </c>
      <c r="AL15" s="32">
        <f>-SUMIFS(Xero!$F:$F,Xero!$B:$B,Heron!AL$9,Xero!$A:$A,Heron!$A$4,Xero!$E:$E,Heron!$A15)-SUMIFS(Xero!$F:$F,Xero!$B:$B,Heron!AL$9,Xero!$A:$A,Heron!$A$5,Xero!$E:$E,Heron!$A15)</f>
        <v>1291.18</v>
      </c>
      <c r="AM15" s="32">
        <f>-SUMIFS(Xero!$F:$F,Xero!$B:$B,Heron!AM$9,Xero!$A:$A,Heron!$A$4,Xero!$E:$E,Heron!$A15)-SUMIFS(Xero!$F:$F,Xero!$B:$B,Heron!AM$9,Xero!$A:$A,Heron!$A$5,Xero!$E:$E,Heron!$A15)</f>
        <v>0</v>
      </c>
      <c r="AN15" s="32">
        <f>-SUMIFS(Xero!$F:$F,Xero!$B:$B,Heron!AN$9,Xero!$A:$A,Heron!$A$4,Xero!$E:$E,Heron!$A15)-SUMIFS(Xero!$F:$F,Xero!$B:$B,Heron!AN$9,Xero!$A:$A,Heron!$A$5,Xero!$E:$E,Heron!$A15)</f>
        <v>0</v>
      </c>
      <c r="AO15" s="32">
        <f>-SUMIFS(Xero!$F:$F,Xero!$B:$B,Heron!AO$9,Xero!$A:$A,Heron!$A$4,Xero!$E:$E,Heron!$A15)-SUMIFS(Xero!$F:$F,Xero!$B:$B,Heron!AO$9,Xero!$A:$A,Heron!$A$5,Xero!$E:$E,Heron!$A15)</f>
        <v>0</v>
      </c>
      <c r="AP15" s="32">
        <f>-SUMIFS(Xero!$F:$F,Xero!$B:$B,Heron!AP$9,Xero!$A:$A,Heron!$A$4,Xero!$E:$E,Heron!$A15)-SUMIFS(Xero!$F:$F,Xero!$B:$B,Heron!AP$9,Xero!$A:$A,Heron!$A$5,Xero!$E:$E,Heron!$A15)</f>
        <v>0</v>
      </c>
      <c r="AQ15" s="32">
        <f>-SUMIFS(Xero!$F:$F,Xero!$B:$B,Heron!AQ$9,Xero!$A:$A,Heron!$A$4,Xero!$E:$E,Heron!$A15)-SUMIFS(Xero!$F:$F,Xero!$B:$B,Heron!AQ$9,Xero!$A:$A,Heron!$A$5,Xero!$E:$E,Heron!$A15)</f>
        <v>0</v>
      </c>
      <c r="AR15" s="32">
        <f>-SUMIFS(Xero!$F:$F,Xero!$B:$B,Heron!AR$9,Xero!$A:$A,Heron!$A$4,Xero!$E:$E,Heron!$A15)-SUMIFS(Xero!$F:$F,Xero!$B:$B,Heron!AR$9,Xero!$A:$A,Heron!$A$5,Xero!$E:$E,Heron!$A15)</f>
        <v>0</v>
      </c>
      <c r="AS15" s="32">
        <f>-SUMIFS(Xero!$F:$F,Xero!$B:$B,Heron!AS$9,Xero!$A:$A,Heron!$A$4,Xero!$E:$E,Heron!$A15)-SUMIFS(Xero!$F:$F,Xero!$B:$B,Heron!AS$9,Xero!$A:$A,Heron!$A$5,Xero!$E:$E,Heron!$A15)</f>
        <v>0</v>
      </c>
      <c r="AT15" s="32">
        <f>-SUMIFS(Xero!$F:$F,Xero!$B:$B,Heron!AT$9,Xero!$A:$A,Heron!$A$4,Xero!$E:$E,Heron!$A15)-SUMIFS(Xero!$F:$F,Xero!$B:$B,Heron!AT$9,Xero!$A:$A,Heron!$A$5,Xero!$E:$E,Heron!$A15)</f>
        <v>0</v>
      </c>
      <c r="AU15" s="32">
        <f>-SUMIFS(Xero!$F:$F,Xero!$B:$B,Heron!AU$9,Xero!$A:$A,Heron!$A$4,Xero!$E:$E,Heron!$A15)-SUMIFS(Xero!$F:$F,Xero!$B:$B,Heron!AU$9,Xero!$A:$A,Heron!$A$5,Xero!$E:$E,Heron!$A15)</f>
        <v>0</v>
      </c>
      <c r="AV15" s="32">
        <f>-SUMIFS(Xero!$F:$F,Xero!$B:$B,Heron!AV$9,Xero!$A:$A,Heron!$A$4,Xero!$E:$E,Heron!$A15)-SUMIFS(Xero!$F:$F,Xero!$B:$B,Heron!AV$9,Xero!$A:$A,Heron!$A$5,Xero!$E:$E,Heron!$A15)</f>
        <v>0</v>
      </c>
      <c r="AW15" s="32">
        <f>-SUMIFS(Xero!$F:$F,Xero!$B:$B,Heron!AW$9,Xero!$A:$A,Heron!$A$4,Xero!$E:$E,Heron!$A15)-SUMIFS(Xero!$F:$F,Xero!$B:$B,Heron!AW$9,Xero!$A:$A,Heron!$A$5,Xero!$E:$E,Heron!$A15)</f>
        <v>0</v>
      </c>
      <c r="AX15" s="32">
        <f>-SUMIFS(Xero!$F:$F,Xero!$B:$B,Heron!AX$9,Xero!$A:$A,Heron!$A$4,Xero!$E:$E,Heron!$A15)-SUMIFS(Xero!$F:$F,Xero!$B:$B,Heron!AX$9,Xero!$A:$A,Heron!$A$5,Xero!$E:$E,Heron!$A15)</f>
        <v>0</v>
      </c>
      <c r="AY15" s="32">
        <f>-SUMIFS(Xero!$F:$F,Xero!$B:$B,Heron!AY$9,Xero!$A:$A,Heron!$A$4,Xero!$E:$E,Heron!$A15)-SUMIFS(Xero!$F:$F,Xero!$B:$B,Heron!AY$9,Xero!$A:$A,Heron!$A$5,Xero!$E:$E,Heron!$A15)</f>
        <v>0</v>
      </c>
      <c r="AZ15" s="32">
        <f>-SUMIFS(Xero!$F:$F,Xero!$B:$B,Heron!AZ$9,Xero!$A:$A,Heron!$A$4,Xero!$E:$E,Heron!$A15)-SUMIFS(Xero!$F:$F,Xero!$B:$B,Heron!AZ$9,Xero!$A:$A,Heron!$A$5,Xero!$E:$E,Heron!$A15)</f>
        <v>0</v>
      </c>
      <c r="BA15" s="32">
        <f>-SUMIFS(Xero!$F:$F,Xero!$B:$B,Heron!BA$9,Xero!$A:$A,Heron!$A$4,Xero!$E:$E,Heron!$A15)-SUMIFS(Xero!$F:$F,Xero!$B:$B,Heron!BA$9,Xero!$A:$A,Heron!$A$5,Xero!$E:$E,Heron!$A15)</f>
        <v>0</v>
      </c>
      <c r="BB15" s="32">
        <f>-SUMIFS(Xero!$F:$F,Xero!$B:$B,Heron!BB$9,Xero!$A:$A,Heron!$A$4,Xero!$E:$E,Heron!$A15)-SUMIFS(Xero!$F:$F,Xero!$B:$B,Heron!BB$9,Xero!$A:$A,Heron!$A$5,Xero!$E:$E,Heron!$A15)</f>
        <v>0</v>
      </c>
      <c r="BC15" s="32">
        <f>-SUMIFS(Xero!$F:$F,Xero!$B:$B,Heron!BC$9,Xero!$A:$A,Heron!$A$4,Xero!$E:$E,Heron!$A15)-SUMIFS(Xero!$F:$F,Xero!$B:$B,Heron!BC$9,Xero!$A:$A,Heron!$A$5,Xero!$E:$E,Heron!$A15)</f>
        <v>0</v>
      </c>
      <c r="BD15" s="32">
        <f>-SUMIFS(Xero!$F:$F,Xero!$B:$B,Heron!BD$9,Xero!$A:$A,Heron!$A$4,Xero!$E:$E,Heron!$A15)-SUMIFS(Xero!$F:$F,Xero!$B:$B,Heron!BD$9,Xero!$A:$A,Heron!$A$5,Xero!$E:$E,Heron!$A15)</f>
        <v>0</v>
      </c>
      <c r="BE15" s="32">
        <f>-SUMIFS(Xero!$F:$F,Xero!$B:$B,Heron!BE$9,Xero!$A:$A,Heron!$A$4,Xero!$E:$E,Heron!$A15)-SUMIFS(Xero!$F:$F,Xero!$B:$B,Heron!BE$9,Xero!$A:$A,Heron!$A$5,Xero!$E:$E,Heron!$A15)</f>
        <v>0</v>
      </c>
      <c r="BF15" s="32">
        <f t="shared" si="1"/>
        <v>5546.16</v>
      </c>
      <c r="BG15" s="1">
        <f t="shared" si="2"/>
        <v>5546.16</v>
      </c>
      <c r="BH15" s="1">
        <f t="shared" si="3"/>
        <v>0</v>
      </c>
    </row>
    <row r="16" spans="1:60" ht="16" x14ac:dyDescent="0.2">
      <c r="A16" s="31" t="s">
        <v>1218</v>
      </c>
      <c r="D16" s="32">
        <f>-SUMIFS(Xero!$F:$F,Xero!$B:$B,Heron!D$9,Xero!$A:$A,Heron!$A$4,Xero!$E:$E,Heron!$A16)-SUMIFS(Xero!$F:$F,Xero!$B:$B,Heron!D$9,Xero!$A:$A,Heron!$A$5,Xero!$E:$E,Heron!$A16)</f>
        <v>0</v>
      </c>
      <c r="E16" s="32">
        <f>-SUMIFS(Xero!$F:$F,Xero!$B:$B,Heron!E$9,Xero!$A:$A,Heron!$A$4,Xero!$E:$E,Heron!$A16)-SUMIFS(Xero!$F:$F,Xero!$B:$B,Heron!E$9,Xero!$A:$A,Heron!$A$5,Xero!$E:$E,Heron!$A16)</f>
        <v>0</v>
      </c>
      <c r="F16" s="32">
        <f>-SUMIFS(Xero!$F:$F,Xero!$B:$B,Heron!F$9,Xero!$A:$A,Heron!$A$4,Xero!$E:$E,Heron!$A16)-SUMIFS(Xero!$F:$F,Xero!$B:$B,Heron!F$9,Xero!$A:$A,Heron!$A$5,Xero!$E:$E,Heron!$A16)</f>
        <v>0</v>
      </c>
      <c r="G16" s="32">
        <f>-SUMIFS(Xero!$F:$F,Xero!$B:$B,Heron!G$9,Xero!$A:$A,Heron!$A$4,Xero!$E:$E,Heron!$A16)-SUMIFS(Xero!$F:$F,Xero!$B:$B,Heron!G$9,Xero!$A:$A,Heron!$A$5,Xero!$E:$E,Heron!$A16)</f>
        <v>0</v>
      </c>
      <c r="H16" s="32">
        <f>-SUMIFS(Xero!$F:$F,Xero!$B:$B,Heron!H$9,Xero!$A:$A,Heron!$A$4,Xero!$E:$E,Heron!$A16)-SUMIFS(Xero!$F:$F,Xero!$B:$B,Heron!H$9,Xero!$A:$A,Heron!$A$5,Xero!$E:$E,Heron!$A16)</f>
        <v>0</v>
      </c>
      <c r="I16" s="32">
        <f>-SUMIFS(Xero!$F:$F,Xero!$B:$B,Heron!I$9,Xero!$A:$A,Heron!$A$4,Xero!$E:$E,Heron!$A16)-SUMIFS(Xero!$F:$F,Xero!$B:$B,Heron!I$9,Xero!$A:$A,Heron!$A$5,Xero!$E:$E,Heron!$A16)</f>
        <v>0</v>
      </c>
      <c r="J16" s="32">
        <f>-SUMIFS(Xero!$F:$F,Xero!$B:$B,Heron!J$9,Xero!$A:$A,Heron!$A$4,Xero!$E:$E,Heron!$A16)-SUMIFS(Xero!$F:$F,Xero!$B:$B,Heron!J$9,Xero!$A:$A,Heron!$A$5,Xero!$E:$E,Heron!$A16)</f>
        <v>6154.84</v>
      </c>
      <c r="K16" s="32">
        <f>-SUMIFS(Xero!$F:$F,Xero!$B:$B,Heron!K$9,Xero!$A:$A,Heron!$A$4,Xero!$E:$E,Heron!$A16)-SUMIFS(Xero!$F:$F,Xero!$B:$B,Heron!K$9,Xero!$A:$A,Heron!$A$5,Xero!$E:$E,Heron!$A16)</f>
        <v>34679.269999999997</v>
      </c>
      <c r="L16" s="32">
        <f>-SUMIFS(Xero!$F:$F,Xero!$B:$B,Heron!L$9,Xero!$A:$A,Heron!$A$4,Xero!$E:$E,Heron!$A16)-SUMIFS(Xero!$F:$F,Xero!$B:$B,Heron!L$9,Xero!$A:$A,Heron!$A$5,Xero!$E:$E,Heron!$A16)</f>
        <v>39490.480000000003</v>
      </c>
      <c r="M16" s="32">
        <f>-SUMIFS(Xero!$F:$F,Xero!$B:$B,Heron!M$9,Xero!$A:$A,Heron!$A$4,Xero!$E:$E,Heron!$A16)-SUMIFS(Xero!$F:$F,Xero!$B:$B,Heron!M$9,Xero!$A:$A,Heron!$A$5,Xero!$E:$E,Heron!$A16)</f>
        <v>35000.800000000003</v>
      </c>
      <c r="N16" s="32">
        <f>-SUMIFS(Xero!$F:$F,Xero!$B:$B,Heron!N$9,Xero!$A:$A,Heron!$A$4,Xero!$E:$E,Heron!$A16)-SUMIFS(Xero!$F:$F,Xero!$B:$B,Heron!N$9,Xero!$A:$A,Heron!$A$5,Xero!$E:$E,Heron!$A16)</f>
        <v>25737.439999999999</v>
      </c>
      <c r="O16" s="32">
        <f>-SUMIFS(Xero!$F:$F,Xero!$B:$B,Heron!O$9,Xero!$A:$A,Heron!$A$4,Xero!$E:$E,Heron!$A16)-SUMIFS(Xero!$F:$F,Xero!$B:$B,Heron!O$9,Xero!$A:$A,Heron!$A$5,Xero!$E:$E,Heron!$A16)</f>
        <v>17929.61</v>
      </c>
      <c r="P16" s="32">
        <f>-SUMIFS(Xero!$F:$F,Xero!$B:$B,Heron!P$9,Xero!$A:$A,Heron!$A$4,Xero!$E:$E,Heron!$A16)-SUMIFS(Xero!$F:$F,Xero!$B:$B,Heron!P$9,Xero!$A:$A,Heron!$A$5,Xero!$E:$E,Heron!$A16)</f>
        <v>7698.07</v>
      </c>
      <c r="Q16" s="32">
        <f>-SUMIFS(Xero!$F:$F,Xero!$B:$B,Heron!Q$9,Xero!$A:$A,Heron!$A$4,Xero!$E:$E,Heron!$A16)-SUMIFS(Xero!$F:$F,Xero!$B:$B,Heron!Q$9,Xero!$A:$A,Heron!$A$5,Xero!$E:$E,Heron!$A16)</f>
        <v>33568.160000000003</v>
      </c>
      <c r="R16" s="32">
        <f>-SUMIFS(Xero!$F:$F,Xero!$B:$B,Heron!R$9,Xero!$A:$A,Heron!$A$4,Xero!$E:$E,Heron!$A16)-SUMIFS(Xero!$F:$F,Xero!$B:$B,Heron!R$9,Xero!$A:$A,Heron!$A$5,Xero!$E:$E,Heron!$A16)</f>
        <v>19914.54</v>
      </c>
      <c r="S16" s="32">
        <f>-SUMIFS(Xero!$F:$F,Xero!$B:$B,Heron!S$9,Xero!$A:$A,Heron!$A$4,Xero!$E:$E,Heron!$A16)-SUMIFS(Xero!$F:$F,Xero!$B:$B,Heron!S$9,Xero!$A:$A,Heron!$A$5,Xero!$E:$E,Heron!$A16)</f>
        <v>59954.34</v>
      </c>
      <c r="T16" s="32">
        <f>-SUMIFS(Xero!$F:$F,Xero!$B:$B,Heron!T$9,Xero!$A:$A,Heron!$A$4,Xero!$E:$E,Heron!$A16)-SUMIFS(Xero!$F:$F,Xero!$B:$B,Heron!T$9,Xero!$A:$A,Heron!$A$5,Xero!$E:$E,Heron!$A16)</f>
        <v>50001.11</v>
      </c>
      <c r="U16" s="32">
        <f>-SUMIFS(Xero!$F:$F,Xero!$B:$B,Heron!U$9,Xero!$A:$A,Heron!$A$4,Xero!$E:$E,Heron!$A16)-SUMIFS(Xero!$F:$F,Xero!$B:$B,Heron!U$9,Xero!$A:$A,Heron!$A$5,Xero!$E:$E,Heron!$A16)</f>
        <v>49013.7</v>
      </c>
      <c r="V16" s="32">
        <f>-SUMIFS(Xero!$F:$F,Xero!$B:$B,Heron!V$9,Xero!$A:$A,Heron!$A$4,Xero!$E:$E,Heron!$A16)-SUMIFS(Xero!$F:$F,Xero!$B:$B,Heron!V$9,Xero!$A:$A,Heron!$A$5,Xero!$E:$E,Heron!$A16)</f>
        <v>30938.77</v>
      </c>
      <c r="W16" s="32">
        <f>-SUMIFS(Xero!$F:$F,Xero!$B:$B,Heron!W$9,Xero!$A:$A,Heron!$A$4,Xero!$E:$E,Heron!$A16)-SUMIFS(Xero!$F:$F,Xero!$B:$B,Heron!W$9,Xero!$A:$A,Heron!$A$5,Xero!$E:$E,Heron!$A16)</f>
        <v>31863.87</v>
      </c>
      <c r="X16" s="32">
        <f>-SUMIFS(Xero!$F:$F,Xero!$B:$B,Heron!X$9,Xero!$A:$A,Heron!$A$4,Xero!$E:$E,Heron!$A16)-SUMIFS(Xero!$F:$F,Xero!$B:$B,Heron!X$9,Xero!$A:$A,Heron!$A$5,Xero!$E:$E,Heron!$A16)</f>
        <v>58002.69</v>
      </c>
      <c r="Y16" s="32">
        <f>-SUMIFS(Xero!$F:$F,Xero!$B:$B,Heron!Y$9,Xero!$A:$A,Heron!$A$4,Xero!$E:$E,Heron!$A16)-SUMIFS(Xero!$F:$F,Xero!$B:$B,Heron!Y$9,Xero!$A:$A,Heron!$A$5,Xero!$E:$E,Heron!$A16)</f>
        <v>49646.57</v>
      </c>
      <c r="Z16" s="32">
        <f>-SUMIFS(Xero!$F:$F,Xero!$B:$B,Heron!Z$9,Xero!$A:$A,Heron!$A$4,Xero!$E:$E,Heron!$A16)-SUMIFS(Xero!$F:$F,Xero!$B:$B,Heron!Z$9,Xero!$A:$A,Heron!$A$5,Xero!$E:$E,Heron!$A16)</f>
        <v>71924.81</v>
      </c>
      <c r="AA16" s="32">
        <f>-SUMIFS(Xero!$F:$F,Xero!$B:$B,Heron!AA$9,Xero!$A:$A,Heron!$A$4,Xero!$E:$E,Heron!$A16)-SUMIFS(Xero!$F:$F,Xero!$B:$B,Heron!AA$9,Xero!$A:$A,Heron!$A$5,Xero!$E:$E,Heron!$A16)</f>
        <v>116845.7</v>
      </c>
      <c r="AB16" s="32">
        <f>-SUMIFS(Xero!$F:$F,Xero!$B:$B,Heron!AB$9,Xero!$A:$A,Heron!$A$4,Xero!$E:$E,Heron!$A16)-SUMIFS(Xero!$F:$F,Xero!$B:$B,Heron!AB$9,Xero!$A:$A,Heron!$A$5,Xero!$E:$E,Heron!$A16)</f>
        <v>224306.87</v>
      </c>
      <c r="AC16" s="32">
        <f>-SUMIFS(Xero!$F:$F,Xero!$B:$B,Heron!AC$9,Xero!$A:$A,Heron!$A$4,Xero!$E:$E,Heron!$A16)-SUMIFS(Xero!$F:$F,Xero!$B:$B,Heron!AC$9,Xero!$A:$A,Heron!$A$5,Xero!$E:$E,Heron!$A16)</f>
        <v>106209.22</v>
      </c>
      <c r="AD16" s="32">
        <f>-SUMIFS(Xero!$F:$F,Xero!$B:$B,Heron!AD$9,Xero!$A:$A,Heron!$A$4,Xero!$E:$E,Heron!$A16)-SUMIFS(Xero!$F:$F,Xero!$B:$B,Heron!AD$9,Xero!$A:$A,Heron!$A$5,Xero!$E:$E,Heron!$A16)</f>
        <v>222525.45</v>
      </c>
      <c r="AE16" s="32">
        <f>-SUMIFS(Xero!$F:$F,Xero!$B:$B,Heron!AE$9,Xero!$A:$A,Heron!$A$4,Xero!$E:$E,Heron!$A16)-SUMIFS(Xero!$F:$F,Xero!$B:$B,Heron!AE$9,Xero!$A:$A,Heron!$A$5,Xero!$E:$E,Heron!$A16)</f>
        <v>393902.07</v>
      </c>
      <c r="AF16" s="32">
        <f>-SUMIFS(Xero!$F:$F,Xero!$B:$B,Heron!AF$9,Xero!$A:$A,Heron!$A$4,Xero!$E:$E,Heron!$A16)-SUMIFS(Xero!$F:$F,Xero!$B:$B,Heron!AF$9,Xero!$A:$A,Heron!$A$5,Xero!$E:$E,Heron!$A16)</f>
        <v>259590.93</v>
      </c>
      <c r="AG16" s="32">
        <f>-SUMIFS(Xero!$F:$F,Xero!$B:$B,Heron!AG$9,Xero!$A:$A,Heron!$A$4,Xero!$E:$E,Heron!$A16)-SUMIFS(Xero!$F:$F,Xero!$B:$B,Heron!AG$9,Xero!$A:$A,Heron!$A$5,Xero!$E:$E,Heron!$A16)</f>
        <v>241364.67</v>
      </c>
      <c r="AH16" s="32">
        <f>-SUMIFS(Xero!$F:$F,Xero!$B:$B,Heron!AH$9,Xero!$A:$A,Heron!$A$4,Xero!$E:$E,Heron!$A16)-SUMIFS(Xero!$F:$F,Xero!$B:$B,Heron!AH$9,Xero!$A:$A,Heron!$A$5,Xero!$E:$E,Heron!$A16)</f>
        <v>291385.94</v>
      </c>
      <c r="AI16" s="32">
        <f>-SUMIFS(Xero!$F:$F,Xero!$B:$B,Heron!AI$9,Xero!$A:$A,Heron!$A$4,Xero!$E:$E,Heron!$A16)-SUMIFS(Xero!$F:$F,Xero!$B:$B,Heron!AI$9,Xero!$A:$A,Heron!$A$5,Xero!$E:$E,Heron!$A16)</f>
        <v>342091.9</v>
      </c>
      <c r="AJ16" s="32">
        <f>-SUMIFS(Xero!$F:$F,Xero!$B:$B,Heron!AJ$9,Xero!$A:$A,Heron!$A$4,Xero!$E:$E,Heron!$A16)-SUMIFS(Xero!$F:$F,Xero!$B:$B,Heron!AJ$9,Xero!$A:$A,Heron!$A$5,Xero!$E:$E,Heron!$A16)</f>
        <v>289283.88</v>
      </c>
      <c r="AK16" s="32">
        <f>-SUMIFS(Xero!$F:$F,Xero!$B:$B,Heron!AK$9,Xero!$A:$A,Heron!$A$4,Xero!$E:$E,Heron!$A16)-SUMIFS(Xero!$F:$F,Xero!$B:$B,Heron!AK$9,Xero!$A:$A,Heron!$A$5,Xero!$E:$E,Heron!$A16)</f>
        <v>158795.4</v>
      </c>
      <c r="AL16" s="32">
        <f>-SUMIFS(Xero!$F:$F,Xero!$B:$B,Heron!AL$9,Xero!$A:$A,Heron!$A$4,Xero!$E:$E,Heron!$A16)-SUMIFS(Xero!$F:$F,Xero!$B:$B,Heron!AL$9,Xero!$A:$A,Heron!$A$5,Xero!$E:$E,Heron!$A16)</f>
        <v>125751.22</v>
      </c>
      <c r="AM16" s="32">
        <f>-SUMIFS(Xero!$F:$F,Xero!$B:$B,Heron!AM$9,Xero!$A:$A,Heron!$A$4,Xero!$E:$E,Heron!$A16)-SUMIFS(Xero!$F:$F,Xero!$B:$B,Heron!AM$9,Xero!$A:$A,Heron!$A$5,Xero!$E:$E,Heron!$A16)</f>
        <v>98307.51</v>
      </c>
      <c r="AN16" s="32">
        <f>-SUMIFS(Xero!$F:$F,Xero!$B:$B,Heron!AN$9,Xero!$A:$A,Heron!$A$4,Xero!$E:$E,Heron!$A16)-SUMIFS(Xero!$F:$F,Xero!$B:$B,Heron!AN$9,Xero!$A:$A,Heron!$A$5,Xero!$E:$E,Heron!$A16)</f>
        <v>0</v>
      </c>
      <c r="AO16" s="32">
        <f>-SUMIFS(Xero!$F:$F,Xero!$B:$B,Heron!AO$9,Xero!$A:$A,Heron!$A$4,Xero!$E:$E,Heron!$A16)-SUMIFS(Xero!$F:$F,Xero!$B:$B,Heron!AO$9,Xero!$A:$A,Heron!$A$5,Xero!$E:$E,Heron!$A16)</f>
        <v>0</v>
      </c>
      <c r="AP16" s="32">
        <f>-SUMIFS(Xero!$F:$F,Xero!$B:$B,Heron!AP$9,Xero!$A:$A,Heron!$A$4,Xero!$E:$E,Heron!$A16)-SUMIFS(Xero!$F:$F,Xero!$B:$B,Heron!AP$9,Xero!$A:$A,Heron!$A$5,Xero!$E:$E,Heron!$A16)</f>
        <v>0</v>
      </c>
      <c r="AQ16" s="32">
        <f>-SUMIFS(Xero!$F:$F,Xero!$B:$B,Heron!AQ$9,Xero!$A:$A,Heron!$A$4,Xero!$E:$E,Heron!$A16)-SUMIFS(Xero!$F:$F,Xero!$B:$B,Heron!AQ$9,Xero!$A:$A,Heron!$A$5,Xero!$E:$E,Heron!$A16)</f>
        <v>0</v>
      </c>
      <c r="AR16" s="32">
        <f>-SUMIFS(Xero!$F:$F,Xero!$B:$B,Heron!AR$9,Xero!$A:$A,Heron!$A$4,Xero!$E:$E,Heron!$A16)-SUMIFS(Xero!$F:$F,Xero!$B:$B,Heron!AR$9,Xero!$A:$A,Heron!$A$5,Xero!$E:$E,Heron!$A16)</f>
        <v>0</v>
      </c>
      <c r="AS16" s="32">
        <f>-SUMIFS(Xero!$F:$F,Xero!$B:$B,Heron!AS$9,Xero!$A:$A,Heron!$A$4,Xero!$E:$E,Heron!$A16)-SUMIFS(Xero!$F:$F,Xero!$B:$B,Heron!AS$9,Xero!$A:$A,Heron!$A$5,Xero!$E:$E,Heron!$A16)</f>
        <v>0</v>
      </c>
      <c r="AT16" s="32">
        <f>-SUMIFS(Xero!$F:$F,Xero!$B:$B,Heron!AT$9,Xero!$A:$A,Heron!$A$4,Xero!$E:$E,Heron!$A16)-SUMIFS(Xero!$F:$F,Xero!$B:$B,Heron!AT$9,Xero!$A:$A,Heron!$A$5,Xero!$E:$E,Heron!$A16)</f>
        <v>0</v>
      </c>
      <c r="AU16" s="32">
        <f>-SUMIFS(Xero!$F:$F,Xero!$B:$B,Heron!AU$9,Xero!$A:$A,Heron!$A$4,Xero!$E:$E,Heron!$A16)-SUMIFS(Xero!$F:$F,Xero!$B:$B,Heron!AU$9,Xero!$A:$A,Heron!$A$5,Xero!$E:$E,Heron!$A16)</f>
        <v>0</v>
      </c>
      <c r="AV16" s="32">
        <f>-SUMIFS(Xero!$F:$F,Xero!$B:$B,Heron!AV$9,Xero!$A:$A,Heron!$A$4,Xero!$E:$E,Heron!$A16)-SUMIFS(Xero!$F:$F,Xero!$B:$B,Heron!AV$9,Xero!$A:$A,Heron!$A$5,Xero!$E:$E,Heron!$A16)</f>
        <v>0</v>
      </c>
      <c r="AW16" s="32">
        <f>-SUMIFS(Xero!$F:$F,Xero!$B:$B,Heron!AW$9,Xero!$A:$A,Heron!$A$4,Xero!$E:$E,Heron!$A16)-SUMIFS(Xero!$F:$F,Xero!$B:$B,Heron!AW$9,Xero!$A:$A,Heron!$A$5,Xero!$E:$E,Heron!$A16)</f>
        <v>0</v>
      </c>
      <c r="AX16" s="32">
        <f>-SUMIFS(Xero!$F:$F,Xero!$B:$B,Heron!AX$9,Xero!$A:$A,Heron!$A$4,Xero!$E:$E,Heron!$A16)-SUMIFS(Xero!$F:$F,Xero!$B:$B,Heron!AX$9,Xero!$A:$A,Heron!$A$5,Xero!$E:$E,Heron!$A16)</f>
        <v>0</v>
      </c>
      <c r="AY16" s="32">
        <f>-SUMIFS(Xero!$F:$F,Xero!$B:$B,Heron!AY$9,Xero!$A:$A,Heron!$A$4,Xero!$E:$E,Heron!$A16)-SUMIFS(Xero!$F:$F,Xero!$B:$B,Heron!AY$9,Xero!$A:$A,Heron!$A$5,Xero!$E:$E,Heron!$A16)</f>
        <v>0</v>
      </c>
      <c r="AZ16" s="32">
        <f>-SUMIFS(Xero!$F:$F,Xero!$B:$B,Heron!AZ$9,Xero!$A:$A,Heron!$A$4,Xero!$E:$E,Heron!$A16)-SUMIFS(Xero!$F:$F,Xero!$B:$B,Heron!AZ$9,Xero!$A:$A,Heron!$A$5,Xero!$E:$E,Heron!$A16)</f>
        <v>0</v>
      </c>
      <c r="BA16" s="32">
        <f>-SUMIFS(Xero!$F:$F,Xero!$B:$B,Heron!BA$9,Xero!$A:$A,Heron!$A$4,Xero!$E:$E,Heron!$A16)-SUMIFS(Xero!$F:$F,Xero!$B:$B,Heron!BA$9,Xero!$A:$A,Heron!$A$5,Xero!$E:$E,Heron!$A16)</f>
        <v>0</v>
      </c>
      <c r="BB16" s="32">
        <f>-SUMIFS(Xero!$F:$F,Xero!$B:$B,Heron!BB$9,Xero!$A:$A,Heron!$A$4,Xero!$E:$E,Heron!$A16)-SUMIFS(Xero!$F:$F,Xero!$B:$B,Heron!BB$9,Xero!$A:$A,Heron!$A$5,Xero!$E:$E,Heron!$A16)</f>
        <v>0</v>
      </c>
      <c r="BC16" s="32">
        <f>-SUMIFS(Xero!$F:$F,Xero!$B:$B,Heron!BC$9,Xero!$A:$A,Heron!$A$4,Xero!$E:$E,Heron!$A16)-SUMIFS(Xero!$F:$F,Xero!$B:$B,Heron!BC$9,Xero!$A:$A,Heron!$A$5,Xero!$E:$E,Heron!$A16)</f>
        <v>0</v>
      </c>
      <c r="BD16" s="32">
        <f>-SUMIFS(Xero!$F:$F,Xero!$B:$B,Heron!BD$9,Xero!$A:$A,Heron!$A$4,Xero!$E:$E,Heron!$A16)-SUMIFS(Xero!$F:$F,Xero!$B:$B,Heron!BD$9,Xero!$A:$A,Heron!$A$5,Xero!$E:$E,Heron!$A16)</f>
        <v>0</v>
      </c>
      <c r="BE16" s="32">
        <f>-SUMIFS(Xero!$F:$F,Xero!$B:$B,Heron!BE$9,Xero!$A:$A,Heron!$A$4,Xero!$E:$E,Heron!$A16)-SUMIFS(Xero!$F:$F,Xero!$B:$B,Heron!BE$9,Xero!$A:$A,Heron!$A$5,Xero!$E:$E,Heron!$A16)</f>
        <v>0</v>
      </c>
      <c r="BF16" s="32">
        <f t="shared" si="1"/>
        <v>3491879.8299999996</v>
      </c>
      <c r="BG16" s="1">
        <f t="shared" si="2"/>
        <v>3491879.8299999996</v>
      </c>
      <c r="BH16" s="1">
        <f t="shared" si="3"/>
        <v>0</v>
      </c>
    </row>
    <row r="17" spans="1:60" ht="16" x14ac:dyDescent="0.2">
      <c r="A17" s="31" t="s">
        <v>1193</v>
      </c>
      <c r="D17" s="32">
        <f>-SUMIFS(Xero!$F:$F,Xero!$B:$B,Heron!D$9,Xero!$A:$A,Heron!$A$4,Xero!$E:$E,Heron!$A17)-SUMIFS(Xero!$F:$F,Xero!$B:$B,Heron!D$9,Xero!$A:$A,Heron!$A$5,Xero!$E:$E,Heron!$A17)</f>
        <v>0</v>
      </c>
      <c r="E17" s="32">
        <f>-SUMIFS(Xero!$F:$F,Xero!$B:$B,Heron!E$9,Xero!$A:$A,Heron!$A$4,Xero!$E:$E,Heron!$A17)-SUMIFS(Xero!$F:$F,Xero!$B:$B,Heron!E$9,Xero!$A:$A,Heron!$A$5,Xero!$E:$E,Heron!$A17)</f>
        <v>0</v>
      </c>
      <c r="F17" s="32">
        <f>-SUMIFS(Xero!$F:$F,Xero!$B:$B,Heron!F$9,Xero!$A:$A,Heron!$A$4,Xero!$E:$E,Heron!$A17)-SUMIFS(Xero!$F:$F,Xero!$B:$B,Heron!F$9,Xero!$A:$A,Heron!$A$5,Xero!$E:$E,Heron!$A17)</f>
        <v>0</v>
      </c>
      <c r="G17" s="32">
        <f>-SUMIFS(Xero!$F:$F,Xero!$B:$B,Heron!G$9,Xero!$A:$A,Heron!$A$4,Xero!$E:$E,Heron!$A17)-SUMIFS(Xero!$F:$F,Xero!$B:$B,Heron!G$9,Xero!$A:$A,Heron!$A$5,Xero!$E:$E,Heron!$A17)</f>
        <v>0</v>
      </c>
      <c r="H17" s="32">
        <f>-SUMIFS(Xero!$F:$F,Xero!$B:$B,Heron!H$9,Xero!$A:$A,Heron!$A$4,Xero!$E:$E,Heron!$A17)-SUMIFS(Xero!$F:$F,Xero!$B:$B,Heron!H$9,Xero!$A:$A,Heron!$A$5,Xero!$E:$E,Heron!$A17)</f>
        <v>149149.4</v>
      </c>
      <c r="I17" s="32">
        <f>-SUMIFS(Xero!$F:$F,Xero!$B:$B,Heron!I$9,Xero!$A:$A,Heron!$A$4,Xero!$E:$E,Heron!$A17)-SUMIFS(Xero!$F:$F,Xero!$B:$B,Heron!I$9,Xero!$A:$A,Heron!$A$5,Xero!$E:$E,Heron!$A17)</f>
        <v>0</v>
      </c>
      <c r="J17" s="32">
        <f>-SUMIFS(Xero!$F:$F,Xero!$B:$B,Heron!J$9,Xero!$A:$A,Heron!$A$4,Xero!$E:$E,Heron!$A17)-SUMIFS(Xero!$F:$F,Xero!$B:$B,Heron!J$9,Xero!$A:$A,Heron!$A$5,Xero!$E:$E,Heron!$A17)</f>
        <v>0</v>
      </c>
      <c r="K17" s="32">
        <f>-SUMIFS(Xero!$F:$F,Xero!$B:$B,Heron!K$9,Xero!$A:$A,Heron!$A$4,Xero!$E:$E,Heron!$A17)-SUMIFS(Xero!$F:$F,Xero!$B:$B,Heron!K$9,Xero!$A:$A,Heron!$A$5,Xero!$E:$E,Heron!$A17)</f>
        <v>0</v>
      </c>
      <c r="L17" s="32">
        <f>-SUMIFS(Xero!$F:$F,Xero!$B:$B,Heron!L$9,Xero!$A:$A,Heron!$A$4,Xero!$E:$E,Heron!$A17)-SUMIFS(Xero!$F:$F,Xero!$B:$B,Heron!L$9,Xero!$A:$A,Heron!$A$5,Xero!$E:$E,Heron!$A17)</f>
        <v>0</v>
      </c>
      <c r="M17" s="32">
        <f>-SUMIFS(Xero!$F:$F,Xero!$B:$B,Heron!M$9,Xero!$A:$A,Heron!$A$4,Xero!$E:$E,Heron!$A17)-SUMIFS(Xero!$F:$F,Xero!$B:$B,Heron!M$9,Xero!$A:$A,Heron!$A$5,Xero!$E:$E,Heron!$A17)</f>
        <v>0</v>
      </c>
      <c r="N17" s="32">
        <f>-SUMIFS(Xero!$F:$F,Xero!$B:$B,Heron!N$9,Xero!$A:$A,Heron!$A$4,Xero!$E:$E,Heron!$A17)-SUMIFS(Xero!$F:$F,Xero!$B:$B,Heron!N$9,Xero!$A:$A,Heron!$A$5,Xero!$E:$E,Heron!$A17)</f>
        <v>0</v>
      </c>
      <c r="O17" s="32">
        <f>-SUMIFS(Xero!$F:$F,Xero!$B:$B,Heron!O$9,Xero!$A:$A,Heron!$A$4,Xero!$E:$E,Heron!$A17)-SUMIFS(Xero!$F:$F,Xero!$B:$B,Heron!O$9,Xero!$A:$A,Heron!$A$5,Xero!$E:$E,Heron!$A17)</f>
        <v>0</v>
      </c>
      <c r="P17" s="32">
        <f>-SUMIFS(Xero!$F:$F,Xero!$B:$B,Heron!P$9,Xero!$A:$A,Heron!$A$4,Xero!$E:$E,Heron!$A17)-SUMIFS(Xero!$F:$F,Xero!$B:$B,Heron!P$9,Xero!$A:$A,Heron!$A$5,Xero!$E:$E,Heron!$A17)</f>
        <v>0</v>
      </c>
      <c r="Q17" s="32">
        <f>-SUMIFS(Xero!$F:$F,Xero!$B:$B,Heron!Q$9,Xero!$A:$A,Heron!$A$4,Xero!$E:$E,Heron!$A17)-SUMIFS(Xero!$F:$F,Xero!$B:$B,Heron!Q$9,Xero!$A:$A,Heron!$A$5,Xero!$E:$E,Heron!$A17)</f>
        <v>0</v>
      </c>
      <c r="R17" s="32">
        <f>-SUMIFS(Xero!$F:$F,Xero!$B:$B,Heron!R$9,Xero!$A:$A,Heron!$A$4,Xero!$E:$E,Heron!$A17)-SUMIFS(Xero!$F:$F,Xero!$B:$B,Heron!R$9,Xero!$A:$A,Heron!$A$5,Xero!$E:$E,Heron!$A17)</f>
        <v>0</v>
      </c>
      <c r="S17" s="32">
        <f>-SUMIFS(Xero!$F:$F,Xero!$B:$B,Heron!S$9,Xero!$A:$A,Heron!$A$4,Xero!$E:$E,Heron!$A17)-SUMIFS(Xero!$F:$F,Xero!$B:$B,Heron!S$9,Xero!$A:$A,Heron!$A$5,Xero!$E:$E,Heron!$A17)</f>
        <v>0</v>
      </c>
      <c r="T17" s="32">
        <f>-SUMIFS(Xero!$F:$F,Xero!$B:$B,Heron!T$9,Xero!$A:$A,Heron!$A$4,Xero!$E:$E,Heron!$A17)-SUMIFS(Xero!$F:$F,Xero!$B:$B,Heron!T$9,Xero!$A:$A,Heron!$A$5,Xero!$E:$E,Heron!$A17)</f>
        <v>0</v>
      </c>
      <c r="U17" s="32">
        <f>-SUMIFS(Xero!$F:$F,Xero!$B:$B,Heron!U$9,Xero!$A:$A,Heron!$A$4,Xero!$E:$E,Heron!$A17)-SUMIFS(Xero!$F:$F,Xero!$B:$B,Heron!U$9,Xero!$A:$A,Heron!$A$5,Xero!$E:$E,Heron!$A17)</f>
        <v>0</v>
      </c>
      <c r="V17" s="32">
        <f>-SUMIFS(Xero!$F:$F,Xero!$B:$B,Heron!V$9,Xero!$A:$A,Heron!$A$4,Xero!$E:$E,Heron!$A17)-SUMIFS(Xero!$F:$F,Xero!$B:$B,Heron!V$9,Xero!$A:$A,Heron!$A$5,Xero!$E:$E,Heron!$A17)</f>
        <v>0</v>
      </c>
      <c r="W17" s="32">
        <f>-SUMIFS(Xero!$F:$F,Xero!$B:$B,Heron!W$9,Xero!$A:$A,Heron!$A$4,Xero!$E:$E,Heron!$A17)-SUMIFS(Xero!$F:$F,Xero!$B:$B,Heron!W$9,Xero!$A:$A,Heron!$A$5,Xero!$E:$E,Heron!$A17)</f>
        <v>0</v>
      </c>
      <c r="X17" s="32">
        <f>-SUMIFS(Xero!$F:$F,Xero!$B:$B,Heron!X$9,Xero!$A:$A,Heron!$A$4,Xero!$E:$E,Heron!$A17)-SUMIFS(Xero!$F:$F,Xero!$B:$B,Heron!X$9,Xero!$A:$A,Heron!$A$5,Xero!$E:$E,Heron!$A17)</f>
        <v>0</v>
      </c>
      <c r="Y17" s="32">
        <f>-SUMIFS(Xero!$F:$F,Xero!$B:$B,Heron!Y$9,Xero!$A:$A,Heron!$A$4,Xero!$E:$E,Heron!$A17)-SUMIFS(Xero!$F:$F,Xero!$B:$B,Heron!Y$9,Xero!$A:$A,Heron!$A$5,Xero!$E:$E,Heron!$A17)</f>
        <v>0</v>
      </c>
      <c r="Z17" s="32">
        <f>-SUMIFS(Xero!$F:$F,Xero!$B:$B,Heron!Z$9,Xero!$A:$A,Heron!$A$4,Xero!$E:$E,Heron!$A17)-SUMIFS(Xero!$F:$F,Xero!$B:$B,Heron!Z$9,Xero!$A:$A,Heron!$A$5,Xero!$E:$E,Heron!$A17)</f>
        <v>0</v>
      </c>
      <c r="AA17" s="32">
        <f>-SUMIFS(Xero!$F:$F,Xero!$B:$B,Heron!AA$9,Xero!$A:$A,Heron!$A$4,Xero!$E:$E,Heron!$A17)-SUMIFS(Xero!$F:$F,Xero!$B:$B,Heron!AA$9,Xero!$A:$A,Heron!$A$5,Xero!$E:$E,Heron!$A17)</f>
        <v>0</v>
      </c>
      <c r="AB17" s="32">
        <f>-SUMIFS(Xero!$F:$F,Xero!$B:$B,Heron!AB$9,Xero!$A:$A,Heron!$A$4,Xero!$E:$E,Heron!$A17)-SUMIFS(Xero!$F:$F,Xero!$B:$B,Heron!AB$9,Xero!$A:$A,Heron!$A$5,Xero!$E:$E,Heron!$A17)</f>
        <v>0</v>
      </c>
      <c r="AC17" s="32">
        <f>-SUMIFS(Xero!$F:$F,Xero!$B:$B,Heron!AC$9,Xero!$A:$A,Heron!$A$4,Xero!$E:$E,Heron!$A17)-SUMIFS(Xero!$F:$F,Xero!$B:$B,Heron!AC$9,Xero!$A:$A,Heron!$A$5,Xero!$E:$E,Heron!$A17)</f>
        <v>0</v>
      </c>
      <c r="AD17" s="32">
        <f>-SUMIFS(Xero!$F:$F,Xero!$B:$B,Heron!AD$9,Xero!$A:$A,Heron!$A$4,Xero!$E:$E,Heron!$A17)-SUMIFS(Xero!$F:$F,Xero!$B:$B,Heron!AD$9,Xero!$A:$A,Heron!$A$5,Xero!$E:$E,Heron!$A17)</f>
        <v>0</v>
      </c>
      <c r="AE17" s="32">
        <f>-SUMIFS(Xero!$F:$F,Xero!$B:$B,Heron!AE$9,Xero!$A:$A,Heron!$A$4,Xero!$E:$E,Heron!$A17)-SUMIFS(Xero!$F:$F,Xero!$B:$B,Heron!AE$9,Xero!$A:$A,Heron!$A$5,Xero!$E:$E,Heron!$A17)</f>
        <v>0</v>
      </c>
      <c r="AF17" s="32">
        <f>-SUMIFS(Xero!$F:$F,Xero!$B:$B,Heron!AF$9,Xero!$A:$A,Heron!$A$4,Xero!$E:$E,Heron!$A17)-SUMIFS(Xero!$F:$F,Xero!$B:$B,Heron!AF$9,Xero!$A:$A,Heron!$A$5,Xero!$E:$E,Heron!$A17)</f>
        <v>0</v>
      </c>
      <c r="AG17" s="32">
        <f>-SUMIFS(Xero!$F:$F,Xero!$B:$B,Heron!AG$9,Xero!$A:$A,Heron!$A$4,Xero!$E:$E,Heron!$A17)-SUMIFS(Xero!$F:$F,Xero!$B:$B,Heron!AG$9,Xero!$A:$A,Heron!$A$5,Xero!$E:$E,Heron!$A17)</f>
        <v>0</v>
      </c>
      <c r="AH17" s="32">
        <f>-SUMIFS(Xero!$F:$F,Xero!$B:$B,Heron!AH$9,Xero!$A:$A,Heron!$A$4,Xero!$E:$E,Heron!$A17)-SUMIFS(Xero!$F:$F,Xero!$B:$B,Heron!AH$9,Xero!$A:$A,Heron!$A$5,Xero!$E:$E,Heron!$A17)</f>
        <v>0</v>
      </c>
      <c r="AI17" s="32">
        <f>-SUMIFS(Xero!$F:$F,Xero!$B:$B,Heron!AI$9,Xero!$A:$A,Heron!$A$4,Xero!$E:$E,Heron!$A17)-SUMIFS(Xero!$F:$F,Xero!$B:$B,Heron!AI$9,Xero!$A:$A,Heron!$A$5,Xero!$E:$E,Heron!$A17)</f>
        <v>0</v>
      </c>
      <c r="AJ17" s="32">
        <f>-SUMIFS(Xero!$F:$F,Xero!$B:$B,Heron!AJ$9,Xero!$A:$A,Heron!$A$4,Xero!$E:$E,Heron!$A17)-SUMIFS(Xero!$F:$F,Xero!$B:$B,Heron!AJ$9,Xero!$A:$A,Heron!$A$5,Xero!$E:$E,Heron!$A17)</f>
        <v>0</v>
      </c>
      <c r="AK17" s="32">
        <f>-SUMIFS(Xero!$F:$F,Xero!$B:$B,Heron!AK$9,Xero!$A:$A,Heron!$A$4,Xero!$E:$E,Heron!$A17)-SUMIFS(Xero!$F:$F,Xero!$B:$B,Heron!AK$9,Xero!$A:$A,Heron!$A$5,Xero!$E:$E,Heron!$A17)</f>
        <v>0</v>
      </c>
      <c r="AL17" s="32">
        <f>-SUMIFS(Xero!$F:$F,Xero!$B:$B,Heron!AL$9,Xero!$A:$A,Heron!$A$4,Xero!$E:$E,Heron!$A17)-SUMIFS(Xero!$F:$F,Xero!$B:$B,Heron!AL$9,Xero!$A:$A,Heron!$A$5,Xero!$E:$E,Heron!$A17)</f>
        <v>0</v>
      </c>
      <c r="AM17" s="32">
        <f>-SUMIFS(Xero!$F:$F,Xero!$B:$B,Heron!AM$9,Xero!$A:$A,Heron!$A$4,Xero!$E:$E,Heron!$A17)-SUMIFS(Xero!$F:$F,Xero!$B:$B,Heron!AM$9,Xero!$A:$A,Heron!$A$5,Xero!$E:$E,Heron!$A17)</f>
        <v>0</v>
      </c>
      <c r="AN17" s="32">
        <f>-SUMIFS(Xero!$F:$F,Xero!$B:$B,Heron!AN$9,Xero!$A:$A,Heron!$A$4,Xero!$E:$E,Heron!$A17)-SUMIFS(Xero!$F:$F,Xero!$B:$B,Heron!AN$9,Xero!$A:$A,Heron!$A$5,Xero!$E:$E,Heron!$A17)</f>
        <v>0</v>
      </c>
      <c r="AO17" s="32">
        <f>-SUMIFS(Xero!$F:$F,Xero!$B:$B,Heron!AO$9,Xero!$A:$A,Heron!$A$4,Xero!$E:$E,Heron!$A17)-SUMIFS(Xero!$F:$F,Xero!$B:$B,Heron!AO$9,Xero!$A:$A,Heron!$A$5,Xero!$E:$E,Heron!$A17)</f>
        <v>0</v>
      </c>
      <c r="AP17" s="32">
        <f>-SUMIFS(Xero!$F:$F,Xero!$B:$B,Heron!AP$9,Xero!$A:$A,Heron!$A$4,Xero!$E:$E,Heron!$A17)-SUMIFS(Xero!$F:$F,Xero!$B:$B,Heron!AP$9,Xero!$A:$A,Heron!$A$5,Xero!$E:$E,Heron!$A17)</f>
        <v>0</v>
      </c>
      <c r="AQ17" s="32">
        <f>-SUMIFS(Xero!$F:$F,Xero!$B:$B,Heron!AQ$9,Xero!$A:$A,Heron!$A$4,Xero!$E:$E,Heron!$A17)-SUMIFS(Xero!$F:$F,Xero!$B:$B,Heron!AQ$9,Xero!$A:$A,Heron!$A$5,Xero!$E:$E,Heron!$A17)</f>
        <v>0</v>
      </c>
      <c r="AR17" s="32">
        <f>-SUMIFS(Xero!$F:$F,Xero!$B:$B,Heron!AR$9,Xero!$A:$A,Heron!$A$4,Xero!$E:$E,Heron!$A17)-SUMIFS(Xero!$F:$F,Xero!$B:$B,Heron!AR$9,Xero!$A:$A,Heron!$A$5,Xero!$E:$E,Heron!$A17)</f>
        <v>0</v>
      </c>
      <c r="AS17" s="32">
        <f>-SUMIFS(Xero!$F:$F,Xero!$B:$B,Heron!AS$9,Xero!$A:$A,Heron!$A$4,Xero!$E:$E,Heron!$A17)-SUMIFS(Xero!$F:$F,Xero!$B:$B,Heron!AS$9,Xero!$A:$A,Heron!$A$5,Xero!$E:$E,Heron!$A17)</f>
        <v>0</v>
      </c>
      <c r="AT17" s="32">
        <f>-SUMIFS(Xero!$F:$F,Xero!$B:$B,Heron!AT$9,Xero!$A:$A,Heron!$A$4,Xero!$E:$E,Heron!$A17)-SUMIFS(Xero!$F:$F,Xero!$B:$B,Heron!AT$9,Xero!$A:$A,Heron!$A$5,Xero!$E:$E,Heron!$A17)</f>
        <v>0</v>
      </c>
      <c r="AU17" s="32">
        <f>-SUMIFS(Xero!$F:$F,Xero!$B:$B,Heron!AU$9,Xero!$A:$A,Heron!$A$4,Xero!$E:$E,Heron!$A17)-SUMIFS(Xero!$F:$F,Xero!$B:$B,Heron!AU$9,Xero!$A:$A,Heron!$A$5,Xero!$E:$E,Heron!$A17)</f>
        <v>0</v>
      </c>
      <c r="AV17" s="32">
        <f>-SUMIFS(Xero!$F:$F,Xero!$B:$B,Heron!AV$9,Xero!$A:$A,Heron!$A$4,Xero!$E:$E,Heron!$A17)-SUMIFS(Xero!$F:$F,Xero!$B:$B,Heron!AV$9,Xero!$A:$A,Heron!$A$5,Xero!$E:$E,Heron!$A17)</f>
        <v>0</v>
      </c>
      <c r="AW17" s="32">
        <f>-SUMIFS(Xero!$F:$F,Xero!$B:$B,Heron!AW$9,Xero!$A:$A,Heron!$A$4,Xero!$E:$E,Heron!$A17)-SUMIFS(Xero!$F:$F,Xero!$B:$B,Heron!AW$9,Xero!$A:$A,Heron!$A$5,Xero!$E:$E,Heron!$A17)</f>
        <v>0</v>
      </c>
      <c r="AX17" s="32">
        <f>-SUMIFS(Xero!$F:$F,Xero!$B:$B,Heron!AX$9,Xero!$A:$A,Heron!$A$4,Xero!$E:$E,Heron!$A17)-SUMIFS(Xero!$F:$F,Xero!$B:$B,Heron!AX$9,Xero!$A:$A,Heron!$A$5,Xero!$E:$E,Heron!$A17)</f>
        <v>0</v>
      </c>
      <c r="AY17" s="32">
        <f>-SUMIFS(Xero!$F:$F,Xero!$B:$B,Heron!AY$9,Xero!$A:$A,Heron!$A$4,Xero!$E:$E,Heron!$A17)-SUMIFS(Xero!$F:$F,Xero!$B:$B,Heron!AY$9,Xero!$A:$A,Heron!$A$5,Xero!$E:$E,Heron!$A17)</f>
        <v>0</v>
      </c>
      <c r="AZ17" s="32">
        <f>-SUMIFS(Xero!$F:$F,Xero!$B:$B,Heron!AZ$9,Xero!$A:$A,Heron!$A$4,Xero!$E:$E,Heron!$A17)-SUMIFS(Xero!$F:$F,Xero!$B:$B,Heron!AZ$9,Xero!$A:$A,Heron!$A$5,Xero!$E:$E,Heron!$A17)</f>
        <v>0</v>
      </c>
      <c r="BA17" s="32">
        <f>-SUMIFS(Xero!$F:$F,Xero!$B:$B,Heron!BA$9,Xero!$A:$A,Heron!$A$4,Xero!$E:$E,Heron!$A17)-SUMIFS(Xero!$F:$F,Xero!$B:$B,Heron!BA$9,Xero!$A:$A,Heron!$A$5,Xero!$E:$E,Heron!$A17)</f>
        <v>0</v>
      </c>
      <c r="BB17" s="32">
        <f>-SUMIFS(Xero!$F:$F,Xero!$B:$B,Heron!BB$9,Xero!$A:$A,Heron!$A$4,Xero!$E:$E,Heron!$A17)-SUMIFS(Xero!$F:$F,Xero!$B:$B,Heron!BB$9,Xero!$A:$A,Heron!$A$5,Xero!$E:$E,Heron!$A17)</f>
        <v>0</v>
      </c>
      <c r="BC17" s="32">
        <f>-SUMIFS(Xero!$F:$F,Xero!$B:$B,Heron!BC$9,Xero!$A:$A,Heron!$A$4,Xero!$E:$E,Heron!$A17)-SUMIFS(Xero!$F:$F,Xero!$B:$B,Heron!BC$9,Xero!$A:$A,Heron!$A$5,Xero!$E:$E,Heron!$A17)</f>
        <v>0</v>
      </c>
      <c r="BD17" s="32">
        <f>-SUMIFS(Xero!$F:$F,Xero!$B:$B,Heron!BD$9,Xero!$A:$A,Heron!$A$4,Xero!$E:$E,Heron!$A17)-SUMIFS(Xero!$F:$F,Xero!$B:$B,Heron!BD$9,Xero!$A:$A,Heron!$A$5,Xero!$E:$E,Heron!$A17)</f>
        <v>0</v>
      </c>
      <c r="BE17" s="32">
        <f>-SUMIFS(Xero!$F:$F,Xero!$B:$B,Heron!BE$9,Xero!$A:$A,Heron!$A$4,Xero!$E:$E,Heron!$A17)-SUMIFS(Xero!$F:$F,Xero!$B:$B,Heron!BE$9,Xero!$A:$A,Heron!$A$5,Xero!$E:$E,Heron!$A17)</f>
        <v>0</v>
      </c>
      <c r="BF17" s="32">
        <f t="shared" si="1"/>
        <v>149149.4</v>
      </c>
      <c r="BG17" s="1">
        <f t="shared" si="2"/>
        <v>149149.4</v>
      </c>
      <c r="BH17" s="1">
        <f t="shared" si="3"/>
        <v>0</v>
      </c>
    </row>
    <row r="18" spans="1:60" ht="16" x14ac:dyDescent="0.2">
      <c r="A18" s="31" t="s">
        <v>1654</v>
      </c>
      <c r="D18" s="32">
        <f>-SUMIFS(Xero!$F:$F,Xero!$B:$B,Heron!D$9,Xero!$A:$A,Heron!$A$4,Xero!$E:$E,Heron!$A18)-SUMIFS(Xero!$F:$F,Xero!$B:$B,Heron!D$9,Xero!$A:$A,Heron!$A$5,Xero!$E:$E,Heron!$A18)</f>
        <v>0</v>
      </c>
      <c r="E18" s="32">
        <f>-SUMIFS(Xero!$F:$F,Xero!$B:$B,Heron!E$9,Xero!$A:$A,Heron!$A$4,Xero!$E:$E,Heron!$A18)-SUMIFS(Xero!$F:$F,Xero!$B:$B,Heron!E$9,Xero!$A:$A,Heron!$A$5,Xero!$E:$E,Heron!$A18)</f>
        <v>0</v>
      </c>
      <c r="F18" s="32">
        <f>-SUMIFS(Xero!$F:$F,Xero!$B:$B,Heron!F$9,Xero!$A:$A,Heron!$A$4,Xero!$E:$E,Heron!$A18)-SUMIFS(Xero!$F:$F,Xero!$B:$B,Heron!F$9,Xero!$A:$A,Heron!$A$5,Xero!$E:$E,Heron!$A18)</f>
        <v>0</v>
      </c>
      <c r="G18" s="32">
        <f>-SUMIFS(Xero!$F:$F,Xero!$B:$B,Heron!G$9,Xero!$A:$A,Heron!$A$4,Xero!$E:$E,Heron!$A18)-SUMIFS(Xero!$F:$F,Xero!$B:$B,Heron!G$9,Xero!$A:$A,Heron!$A$5,Xero!$E:$E,Heron!$A18)</f>
        <v>0</v>
      </c>
      <c r="H18" s="32">
        <f>-SUMIFS(Xero!$F:$F,Xero!$B:$B,Heron!H$9,Xero!$A:$A,Heron!$A$4,Xero!$E:$E,Heron!$A18)-SUMIFS(Xero!$F:$F,Xero!$B:$B,Heron!H$9,Xero!$A:$A,Heron!$A$5,Xero!$E:$E,Heron!$A18)</f>
        <v>0</v>
      </c>
      <c r="I18" s="32">
        <f>-SUMIFS(Xero!$F:$F,Xero!$B:$B,Heron!I$9,Xero!$A:$A,Heron!$A$4,Xero!$E:$E,Heron!$A18)-SUMIFS(Xero!$F:$F,Xero!$B:$B,Heron!I$9,Xero!$A:$A,Heron!$A$5,Xero!$E:$E,Heron!$A18)</f>
        <v>0</v>
      </c>
      <c r="J18" s="32">
        <f>-SUMIFS(Xero!$F:$F,Xero!$B:$B,Heron!J$9,Xero!$A:$A,Heron!$A$4,Xero!$E:$E,Heron!$A18)-SUMIFS(Xero!$F:$F,Xero!$B:$B,Heron!J$9,Xero!$A:$A,Heron!$A$5,Xero!$E:$E,Heron!$A18)</f>
        <v>0</v>
      </c>
      <c r="K18" s="32">
        <f>-SUMIFS(Xero!$F:$F,Xero!$B:$B,Heron!K$9,Xero!$A:$A,Heron!$A$4,Xero!$E:$E,Heron!$A18)-SUMIFS(Xero!$F:$F,Xero!$B:$B,Heron!K$9,Xero!$A:$A,Heron!$A$5,Xero!$E:$E,Heron!$A18)</f>
        <v>0</v>
      </c>
      <c r="L18" s="32">
        <f>-SUMIFS(Xero!$F:$F,Xero!$B:$B,Heron!L$9,Xero!$A:$A,Heron!$A$4,Xero!$E:$E,Heron!$A18)-SUMIFS(Xero!$F:$F,Xero!$B:$B,Heron!L$9,Xero!$A:$A,Heron!$A$5,Xero!$E:$E,Heron!$A18)</f>
        <v>0</v>
      </c>
      <c r="M18" s="32">
        <f>-SUMIFS(Xero!$F:$F,Xero!$B:$B,Heron!M$9,Xero!$A:$A,Heron!$A$4,Xero!$E:$E,Heron!$A18)-SUMIFS(Xero!$F:$F,Xero!$B:$B,Heron!M$9,Xero!$A:$A,Heron!$A$5,Xero!$E:$E,Heron!$A18)</f>
        <v>0</v>
      </c>
      <c r="N18" s="32">
        <f>-SUMIFS(Xero!$F:$F,Xero!$B:$B,Heron!N$9,Xero!$A:$A,Heron!$A$4,Xero!$E:$E,Heron!$A18)-SUMIFS(Xero!$F:$F,Xero!$B:$B,Heron!N$9,Xero!$A:$A,Heron!$A$5,Xero!$E:$E,Heron!$A18)</f>
        <v>0</v>
      </c>
      <c r="O18" s="32">
        <f>-SUMIFS(Xero!$F:$F,Xero!$B:$B,Heron!O$9,Xero!$A:$A,Heron!$A$4,Xero!$E:$E,Heron!$A18)-SUMIFS(Xero!$F:$F,Xero!$B:$B,Heron!O$9,Xero!$A:$A,Heron!$A$5,Xero!$E:$E,Heron!$A18)</f>
        <v>0</v>
      </c>
      <c r="P18" s="32">
        <f>-SUMIFS(Xero!$F:$F,Xero!$B:$B,Heron!P$9,Xero!$A:$A,Heron!$A$4,Xero!$E:$E,Heron!$A18)-SUMIFS(Xero!$F:$F,Xero!$B:$B,Heron!P$9,Xero!$A:$A,Heron!$A$5,Xero!$E:$E,Heron!$A18)</f>
        <v>0</v>
      </c>
      <c r="Q18" s="32">
        <f>-SUMIFS(Xero!$F:$F,Xero!$B:$B,Heron!Q$9,Xero!$A:$A,Heron!$A$4,Xero!$E:$E,Heron!$A18)-SUMIFS(Xero!$F:$F,Xero!$B:$B,Heron!Q$9,Xero!$A:$A,Heron!$A$5,Xero!$E:$E,Heron!$A18)</f>
        <v>0</v>
      </c>
      <c r="R18" s="32">
        <f>-SUMIFS(Xero!$F:$F,Xero!$B:$B,Heron!R$9,Xero!$A:$A,Heron!$A$4,Xero!$E:$E,Heron!$A18)-SUMIFS(Xero!$F:$F,Xero!$B:$B,Heron!R$9,Xero!$A:$A,Heron!$A$5,Xero!$E:$E,Heron!$A18)</f>
        <v>0</v>
      </c>
      <c r="S18" s="32">
        <f>-SUMIFS(Xero!$F:$F,Xero!$B:$B,Heron!S$9,Xero!$A:$A,Heron!$A$4,Xero!$E:$E,Heron!$A18)-SUMIFS(Xero!$F:$F,Xero!$B:$B,Heron!S$9,Xero!$A:$A,Heron!$A$5,Xero!$E:$E,Heron!$A18)</f>
        <v>0</v>
      </c>
      <c r="T18" s="32">
        <f>-SUMIFS(Xero!$F:$F,Xero!$B:$B,Heron!T$9,Xero!$A:$A,Heron!$A$4,Xero!$E:$E,Heron!$A18)-SUMIFS(Xero!$F:$F,Xero!$B:$B,Heron!T$9,Xero!$A:$A,Heron!$A$5,Xero!$E:$E,Heron!$A18)</f>
        <v>0</v>
      </c>
      <c r="U18" s="32">
        <f>-SUMIFS(Xero!$F:$F,Xero!$B:$B,Heron!U$9,Xero!$A:$A,Heron!$A$4,Xero!$E:$E,Heron!$A18)-SUMIFS(Xero!$F:$F,Xero!$B:$B,Heron!U$9,Xero!$A:$A,Heron!$A$5,Xero!$E:$E,Heron!$A18)</f>
        <v>0</v>
      </c>
      <c r="V18" s="32">
        <f>-SUMIFS(Xero!$F:$F,Xero!$B:$B,Heron!V$9,Xero!$A:$A,Heron!$A$4,Xero!$E:$E,Heron!$A18)-SUMIFS(Xero!$F:$F,Xero!$B:$B,Heron!V$9,Xero!$A:$A,Heron!$A$5,Xero!$E:$E,Heron!$A18)</f>
        <v>0</v>
      </c>
      <c r="W18" s="32">
        <f>-SUMIFS(Xero!$F:$F,Xero!$B:$B,Heron!W$9,Xero!$A:$A,Heron!$A$4,Xero!$E:$E,Heron!$A18)-SUMIFS(Xero!$F:$F,Xero!$B:$B,Heron!W$9,Xero!$A:$A,Heron!$A$5,Xero!$E:$E,Heron!$A18)</f>
        <v>0</v>
      </c>
      <c r="X18" s="32">
        <f>-SUMIFS(Xero!$F:$F,Xero!$B:$B,Heron!X$9,Xero!$A:$A,Heron!$A$4,Xero!$E:$E,Heron!$A18)-SUMIFS(Xero!$F:$F,Xero!$B:$B,Heron!X$9,Xero!$A:$A,Heron!$A$5,Xero!$E:$E,Heron!$A18)</f>
        <v>0</v>
      </c>
      <c r="Y18" s="32">
        <f>-SUMIFS(Xero!$F:$F,Xero!$B:$B,Heron!Y$9,Xero!$A:$A,Heron!$A$4,Xero!$E:$E,Heron!$A18)-SUMIFS(Xero!$F:$F,Xero!$B:$B,Heron!Y$9,Xero!$A:$A,Heron!$A$5,Xero!$E:$E,Heron!$A18)</f>
        <v>0</v>
      </c>
      <c r="Z18" s="32">
        <f>-SUMIFS(Xero!$F:$F,Xero!$B:$B,Heron!Z$9,Xero!$A:$A,Heron!$A$4,Xero!$E:$E,Heron!$A18)-SUMIFS(Xero!$F:$F,Xero!$B:$B,Heron!Z$9,Xero!$A:$A,Heron!$A$5,Xero!$E:$E,Heron!$A18)</f>
        <v>0</v>
      </c>
      <c r="AA18" s="32">
        <f>-SUMIFS(Xero!$F:$F,Xero!$B:$B,Heron!AA$9,Xero!$A:$A,Heron!$A$4,Xero!$E:$E,Heron!$A18)-SUMIFS(Xero!$F:$F,Xero!$B:$B,Heron!AA$9,Xero!$A:$A,Heron!$A$5,Xero!$E:$E,Heron!$A18)</f>
        <v>0</v>
      </c>
      <c r="AB18" s="32">
        <f>-SUMIFS(Xero!$F:$F,Xero!$B:$B,Heron!AB$9,Xero!$A:$A,Heron!$A$4,Xero!$E:$E,Heron!$A18)-SUMIFS(Xero!$F:$F,Xero!$B:$B,Heron!AB$9,Xero!$A:$A,Heron!$A$5,Xero!$E:$E,Heron!$A18)</f>
        <v>0</v>
      </c>
      <c r="AC18" s="32">
        <f>-SUMIFS(Xero!$F:$F,Xero!$B:$B,Heron!AC$9,Xero!$A:$A,Heron!$A$4,Xero!$E:$E,Heron!$A18)-SUMIFS(Xero!$F:$F,Xero!$B:$B,Heron!AC$9,Xero!$A:$A,Heron!$A$5,Xero!$E:$E,Heron!$A18)</f>
        <v>0</v>
      </c>
      <c r="AD18" s="32">
        <f>-SUMIFS(Xero!$F:$F,Xero!$B:$B,Heron!AD$9,Xero!$A:$A,Heron!$A$4,Xero!$E:$E,Heron!$A18)-SUMIFS(Xero!$F:$F,Xero!$B:$B,Heron!AD$9,Xero!$A:$A,Heron!$A$5,Xero!$E:$E,Heron!$A18)</f>
        <v>0</v>
      </c>
      <c r="AE18" s="32">
        <f>-SUMIFS(Xero!$F:$F,Xero!$B:$B,Heron!AE$9,Xero!$A:$A,Heron!$A$4,Xero!$E:$E,Heron!$A18)-SUMIFS(Xero!$F:$F,Xero!$B:$B,Heron!AE$9,Xero!$A:$A,Heron!$A$5,Xero!$E:$E,Heron!$A18)</f>
        <v>0</v>
      </c>
      <c r="AF18" s="32">
        <f>-SUMIFS(Xero!$F:$F,Xero!$B:$B,Heron!AF$9,Xero!$A:$A,Heron!$A$4,Xero!$E:$E,Heron!$A18)-SUMIFS(Xero!$F:$F,Xero!$B:$B,Heron!AF$9,Xero!$A:$A,Heron!$A$5,Xero!$E:$E,Heron!$A18)</f>
        <v>37500</v>
      </c>
      <c r="AG18" s="32">
        <f>-SUMIFS(Xero!$F:$F,Xero!$B:$B,Heron!AG$9,Xero!$A:$A,Heron!$A$4,Xero!$E:$E,Heron!$A18)-SUMIFS(Xero!$F:$F,Xero!$B:$B,Heron!AG$9,Xero!$A:$A,Heron!$A$5,Xero!$E:$E,Heron!$A18)</f>
        <v>30491.94</v>
      </c>
      <c r="AH18" s="32">
        <f>-SUMIFS(Xero!$F:$F,Xero!$B:$B,Heron!AH$9,Xero!$A:$A,Heron!$A$4,Xero!$E:$E,Heron!$A18)-SUMIFS(Xero!$F:$F,Xero!$B:$B,Heron!AH$9,Xero!$A:$A,Heron!$A$5,Xero!$E:$E,Heron!$A18)</f>
        <v>14500</v>
      </c>
      <c r="AI18" s="32">
        <f>-SUMIFS(Xero!$F:$F,Xero!$B:$B,Heron!AI$9,Xero!$A:$A,Heron!$A$4,Xero!$E:$E,Heron!$A18)-SUMIFS(Xero!$F:$F,Xero!$B:$B,Heron!AI$9,Xero!$A:$A,Heron!$A$5,Xero!$E:$E,Heron!$A18)</f>
        <v>46021.130000000005</v>
      </c>
      <c r="AJ18" s="32">
        <f>-SUMIFS(Xero!$F:$F,Xero!$B:$B,Heron!AJ$9,Xero!$A:$A,Heron!$A$4,Xero!$E:$E,Heron!$A18)-SUMIFS(Xero!$F:$F,Xero!$B:$B,Heron!AJ$9,Xero!$A:$A,Heron!$A$5,Xero!$E:$E,Heron!$A18)</f>
        <v>34500</v>
      </c>
      <c r="AK18" s="32">
        <f>-SUMIFS(Xero!$F:$F,Xero!$B:$B,Heron!AK$9,Xero!$A:$A,Heron!$A$4,Xero!$E:$E,Heron!$A18)-SUMIFS(Xero!$F:$F,Xero!$B:$B,Heron!AK$9,Xero!$A:$A,Heron!$A$5,Xero!$E:$E,Heron!$A18)</f>
        <v>43104.84</v>
      </c>
      <c r="AL18" s="32">
        <f>-SUMIFS(Xero!$F:$F,Xero!$B:$B,Heron!AL$9,Xero!$A:$A,Heron!$A$4,Xero!$E:$E,Heron!$A18)-SUMIFS(Xero!$F:$F,Xero!$B:$B,Heron!AL$9,Xero!$A:$A,Heron!$A$5,Xero!$E:$E,Heron!$A18)</f>
        <v>142177.41</v>
      </c>
      <c r="AM18" s="32">
        <f>-SUMIFS(Xero!$F:$F,Xero!$B:$B,Heron!AM$9,Xero!$A:$A,Heron!$A$4,Xero!$E:$E,Heron!$A18)-SUMIFS(Xero!$F:$F,Xero!$B:$B,Heron!AM$9,Xero!$A:$A,Heron!$A$5,Xero!$E:$E,Heron!$A18)</f>
        <v>86500</v>
      </c>
      <c r="AN18" s="32">
        <f>-SUMIFS(Xero!$F:$F,Xero!$B:$B,Heron!AN$9,Xero!$A:$A,Heron!$A$4,Xero!$E:$E,Heron!$A18)-SUMIFS(Xero!$F:$F,Xero!$B:$B,Heron!AN$9,Xero!$A:$A,Heron!$A$5,Xero!$E:$E,Heron!$A18)</f>
        <v>0</v>
      </c>
      <c r="AO18" s="32">
        <f>-SUMIFS(Xero!$F:$F,Xero!$B:$B,Heron!AO$9,Xero!$A:$A,Heron!$A$4,Xero!$E:$E,Heron!$A18)-SUMIFS(Xero!$F:$F,Xero!$B:$B,Heron!AO$9,Xero!$A:$A,Heron!$A$5,Xero!$E:$E,Heron!$A18)</f>
        <v>0</v>
      </c>
      <c r="AP18" s="32">
        <f>-SUMIFS(Xero!$F:$F,Xero!$B:$B,Heron!AP$9,Xero!$A:$A,Heron!$A$4,Xero!$E:$E,Heron!$A18)-SUMIFS(Xero!$F:$F,Xero!$B:$B,Heron!AP$9,Xero!$A:$A,Heron!$A$5,Xero!$E:$E,Heron!$A18)</f>
        <v>0</v>
      </c>
      <c r="AQ18" s="32">
        <f>-SUMIFS(Xero!$F:$F,Xero!$B:$B,Heron!AQ$9,Xero!$A:$A,Heron!$A$4,Xero!$E:$E,Heron!$A18)-SUMIFS(Xero!$F:$F,Xero!$B:$B,Heron!AQ$9,Xero!$A:$A,Heron!$A$5,Xero!$E:$E,Heron!$A18)</f>
        <v>0</v>
      </c>
      <c r="AR18" s="32">
        <f>-SUMIFS(Xero!$F:$F,Xero!$B:$B,Heron!AR$9,Xero!$A:$A,Heron!$A$4,Xero!$E:$E,Heron!$A18)-SUMIFS(Xero!$F:$F,Xero!$B:$B,Heron!AR$9,Xero!$A:$A,Heron!$A$5,Xero!$E:$E,Heron!$A18)</f>
        <v>0</v>
      </c>
      <c r="AS18" s="32">
        <f>-SUMIFS(Xero!$F:$F,Xero!$B:$B,Heron!AS$9,Xero!$A:$A,Heron!$A$4,Xero!$E:$E,Heron!$A18)-SUMIFS(Xero!$F:$F,Xero!$B:$B,Heron!AS$9,Xero!$A:$A,Heron!$A$5,Xero!$E:$E,Heron!$A18)</f>
        <v>0</v>
      </c>
      <c r="AT18" s="32">
        <f>-SUMIFS(Xero!$F:$F,Xero!$B:$B,Heron!AT$9,Xero!$A:$A,Heron!$A$4,Xero!$E:$E,Heron!$A18)-SUMIFS(Xero!$F:$F,Xero!$B:$B,Heron!AT$9,Xero!$A:$A,Heron!$A$5,Xero!$E:$E,Heron!$A18)</f>
        <v>0</v>
      </c>
      <c r="AU18" s="32">
        <f>-SUMIFS(Xero!$F:$F,Xero!$B:$B,Heron!AU$9,Xero!$A:$A,Heron!$A$4,Xero!$E:$E,Heron!$A18)-SUMIFS(Xero!$F:$F,Xero!$B:$B,Heron!AU$9,Xero!$A:$A,Heron!$A$5,Xero!$E:$E,Heron!$A18)</f>
        <v>0</v>
      </c>
      <c r="AV18" s="32">
        <f>-SUMIFS(Xero!$F:$F,Xero!$B:$B,Heron!AV$9,Xero!$A:$A,Heron!$A$4,Xero!$E:$E,Heron!$A18)-SUMIFS(Xero!$F:$F,Xero!$B:$B,Heron!AV$9,Xero!$A:$A,Heron!$A$5,Xero!$E:$E,Heron!$A18)</f>
        <v>0</v>
      </c>
      <c r="AW18" s="32">
        <f>-SUMIFS(Xero!$F:$F,Xero!$B:$B,Heron!AW$9,Xero!$A:$A,Heron!$A$4,Xero!$E:$E,Heron!$A18)-SUMIFS(Xero!$F:$F,Xero!$B:$B,Heron!AW$9,Xero!$A:$A,Heron!$A$5,Xero!$E:$E,Heron!$A18)</f>
        <v>0</v>
      </c>
      <c r="AX18" s="32">
        <f>-SUMIFS(Xero!$F:$F,Xero!$B:$B,Heron!AX$9,Xero!$A:$A,Heron!$A$4,Xero!$E:$E,Heron!$A18)-SUMIFS(Xero!$F:$F,Xero!$B:$B,Heron!AX$9,Xero!$A:$A,Heron!$A$5,Xero!$E:$E,Heron!$A18)</f>
        <v>0</v>
      </c>
      <c r="AY18" s="32">
        <f>-SUMIFS(Xero!$F:$F,Xero!$B:$B,Heron!AY$9,Xero!$A:$A,Heron!$A$4,Xero!$E:$E,Heron!$A18)-SUMIFS(Xero!$F:$F,Xero!$B:$B,Heron!AY$9,Xero!$A:$A,Heron!$A$5,Xero!$E:$E,Heron!$A18)</f>
        <v>0</v>
      </c>
      <c r="AZ18" s="32">
        <f>-SUMIFS(Xero!$F:$F,Xero!$B:$B,Heron!AZ$9,Xero!$A:$A,Heron!$A$4,Xero!$E:$E,Heron!$A18)-SUMIFS(Xero!$F:$F,Xero!$B:$B,Heron!AZ$9,Xero!$A:$A,Heron!$A$5,Xero!$E:$E,Heron!$A18)</f>
        <v>0</v>
      </c>
      <c r="BA18" s="32">
        <f>-SUMIFS(Xero!$F:$F,Xero!$B:$B,Heron!BA$9,Xero!$A:$A,Heron!$A$4,Xero!$E:$E,Heron!$A18)-SUMIFS(Xero!$F:$F,Xero!$B:$B,Heron!BA$9,Xero!$A:$A,Heron!$A$5,Xero!$E:$E,Heron!$A18)</f>
        <v>0</v>
      </c>
      <c r="BB18" s="32">
        <f>-SUMIFS(Xero!$F:$F,Xero!$B:$B,Heron!BB$9,Xero!$A:$A,Heron!$A$4,Xero!$E:$E,Heron!$A18)-SUMIFS(Xero!$F:$F,Xero!$B:$B,Heron!BB$9,Xero!$A:$A,Heron!$A$5,Xero!$E:$E,Heron!$A18)</f>
        <v>0</v>
      </c>
      <c r="BC18" s="32">
        <f>-SUMIFS(Xero!$F:$F,Xero!$B:$B,Heron!BC$9,Xero!$A:$A,Heron!$A$4,Xero!$E:$E,Heron!$A18)-SUMIFS(Xero!$F:$F,Xero!$B:$B,Heron!BC$9,Xero!$A:$A,Heron!$A$5,Xero!$E:$E,Heron!$A18)</f>
        <v>0</v>
      </c>
      <c r="BD18" s="32">
        <f>-SUMIFS(Xero!$F:$F,Xero!$B:$B,Heron!BD$9,Xero!$A:$A,Heron!$A$4,Xero!$E:$E,Heron!$A18)-SUMIFS(Xero!$F:$F,Xero!$B:$B,Heron!BD$9,Xero!$A:$A,Heron!$A$5,Xero!$E:$E,Heron!$A18)</f>
        <v>0</v>
      </c>
      <c r="BE18" s="32">
        <f>-SUMIFS(Xero!$F:$F,Xero!$B:$B,Heron!BE$9,Xero!$A:$A,Heron!$A$4,Xero!$E:$E,Heron!$A18)-SUMIFS(Xero!$F:$F,Xero!$B:$B,Heron!BE$9,Xero!$A:$A,Heron!$A$5,Xero!$E:$E,Heron!$A18)</f>
        <v>0</v>
      </c>
      <c r="BF18" s="32">
        <f t="shared" si="1"/>
        <v>434795.32</v>
      </c>
      <c r="BG18" s="1">
        <f t="shared" si="2"/>
        <v>434795.32</v>
      </c>
      <c r="BH18" s="1">
        <f t="shared" si="3"/>
        <v>0</v>
      </c>
    </row>
    <row r="19" spans="1:60" ht="16" x14ac:dyDescent="0.2">
      <c r="A19" s="31" t="s">
        <v>1208</v>
      </c>
      <c r="D19" s="32">
        <f>-SUMIFS(Xero!$F:$F,Xero!$B:$B,Heron!D$9,Xero!$A:$A,Heron!$A$4,Xero!$E:$E,Heron!$A19)-SUMIFS(Xero!$F:$F,Xero!$B:$B,Heron!D$9,Xero!$A:$A,Heron!$A$5,Xero!$E:$E,Heron!$A19)</f>
        <v>0</v>
      </c>
      <c r="E19" s="32">
        <f>-SUMIFS(Xero!$F:$F,Xero!$B:$B,Heron!E$9,Xero!$A:$A,Heron!$A$4,Xero!$E:$E,Heron!$A19)-SUMIFS(Xero!$F:$F,Xero!$B:$B,Heron!E$9,Xero!$A:$A,Heron!$A$5,Xero!$E:$E,Heron!$A19)</f>
        <v>0</v>
      </c>
      <c r="F19" s="32">
        <f>-SUMIFS(Xero!$F:$F,Xero!$B:$B,Heron!F$9,Xero!$A:$A,Heron!$A$4,Xero!$E:$E,Heron!$A19)-SUMIFS(Xero!$F:$F,Xero!$B:$B,Heron!F$9,Xero!$A:$A,Heron!$A$5,Xero!$E:$E,Heron!$A19)</f>
        <v>0</v>
      </c>
      <c r="G19" s="32">
        <f>-SUMIFS(Xero!$F:$F,Xero!$B:$B,Heron!G$9,Xero!$A:$A,Heron!$A$4,Xero!$E:$E,Heron!$A19)-SUMIFS(Xero!$F:$F,Xero!$B:$B,Heron!G$9,Xero!$A:$A,Heron!$A$5,Xero!$E:$E,Heron!$A19)</f>
        <v>0</v>
      </c>
      <c r="H19" s="32">
        <f>-SUMIFS(Xero!$F:$F,Xero!$B:$B,Heron!H$9,Xero!$A:$A,Heron!$A$4,Xero!$E:$E,Heron!$A19)-SUMIFS(Xero!$F:$F,Xero!$B:$B,Heron!H$9,Xero!$A:$A,Heron!$A$5,Xero!$E:$E,Heron!$A19)</f>
        <v>0</v>
      </c>
      <c r="I19" s="32">
        <f>-SUMIFS(Xero!$F:$F,Xero!$B:$B,Heron!I$9,Xero!$A:$A,Heron!$A$4,Xero!$E:$E,Heron!$A19)-SUMIFS(Xero!$F:$F,Xero!$B:$B,Heron!I$9,Xero!$A:$A,Heron!$A$5,Xero!$E:$E,Heron!$A19)</f>
        <v>1000000</v>
      </c>
      <c r="J19" s="32">
        <f>-SUMIFS(Xero!$F:$F,Xero!$B:$B,Heron!J$9,Xero!$A:$A,Heron!$A$4,Xero!$E:$E,Heron!$A19)-SUMIFS(Xero!$F:$F,Xero!$B:$B,Heron!J$9,Xero!$A:$A,Heron!$A$5,Xero!$E:$E,Heron!$A19)</f>
        <v>20976776.449999999</v>
      </c>
      <c r="K19" s="32">
        <f>-SUMIFS(Xero!$F:$F,Xero!$B:$B,Heron!K$9,Xero!$A:$A,Heron!$A$4,Xero!$E:$E,Heron!$A19)-SUMIFS(Xero!$F:$F,Xero!$B:$B,Heron!K$9,Xero!$A:$A,Heron!$A$5,Xero!$E:$E,Heron!$A19)</f>
        <v>-2263732.77</v>
      </c>
      <c r="L19" s="32">
        <f>-SUMIFS(Xero!$F:$F,Xero!$B:$B,Heron!L$9,Xero!$A:$A,Heron!$A$4,Xero!$E:$E,Heron!$A19)-SUMIFS(Xero!$F:$F,Xero!$B:$B,Heron!L$9,Xero!$A:$A,Heron!$A$5,Xero!$E:$E,Heron!$A19)</f>
        <v>0</v>
      </c>
      <c r="M19" s="32">
        <f>-SUMIFS(Xero!$F:$F,Xero!$B:$B,Heron!M$9,Xero!$A:$A,Heron!$A$4,Xero!$E:$E,Heron!$A19)-SUMIFS(Xero!$F:$F,Xero!$B:$B,Heron!M$9,Xero!$A:$A,Heron!$A$5,Xero!$E:$E,Heron!$A19)</f>
        <v>0</v>
      </c>
      <c r="N19" s="32">
        <f>-SUMIFS(Xero!$F:$F,Xero!$B:$B,Heron!N$9,Xero!$A:$A,Heron!$A$4,Xero!$E:$E,Heron!$A19)-SUMIFS(Xero!$F:$F,Xero!$B:$B,Heron!N$9,Xero!$A:$A,Heron!$A$5,Xero!$E:$E,Heron!$A19)</f>
        <v>0</v>
      </c>
      <c r="O19" s="32">
        <f>-SUMIFS(Xero!$F:$F,Xero!$B:$B,Heron!O$9,Xero!$A:$A,Heron!$A$4,Xero!$E:$E,Heron!$A19)-SUMIFS(Xero!$F:$F,Xero!$B:$B,Heron!O$9,Xero!$A:$A,Heron!$A$5,Xero!$E:$E,Heron!$A19)</f>
        <v>-2150682.83</v>
      </c>
      <c r="P19" s="32">
        <f>-SUMIFS(Xero!$F:$F,Xero!$B:$B,Heron!P$9,Xero!$A:$A,Heron!$A$4,Xero!$E:$E,Heron!$A19)-SUMIFS(Xero!$F:$F,Xero!$B:$B,Heron!P$9,Xero!$A:$A,Heron!$A$5,Xero!$E:$E,Heron!$A19)</f>
        <v>0</v>
      </c>
      <c r="Q19" s="32">
        <f>-SUMIFS(Xero!$F:$F,Xero!$B:$B,Heron!Q$9,Xero!$A:$A,Heron!$A$4,Xero!$E:$E,Heron!$A19)-SUMIFS(Xero!$F:$F,Xero!$B:$B,Heron!Q$9,Xero!$A:$A,Heron!$A$5,Xero!$E:$E,Heron!$A19)</f>
        <v>0</v>
      </c>
      <c r="R19" s="32">
        <f>-SUMIFS(Xero!$F:$F,Xero!$B:$B,Heron!R$9,Xero!$A:$A,Heron!$A$4,Xero!$E:$E,Heron!$A19)-SUMIFS(Xero!$F:$F,Xero!$B:$B,Heron!R$9,Xero!$A:$A,Heron!$A$5,Xero!$E:$E,Heron!$A19)</f>
        <v>0</v>
      </c>
      <c r="S19" s="32">
        <f>-SUMIFS(Xero!$F:$F,Xero!$B:$B,Heron!S$9,Xero!$A:$A,Heron!$A$4,Xero!$E:$E,Heron!$A19)-SUMIFS(Xero!$F:$F,Xero!$B:$B,Heron!S$9,Xero!$A:$A,Heron!$A$5,Xero!$E:$E,Heron!$A19)</f>
        <v>0</v>
      </c>
      <c r="T19" s="32">
        <f>-SUMIFS(Xero!$F:$F,Xero!$B:$B,Heron!T$9,Xero!$A:$A,Heron!$A$4,Xero!$E:$E,Heron!$A19)-SUMIFS(Xero!$F:$F,Xero!$B:$B,Heron!T$9,Xero!$A:$A,Heron!$A$5,Xero!$E:$E,Heron!$A19)</f>
        <v>0</v>
      </c>
      <c r="U19" s="32">
        <f>-SUMIFS(Xero!$F:$F,Xero!$B:$B,Heron!U$9,Xero!$A:$A,Heron!$A$4,Xero!$E:$E,Heron!$A19)-SUMIFS(Xero!$F:$F,Xero!$B:$B,Heron!U$9,Xero!$A:$A,Heron!$A$5,Xero!$E:$E,Heron!$A19)</f>
        <v>0</v>
      </c>
      <c r="V19" s="32">
        <f>-SUMIFS(Xero!$F:$F,Xero!$B:$B,Heron!V$9,Xero!$A:$A,Heron!$A$4,Xero!$E:$E,Heron!$A19)-SUMIFS(Xero!$F:$F,Xero!$B:$B,Heron!V$9,Xero!$A:$A,Heron!$A$5,Xero!$E:$E,Heron!$A19)</f>
        <v>0</v>
      </c>
      <c r="W19" s="32">
        <f>-SUMIFS(Xero!$F:$F,Xero!$B:$B,Heron!W$9,Xero!$A:$A,Heron!$A$4,Xero!$E:$E,Heron!$A19)-SUMIFS(Xero!$F:$F,Xero!$B:$B,Heron!W$9,Xero!$A:$A,Heron!$A$5,Xero!$E:$E,Heron!$A19)</f>
        <v>0</v>
      </c>
      <c r="X19" s="32">
        <f>-SUMIFS(Xero!$F:$F,Xero!$B:$B,Heron!X$9,Xero!$A:$A,Heron!$A$4,Xero!$E:$E,Heron!$A19)-SUMIFS(Xero!$F:$F,Xero!$B:$B,Heron!X$9,Xero!$A:$A,Heron!$A$5,Xero!$E:$E,Heron!$A19)</f>
        <v>0</v>
      </c>
      <c r="Y19" s="32">
        <f>-SUMIFS(Xero!$F:$F,Xero!$B:$B,Heron!Y$9,Xero!$A:$A,Heron!$A$4,Xero!$E:$E,Heron!$A19)-SUMIFS(Xero!$F:$F,Xero!$B:$B,Heron!Y$9,Xero!$A:$A,Heron!$A$5,Xero!$E:$E,Heron!$A19)</f>
        <v>0</v>
      </c>
      <c r="Z19" s="32">
        <f>-SUMIFS(Xero!$F:$F,Xero!$B:$B,Heron!Z$9,Xero!$A:$A,Heron!$A$4,Xero!$E:$E,Heron!$A19)-SUMIFS(Xero!$F:$F,Xero!$B:$B,Heron!Z$9,Xero!$A:$A,Heron!$A$5,Xero!$E:$E,Heron!$A19)</f>
        <v>0</v>
      </c>
      <c r="AA19" s="32">
        <f>-SUMIFS(Xero!$F:$F,Xero!$B:$B,Heron!AA$9,Xero!$A:$A,Heron!$A$4,Xero!$E:$E,Heron!$A19)-SUMIFS(Xero!$F:$F,Xero!$B:$B,Heron!AA$9,Xero!$A:$A,Heron!$A$5,Xero!$E:$E,Heron!$A19)</f>
        <v>0</v>
      </c>
      <c r="AB19" s="32">
        <f>-SUMIFS(Xero!$F:$F,Xero!$B:$B,Heron!AB$9,Xero!$A:$A,Heron!$A$4,Xero!$E:$E,Heron!$A19)-SUMIFS(Xero!$F:$F,Xero!$B:$B,Heron!AB$9,Xero!$A:$A,Heron!$A$5,Xero!$E:$E,Heron!$A19)</f>
        <v>0</v>
      </c>
      <c r="AC19" s="32">
        <f>-SUMIFS(Xero!$F:$F,Xero!$B:$B,Heron!AC$9,Xero!$A:$A,Heron!$A$4,Xero!$E:$E,Heron!$A19)-SUMIFS(Xero!$F:$F,Xero!$B:$B,Heron!AC$9,Xero!$A:$A,Heron!$A$5,Xero!$E:$E,Heron!$A19)</f>
        <v>0</v>
      </c>
      <c r="AD19" s="32">
        <f>-SUMIFS(Xero!$F:$F,Xero!$B:$B,Heron!AD$9,Xero!$A:$A,Heron!$A$4,Xero!$E:$E,Heron!$A19)-SUMIFS(Xero!$F:$F,Xero!$B:$B,Heron!AD$9,Xero!$A:$A,Heron!$A$5,Xero!$E:$E,Heron!$A19)</f>
        <v>0</v>
      </c>
      <c r="AE19" s="32">
        <f>-SUMIFS(Xero!$F:$F,Xero!$B:$B,Heron!AE$9,Xero!$A:$A,Heron!$A$4,Xero!$E:$E,Heron!$A19)-SUMIFS(Xero!$F:$F,Xero!$B:$B,Heron!AE$9,Xero!$A:$A,Heron!$A$5,Xero!$E:$E,Heron!$A19)</f>
        <v>0</v>
      </c>
      <c r="AF19" s="32">
        <f>-SUMIFS(Xero!$F:$F,Xero!$B:$B,Heron!AF$9,Xero!$A:$A,Heron!$A$4,Xero!$E:$E,Heron!$A19)-SUMIFS(Xero!$F:$F,Xero!$B:$B,Heron!AF$9,Xero!$A:$A,Heron!$A$5,Xero!$E:$E,Heron!$A19)</f>
        <v>0</v>
      </c>
      <c r="AG19" s="32">
        <f>-SUMIFS(Xero!$F:$F,Xero!$B:$B,Heron!AG$9,Xero!$A:$A,Heron!$A$4,Xero!$E:$E,Heron!$A19)-SUMIFS(Xero!$F:$F,Xero!$B:$B,Heron!AG$9,Xero!$A:$A,Heron!$A$5,Xero!$E:$E,Heron!$A19)</f>
        <v>0</v>
      </c>
      <c r="AH19" s="32">
        <f>-SUMIFS(Xero!$F:$F,Xero!$B:$B,Heron!AH$9,Xero!$A:$A,Heron!$A$4,Xero!$E:$E,Heron!$A19)-SUMIFS(Xero!$F:$F,Xero!$B:$B,Heron!AH$9,Xero!$A:$A,Heron!$A$5,Xero!$E:$E,Heron!$A19)</f>
        <v>0</v>
      </c>
      <c r="AI19" s="32">
        <f>-SUMIFS(Xero!$F:$F,Xero!$B:$B,Heron!AI$9,Xero!$A:$A,Heron!$A$4,Xero!$E:$E,Heron!$A19)-SUMIFS(Xero!$F:$F,Xero!$B:$B,Heron!AI$9,Xero!$A:$A,Heron!$A$5,Xero!$E:$E,Heron!$A19)</f>
        <v>0</v>
      </c>
      <c r="AJ19" s="32">
        <f>-SUMIFS(Xero!$F:$F,Xero!$B:$B,Heron!AJ$9,Xero!$A:$A,Heron!$A$4,Xero!$E:$E,Heron!$A19)-SUMIFS(Xero!$F:$F,Xero!$B:$B,Heron!AJ$9,Xero!$A:$A,Heron!$A$5,Xero!$E:$E,Heron!$A19)</f>
        <v>0</v>
      </c>
      <c r="AK19" s="32">
        <f>-SUMIFS(Xero!$F:$F,Xero!$B:$B,Heron!AK$9,Xero!$A:$A,Heron!$A$4,Xero!$E:$E,Heron!$A19)-SUMIFS(Xero!$F:$F,Xero!$B:$B,Heron!AK$9,Xero!$A:$A,Heron!$A$5,Xero!$E:$E,Heron!$A19)</f>
        <v>0</v>
      </c>
      <c r="AL19" s="32">
        <f>-SUMIFS(Xero!$F:$F,Xero!$B:$B,Heron!AL$9,Xero!$A:$A,Heron!$A$4,Xero!$E:$E,Heron!$A19)-SUMIFS(Xero!$F:$F,Xero!$B:$B,Heron!AL$9,Xero!$A:$A,Heron!$A$5,Xero!$E:$E,Heron!$A19)</f>
        <v>0</v>
      </c>
      <c r="AM19" s="32">
        <f>-SUMIFS(Xero!$F:$F,Xero!$B:$B,Heron!AM$9,Xero!$A:$A,Heron!$A$4,Xero!$E:$E,Heron!$A19)-SUMIFS(Xero!$F:$F,Xero!$B:$B,Heron!AM$9,Xero!$A:$A,Heron!$A$5,Xero!$E:$E,Heron!$A19)</f>
        <v>0</v>
      </c>
      <c r="AN19" s="32">
        <f>-SUMIFS(Xero!$F:$F,Xero!$B:$B,Heron!AN$9,Xero!$A:$A,Heron!$A$4,Xero!$E:$E,Heron!$A19)-SUMIFS(Xero!$F:$F,Xero!$B:$B,Heron!AN$9,Xero!$A:$A,Heron!$A$5,Xero!$E:$E,Heron!$A19)</f>
        <v>0</v>
      </c>
      <c r="AO19" s="32">
        <f>-SUMIFS(Xero!$F:$F,Xero!$B:$B,Heron!AO$9,Xero!$A:$A,Heron!$A$4,Xero!$E:$E,Heron!$A19)-SUMIFS(Xero!$F:$F,Xero!$B:$B,Heron!AO$9,Xero!$A:$A,Heron!$A$5,Xero!$E:$E,Heron!$A19)</f>
        <v>0</v>
      </c>
      <c r="AP19" s="32">
        <f>-SUMIFS(Xero!$F:$F,Xero!$B:$B,Heron!AP$9,Xero!$A:$A,Heron!$A$4,Xero!$E:$E,Heron!$A19)-SUMIFS(Xero!$F:$F,Xero!$B:$B,Heron!AP$9,Xero!$A:$A,Heron!$A$5,Xero!$E:$E,Heron!$A19)</f>
        <v>0</v>
      </c>
      <c r="AQ19" s="32">
        <f>-SUMIFS(Xero!$F:$F,Xero!$B:$B,Heron!AQ$9,Xero!$A:$A,Heron!$A$4,Xero!$E:$E,Heron!$A19)-SUMIFS(Xero!$F:$F,Xero!$B:$B,Heron!AQ$9,Xero!$A:$A,Heron!$A$5,Xero!$E:$E,Heron!$A19)</f>
        <v>0</v>
      </c>
      <c r="AR19" s="32">
        <f>-SUMIFS(Xero!$F:$F,Xero!$B:$B,Heron!AR$9,Xero!$A:$A,Heron!$A$4,Xero!$E:$E,Heron!$A19)-SUMIFS(Xero!$F:$F,Xero!$B:$B,Heron!AR$9,Xero!$A:$A,Heron!$A$5,Xero!$E:$E,Heron!$A19)</f>
        <v>0</v>
      </c>
      <c r="AS19" s="32">
        <f>-SUMIFS(Xero!$F:$F,Xero!$B:$B,Heron!AS$9,Xero!$A:$A,Heron!$A$4,Xero!$E:$E,Heron!$A19)-SUMIFS(Xero!$F:$F,Xero!$B:$B,Heron!AS$9,Xero!$A:$A,Heron!$A$5,Xero!$E:$E,Heron!$A19)</f>
        <v>0</v>
      </c>
      <c r="AT19" s="32">
        <f>-SUMIFS(Xero!$F:$F,Xero!$B:$B,Heron!AT$9,Xero!$A:$A,Heron!$A$4,Xero!$E:$E,Heron!$A19)-SUMIFS(Xero!$F:$F,Xero!$B:$B,Heron!AT$9,Xero!$A:$A,Heron!$A$5,Xero!$E:$E,Heron!$A19)</f>
        <v>0</v>
      </c>
      <c r="AU19" s="32">
        <f>-SUMIFS(Xero!$F:$F,Xero!$B:$B,Heron!AU$9,Xero!$A:$A,Heron!$A$4,Xero!$E:$E,Heron!$A19)-SUMIFS(Xero!$F:$F,Xero!$B:$B,Heron!AU$9,Xero!$A:$A,Heron!$A$5,Xero!$E:$E,Heron!$A19)</f>
        <v>0</v>
      </c>
      <c r="AV19" s="32">
        <f>-SUMIFS(Xero!$F:$F,Xero!$B:$B,Heron!AV$9,Xero!$A:$A,Heron!$A$4,Xero!$E:$E,Heron!$A19)-SUMIFS(Xero!$F:$F,Xero!$B:$B,Heron!AV$9,Xero!$A:$A,Heron!$A$5,Xero!$E:$E,Heron!$A19)</f>
        <v>0</v>
      </c>
      <c r="AW19" s="32">
        <f>-SUMIFS(Xero!$F:$F,Xero!$B:$B,Heron!AW$9,Xero!$A:$A,Heron!$A$4,Xero!$E:$E,Heron!$A19)-SUMIFS(Xero!$F:$F,Xero!$B:$B,Heron!AW$9,Xero!$A:$A,Heron!$A$5,Xero!$E:$E,Heron!$A19)</f>
        <v>0</v>
      </c>
      <c r="AX19" s="32">
        <f>-SUMIFS(Xero!$F:$F,Xero!$B:$B,Heron!AX$9,Xero!$A:$A,Heron!$A$4,Xero!$E:$E,Heron!$A19)-SUMIFS(Xero!$F:$F,Xero!$B:$B,Heron!AX$9,Xero!$A:$A,Heron!$A$5,Xero!$E:$E,Heron!$A19)</f>
        <v>0</v>
      </c>
      <c r="AY19" s="32">
        <f>-SUMIFS(Xero!$F:$F,Xero!$B:$B,Heron!AY$9,Xero!$A:$A,Heron!$A$4,Xero!$E:$E,Heron!$A19)-SUMIFS(Xero!$F:$F,Xero!$B:$B,Heron!AY$9,Xero!$A:$A,Heron!$A$5,Xero!$E:$E,Heron!$A19)</f>
        <v>0</v>
      </c>
      <c r="AZ19" s="32">
        <f>-SUMIFS(Xero!$F:$F,Xero!$B:$B,Heron!AZ$9,Xero!$A:$A,Heron!$A$4,Xero!$E:$E,Heron!$A19)-SUMIFS(Xero!$F:$F,Xero!$B:$B,Heron!AZ$9,Xero!$A:$A,Heron!$A$5,Xero!$E:$E,Heron!$A19)</f>
        <v>0</v>
      </c>
      <c r="BA19" s="32">
        <f>-SUMIFS(Xero!$F:$F,Xero!$B:$B,Heron!BA$9,Xero!$A:$A,Heron!$A$4,Xero!$E:$E,Heron!$A19)-SUMIFS(Xero!$F:$F,Xero!$B:$B,Heron!BA$9,Xero!$A:$A,Heron!$A$5,Xero!$E:$E,Heron!$A19)</f>
        <v>0</v>
      </c>
      <c r="BB19" s="32">
        <f>-SUMIFS(Xero!$F:$F,Xero!$B:$B,Heron!BB$9,Xero!$A:$A,Heron!$A$4,Xero!$E:$E,Heron!$A19)-SUMIFS(Xero!$F:$F,Xero!$B:$B,Heron!BB$9,Xero!$A:$A,Heron!$A$5,Xero!$E:$E,Heron!$A19)</f>
        <v>0</v>
      </c>
      <c r="BC19" s="32">
        <f>-SUMIFS(Xero!$F:$F,Xero!$B:$B,Heron!BC$9,Xero!$A:$A,Heron!$A$4,Xero!$E:$E,Heron!$A19)-SUMIFS(Xero!$F:$F,Xero!$B:$B,Heron!BC$9,Xero!$A:$A,Heron!$A$5,Xero!$E:$E,Heron!$A19)</f>
        <v>0</v>
      </c>
      <c r="BD19" s="32">
        <f>-SUMIFS(Xero!$F:$F,Xero!$B:$B,Heron!BD$9,Xero!$A:$A,Heron!$A$4,Xero!$E:$E,Heron!$A19)-SUMIFS(Xero!$F:$F,Xero!$B:$B,Heron!BD$9,Xero!$A:$A,Heron!$A$5,Xero!$E:$E,Heron!$A19)</f>
        <v>0</v>
      </c>
      <c r="BE19" s="32">
        <f>-SUMIFS(Xero!$F:$F,Xero!$B:$B,Heron!BE$9,Xero!$A:$A,Heron!$A$4,Xero!$E:$E,Heron!$A19)-SUMIFS(Xero!$F:$F,Xero!$B:$B,Heron!BE$9,Xero!$A:$A,Heron!$A$5,Xero!$E:$E,Heron!$A19)</f>
        <v>0</v>
      </c>
      <c r="BF19" s="32">
        <f t="shared" si="1"/>
        <v>17562360.850000001</v>
      </c>
      <c r="BG19" s="1">
        <f t="shared" si="2"/>
        <v>17562360.850000001</v>
      </c>
      <c r="BH19" s="1">
        <f t="shared" si="3"/>
        <v>0</v>
      </c>
    </row>
    <row r="20" spans="1:60" ht="16" x14ac:dyDescent="0.2">
      <c r="A20" s="31" t="s">
        <v>1521</v>
      </c>
      <c r="D20" s="32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>0</v>
      </c>
      <c r="E20" s="32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>0</v>
      </c>
      <c r="F20" s="32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>0</v>
      </c>
      <c r="G20" s="32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>0</v>
      </c>
      <c r="H20" s="32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>0</v>
      </c>
      <c r="I20" s="32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>0</v>
      </c>
      <c r="J20" s="32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>0</v>
      </c>
      <c r="K20" s="32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>0</v>
      </c>
      <c r="L20" s="32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>0</v>
      </c>
      <c r="M20" s="32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>0</v>
      </c>
      <c r="N20" s="32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>0</v>
      </c>
      <c r="O20" s="32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>0</v>
      </c>
      <c r="P20" s="32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>0</v>
      </c>
      <c r="Q20" s="32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>0</v>
      </c>
      <c r="R20" s="32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>0</v>
      </c>
      <c r="S20" s="32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>0</v>
      </c>
      <c r="T20" s="32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>0</v>
      </c>
      <c r="U20" s="32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>0</v>
      </c>
      <c r="V20" s="32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>0</v>
      </c>
      <c r="W20" s="32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>0</v>
      </c>
      <c r="X20" s="32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>13825130.439999999</v>
      </c>
      <c r="Y20" s="32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>8891565.2300000004</v>
      </c>
      <c r="Z20" s="32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>10938347.82</v>
      </c>
      <c r="AA20" s="32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>2765043.48</v>
      </c>
      <c r="AB20" s="32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>9197652.1799999997</v>
      </c>
      <c r="AC20" s="32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>10308000</v>
      </c>
      <c r="AD20" s="32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>4851826.09</v>
      </c>
      <c r="AE20" s="32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>1243391.3</v>
      </c>
      <c r="AF20" s="32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>1314691.31</v>
      </c>
      <c r="AG20" s="32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>-62604.35</v>
      </c>
      <c r="AH20" s="32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>0</v>
      </c>
      <c r="AI20" s="32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>1243391.3</v>
      </c>
      <c r="AJ20" s="32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>0</v>
      </c>
      <c r="AK20" s="32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>0</v>
      </c>
      <c r="AL20" s="32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>0</v>
      </c>
      <c r="AM20" s="32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>0</v>
      </c>
      <c r="AN20" s="32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>0</v>
      </c>
      <c r="AO20" s="32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>3782347.826086957</v>
      </c>
      <c r="AP20" s="32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>3860608.6956521748</v>
      </c>
      <c r="AQ20" s="32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>2521565.2173913042</v>
      </c>
      <c r="AR20" s="32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>0</v>
      </c>
      <c r="AS20" s="32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>0</v>
      </c>
      <c r="AT20" s="32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>0</v>
      </c>
      <c r="AU20" s="32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>0</v>
      </c>
      <c r="AV20" s="32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>0</v>
      </c>
      <c r="AW20" s="32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>0</v>
      </c>
      <c r="AX20" s="32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>0</v>
      </c>
      <c r="AY20" s="32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>0</v>
      </c>
      <c r="AZ20" s="32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>0</v>
      </c>
      <c r="BA20" s="32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>0</v>
      </c>
      <c r="BB20" s="32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>0</v>
      </c>
      <c r="BC20" s="32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>0</v>
      </c>
      <c r="BD20" s="32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>0</v>
      </c>
      <c r="BE20" s="32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>0</v>
      </c>
      <c r="BF20" s="32">
        <f t="shared" si="1"/>
        <v>74680956.539130419</v>
      </c>
      <c r="BG20" s="1">
        <f t="shared" si="2"/>
        <v>64516434.799999982</v>
      </c>
      <c r="BH20" s="1">
        <f t="shared" si="3"/>
        <v>10164521.739130437</v>
      </c>
    </row>
    <row r="21" spans="1:60" ht="16" x14ac:dyDescent="0.2">
      <c r="A21" s="31" t="s">
        <v>1523</v>
      </c>
      <c r="D21" s="32">
        <f>-SUMIFS(Xero!$F:$F,Xero!$B:$B,Heron!D$9,Xero!$A:$A,Heron!$A$4,Xero!$E:$E,Heron!$A21)-SUMIFS(Xero!$F:$F,Xero!$B:$B,Heron!D$9,Xero!$A:$A,Heron!$A$5,Xero!$E:$E,Heron!$A21)</f>
        <v>0</v>
      </c>
      <c r="E21" s="32">
        <f>-SUMIFS(Xero!$F:$F,Xero!$B:$B,Heron!E$9,Xero!$A:$A,Heron!$A$4,Xero!$E:$E,Heron!$A21)-SUMIFS(Xero!$F:$F,Xero!$B:$B,Heron!E$9,Xero!$A:$A,Heron!$A$5,Xero!$E:$E,Heron!$A21)</f>
        <v>0</v>
      </c>
      <c r="F21" s="32">
        <f>-SUMIFS(Xero!$F:$F,Xero!$B:$B,Heron!F$9,Xero!$A:$A,Heron!$A$4,Xero!$E:$E,Heron!$A21)-SUMIFS(Xero!$F:$F,Xero!$B:$B,Heron!F$9,Xero!$A:$A,Heron!$A$5,Xero!$E:$E,Heron!$A21)</f>
        <v>0</v>
      </c>
      <c r="G21" s="32">
        <f>-SUMIFS(Xero!$F:$F,Xero!$B:$B,Heron!G$9,Xero!$A:$A,Heron!$A$4,Xero!$E:$E,Heron!$A21)-SUMIFS(Xero!$F:$F,Xero!$B:$B,Heron!G$9,Xero!$A:$A,Heron!$A$5,Xero!$E:$E,Heron!$A21)</f>
        <v>0</v>
      </c>
      <c r="H21" s="32">
        <f>-SUMIFS(Xero!$F:$F,Xero!$B:$B,Heron!H$9,Xero!$A:$A,Heron!$A$4,Xero!$E:$E,Heron!$A21)-SUMIFS(Xero!$F:$F,Xero!$B:$B,Heron!H$9,Xero!$A:$A,Heron!$A$5,Xero!$E:$E,Heron!$A21)</f>
        <v>0</v>
      </c>
      <c r="I21" s="32">
        <f>-SUMIFS(Xero!$F:$F,Xero!$B:$B,Heron!I$9,Xero!$A:$A,Heron!$A$4,Xero!$E:$E,Heron!$A21)-SUMIFS(Xero!$F:$F,Xero!$B:$B,Heron!I$9,Xero!$A:$A,Heron!$A$5,Xero!$E:$E,Heron!$A21)</f>
        <v>0</v>
      </c>
      <c r="J21" s="32">
        <f>-SUMIFS(Xero!$F:$F,Xero!$B:$B,Heron!J$9,Xero!$A:$A,Heron!$A$4,Xero!$E:$E,Heron!$A21)-SUMIFS(Xero!$F:$F,Xero!$B:$B,Heron!J$9,Xero!$A:$A,Heron!$A$5,Xero!$E:$E,Heron!$A21)</f>
        <v>0</v>
      </c>
      <c r="K21" s="32">
        <f>-SUMIFS(Xero!$F:$F,Xero!$B:$B,Heron!K$9,Xero!$A:$A,Heron!$A$4,Xero!$E:$E,Heron!$A21)-SUMIFS(Xero!$F:$F,Xero!$B:$B,Heron!K$9,Xero!$A:$A,Heron!$A$5,Xero!$E:$E,Heron!$A21)</f>
        <v>0</v>
      </c>
      <c r="L21" s="32">
        <f>-SUMIFS(Xero!$F:$F,Xero!$B:$B,Heron!L$9,Xero!$A:$A,Heron!$A$4,Xero!$E:$E,Heron!$A21)-SUMIFS(Xero!$F:$F,Xero!$B:$B,Heron!L$9,Xero!$A:$A,Heron!$A$5,Xero!$E:$E,Heron!$A21)</f>
        <v>0</v>
      </c>
      <c r="M21" s="32">
        <f>-SUMIFS(Xero!$F:$F,Xero!$B:$B,Heron!M$9,Xero!$A:$A,Heron!$A$4,Xero!$E:$E,Heron!$A21)-SUMIFS(Xero!$F:$F,Xero!$B:$B,Heron!M$9,Xero!$A:$A,Heron!$A$5,Xero!$E:$E,Heron!$A21)</f>
        <v>0</v>
      </c>
      <c r="N21" s="32">
        <f>-SUMIFS(Xero!$F:$F,Xero!$B:$B,Heron!N$9,Xero!$A:$A,Heron!$A$4,Xero!$E:$E,Heron!$A21)-SUMIFS(Xero!$F:$F,Xero!$B:$B,Heron!N$9,Xero!$A:$A,Heron!$A$5,Xero!$E:$E,Heron!$A21)</f>
        <v>0</v>
      </c>
      <c r="O21" s="32">
        <f>-SUMIFS(Xero!$F:$F,Xero!$B:$B,Heron!O$9,Xero!$A:$A,Heron!$A$4,Xero!$E:$E,Heron!$A21)-SUMIFS(Xero!$F:$F,Xero!$B:$B,Heron!O$9,Xero!$A:$A,Heron!$A$5,Xero!$E:$E,Heron!$A21)</f>
        <v>0</v>
      </c>
      <c r="P21" s="32">
        <f>-SUMIFS(Xero!$F:$F,Xero!$B:$B,Heron!P$9,Xero!$A:$A,Heron!$A$4,Xero!$E:$E,Heron!$A21)-SUMIFS(Xero!$F:$F,Xero!$B:$B,Heron!P$9,Xero!$A:$A,Heron!$A$5,Xero!$E:$E,Heron!$A21)</f>
        <v>0</v>
      </c>
      <c r="Q21" s="32">
        <f>-SUMIFS(Xero!$F:$F,Xero!$B:$B,Heron!Q$9,Xero!$A:$A,Heron!$A$4,Xero!$E:$E,Heron!$A21)-SUMIFS(Xero!$F:$F,Xero!$B:$B,Heron!Q$9,Xero!$A:$A,Heron!$A$5,Xero!$E:$E,Heron!$A21)</f>
        <v>0</v>
      </c>
      <c r="R21" s="32">
        <f>-SUMIFS(Xero!$F:$F,Xero!$B:$B,Heron!R$9,Xero!$A:$A,Heron!$A$4,Xero!$E:$E,Heron!$A21)-SUMIFS(Xero!$F:$F,Xero!$B:$B,Heron!R$9,Xero!$A:$A,Heron!$A$5,Xero!$E:$E,Heron!$A21)</f>
        <v>0</v>
      </c>
      <c r="S21" s="32">
        <f>-SUMIFS(Xero!$F:$F,Xero!$B:$B,Heron!S$9,Xero!$A:$A,Heron!$A$4,Xero!$E:$E,Heron!$A21)-SUMIFS(Xero!$F:$F,Xero!$B:$B,Heron!S$9,Xero!$A:$A,Heron!$A$5,Xero!$E:$E,Heron!$A21)</f>
        <v>0</v>
      </c>
      <c r="T21" s="32">
        <f>-SUMIFS(Xero!$F:$F,Xero!$B:$B,Heron!T$9,Xero!$A:$A,Heron!$A$4,Xero!$E:$E,Heron!$A21)-SUMIFS(Xero!$F:$F,Xero!$B:$B,Heron!T$9,Xero!$A:$A,Heron!$A$5,Xero!$E:$E,Heron!$A21)</f>
        <v>0</v>
      </c>
      <c r="U21" s="32">
        <f>-SUMIFS(Xero!$F:$F,Xero!$B:$B,Heron!U$9,Xero!$A:$A,Heron!$A$4,Xero!$E:$E,Heron!$A21)-SUMIFS(Xero!$F:$F,Xero!$B:$B,Heron!U$9,Xero!$A:$A,Heron!$A$5,Xero!$E:$E,Heron!$A21)</f>
        <v>0</v>
      </c>
      <c r="V21" s="32">
        <f>-SUMIFS(Xero!$F:$F,Xero!$B:$B,Heron!V$9,Xero!$A:$A,Heron!$A$4,Xero!$E:$E,Heron!$A21)-SUMIFS(Xero!$F:$F,Xero!$B:$B,Heron!V$9,Xero!$A:$A,Heron!$A$5,Xero!$E:$E,Heron!$A21)</f>
        <v>0</v>
      </c>
      <c r="W21" s="32">
        <f>-SUMIFS(Xero!$F:$F,Xero!$B:$B,Heron!W$9,Xero!$A:$A,Heron!$A$4,Xero!$E:$E,Heron!$A21)-SUMIFS(Xero!$F:$F,Xero!$B:$B,Heron!W$9,Xero!$A:$A,Heron!$A$5,Xero!$E:$E,Heron!$A21)</f>
        <v>0</v>
      </c>
      <c r="X21" s="32">
        <f>-SUMIFS(Xero!$F:$F,Xero!$B:$B,Heron!X$9,Xero!$A:$A,Heron!$A$4,Xero!$E:$E,Heron!$A21)-SUMIFS(Xero!$F:$F,Xero!$B:$B,Heron!X$9,Xero!$A:$A,Heron!$A$5,Xero!$E:$E,Heron!$A21)</f>
        <v>66591.399999999994</v>
      </c>
      <c r="Y21" s="32">
        <f>-SUMIFS(Xero!$F:$F,Xero!$B:$B,Heron!Y$9,Xero!$A:$A,Heron!$A$4,Xero!$E:$E,Heron!$A21)-SUMIFS(Xero!$F:$F,Xero!$B:$B,Heron!Y$9,Xero!$A:$A,Heron!$A$5,Xero!$E:$E,Heron!$A21)</f>
        <v>22499.99</v>
      </c>
      <c r="Z21" s="32">
        <f>-SUMIFS(Xero!$F:$F,Xero!$B:$B,Heron!Z$9,Xero!$A:$A,Heron!$A$4,Xero!$E:$E,Heron!$A21)-SUMIFS(Xero!$F:$F,Xero!$B:$B,Heron!Z$9,Xero!$A:$A,Heron!$A$5,Xero!$E:$E,Heron!$A21)</f>
        <v>23741.94</v>
      </c>
      <c r="AA21" s="32">
        <f>-SUMIFS(Xero!$F:$F,Xero!$B:$B,Heron!AA$9,Xero!$A:$A,Heron!$A$4,Xero!$E:$E,Heron!$A21)-SUMIFS(Xero!$F:$F,Xero!$B:$B,Heron!AA$9,Xero!$A:$A,Heron!$A$5,Xero!$E:$E,Heron!$A21)</f>
        <v>0</v>
      </c>
      <c r="AB21" s="32">
        <f>-SUMIFS(Xero!$F:$F,Xero!$B:$B,Heron!AB$9,Xero!$A:$A,Heron!$A$4,Xero!$E:$E,Heron!$A21)-SUMIFS(Xero!$F:$F,Xero!$B:$B,Heron!AB$9,Xero!$A:$A,Heron!$A$5,Xero!$E:$E,Heron!$A21)</f>
        <v>10864.06</v>
      </c>
      <c r="AC21" s="32">
        <f>-SUMIFS(Xero!$F:$F,Xero!$B:$B,Heron!AC$9,Xero!$A:$A,Heron!$A$4,Xero!$E:$E,Heron!$A21)-SUMIFS(Xero!$F:$F,Xero!$B:$B,Heron!AC$9,Xero!$A:$A,Heron!$A$5,Xero!$E:$E,Heron!$A21)</f>
        <v>18450</v>
      </c>
      <c r="AD21" s="32">
        <f>-SUMIFS(Xero!$F:$F,Xero!$B:$B,Heron!AD$9,Xero!$A:$A,Heron!$A$4,Xero!$E:$E,Heron!$A21)-SUMIFS(Xero!$F:$F,Xero!$B:$B,Heron!AD$9,Xero!$A:$A,Heron!$A$5,Xero!$E:$E,Heron!$A21)</f>
        <v>65332.85</v>
      </c>
      <c r="AE21" s="32">
        <f>-SUMIFS(Xero!$F:$F,Xero!$B:$B,Heron!AE$9,Xero!$A:$A,Heron!$A$4,Xero!$E:$E,Heron!$A21)-SUMIFS(Xero!$F:$F,Xero!$B:$B,Heron!AE$9,Xero!$A:$A,Heron!$A$5,Xero!$E:$E,Heron!$A21)</f>
        <v>0</v>
      </c>
      <c r="AF21" s="32">
        <f>-SUMIFS(Xero!$F:$F,Xero!$B:$B,Heron!AF$9,Xero!$A:$A,Heron!$A$4,Xero!$E:$E,Heron!$A21)-SUMIFS(Xero!$F:$F,Xero!$B:$B,Heron!AF$9,Xero!$A:$A,Heron!$A$5,Xero!$E:$E,Heron!$A21)</f>
        <v>7741.94</v>
      </c>
      <c r="AG21" s="32">
        <f>-SUMIFS(Xero!$F:$F,Xero!$B:$B,Heron!AG$9,Xero!$A:$A,Heron!$A$4,Xero!$E:$E,Heron!$A21)-SUMIFS(Xero!$F:$F,Xero!$B:$B,Heron!AG$9,Xero!$A:$A,Heron!$A$5,Xero!$E:$E,Heron!$A21)</f>
        <v>0</v>
      </c>
      <c r="AH21" s="32">
        <f>-SUMIFS(Xero!$F:$F,Xero!$B:$B,Heron!AH$9,Xero!$A:$A,Heron!$A$4,Xero!$E:$E,Heron!$A21)-SUMIFS(Xero!$F:$F,Xero!$B:$B,Heron!AH$9,Xero!$A:$A,Heron!$A$5,Xero!$E:$E,Heron!$A21)</f>
        <v>0</v>
      </c>
      <c r="AI21" s="32">
        <f>-SUMIFS(Xero!$F:$F,Xero!$B:$B,Heron!AI$9,Xero!$A:$A,Heron!$A$4,Xero!$E:$E,Heron!$A21)-SUMIFS(Xero!$F:$F,Xero!$B:$B,Heron!AI$9,Xero!$A:$A,Heron!$A$5,Xero!$E:$E,Heron!$A21)</f>
        <v>0</v>
      </c>
      <c r="AJ21" s="32">
        <f>-SUMIFS(Xero!$F:$F,Xero!$B:$B,Heron!AJ$9,Xero!$A:$A,Heron!$A$4,Xero!$E:$E,Heron!$A21)-SUMIFS(Xero!$F:$F,Xero!$B:$B,Heron!AJ$9,Xero!$A:$A,Heron!$A$5,Xero!$E:$E,Heron!$A21)</f>
        <v>0</v>
      </c>
      <c r="AK21" s="32">
        <f>-SUMIFS(Xero!$F:$F,Xero!$B:$B,Heron!AK$9,Xero!$A:$A,Heron!$A$4,Xero!$E:$E,Heron!$A21)-SUMIFS(Xero!$F:$F,Xero!$B:$B,Heron!AK$9,Xero!$A:$A,Heron!$A$5,Xero!$E:$E,Heron!$A21)</f>
        <v>0</v>
      </c>
      <c r="AL21" s="32">
        <f>-SUMIFS(Xero!$F:$F,Xero!$B:$B,Heron!AL$9,Xero!$A:$A,Heron!$A$4,Xero!$E:$E,Heron!$A21)-SUMIFS(Xero!$F:$F,Xero!$B:$B,Heron!AL$9,Xero!$A:$A,Heron!$A$5,Xero!$E:$E,Heron!$A21)</f>
        <v>0</v>
      </c>
      <c r="AM21" s="32">
        <f>-SUMIFS(Xero!$F:$F,Xero!$B:$B,Heron!AM$9,Xero!$A:$A,Heron!$A$4,Xero!$E:$E,Heron!$A21)-SUMIFS(Xero!$F:$F,Xero!$B:$B,Heron!AM$9,Xero!$A:$A,Heron!$A$5,Xero!$E:$E,Heron!$A21)</f>
        <v>0</v>
      </c>
      <c r="AN21" s="32">
        <f>-SUMIFS(Xero!$F:$F,Xero!$B:$B,Heron!AN$9,Xero!$A:$A,Heron!$A$4,Xero!$E:$E,Heron!$A21)-SUMIFS(Xero!$F:$F,Xero!$B:$B,Heron!AN$9,Xero!$A:$A,Heron!$A$5,Xero!$E:$E,Heron!$A21)</f>
        <v>0</v>
      </c>
      <c r="AO21" s="32">
        <f>-SUMIFS(Xero!$F:$F,Xero!$B:$B,Heron!AO$9,Xero!$A:$A,Heron!$A$4,Xero!$E:$E,Heron!$A21)-SUMIFS(Xero!$F:$F,Xero!$B:$B,Heron!AO$9,Xero!$A:$A,Heron!$A$5,Xero!$E:$E,Heron!$A21)</f>
        <v>0</v>
      </c>
      <c r="AP21" s="32">
        <f>-SUMIFS(Xero!$F:$F,Xero!$B:$B,Heron!AP$9,Xero!$A:$A,Heron!$A$4,Xero!$E:$E,Heron!$A21)-SUMIFS(Xero!$F:$F,Xero!$B:$B,Heron!AP$9,Xero!$A:$A,Heron!$A$5,Xero!$E:$E,Heron!$A21)</f>
        <v>0</v>
      </c>
      <c r="AQ21" s="32">
        <f>-SUMIFS(Xero!$F:$F,Xero!$B:$B,Heron!AQ$9,Xero!$A:$A,Heron!$A$4,Xero!$E:$E,Heron!$A21)-SUMIFS(Xero!$F:$F,Xero!$B:$B,Heron!AQ$9,Xero!$A:$A,Heron!$A$5,Xero!$E:$E,Heron!$A21)</f>
        <v>0</v>
      </c>
      <c r="AR21" s="32">
        <f>-SUMIFS(Xero!$F:$F,Xero!$B:$B,Heron!AR$9,Xero!$A:$A,Heron!$A$4,Xero!$E:$E,Heron!$A21)-SUMIFS(Xero!$F:$F,Xero!$B:$B,Heron!AR$9,Xero!$A:$A,Heron!$A$5,Xero!$E:$E,Heron!$A21)</f>
        <v>0</v>
      </c>
      <c r="AS21" s="32">
        <f>-SUMIFS(Xero!$F:$F,Xero!$B:$B,Heron!AS$9,Xero!$A:$A,Heron!$A$4,Xero!$E:$E,Heron!$A21)-SUMIFS(Xero!$F:$F,Xero!$B:$B,Heron!AS$9,Xero!$A:$A,Heron!$A$5,Xero!$E:$E,Heron!$A21)</f>
        <v>0</v>
      </c>
      <c r="AT21" s="32">
        <f>-SUMIFS(Xero!$F:$F,Xero!$B:$B,Heron!AT$9,Xero!$A:$A,Heron!$A$4,Xero!$E:$E,Heron!$A21)-SUMIFS(Xero!$F:$F,Xero!$B:$B,Heron!AT$9,Xero!$A:$A,Heron!$A$5,Xero!$E:$E,Heron!$A21)</f>
        <v>0</v>
      </c>
      <c r="AU21" s="32">
        <f>-SUMIFS(Xero!$F:$F,Xero!$B:$B,Heron!AU$9,Xero!$A:$A,Heron!$A$4,Xero!$E:$E,Heron!$A21)-SUMIFS(Xero!$F:$F,Xero!$B:$B,Heron!AU$9,Xero!$A:$A,Heron!$A$5,Xero!$E:$E,Heron!$A21)</f>
        <v>0</v>
      </c>
      <c r="AV21" s="32">
        <f>-SUMIFS(Xero!$F:$F,Xero!$B:$B,Heron!AV$9,Xero!$A:$A,Heron!$A$4,Xero!$E:$E,Heron!$A21)-SUMIFS(Xero!$F:$F,Xero!$B:$B,Heron!AV$9,Xero!$A:$A,Heron!$A$5,Xero!$E:$E,Heron!$A21)</f>
        <v>0</v>
      </c>
      <c r="AW21" s="32">
        <f>-SUMIFS(Xero!$F:$F,Xero!$B:$B,Heron!AW$9,Xero!$A:$A,Heron!$A$4,Xero!$E:$E,Heron!$A21)-SUMIFS(Xero!$F:$F,Xero!$B:$B,Heron!AW$9,Xero!$A:$A,Heron!$A$5,Xero!$E:$E,Heron!$A21)</f>
        <v>0</v>
      </c>
      <c r="AX21" s="32">
        <f>-SUMIFS(Xero!$F:$F,Xero!$B:$B,Heron!AX$9,Xero!$A:$A,Heron!$A$4,Xero!$E:$E,Heron!$A21)-SUMIFS(Xero!$F:$F,Xero!$B:$B,Heron!AX$9,Xero!$A:$A,Heron!$A$5,Xero!$E:$E,Heron!$A21)</f>
        <v>0</v>
      </c>
      <c r="AY21" s="32">
        <f>-SUMIFS(Xero!$F:$F,Xero!$B:$B,Heron!AY$9,Xero!$A:$A,Heron!$A$4,Xero!$E:$E,Heron!$A21)-SUMIFS(Xero!$F:$F,Xero!$B:$B,Heron!AY$9,Xero!$A:$A,Heron!$A$5,Xero!$E:$E,Heron!$A21)</f>
        <v>0</v>
      </c>
      <c r="AZ21" s="32">
        <f>-SUMIFS(Xero!$F:$F,Xero!$B:$B,Heron!AZ$9,Xero!$A:$A,Heron!$A$4,Xero!$E:$E,Heron!$A21)-SUMIFS(Xero!$F:$F,Xero!$B:$B,Heron!AZ$9,Xero!$A:$A,Heron!$A$5,Xero!$E:$E,Heron!$A21)</f>
        <v>0</v>
      </c>
      <c r="BA21" s="32">
        <f>-SUMIFS(Xero!$F:$F,Xero!$B:$B,Heron!BA$9,Xero!$A:$A,Heron!$A$4,Xero!$E:$E,Heron!$A21)-SUMIFS(Xero!$F:$F,Xero!$B:$B,Heron!BA$9,Xero!$A:$A,Heron!$A$5,Xero!$E:$E,Heron!$A21)</f>
        <v>0</v>
      </c>
      <c r="BB21" s="32">
        <f>-SUMIFS(Xero!$F:$F,Xero!$B:$B,Heron!BB$9,Xero!$A:$A,Heron!$A$4,Xero!$E:$E,Heron!$A21)-SUMIFS(Xero!$F:$F,Xero!$B:$B,Heron!BB$9,Xero!$A:$A,Heron!$A$5,Xero!$E:$E,Heron!$A21)</f>
        <v>0</v>
      </c>
      <c r="BC21" s="32">
        <f>-SUMIFS(Xero!$F:$F,Xero!$B:$B,Heron!BC$9,Xero!$A:$A,Heron!$A$4,Xero!$E:$E,Heron!$A21)-SUMIFS(Xero!$F:$F,Xero!$B:$B,Heron!BC$9,Xero!$A:$A,Heron!$A$5,Xero!$E:$E,Heron!$A21)</f>
        <v>0</v>
      </c>
      <c r="BD21" s="32">
        <f>-SUMIFS(Xero!$F:$F,Xero!$B:$B,Heron!BD$9,Xero!$A:$A,Heron!$A$4,Xero!$E:$E,Heron!$A21)-SUMIFS(Xero!$F:$F,Xero!$B:$B,Heron!BD$9,Xero!$A:$A,Heron!$A$5,Xero!$E:$E,Heron!$A21)</f>
        <v>0</v>
      </c>
      <c r="BE21" s="32">
        <f>-SUMIFS(Xero!$F:$F,Xero!$B:$B,Heron!BE$9,Xero!$A:$A,Heron!$A$4,Xero!$E:$E,Heron!$A21)-SUMIFS(Xero!$F:$F,Xero!$B:$B,Heron!BE$9,Xero!$A:$A,Heron!$A$5,Xero!$E:$E,Heron!$A21)</f>
        <v>0</v>
      </c>
      <c r="BF21" s="32">
        <f t="shared" si="1"/>
        <v>215222.18000000002</v>
      </c>
      <c r="BG21" s="1">
        <f t="shared" si="2"/>
        <v>215222.18000000002</v>
      </c>
      <c r="BH21" s="1">
        <f t="shared" si="3"/>
        <v>0</v>
      </c>
    </row>
    <row r="22" spans="1:60" ht="16" x14ac:dyDescent="0.2">
      <c r="A22" s="31" t="s">
        <v>1669</v>
      </c>
      <c r="D22" s="32">
        <f>-SUMIFS(Xero!$F:$F,Xero!$B:$B,Heron!D$9,Xero!$A:$A,Heron!$A$4,Xero!$E:$E,Heron!$A22)-SUMIFS(Xero!$F:$F,Xero!$B:$B,Heron!D$9,Xero!$A:$A,Heron!$A$5,Xero!$E:$E,Heron!$A22)</f>
        <v>0</v>
      </c>
      <c r="E22" s="32">
        <f>-SUMIFS(Xero!$F:$F,Xero!$B:$B,Heron!E$9,Xero!$A:$A,Heron!$A$4,Xero!$E:$E,Heron!$A22)-SUMIFS(Xero!$F:$F,Xero!$B:$B,Heron!E$9,Xero!$A:$A,Heron!$A$5,Xero!$E:$E,Heron!$A22)</f>
        <v>0</v>
      </c>
      <c r="F22" s="32">
        <f>-SUMIFS(Xero!$F:$F,Xero!$B:$B,Heron!F$9,Xero!$A:$A,Heron!$A$4,Xero!$E:$E,Heron!$A22)-SUMIFS(Xero!$F:$F,Xero!$B:$B,Heron!F$9,Xero!$A:$A,Heron!$A$5,Xero!$E:$E,Heron!$A22)</f>
        <v>0</v>
      </c>
      <c r="G22" s="32">
        <f>-SUMIFS(Xero!$F:$F,Xero!$B:$B,Heron!G$9,Xero!$A:$A,Heron!$A$4,Xero!$E:$E,Heron!$A22)-SUMIFS(Xero!$F:$F,Xero!$B:$B,Heron!G$9,Xero!$A:$A,Heron!$A$5,Xero!$E:$E,Heron!$A22)</f>
        <v>0</v>
      </c>
      <c r="H22" s="32">
        <f>-SUMIFS(Xero!$F:$F,Xero!$B:$B,Heron!H$9,Xero!$A:$A,Heron!$A$4,Xero!$E:$E,Heron!$A22)-SUMIFS(Xero!$F:$F,Xero!$B:$B,Heron!H$9,Xero!$A:$A,Heron!$A$5,Xero!$E:$E,Heron!$A22)</f>
        <v>0</v>
      </c>
      <c r="I22" s="32">
        <f>-SUMIFS(Xero!$F:$F,Xero!$B:$B,Heron!I$9,Xero!$A:$A,Heron!$A$4,Xero!$E:$E,Heron!$A22)-SUMIFS(Xero!$F:$F,Xero!$B:$B,Heron!I$9,Xero!$A:$A,Heron!$A$5,Xero!$E:$E,Heron!$A22)</f>
        <v>0</v>
      </c>
      <c r="J22" s="32">
        <f>-SUMIFS(Xero!$F:$F,Xero!$B:$B,Heron!J$9,Xero!$A:$A,Heron!$A$4,Xero!$E:$E,Heron!$A22)-SUMIFS(Xero!$F:$F,Xero!$B:$B,Heron!J$9,Xero!$A:$A,Heron!$A$5,Xero!$E:$E,Heron!$A22)</f>
        <v>0</v>
      </c>
      <c r="K22" s="32">
        <f>-SUMIFS(Xero!$F:$F,Xero!$B:$B,Heron!K$9,Xero!$A:$A,Heron!$A$4,Xero!$E:$E,Heron!$A22)-SUMIFS(Xero!$F:$F,Xero!$B:$B,Heron!K$9,Xero!$A:$A,Heron!$A$5,Xero!$E:$E,Heron!$A22)</f>
        <v>0</v>
      </c>
      <c r="L22" s="32">
        <f>-SUMIFS(Xero!$F:$F,Xero!$B:$B,Heron!L$9,Xero!$A:$A,Heron!$A$4,Xero!$E:$E,Heron!$A22)-SUMIFS(Xero!$F:$F,Xero!$B:$B,Heron!L$9,Xero!$A:$A,Heron!$A$5,Xero!$E:$E,Heron!$A22)</f>
        <v>0</v>
      </c>
      <c r="M22" s="32">
        <f>-SUMIFS(Xero!$F:$F,Xero!$B:$B,Heron!M$9,Xero!$A:$A,Heron!$A$4,Xero!$E:$E,Heron!$A22)-SUMIFS(Xero!$F:$F,Xero!$B:$B,Heron!M$9,Xero!$A:$A,Heron!$A$5,Xero!$E:$E,Heron!$A22)</f>
        <v>0</v>
      </c>
      <c r="N22" s="32">
        <f>-SUMIFS(Xero!$F:$F,Xero!$B:$B,Heron!N$9,Xero!$A:$A,Heron!$A$4,Xero!$E:$E,Heron!$A22)-SUMIFS(Xero!$F:$F,Xero!$B:$B,Heron!N$9,Xero!$A:$A,Heron!$A$5,Xero!$E:$E,Heron!$A22)</f>
        <v>0</v>
      </c>
      <c r="O22" s="32">
        <f>-SUMIFS(Xero!$F:$F,Xero!$B:$B,Heron!O$9,Xero!$A:$A,Heron!$A$4,Xero!$E:$E,Heron!$A22)-SUMIFS(Xero!$F:$F,Xero!$B:$B,Heron!O$9,Xero!$A:$A,Heron!$A$5,Xero!$E:$E,Heron!$A22)</f>
        <v>0</v>
      </c>
      <c r="P22" s="32">
        <f>-SUMIFS(Xero!$F:$F,Xero!$B:$B,Heron!P$9,Xero!$A:$A,Heron!$A$4,Xero!$E:$E,Heron!$A22)-SUMIFS(Xero!$F:$F,Xero!$B:$B,Heron!P$9,Xero!$A:$A,Heron!$A$5,Xero!$E:$E,Heron!$A22)</f>
        <v>0</v>
      </c>
      <c r="Q22" s="32">
        <f>-SUMIFS(Xero!$F:$F,Xero!$B:$B,Heron!Q$9,Xero!$A:$A,Heron!$A$4,Xero!$E:$E,Heron!$A22)-SUMIFS(Xero!$F:$F,Xero!$B:$B,Heron!Q$9,Xero!$A:$A,Heron!$A$5,Xero!$E:$E,Heron!$A22)</f>
        <v>0</v>
      </c>
      <c r="R22" s="32">
        <f>-SUMIFS(Xero!$F:$F,Xero!$B:$B,Heron!R$9,Xero!$A:$A,Heron!$A$4,Xero!$E:$E,Heron!$A22)-SUMIFS(Xero!$F:$F,Xero!$B:$B,Heron!R$9,Xero!$A:$A,Heron!$A$5,Xero!$E:$E,Heron!$A22)</f>
        <v>0</v>
      </c>
      <c r="S22" s="32">
        <f>-SUMIFS(Xero!$F:$F,Xero!$B:$B,Heron!S$9,Xero!$A:$A,Heron!$A$4,Xero!$E:$E,Heron!$A22)-SUMIFS(Xero!$F:$F,Xero!$B:$B,Heron!S$9,Xero!$A:$A,Heron!$A$5,Xero!$E:$E,Heron!$A22)</f>
        <v>0</v>
      </c>
      <c r="T22" s="32">
        <f>-SUMIFS(Xero!$F:$F,Xero!$B:$B,Heron!T$9,Xero!$A:$A,Heron!$A$4,Xero!$E:$E,Heron!$A22)-SUMIFS(Xero!$F:$F,Xero!$B:$B,Heron!T$9,Xero!$A:$A,Heron!$A$5,Xero!$E:$E,Heron!$A22)</f>
        <v>0</v>
      </c>
      <c r="U22" s="32">
        <f>-SUMIFS(Xero!$F:$F,Xero!$B:$B,Heron!U$9,Xero!$A:$A,Heron!$A$4,Xero!$E:$E,Heron!$A22)-SUMIFS(Xero!$F:$F,Xero!$B:$B,Heron!U$9,Xero!$A:$A,Heron!$A$5,Xero!$E:$E,Heron!$A22)</f>
        <v>0</v>
      </c>
      <c r="V22" s="32">
        <f>-SUMIFS(Xero!$F:$F,Xero!$B:$B,Heron!V$9,Xero!$A:$A,Heron!$A$4,Xero!$E:$E,Heron!$A22)-SUMIFS(Xero!$F:$F,Xero!$B:$B,Heron!V$9,Xero!$A:$A,Heron!$A$5,Xero!$E:$E,Heron!$A22)</f>
        <v>0</v>
      </c>
      <c r="W22" s="32">
        <f>-SUMIFS(Xero!$F:$F,Xero!$B:$B,Heron!W$9,Xero!$A:$A,Heron!$A$4,Xero!$E:$E,Heron!$A22)-SUMIFS(Xero!$F:$F,Xero!$B:$B,Heron!W$9,Xero!$A:$A,Heron!$A$5,Xero!$E:$E,Heron!$A22)</f>
        <v>0</v>
      </c>
      <c r="X22" s="32">
        <f>-SUMIFS(Xero!$F:$F,Xero!$B:$B,Heron!X$9,Xero!$A:$A,Heron!$A$4,Xero!$E:$E,Heron!$A22)-SUMIFS(Xero!$F:$F,Xero!$B:$B,Heron!X$9,Xero!$A:$A,Heron!$A$5,Xero!$E:$E,Heron!$A22)</f>
        <v>0</v>
      </c>
      <c r="Y22" s="32">
        <f>-SUMIFS(Xero!$F:$F,Xero!$B:$B,Heron!Y$9,Xero!$A:$A,Heron!$A$4,Xero!$E:$E,Heron!$A22)-SUMIFS(Xero!$F:$F,Xero!$B:$B,Heron!Y$9,Xero!$A:$A,Heron!$A$5,Xero!$E:$E,Heron!$A22)</f>
        <v>0</v>
      </c>
      <c r="Z22" s="32">
        <f>-SUMIFS(Xero!$F:$F,Xero!$B:$B,Heron!Z$9,Xero!$A:$A,Heron!$A$4,Xero!$E:$E,Heron!$A22)-SUMIFS(Xero!$F:$F,Xero!$B:$B,Heron!Z$9,Xero!$A:$A,Heron!$A$5,Xero!$E:$E,Heron!$A22)</f>
        <v>0</v>
      </c>
      <c r="AA22" s="32">
        <f>-SUMIFS(Xero!$F:$F,Xero!$B:$B,Heron!AA$9,Xero!$A:$A,Heron!$A$4,Xero!$E:$E,Heron!$A22)-SUMIFS(Xero!$F:$F,Xero!$B:$B,Heron!AA$9,Xero!$A:$A,Heron!$A$5,Xero!$E:$E,Heron!$A22)</f>
        <v>0</v>
      </c>
      <c r="AB22" s="32">
        <f>-SUMIFS(Xero!$F:$F,Xero!$B:$B,Heron!AB$9,Xero!$A:$A,Heron!$A$4,Xero!$E:$E,Heron!$A22)-SUMIFS(Xero!$F:$F,Xero!$B:$B,Heron!AB$9,Xero!$A:$A,Heron!$A$5,Xero!$E:$E,Heron!$A22)</f>
        <v>0</v>
      </c>
      <c r="AC22" s="32">
        <f>-SUMIFS(Xero!$F:$F,Xero!$B:$B,Heron!AC$9,Xero!$A:$A,Heron!$A$4,Xero!$E:$E,Heron!$A22)-SUMIFS(Xero!$F:$F,Xero!$B:$B,Heron!AC$9,Xero!$A:$A,Heron!$A$5,Xero!$E:$E,Heron!$A22)</f>
        <v>0</v>
      </c>
      <c r="AD22" s="32">
        <f>-SUMIFS(Xero!$F:$F,Xero!$B:$B,Heron!AD$9,Xero!$A:$A,Heron!$A$4,Xero!$E:$E,Heron!$A22)-SUMIFS(Xero!$F:$F,Xero!$B:$B,Heron!AD$9,Xero!$A:$A,Heron!$A$5,Xero!$E:$E,Heron!$A22)</f>
        <v>0</v>
      </c>
      <c r="AE22" s="32">
        <f>-SUMIFS(Xero!$F:$F,Xero!$B:$B,Heron!AE$9,Xero!$A:$A,Heron!$A$4,Xero!$E:$E,Heron!$A22)-SUMIFS(Xero!$F:$F,Xero!$B:$B,Heron!AE$9,Xero!$A:$A,Heron!$A$5,Xero!$E:$E,Heron!$A22)</f>
        <v>0</v>
      </c>
      <c r="AF22" s="32">
        <f>-SUMIFS(Xero!$F:$F,Xero!$B:$B,Heron!AF$9,Xero!$A:$A,Heron!$A$4,Xero!$E:$E,Heron!$A22)-SUMIFS(Xero!$F:$F,Xero!$B:$B,Heron!AF$9,Xero!$A:$A,Heron!$A$5,Xero!$E:$E,Heron!$A22)</f>
        <v>0</v>
      </c>
      <c r="AG22" s="32">
        <f>-SUMIFS(Xero!$F:$F,Xero!$B:$B,Heron!AG$9,Xero!$A:$A,Heron!$A$4,Xero!$E:$E,Heron!$A22)-SUMIFS(Xero!$F:$F,Xero!$B:$B,Heron!AG$9,Xero!$A:$A,Heron!$A$5,Xero!$E:$E,Heron!$A22)</f>
        <v>17806.45</v>
      </c>
      <c r="AH22" s="32">
        <f>-SUMIFS(Xero!$F:$F,Xero!$B:$B,Heron!AH$9,Xero!$A:$A,Heron!$A$4,Xero!$E:$E,Heron!$A22)-SUMIFS(Xero!$F:$F,Xero!$B:$B,Heron!AH$9,Xero!$A:$A,Heron!$A$5,Xero!$E:$E,Heron!$A22)</f>
        <v>61019.35</v>
      </c>
      <c r="AI22" s="32">
        <f>-SUMIFS(Xero!$F:$F,Xero!$B:$B,Heron!AI$9,Xero!$A:$A,Heron!$A$4,Xero!$E:$E,Heron!$A22)-SUMIFS(Xero!$F:$F,Xero!$B:$B,Heron!AI$9,Xero!$A:$A,Heron!$A$5,Xero!$E:$E,Heron!$A22)</f>
        <v>0</v>
      </c>
      <c r="AJ22" s="32">
        <f>-SUMIFS(Xero!$F:$F,Xero!$B:$B,Heron!AJ$9,Xero!$A:$A,Heron!$A$4,Xero!$E:$E,Heron!$A22)-SUMIFS(Xero!$F:$F,Xero!$B:$B,Heron!AJ$9,Xero!$A:$A,Heron!$A$5,Xero!$E:$E,Heron!$A22)</f>
        <v>0</v>
      </c>
      <c r="AK22" s="32">
        <f>-SUMIFS(Xero!$F:$F,Xero!$B:$B,Heron!AK$9,Xero!$A:$A,Heron!$A$4,Xero!$E:$E,Heron!$A22)-SUMIFS(Xero!$F:$F,Xero!$B:$B,Heron!AK$9,Xero!$A:$A,Heron!$A$5,Xero!$E:$E,Heron!$A22)</f>
        <v>5070.96</v>
      </c>
      <c r="AL22" s="32">
        <f>-SUMIFS(Xero!$F:$F,Xero!$B:$B,Heron!AL$9,Xero!$A:$A,Heron!$A$4,Xero!$E:$E,Heron!$A22)-SUMIFS(Xero!$F:$F,Xero!$B:$B,Heron!AL$9,Xero!$A:$A,Heron!$A$5,Xero!$E:$E,Heron!$A22)</f>
        <v>4800</v>
      </c>
      <c r="AM22" s="32">
        <f>-SUMIFS(Xero!$F:$F,Xero!$B:$B,Heron!AM$9,Xero!$A:$A,Heron!$A$4,Xero!$E:$E,Heron!$A22)-SUMIFS(Xero!$F:$F,Xero!$B:$B,Heron!AM$9,Xero!$A:$A,Heron!$A$5,Xero!$E:$E,Heron!$A22)</f>
        <v>8400</v>
      </c>
      <c r="AN22" s="32">
        <f>-SUMIFS(Xero!$F:$F,Xero!$B:$B,Heron!AN$9,Xero!$A:$A,Heron!$A$4,Xero!$E:$E,Heron!$A22)-SUMIFS(Xero!$F:$F,Xero!$B:$B,Heron!AN$9,Xero!$A:$A,Heron!$A$5,Xero!$E:$E,Heron!$A22)</f>
        <v>0</v>
      </c>
      <c r="AO22" s="32">
        <f>-SUMIFS(Xero!$F:$F,Xero!$B:$B,Heron!AO$9,Xero!$A:$A,Heron!$A$4,Xero!$E:$E,Heron!$A22)-SUMIFS(Xero!$F:$F,Xero!$B:$B,Heron!AO$9,Xero!$A:$A,Heron!$A$5,Xero!$E:$E,Heron!$A22)</f>
        <v>0</v>
      </c>
      <c r="AP22" s="32">
        <f>-SUMIFS(Xero!$F:$F,Xero!$B:$B,Heron!AP$9,Xero!$A:$A,Heron!$A$4,Xero!$E:$E,Heron!$A22)-SUMIFS(Xero!$F:$F,Xero!$B:$B,Heron!AP$9,Xero!$A:$A,Heron!$A$5,Xero!$E:$E,Heron!$A22)</f>
        <v>0</v>
      </c>
      <c r="AQ22" s="32">
        <f>-SUMIFS(Xero!$F:$F,Xero!$B:$B,Heron!AQ$9,Xero!$A:$A,Heron!$A$4,Xero!$E:$E,Heron!$A22)-SUMIFS(Xero!$F:$F,Xero!$B:$B,Heron!AQ$9,Xero!$A:$A,Heron!$A$5,Xero!$E:$E,Heron!$A22)</f>
        <v>0</v>
      </c>
      <c r="AR22" s="32">
        <f>-SUMIFS(Xero!$F:$F,Xero!$B:$B,Heron!AR$9,Xero!$A:$A,Heron!$A$4,Xero!$E:$E,Heron!$A22)-SUMIFS(Xero!$F:$F,Xero!$B:$B,Heron!AR$9,Xero!$A:$A,Heron!$A$5,Xero!$E:$E,Heron!$A22)</f>
        <v>0</v>
      </c>
      <c r="AS22" s="32">
        <f>-SUMIFS(Xero!$F:$F,Xero!$B:$B,Heron!AS$9,Xero!$A:$A,Heron!$A$4,Xero!$E:$E,Heron!$A22)-SUMIFS(Xero!$F:$F,Xero!$B:$B,Heron!AS$9,Xero!$A:$A,Heron!$A$5,Xero!$E:$E,Heron!$A22)</f>
        <v>0</v>
      </c>
      <c r="AT22" s="32">
        <f>-SUMIFS(Xero!$F:$F,Xero!$B:$B,Heron!AT$9,Xero!$A:$A,Heron!$A$4,Xero!$E:$E,Heron!$A22)-SUMIFS(Xero!$F:$F,Xero!$B:$B,Heron!AT$9,Xero!$A:$A,Heron!$A$5,Xero!$E:$E,Heron!$A22)</f>
        <v>0</v>
      </c>
      <c r="AU22" s="32">
        <f>-SUMIFS(Xero!$F:$F,Xero!$B:$B,Heron!AU$9,Xero!$A:$A,Heron!$A$4,Xero!$E:$E,Heron!$A22)-SUMIFS(Xero!$F:$F,Xero!$B:$B,Heron!AU$9,Xero!$A:$A,Heron!$A$5,Xero!$E:$E,Heron!$A22)</f>
        <v>0</v>
      </c>
      <c r="AV22" s="32">
        <f>-SUMIFS(Xero!$F:$F,Xero!$B:$B,Heron!AV$9,Xero!$A:$A,Heron!$A$4,Xero!$E:$E,Heron!$A22)-SUMIFS(Xero!$F:$F,Xero!$B:$B,Heron!AV$9,Xero!$A:$A,Heron!$A$5,Xero!$E:$E,Heron!$A22)</f>
        <v>0</v>
      </c>
      <c r="AW22" s="32">
        <f>-SUMIFS(Xero!$F:$F,Xero!$B:$B,Heron!AW$9,Xero!$A:$A,Heron!$A$4,Xero!$E:$E,Heron!$A22)-SUMIFS(Xero!$F:$F,Xero!$B:$B,Heron!AW$9,Xero!$A:$A,Heron!$A$5,Xero!$E:$E,Heron!$A22)</f>
        <v>0</v>
      </c>
      <c r="AX22" s="32">
        <f>-SUMIFS(Xero!$F:$F,Xero!$B:$B,Heron!AX$9,Xero!$A:$A,Heron!$A$4,Xero!$E:$E,Heron!$A22)-SUMIFS(Xero!$F:$F,Xero!$B:$B,Heron!AX$9,Xero!$A:$A,Heron!$A$5,Xero!$E:$E,Heron!$A22)</f>
        <v>0</v>
      </c>
      <c r="AY22" s="32">
        <f>-SUMIFS(Xero!$F:$F,Xero!$B:$B,Heron!AY$9,Xero!$A:$A,Heron!$A$4,Xero!$E:$E,Heron!$A22)-SUMIFS(Xero!$F:$F,Xero!$B:$B,Heron!AY$9,Xero!$A:$A,Heron!$A$5,Xero!$E:$E,Heron!$A22)</f>
        <v>0</v>
      </c>
      <c r="AZ22" s="32">
        <f>-SUMIFS(Xero!$F:$F,Xero!$B:$B,Heron!AZ$9,Xero!$A:$A,Heron!$A$4,Xero!$E:$E,Heron!$A22)-SUMIFS(Xero!$F:$F,Xero!$B:$B,Heron!AZ$9,Xero!$A:$A,Heron!$A$5,Xero!$E:$E,Heron!$A22)</f>
        <v>0</v>
      </c>
      <c r="BA22" s="32">
        <f>-SUMIFS(Xero!$F:$F,Xero!$B:$B,Heron!BA$9,Xero!$A:$A,Heron!$A$4,Xero!$E:$E,Heron!$A22)-SUMIFS(Xero!$F:$F,Xero!$B:$B,Heron!BA$9,Xero!$A:$A,Heron!$A$5,Xero!$E:$E,Heron!$A22)</f>
        <v>0</v>
      </c>
      <c r="BB22" s="32">
        <f>-SUMIFS(Xero!$F:$F,Xero!$B:$B,Heron!BB$9,Xero!$A:$A,Heron!$A$4,Xero!$E:$E,Heron!$A22)-SUMIFS(Xero!$F:$F,Xero!$B:$B,Heron!BB$9,Xero!$A:$A,Heron!$A$5,Xero!$E:$E,Heron!$A22)</f>
        <v>0</v>
      </c>
      <c r="BC22" s="32">
        <f>-SUMIFS(Xero!$F:$F,Xero!$B:$B,Heron!BC$9,Xero!$A:$A,Heron!$A$4,Xero!$E:$E,Heron!$A22)-SUMIFS(Xero!$F:$F,Xero!$B:$B,Heron!BC$9,Xero!$A:$A,Heron!$A$5,Xero!$E:$E,Heron!$A22)</f>
        <v>0</v>
      </c>
      <c r="BD22" s="32">
        <f>-SUMIFS(Xero!$F:$F,Xero!$B:$B,Heron!BD$9,Xero!$A:$A,Heron!$A$4,Xero!$E:$E,Heron!$A22)-SUMIFS(Xero!$F:$F,Xero!$B:$B,Heron!BD$9,Xero!$A:$A,Heron!$A$5,Xero!$E:$E,Heron!$A22)</f>
        <v>0</v>
      </c>
      <c r="BE22" s="32">
        <f>-SUMIFS(Xero!$F:$F,Xero!$B:$B,Heron!BE$9,Xero!$A:$A,Heron!$A$4,Xero!$E:$E,Heron!$A22)-SUMIFS(Xero!$F:$F,Xero!$B:$B,Heron!BE$9,Xero!$A:$A,Heron!$A$5,Xero!$E:$E,Heron!$A22)</f>
        <v>0</v>
      </c>
      <c r="BF22" s="32">
        <f t="shared" si="1"/>
        <v>97096.760000000009</v>
      </c>
      <c r="BG22" s="1">
        <f t="shared" si="2"/>
        <v>97096.760000000009</v>
      </c>
      <c r="BH22" s="1">
        <f t="shared" si="3"/>
        <v>0</v>
      </c>
    </row>
    <row r="23" spans="1:60" ht="16" x14ac:dyDescent="0.2">
      <c r="A23" s="31" t="s">
        <v>1668</v>
      </c>
      <c r="D23" s="32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>0</v>
      </c>
      <c r="E23" s="32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>0</v>
      </c>
      <c r="F23" s="32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>0</v>
      </c>
      <c r="G23" s="32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>0</v>
      </c>
      <c r="H23" s="32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>0</v>
      </c>
      <c r="I23" s="32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>0</v>
      </c>
      <c r="J23" s="32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>0</v>
      </c>
      <c r="K23" s="32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>0</v>
      </c>
      <c r="L23" s="32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>0</v>
      </c>
      <c r="M23" s="32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>0</v>
      </c>
      <c r="N23" s="32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>0</v>
      </c>
      <c r="O23" s="32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>0</v>
      </c>
      <c r="P23" s="32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>0</v>
      </c>
      <c r="Q23" s="32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>0</v>
      </c>
      <c r="R23" s="32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>0</v>
      </c>
      <c r="S23" s="32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>0</v>
      </c>
      <c r="T23" s="32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>0</v>
      </c>
      <c r="U23" s="32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>0</v>
      </c>
      <c r="V23" s="32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>0</v>
      </c>
      <c r="W23" s="32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>0</v>
      </c>
      <c r="X23" s="32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>0</v>
      </c>
      <c r="Y23" s="32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>0</v>
      </c>
      <c r="Z23" s="32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>0</v>
      </c>
      <c r="AA23" s="32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>0</v>
      </c>
      <c r="AB23" s="32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>0</v>
      </c>
      <c r="AC23" s="32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>0</v>
      </c>
      <c r="AD23" s="32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>0</v>
      </c>
      <c r="AE23" s="32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>0</v>
      </c>
      <c r="AF23" s="32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>0</v>
      </c>
      <c r="AG23" s="32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>6821304.3600000003</v>
      </c>
      <c r="AH23" s="32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>13012260.880000001</v>
      </c>
      <c r="AI23" s="32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>0</v>
      </c>
      <c r="AJ23" s="32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>1517304.35</v>
      </c>
      <c r="AK23" s="32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>1552086.96</v>
      </c>
      <c r="AL23" s="32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>6969130.4500000002</v>
      </c>
      <c r="AM23" s="32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>11155043.48</v>
      </c>
      <c r="AN23" s="32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>4347565.2173913047</v>
      </c>
      <c r="AO23" s="32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>6590869.5652173925</v>
      </c>
      <c r="AP23" s="32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>9608086.9565217402</v>
      </c>
      <c r="AQ23" s="32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>9521130.4347826112</v>
      </c>
      <c r="AR23" s="32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>14304166.956521742</v>
      </c>
      <c r="AS23" s="32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>22094347.826086957</v>
      </c>
      <c r="AT23" s="32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>17485913.043478262</v>
      </c>
      <c r="AU23" s="32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>0</v>
      </c>
      <c r="AV23" s="32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>0</v>
      </c>
      <c r="AW23" s="32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>0</v>
      </c>
      <c r="AX23" s="32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>0</v>
      </c>
      <c r="AY23" s="32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>0</v>
      </c>
      <c r="AZ23" s="32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>0</v>
      </c>
      <c r="BA23" s="32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>0</v>
      </c>
      <c r="BB23" s="32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>0</v>
      </c>
      <c r="BC23" s="32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>0</v>
      </c>
      <c r="BD23" s="32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>0</v>
      </c>
      <c r="BE23" s="32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>0</v>
      </c>
      <c r="BF23" s="32">
        <f t="shared" si="1"/>
        <v>124979210.48000002</v>
      </c>
      <c r="BG23" s="1">
        <f t="shared" si="2"/>
        <v>41027130.480000004</v>
      </c>
      <c r="BH23" s="1">
        <f t="shared" si="3"/>
        <v>83952080.000000015</v>
      </c>
    </row>
    <row r="24" spans="1:60" ht="16" thickBot="1" x14ac:dyDescent="0.25"/>
    <row r="25" spans="1:60" ht="20" thickBot="1" x14ac:dyDescent="0.3">
      <c r="A25" s="27" t="s">
        <v>1790</v>
      </c>
      <c r="D25" s="28">
        <f t="shared" ref="D25:AI25" si="4">SUM(D13:D23)</f>
        <v>0</v>
      </c>
      <c r="E25" s="28">
        <f t="shared" si="4"/>
        <v>0</v>
      </c>
      <c r="F25" s="28">
        <f t="shared" si="4"/>
        <v>0</v>
      </c>
      <c r="G25" s="28">
        <f t="shared" si="4"/>
        <v>1245</v>
      </c>
      <c r="H25" s="28">
        <f t="shared" si="4"/>
        <v>149149.4</v>
      </c>
      <c r="I25" s="28">
        <f t="shared" si="4"/>
        <v>1000000</v>
      </c>
      <c r="J25" s="28">
        <f t="shared" si="4"/>
        <v>20982931.289999999</v>
      </c>
      <c r="K25" s="28">
        <f t="shared" si="4"/>
        <v>-2229053.5</v>
      </c>
      <c r="L25" s="28">
        <f t="shared" si="4"/>
        <v>39490.480000000003</v>
      </c>
      <c r="M25" s="28">
        <f t="shared" si="4"/>
        <v>35000.800000000003</v>
      </c>
      <c r="N25" s="28">
        <f t="shared" si="4"/>
        <v>25737.439999999999</v>
      </c>
      <c r="O25" s="28">
        <f t="shared" si="4"/>
        <v>-2132753.2200000002</v>
      </c>
      <c r="P25" s="28">
        <f t="shared" si="4"/>
        <v>7698.07</v>
      </c>
      <c r="Q25" s="28">
        <f t="shared" si="4"/>
        <v>33568.160000000003</v>
      </c>
      <c r="R25" s="28">
        <f t="shared" si="4"/>
        <v>19914.54</v>
      </c>
      <c r="S25" s="28">
        <f t="shared" si="4"/>
        <v>59954.34</v>
      </c>
      <c r="T25" s="28">
        <f t="shared" si="4"/>
        <v>50001.11</v>
      </c>
      <c r="U25" s="28">
        <f t="shared" si="4"/>
        <v>49013.7</v>
      </c>
      <c r="V25" s="28">
        <f t="shared" si="4"/>
        <v>30938.77</v>
      </c>
      <c r="W25" s="28">
        <f t="shared" si="4"/>
        <v>31863.87</v>
      </c>
      <c r="X25" s="28">
        <f t="shared" si="4"/>
        <v>13949724.529999999</v>
      </c>
      <c r="Y25" s="28">
        <f t="shared" si="4"/>
        <v>8963711.790000001</v>
      </c>
      <c r="Z25" s="28">
        <f t="shared" si="4"/>
        <v>11069931.35</v>
      </c>
      <c r="AA25" s="28">
        <f t="shared" si="4"/>
        <v>2845972.4</v>
      </c>
      <c r="AB25" s="28">
        <f t="shared" si="4"/>
        <v>9432823.1099999994</v>
      </c>
      <c r="AC25" s="28">
        <f t="shared" si="4"/>
        <v>10432659.220000001</v>
      </c>
      <c r="AD25" s="28">
        <f t="shared" si="4"/>
        <v>5139684.3899999997</v>
      </c>
      <c r="AE25" s="28">
        <f t="shared" si="4"/>
        <v>1637293.37</v>
      </c>
      <c r="AF25" s="28">
        <f t="shared" si="4"/>
        <v>1619524.18</v>
      </c>
      <c r="AG25" s="28">
        <f t="shared" si="4"/>
        <v>7048363.0700000003</v>
      </c>
      <c r="AH25" s="28">
        <f t="shared" si="4"/>
        <v>13379166.17</v>
      </c>
      <c r="AI25" s="28">
        <f t="shared" si="4"/>
        <v>1631504.33</v>
      </c>
      <c r="AJ25" s="28">
        <f t="shared" ref="AJ25:BH25" si="5">SUM(AJ13:AJ23)</f>
        <v>1841088.23</v>
      </c>
      <c r="AK25" s="28">
        <f t="shared" si="5"/>
        <v>1763313.14</v>
      </c>
      <c r="AL25" s="28">
        <f t="shared" si="5"/>
        <v>7243150.2599999998</v>
      </c>
      <c r="AM25" s="28">
        <f t="shared" si="5"/>
        <v>11348250.99</v>
      </c>
      <c r="AN25" s="28">
        <f t="shared" si="5"/>
        <v>4347565.2173913047</v>
      </c>
      <c r="AO25" s="28">
        <f t="shared" si="5"/>
        <v>10373217.39130435</v>
      </c>
      <c r="AP25" s="28">
        <f t="shared" si="5"/>
        <v>13468695.652173914</v>
      </c>
      <c r="AQ25" s="28">
        <f t="shared" si="5"/>
        <v>12042695.652173916</v>
      </c>
      <c r="AR25" s="28">
        <f t="shared" si="5"/>
        <v>14304166.956521742</v>
      </c>
      <c r="AS25" s="28">
        <f t="shared" si="5"/>
        <v>22094347.826086957</v>
      </c>
      <c r="AT25" s="28">
        <f t="shared" si="5"/>
        <v>17485913.043478262</v>
      </c>
      <c r="AU25" s="28">
        <f t="shared" si="5"/>
        <v>0</v>
      </c>
      <c r="AV25" s="28">
        <f t="shared" si="5"/>
        <v>0</v>
      </c>
      <c r="AW25" s="28">
        <f t="shared" si="5"/>
        <v>0</v>
      </c>
      <c r="AX25" s="28">
        <f t="shared" si="5"/>
        <v>0</v>
      </c>
      <c r="AY25" s="28">
        <f t="shared" si="5"/>
        <v>0</v>
      </c>
      <c r="AZ25" s="28">
        <f t="shared" si="5"/>
        <v>0</v>
      </c>
      <c r="BA25" s="28">
        <f t="shared" si="5"/>
        <v>0</v>
      </c>
      <c r="BB25" s="28">
        <f t="shared" si="5"/>
        <v>0</v>
      </c>
      <c r="BC25" s="28">
        <f t="shared" si="5"/>
        <v>0</v>
      </c>
      <c r="BD25" s="28">
        <f t="shared" si="5"/>
        <v>0</v>
      </c>
      <c r="BE25" s="28">
        <f t="shared" si="5"/>
        <v>0</v>
      </c>
      <c r="BF25" s="28">
        <f t="shared" si="5"/>
        <v>221617462.51913047</v>
      </c>
      <c r="BG25" s="28">
        <f t="shared" si="5"/>
        <v>127500860.78</v>
      </c>
      <c r="BH25" s="28">
        <f t="shared" si="5"/>
        <v>94116601.739130452</v>
      </c>
    </row>
    <row r="26" spans="1:60" ht="16" thickTop="1" x14ac:dyDescent="0.2"/>
    <row r="27" spans="1:60" ht="19" x14ac:dyDescent="0.25">
      <c r="A27" s="27" t="s">
        <v>1136</v>
      </c>
    </row>
    <row r="29" spans="1:60" ht="16" x14ac:dyDescent="0.2">
      <c r="A29" s="31" t="s">
        <v>1094</v>
      </c>
      <c r="D29" s="32">
        <f>SUMIFS(Xero!$F:$F,Xero!$B:$B,Heron!D$9,Xero!$A:$A,Heron!$A$4,Xero!$E:$E,Heron!$A29)+SUMIFS(Xero!$F:$F,Xero!$B:$B,Heron!D$9,Xero!$A:$A,Heron!$A$5,Xero!$E:$E,Heron!$A29)</f>
        <v>0</v>
      </c>
      <c r="E29" s="32">
        <f>SUMIFS(Xero!$F:$F,Xero!$B:$B,Heron!E$9,Xero!$A:$A,Heron!$A$4,Xero!$E:$E,Heron!$A29)+SUMIFS(Xero!$F:$F,Xero!$B:$B,Heron!E$9,Xero!$A:$A,Heron!$A$5,Xero!$E:$E,Heron!$A29)</f>
        <v>0</v>
      </c>
      <c r="F29" s="32">
        <f>SUMIFS(Xero!$F:$F,Xero!$B:$B,Heron!F$9,Xero!$A:$A,Heron!$A$4,Xero!$E:$E,Heron!$A29)+SUMIFS(Xero!$F:$F,Xero!$B:$B,Heron!F$9,Xero!$A:$A,Heron!$A$5,Xero!$E:$E,Heron!$A29)</f>
        <v>0</v>
      </c>
      <c r="G29" s="32">
        <f>SUMIFS(Xero!$F:$F,Xero!$B:$B,Heron!G$9,Xero!$A:$A,Heron!$A$4,Xero!$E:$E,Heron!$A29)+SUMIFS(Xero!$F:$F,Xero!$B:$B,Heron!G$9,Xero!$A:$A,Heron!$A$5,Xero!$E:$E,Heron!$A29)</f>
        <v>0</v>
      </c>
      <c r="H29" s="32">
        <f>SUMIFS(Xero!$F:$F,Xero!$B:$B,Heron!H$9,Xero!$A:$A,Heron!$A$4,Xero!$E:$E,Heron!$A29)+SUMIFS(Xero!$F:$F,Xero!$B:$B,Heron!H$9,Xero!$A:$A,Heron!$A$5,Xero!$E:$E,Heron!$A29)</f>
        <v>100</v>
      </c>
      <c r="I29" s="32">
        <f>SUMIFS(Xero!$F:$F,Xero!$B:$B,Heron!I$9,Xero!$A:$A,Heron!$A$4,Xero!$E:$E,Heron!$A29)+SUMIFS(Xero!$F:$F,Xero!$B:$B,Heron!I$9,Xero!$A:$A,Heron!$A$5,Xero!$E:$E,Heron!$A29)</f>
        <v>0</v>
      </c>
      <c r="J29" s="32">
        <f>SUMIFS(Xero!$F:$F,Xero!$B:$B,Heron!J$9,Xero!$A:$A,Heron!$A$4,Xero!$E:$E,Heron!$A29)+SUMIFS(Xero!$F:$F,Xero!$B:$B,Heron!J$9,Xero!$A:$A,Heron!$A$5,Xero!$E:$E,Heron!$A29)</f>
        <v>0</v>
      </c>
      <c r="K29" s="32">
        <f>SUMIFS(Xero!$F:$F,Xero!$B:$B,Heron!K$9,Xero!$A:$A,Heron!$A$4,Xero!$E:$E,Heron!$A29)+SUMIFS(Xero!$F:$F,Xero!$B:$B,Heron!K$9,Xero!$A:$A,Heron!$A$5,Xero!$E:$E,Heron!$A29)</f>
        <v>0</v>
      </c>
      <c r="L29" s="32">
        <f>SUMIFS(Xero!$F:$F,Xero!$B:$B,Heron!L$9,Xero!$A:$A,Heron!$A$4,Xero!$E:$E,Heron!$A29)+SUMIFS(Xero!$F:$F,Xero!$B:$B,Heron!L$9,Xero!$A:$A,Heron!$A$5,Xero!$E:$E,Heron!$A29)</f>
        <v>0</v>
      </c>
      <c r="M29" s="32">
        <f>SUMIFS(Xero!$F:$F,Xero!$B:$B,Heron!M$9,Xero!$A:$A,Heron!$A$4,Xero!$E:$E,Heron!$A29)+SUMIFS(Xero!$F:$F,Xero!$B:$B,Heron!M$9,Xero!$A:$A,Heron!$A$5,Xero!$E:$E,Heron!$A29)</f>
        <v>0</v>
      </c>
      <c r="N29" s="32">
        <f>SUMIFS(Xero!$F:$F,Xero!$B:$B,Heron!N$9,Xero!$A:$A,Heron!$A$4,Xero!$E:$E,Heron!$A29)+SUMIFS(Xero!$F:$F,Xero!$B:$B,Heron!N$9,Xero!$A:$A,Heron!$A$5,Xero!$E:$E,Heron!$A29)</f>
        <v>0</v>
      </c>
      <c r="O29" s="32">
        <f>SUMIFS(Xero!$F:$F,Xero!$B:$B,Heron!O$9,Xero!$A:$A,Heron!$A$4,Xero!$E:$E,Heron!$A29)+SUMIFS(Xero!$F:$F,Xero!$B:$B,Heron!O$9,Xero!$A:$A,Heron!$A$5,Xero!$E:$E,Heron!$A29)</f>
        <v>0</v>
      </c>
      <c r="P29" s="32">
        <f>SUMIFS(Xero!$F:$F,Xero!$B:$B,Heron!P$9,Xero!$A:$A,Heron!$A$4,Xero!$E:$E,Heron!$A29)+SUMIFS(Xero!$F:$F,Xero!$B:$B,Heron!P$9,Xero!$A:$A,Heron!$A$5,Xero!$E:$E,Heron!$A29)</f>
        <v>0</v>
      </c>
      <c r="Q29" s="32">
        <f>SUMIFS(Xero!$F:$F,Xero!$B:$B,Heron!Q$9,Xero!$A:$A,Heron!$A$4,Xero!$E:$E,Heron!$A29)+SUMIFS(Xero!$F:$F,Xero!$B:$B,Heron!Q$9,Xero!$A:$A,Heron!$A$5,Xero!$E:$E,Heron!$A29)</f>
        <v>0</v>
      </c>
      <c r="R29" s="32">
        <f>SUMIFS(Xero!$F:$F,Xero!$B:$B,Heron!R$9,Xero!$A:$A,Heron!$A$4,Xero!$E:$E,Heron!$A29)+SUMIFS(Xero!$F:$F,Xero!$B:$B,Heron!R$9,Xero!$A:$A,Heron!$A$5,Xero!$E:$E,Heron!$A29)</f>
        <v>0</v>
      </c>
      <c r="S29" s="32">
        <f>SUMIFS(Xero!$F:$F,Xero!$B:$B,Heron!S$9,Xero!$A:$A,Heron!$A$4,Xero!$E:$E,Heron!$A29)+SUMIFS(Xero!$F:$F,Xero!$B:$B,Heron!S$9,Xero!$A:$A,Heron!$A$5,Xero!$E:$E,Heron!$A29)</f>
        <v>0</v>
      </c>
      <c r="T29" s="32">
        <f>SUMIFS(Xero!$F:$F,Xero!$B:$B,Heron!T$9,Xero!$A:$A,Heron!$A$4,Xero!$E:$E,Heron!$A29)+SUMIFS(Xero!$F:$F,Xero!$B:$B,Heron!T$9,Xero!$A:$A,Heron!$A$5,Xero!$E:$E,Heron!$A29)</f>
        <v>0</v>
      </c>
      <c r="U29" s="32">
        <f>SUMIFS(Xero!$F:$F,Xero!$B:$B,Heron!U$9,Xero!$A:$A,Heron!$A$4,Xero!$E:$E,Heron!$A29)+SUMIFS(Xero!$F:$F,Xero!$B:$B,Heron!U$9,Xero!$A:$A,Heron!$A$5,Xero!$E:$E,Heron!$A29)</f>
        <v>0</v>
      </c>
      <c r="V29" s="32">
        <f>SUMIFS(Xero!$F:$F,Xero!$B:$B,Heron!V$9,Xero!$A:$A,Heron!$A$4,Xero!$E:$E,Heron!$A29)+SUMIFS(Xero!$F:$F,Xero!$B:$B,Heron!V$9,Xero!$A:$A,Heron!$A$5,Xero!$E:$E,Heron!$A29)</f>
        <v>0</v>
      </c>
      <c r="W29" s="32">
        <f>SUMIFS(Xero!$F:$F,Xero!$B:$B,Heron!W$9,Xero!$A:$A,Heron!$A$4,Xero!$E:$E,Heron!$A29)+SUMIFS(Xero!$F:$F,Xero!$B:$B,Heron!W$9,Xero!$A:$A,Heron!$A$5,Xero!$E:$E,Heron!$A29)</f>
        <v>150</v>
      </c>
      <c r="X29" s="32">
        <f>SUMIFS(Xero!$F:$F,Xero!$B:$B,Heron!X$9,Xero!$A:$A,Heron!$A$4,Xero!$E:$E,Heron!$A29)+SUMIFS(Xero!$F:$F,Xero!$B:$B,Heron!X$9,Xero!$A:$A,Heron!$A$5,Xero!$E:$E,Heron!$A29)</f>
        <v>0</v>
      </c>
      <c r="Y29" s="32">
        <f>SUMIFS(Xero!$F:$F,Xero!$B:$B,Heron!Y$9,Xero!$A:$A,Heron!$A$4,Xero!$E:$E,Heron!$A29)+SUMIFS(Xero!$F:$F,Xero!$B:$B,Heron!Y$9,Xero!$A:$A,Heron!$A$5,Xero!$E:$E,Heron!$A29)</f>
        <v>0</v>
      </c>
      <c r="Z29" s="32">
        <f>SUMIFS(Xero!$F:$F,Xero!$B:$B,Heron!Z$9,Xero!$A:$A,Heron!$A$4,Xero!$E:$E,Heron!$A29)+SUMIFS(Xero!$F:$F,Xero!$B:$B,Heron!Z$9,Xero!$A:$A,Heron!$A$5,Xero!$E:$E,Heron!$A29)</f>
        <v>0</v>
      </c>
      <c r="AA29" s="32">
        <f>SUMIFS(Xero!$F:$F,Xero!$B:$B,Heron!AA$9,Xero!$A:$A,Heron!$A$4,Xero!$E:$E,Heron!$A29)+SUMIFS(Xero!$F:$F,Xero!$B:$B,Heron!AA$9,Xero!$A:$A,Heron!$A$5,Xero!$E:$E,Heron!$A29)</f>
        <v>0</v>
      </c>
      <c r="AB29" s="32">
        <f>SUMIFS(Xero!$F:$F,Xero!$B:$B,Heron!AB$9,Xero!$A:$A,Heron!$A$4,Xero!$E:$E,Heron!$A29)+SUMIFS(Xero!$F:$F,Xero!$B:$B,Heron!AB$9,Xero!$A:$A,Heron!$A$5,Xero!$E:$E,Heron!$A29)</f>
        <v>0</v>
      </c>
      <c r="AC29" s="32">
        <f>SUMIFS(Xero!$F:$F,Xero!$B:$B,Heron!AC$9,Xero!$A:$A,Heron!$A$4,Xero!$E:$E,Heron!$A29)+SUMIFS(Xero!$F:$F,Xero!$B:$B,Heron!AC$9,Xero!$A:$A,Heron!$A$5,Xero!$E:$E,Heron!$A29)</f>
        <v>0</v>
      </c>
      <c r="AD29" s="32">
        <f>SUMIFS(Xero!$F:$F,Xero!$B:$B,Heron!AD$9,Xero!$A:$A,Heron!$A$4,Xero!$E:$E,Heron!$A29)+SUMIFS(Xero!$F:$F,Xero!$B:$B,Heron!AD$9,Xero!$A:$A,Heron!$A$5,Xero!$E:$E,Heron!$A29)</f>
        <v>0</v>
      </c>
      <c r="AE29" s="32">
        <f>SUMIFS(Xero!$F:$F,Xero!$B:$B,Heron!AE$9,Xero!$A:$A,Heron!$A$4,Xero!$E:$E,Heron!$A29)+SUMIFS(Xero!$F:$F,Xero!$B:$B,Heron!AE$9,Xero!$A:$A,Heron!$A$5,Xero!$E:$E,Heron!$A29)</f>
        <v>0</v>
      </c>
      <c r="AF29" s="32">
        <f>SUMIFS(Xero!$F:$F,Xero!$B:$B,Heron!AF$9,Xero!$A:$A,Heron!$A$4,Xero!$E:$E,Heron!$A29)+SUMIFS(Xero!$F:$F,Xero!$B:$B,Heron!AF$9,Xero!$A:$A,Heron!$A$5,Xero!$E:$E,Heron!$A29)</f>
        <v>3050</v>
      </c>
      <c r="AG29" s="32">
        <f>SUMIFS(Xero!$F:$F,Xero!$B:$B,Heron!AG$9,Xero!$A:$A,Heron!$A$4,Xero!$E:$E,Heron!$A29)+SUMIFS(Xero!$F:$F,Xero!$B:$B,Heron!AG$9,Xero!$A:$A,Heron!$A$5,Xero!$E:$E,Heron!$A29)</f>
        <v>0</v>
      </c>
      <c r="AH29" s="32">
        <f>SUMIFS(Xero!$F:$F,Xero!$B:$B,Heron!AH$9,Xero!$A:$A,Heron!$A$4,Xero!$E:$E,Heron!$A29)+SUMIFS(Xero!$F:$F,Xero!$B:$B,Heron!AH$9,Xero!$A:$A,Heron!$A$5,Xero!$E:$E,Heron!$A29)</f>
        <v>0</v>
      </c>
      <c r="AI29" s="32">
        <f>SUMIFS(Xero!$F:$F,Xero!$B:$B,Heron!AI$9,Xero!$A:$A,Heron!$A$4,Xero!$E:$E,Heron!$A29)+SUMIFS(Xero!$F:$F,Xero!$B:$B,Heron!AI$9,Xero!$A:$A,Heron!$A$5,Xero!$E:$E,Heron!$A29)</f>
        <v>0</v>
      </c>
      <c r="AJ29" s="32">
        <f>SUMIFS(Xero!$F:$F,Xero!$B:$B,Heron!AJ$9,Xero!$A:$A,Heron!$A$4,Xero!$E:$E,Heron!$A29)+SUMIFS(Xero!$F:$F,Xero!$B:$B,Heron!AJ$9,Xero!$A:$A,Heron!$A$5,Xero!$E:$E,Heron!$A29)</f>
        <v>0</v>
      </c>
      <c r="AK29" s="32">
        <f>SUMIFS(Xero!$F:$F,Xero!$B:$B,Heron!AK$9,Xero!$A:$A,Heron!$A$4,Xero!$E:$E,Heron!$A29)+SUMIFS(Xero!$F:$F,Xero!$B:$B,Heron!AK$9,Xero!$A:$A,Heron!$A$5,Xero!$E:$E,Heron!$A29)</f>
        <v>0</v>
      </c>
      <c r="AL29" s="32">
        <f>SUMIFS(Xero!$F:$F,Xero!$B:$B,Heron!AL$9,Xero!$A:$A,Heron!$A$4,Xero!$E:$E,Heron!$A29)+SUMIFS(Xero!$F:$F,Xero!$B:$B,Heron!AL$9,Xero!$A:$A,Heron!$A$5,Xero!$E:$E,Heron!$A29)</f>
        <v>0</v>
      </c>
      <c r="AM29" s="32">
        <f>SUMIFS(Xero!$F:$F,Xero!$B:$B,Heron!AM$9,Xero!$A:$A,Heron!$A$4,Xero!$E:$E,Heron!$A29)+SUMIFS(Xero!$F:$F,Xero!$B:$B,Heron!AM$9,Xero!$A:$A,Heron!$A$5,Xero!$E:$E,Heron!$A29)</f>
        <v>0</v>
      </c>
      <c r="AN29" s="32">
        <f>SUMIFS(Xero!$F:$F,Xero!$B:$B,Heron!AN$9,Xero!$A:$A,Heron!$A$4,Xero!$E:$E,Heron!$A29)+SUMIFS(Xero!$F:$F,Xero!$B:$B,Heron!AN$9,Xero!$A:$A,Heron!$A$5,Xero!$E:$E,Heron!$A29)</f>
        <v>0</v>
      </c>
      <c r="AO29" s="32">
        <f>SUMIFS(Xero!$F:$F,Xero!$B:$B,Heron!AO$9,Xero!$A:$A,Heron!$A$4,Xero!$E:$E,Heron!$A29)+SUMIFS(Xero!$F:$F,Xero!$B:$B,Heron!AO$9,Xero!$A:$A,Heron!$A$5,Xero!$E:$E,Heron!$A29)</f>
        <v>0</v>
      </c>
      <c r="AP29" s="32">
        <f>SUMIFS(Xero!$F:$F,Xero!$B:$B,Heron!AP$9,Xero!$A:$A,Heron!$A$4,Xero!$E:$E,Heron!$A29)+SUMIFS(Xero!$F:$F,Xero!$B:$B,Heron!AP$9,Xero!$A:$A,Heron!$A$5,Xero!$E:$E,Heron!$A29)</f>
        <v>0</v>
      </c>
      <c r="AQ29" s="32">
        <f>SUMIFS(Xero!$F:$F,Xero!$B:$B,Heron!AQ$9,Xero!$A:$A,Heron!$A$4,Xero!$E:$E,Heron!$A29)+SUMIFS(Xero!$F:$F,Xero!$B:$B,Heron!AQ$9,Xero!$A:$A,Heron!$A$5,Xero!$E:$E,Heron!$A29)</f>
        <v>0</v>
      </c>
      <c r="AR29" s="32">
        <f>SUMIFS(Xero!$F:$F,Xero!$B:$B,Heron!AR$9,Xero!$A:$A,Heron!$A$4,Xero!$E:$E,Heron!$A29)+SUMIFS(Xero!$F:$F,Xero!$B:$B,Heron!AR$9,Xero!$A:$A,Heron!$A$5,Xero!$E:$E,Heron!$A29)</f>
        <v>0</v>
      </c>
      <c r="AS29" s="32">
        <f>SUMIFS(Xero!$F:$F,Xero!$B:$B,Heron!AS$9,Xero!$A:$A,Heron!$A$4,Xero!$E:$E,Heron!$A29)+SUMIFS(Xero!$F:$F,Xero!$B:$B,Heron!AS$9,Xero!$A:$A,Heron!$A$5,Xero!$E:$E,Heron!$A29)</f>
        <v>0</v>
      </c>
      <c r="AT29" s="32">
        <f>SUMIFS(Xero!$F:$F,Xero!$B:$B,Heron!AT$9,Xero!$A:$A,Heron!$A$4,Xero!$E:$E,Heron!$A29)+SUMIFS(Xero!$F:$F,Xero!$B:$B,Heron!AT$9,Xero!$A:$A,Heron!$A$5,Xero!$E:$E,Heron!$A29)</f>
        <v>0</v>
      </c>
      <c r="AU29" s="32">
        <f>SUMIFS(Xero!$F:$F,Xero!$B:$B,Heron!AU$9,Xero!$A:$A,Heron!$A$4,Xero!$E:$E,Heron!$A29)+SUMIFS(Xero!$F:$F,Xero!$B:$B,Heron!AU$9,Xero!$A:$A,Heron!$A$5,Xero!$E:$E,Heron!$A29)</f>
        <v>0</v>
      </c>
      <c r="AV29" s="32">
        <f>SUMIFS(Xero!$F:$F,Xero!$B:$B,Heron!AV$9,Xero!$A:$A,Heron!$A$4,Xero!$E:$E,Heron!$A29)+SUMIFS(Xero!$F:$F,Xero!$B:$B,Heron!AV$9,Xero!$A:$A,Heron!$A$5,Xero!$E:$E,Heron!$A29)</f>
        <v>0</v>
      </c>
      <c r="AW29" s="32">
        <f>SUMIFS(Xero!$F:$F,Xero!$B:$B,Heron!AW$9,Xero!$A:$A,Heron!$A$4,Xero!$E:$E,Heron!$A29)+SUMIFS(Xero!$F:$F,Xero!$B:$B,Heron!AW$9,Xero!$A:$A,Heron!$A$5,Xero!$E:$E,Heron!$A29)</f>
        <v>0</v>
      </c>
      <c r="AX29" s="32">
        <f>SUMIFS(Xero!$F:$F,Xero!$B:$B,Heron!AX$9,Xero!$A:$A,Heron!$A$4,Xero!$E:$E,Heron!$A29)+SUMIFS(Xero!$F:$F,Xero!$B:$B,Heron!AX$9,Xero!$A:$A,Heron!$A$5,Xero!$E:$E,Heron!$A29)</f>
        <v>0</v>
      </c>
      <c r="AY29" s="32">
        <f>SUMIFS(Xero!$F:$F,Xero!$B:$B,Heron!AY$9,Xero!$A:$A,Heron!$A$4,Xero!$E:$E,Heron!$A29)+SUMIFS(Xero!$F:$F,Xero!$B:$B,Heron!AY$9,Xero!$A:$A,Heron!$A$5,Xero!$E:$E,Heron!$A29)</f>
        <v>0</v>
      </c>
      <c r="AZ29" s="32">
        <f>SUMIFS(Xero!$F:$F,Xero!$B:$B,Heron!AZ$9,Xero!$A:$A,Heron!$A$4,Xero!$E:$E,Heron!$A29)+SUMIFS(Xero!$F:$F,Xero!$B:$B,Heron!AZ$9,Xero!$A:$A,Heron!$A$5,Xero!$E:$E,Heron!$A29)</f>
        <v>0</v>
      </c>
      <c r="BA29" s="32">
        <f>SUMIFS(Xero!$F:$F,Xero!$B:$B,Heron!BA$9,Xero!$A:$A,Heron!$A$4,Xero!$E:$E,Heron!$A29)+SUMIFS(Xero!$F:$F,Xero!$B:$B,Heron!BA$9,Xero!$A:$A,Heron!$A$5,Xero!$E:$E,Heron!$A29)</f>
        <v>0</v>
      </c>
      <c r="BB29" s="32">
        <f>SUMIFS(Xero!$F:$F,Xero!$B:$B,Heron!BB$9,Xero!$A:$A,Heron!$A$4,Xero!$E:$E,Heron!$A29)+SUMIFS(Xero!$F:$F,Xero!$B:$B,Heron!BB$9,Xero!$A:$A,Heron!$A$5,Xero!$E:$E,Heron!$A29)</f>
        <v>0</v>
      </c>
      <c r="BC29" s="32">
        <f>SUMIFS(Xero!$F:$F,Xero!$B:$B,Heron!BC$9,Xero!$A:$A,Heron!$A$4,Xero!$E:$E,Heron!$A29)+SUMIFS(Xero!$F:$F,Xero!$B:$B,Heron!BC$9,Xero!$A:$A,Heron!$A$5,Xero!$E:$E,Heron!$A29)</f>
        <v>0</v>
      </c>
      <c r="BD29" s="32">
        <f>SUMIFS(Xero!$F:$F,Xero!$B:$B,Heron!BD$9,Xero!$A:$A,Heron!$A$4,Xero!$E:$E,Heron!$A29)+SUMIFS(Xero!$F:$F,Xero!$B:$B,Heron!BD$9,Xero!$A:$A,Heron!$A$5,Xero!$E:$E,Heron!$A29)</f>
        <v>0</v>
      </c>
      <c r="BE29" s="32">
        <f>SUMIFS(Xero!$F:$F,Xero!$B:$B,Heron!BE$9,Xero!$A:$A,Heron!$A$4,Xero!$E:$E,Heron!$A29)+SUMIFS(Xero!$F:$F,Xero!$B:$B,Heron!BE$9,Xero!$A:$A,Heron!$A$5,Xero!$E:$E,Heron!$A29)</f>
        <v>0</v>
      </c>
      <c r="BF29" s="32">
        <f t="shared" ref="BF29:BF60" si="6">SUM(D29:BE29)</f>
        <v>3300</v>
      </c>
      <c r="BG29" s="1">
        <f t="shared" ref="BG29:BG92" si="7">BF29-SUM(AN29:BE29)</f>
        <v>3300</v>
      </c>
      <c r="BH29" s="1">
        <f t="shared" ref="BH29:BH92" si="8">BF29-BG29</f>
        <v>0</v>
      </c>
    </row>
    <row r="30" spans="1:60" ht="16" x14ac:dyDescent="0.2">
      <c r="A30" s="31" t="s">
        <v>1117</v>
      </c>
      <c r="D30" s="32">
        <f>SUMIFS(Xero!$F:$F,Xero!$B:$B,Heron!D$9,Xero!$A:$A,Heron!$A$4,Xero!$E:$E,Heron!$A30)+SUMIFS(Xero!$F:$F,Xero!$B:$B,Heron!D$9,Xero!$A:$A,Heron!$A$5,Xero!$E:$E,Heron!$A30)</f>
        <v>0</v>
      </c>
      <c r="E30" s="32">
        <f>SUMIFS(Xero!$F:$F,Xero!$B:$B,Heron!E$9,Xero!$A:$A,Heron!$A$4,Xero!$E:$E,Heron!$A30)+SUMIFS(Xero!$F:$F,Xero!$B:$B,Heron!E$9,Xero!$A:$A,Heron!$A$5,Xero!$E:$E,Heron!$A30)</f>
        <v>0</v>
      </c>
      <c r="F30" s="32">
        <f>SUMIFS(Xero!$F:$F,Xero!$B:$B,Heron!F$9,Xero!$A:$A,Heron!$A$4,Xero!$E:$E,Heron!$A30)+SUMIFS(Xero!$F:$F,Xero!$B:$B,Heron!F$9,Xero!$A:$A,Heron!$A$5,Xero!$E:$E,Heron!$A30)</f>
        <v>0</v>
      </c>
      <c r="G30" s="32">
        <f>SUMIFS(Xero!$F:$F,Xero!$B:$B,Heron!G$9,Xero!$A:$A,Heron!$A$4,Xero!$E:$E,Heron!$A30)+SUMIFS(Xero!$F:$F,Xero!$B:$B,Heron!G$9,Xero!$A:$A,Heron!$A$5,Xero!$E:$E,Heron!$A30)</f>
        <v>0</v>
      </c>
      <c r="H30" s="32">
        <f>SUMIFS(Xero!$F:$F,Xero!$B:$B,Heron!H$9,Xero!$A:$A,Heron!$A$4,Xero!$E:$E,Heron!$A30)+SUMIFS(Xero!$F:$F,Xero!$B:$B,Heron!H$9,Xero!$A:$A,Heron!$A$5,Xero!$E:$E,Heron!$A30)</f>
        <v>0</v>
      </c>
      <c r="I30" s="32">
        <f>SUMIFS(Xero!$F:$F,Xero!$B:$B,Heron!I$9,Xero!$A:$A,Heron!$A$4,Xero!$E:$E,Heron!$A30)+SUMIFS(Xero!$F:$F,Xero!$B:$B,Heron!I$9,Xero!$A:$A,Heron!$A$5,Xero!$E:$E,Heron!$A30)</f>
        <v>0</v>
      </c>
      <c r="J30" s="32">
        <f>SUMIFS(Xero!$F:$F,Xero!$B:$B,Heron!J$9,Xero!$A:$A,Heron!$A$4,Xero!$E:$E,Heron!$A30)+SUMIFS(Xero!$F:$F,Xero!$B:$B,Heron!J$9,Xero!$A:$A,Heron!$A$5,Xero!$E:$E,Heron!$A30)</f>
        <v>0</v>
      </c>
      <c r="K30" s="32">
        <f>SUMIFS(Xero!$F:$F,Xero!$B:$B,Heron!K$9,Xero!$A:$A,Heron!$A$4,Xero!$E:$E,Heron!$A30)+SUMIFS(Xero!$F:$F,Xero!$B:$B,Heron!K$9,Xero!$A:$A,Heron!$A$5,Xero!$E:$E,Heron!$A30)</f>
        <v>0</v>
      </c>
      <c r="L30" s="32">
        <f>SUMIFS(Xero!$F:$F,Xero!$B:$B,Heron!L$9,Xero!$A:$A,Heron!$A$4,Xero!$E:$E,Heron!$A30)+SUMIFS(Xero!$F:$F,Xero!$B:$B,Heron!L$9,Xero!$A:$A,Heron!$A$5,Xero!$E:$E,Heron!$A30)</f>
        <v>0</v>
      </c>
      <c r="M30" s="32">
        <f>SUMIFS(Xero!$F:$F,Xero!$B:$B,Heron!M$9,Xero!$A:$A,Heron!$A$4,Xero!$E:$E,Heron!$A30)+SUMIFS(Xero!$F:$F,Xero!$B:$B,Heron!M$9,Xero!$A:$A,Heron!$A$5,Xero!$E:$E,Heron!$A30)</f>
        <v>0</v>
      </c>
      <c r="N30" s="32">
        <f>SUMIFS(Xero!$F:$F,Xero!$B:$B,Heron!N$9,Xero!$A:$A,Heron!$A$4,Xero!$E:$E,Heron!$A30)+SUMIFS(Xero!$F:$F,Xero!$B:$B,Heron!N$9,Xero!$A:$A,Heron!$A$5,Xero!$E:$E,Heron!$A30)</f>
        <v>0</v>
      </c>
      <c r="O30" s="32">
        <f>SUMIFS(Xero!$F:$F,Xero!$B:$B,Heron!O$9,Xero!$A:$A,Heron!$A$4,Xero!$E:$E,Heron!$A30)+SUMIFS(Xero!$F:$F,Xero!$B:$B,Heron!O$9,Xero!$A:$A,Heron!$A$5,Xero!$E:$E,Heron!$A30)</f>
        <v>0</v>
      </c>
      <c r="P30" s="32">
        <f>SUMIFS(Xero!$F:$F,Xero!$B:$B,Heron!P$9,Xero!$A:$A,Heron!$A$4,Xero!$E:$E,Heron!$A30)+SUMIFS(Xero!$F:$F,Xero!$B:$B,Heron!P$9,Xero!$A:$A,Heron!$A$5,Xero!$E:$E,Heron!$A30)</f>
        <v>0</v>
      </c>
      <c r="Q30" s="32">
        <f>SUMIFS(Xero!$F:$F,Xero!$B:$B,Heron!Q$9,Xero!$A:$A,Heron!$A$4,Xero!$E:$E,Heron!$A30)+SUMIFS(Xero!$F:$F,Xero!$B:$B,Heron!Q$9,Xero!$A:$A,Heron!$A$5,Xero!$E:$E,Heron!$A30)</f>
        <v>0</v>
      </c>
      <c r="R30" s="32">
        <f>SUMIFS(Xero!$F:$F,Xero!$B:$B,Heron!R$9,Xero!$A:$A,Heron!$A$4,Xero!$E:$E,Heron!$A30)+SUMIFS(Xero!$F:$F,Xero!$B:$B,Heron!R$9,Xero!$A:$A,Heron!$A$5,Xero!$E:$E,Heron!$A30)</f>
        <v>0</v>
      </c>
      <c r="S30" s="32">
        <f>SUMIFS(Xero!$F:$F,Xero!$B:$B,Heron!S$9,Xero!$A:$A,Heron!$A$4,Xero!$E:$E,Heron!$A30)+SUMIFS(Xero!$F:$F,Xero!$B:$B,Heron!S$9,Xero!$A:$A,Heron!$A$5,Xero!$E:$E,Heron!$A30)</f>
        <v>0</v>
      </c>
      <c r="T30" s="32">
        <f>SUMIFS(Xero!$F:$F,Xero!$B:$B,Heron!T$9,Xero!$A:$A,Heron!$A$4,Xero!$E:$E,Heron!$A30)+SUMIFS(Xero!$F:$F,Xero!$B:$B,Heron!T$9,Xero!$A:$A,Heron!$A$5,Xero!$E:$E,Heron!$A30)</f>
        <v>0</v>
      </c>
      <c r="U30" s="32">
        <f>SUMIFS(Xero!$F:$F,Xero!$B:$B,Heron!U$9,Xero!$A:$A,Heron!$A$4,Xero!$E:$E,Heron!$A30)+SUMIFS(Xero!$F:$F,Xero!$B:$B,Heron!U$9,Xero!$A:$A,Heron!$A$5,Xero!$E:$E,Heron!$A30)</f>
        <v>0</v>
      </c>
      <c r="V30" s="32">
        <f>SUMIFS(Xero!$F:$F,Xero!$B:$B,Heron!V$9,Xero!$A:$A,Heron!$A$4,Xero!$E:$E,Heron!$A30)+SUMIFS(Xero!$F:$F,Xero!$B:$B,Heron!V$9,Xero!$A:$A,Heron!$A$5,Xero!$E:$E,Heron!$A30)</f>
        <v>0</v>
      </c>
      <c r="W30" s="32">
        <f>SUMIFS(Xero!$F:$F,Xero!$B:$B,Heron!W$9,Xero!$A:$A,Heron!$A$4,Xero!$E:$E,Heron!$A30)+SUMIFS(Xero!$F:$F,Xero!$B:$B,Heron!W$9,Xero!$A:$A,Heron!$A$5,Xero!$E:$E,Heron!$A30)</f>
        <v>0</v>
      </c>
      <c r="X30" s="32">
        <f>SUMIFS(Xero!$F:$F,Xero!$B:$B,Heron!X$9,Xero!$A:$A,Heron!$A$4,Xero!$E:$E,Heron!$A30)+SUMIFS(Xero!$F:$F,Xero!$B:$B,Heron!X$9,Xero!$A:$A,Heron!$A$5,Xero!$E:$E,Heron!$A30)</f>
        <v>0</v>
      </c>
      <c r="Y30" s="32">
        <f>SUMIFS(Xero!$F:$F,Xero!$B:$B,Heron!Y$9,Xero!$A:$A,Heron!$A$4,Xero!$E:$E,Heron!$A30)+SUMIFS(Xero!$F:$F,Xero!$B:$B,Heron!Y$9,Xero!$A:$A,Heron!$A$5,Xero!$E:$E,Heron!$A30)</f>
        <v>0</v>
      </c>
      <c r="Z30" s="32">
        <f>SUMIFS(Xero!$F:$F,Xero!$B:$B,Heron!Z$9,Xero!$A:$A,Heron!$A$4,Xero!$E:$E,Heron!$A30)+SUMIFS(Xero!$F:$F,Xero!$B:$B,Heron!Z$9,Xero!$A:$A,Heron!$A$5,Xero!$E:$E,Heron!$A30)</f>
        <v>0</v>
      </c>
      <c r="AA30" s="32">
        <f>SUMIFS(Xero!$F:$F,Xero!$B:$B,Heron!AA$9,Xero!$A:$A,Heron!$A$4,Xero!$E:$E,Heron!$A30)+SUMIFS(Xero!$F:$F,Xero!$B:$B,Heron!AA$9,Xero!$A:$A,Heron!$A$5,Xero!$E:$E,Heron!$A30)</f>
        <v>0</v>
      </c>
      <c r="AB30" s="32">
        <f>SUMIFS(Xero!$F:$F,Xero!$B:$B,Heron!AB$9,Xero!$A:$A,Heron!$A$4,Xero!$E:$E,Heron!$A30)+SUMIFS(Xero!$F:$F,Xero!$B:$B,Heron!AB$9,Xero!$A:$A,Heron!$A$5,Xero!$E:$E,Heron!$A30)</f>
        <v>0</v>
      </c>
      <c r="AC30" s="32">
        <f>SUMIFS(Xero!$F:$F,Xero!$B:$B,Heron!AC$9,Xero!$A:$A,Heron!$A$4,Xero!$E:$E,Heron!$A30)+SUMIFS(Xero!$F:$F,Xero!$B:$B,Heron!AC$9,Xero!$A:$A,Heron!$A$5,Xero!$E:$E,Heron!$A30)</f>
        <v>0</v>
      </c>
      <c r="AD30" s="32">
        <f>SUMIFS(Xero!$F:$F,Xero!$B:$B,Heron!AD$9,Xero!$A:$A,Heron!$A$4,Xero!$E:$E,Heron!$A30)+SUMIFS(Xero!$F:$F,Xero!$B:$B,Heron!AD$9,Xero!$A:$A,Heron!$A$5,Xero!$E:$E,Heron!$A30)</f>
        <v>0</v>
      </c>
      <c r="AE30" s="32">
        <f>SUMIFS(Xero!$F:$F,Xero!$B:$B,Heron!AE$9,Xero!$A:$A,Heron!$A$4,Xero!$E:$E,Heron!$A30)+SUMIFS(Xero!$F:$F,Xero!$B:$B,Heron!AE$9,Xero!$A:$A,Heron!$A$5,Xero!$E:$E,Heron!$A30)</f>
        <v>0</v>
      </c>
      <c r="AF30" s="32">
        <f>SUMIFS(Xero!$F:$F,Xero!$B:$B,Heron!AF$9,Xero!$A:$A,Heron!$A$4,Xero!$E:$E,Heron!$A30)+SUMIFS(Xero!$F:$F,Xero!$B:$B,Heron!AF$9,Xero!$A:$A,Heron!$A$5,Xero!$E:$E,Heron!$A30)</f>
        <v>13404.96</v>
      </c>
      <c r="AG30" s="32">
        <f>SUMIFS(Xero!$F:$F,Xero!$B:$B,Heron!AG$9,Xero!$A:$A,Heron!$A$4,Xero!$E:$E,Heron!$A30)+SUMIFS(Xero!$F:$F,Xero!$B:$B,Heron!AG$9,Xero!$A:$A,Heron!$A$5,Xero!$E:$E,Heron!$A30)</f>
        <v>1620</v>
      </c>
      <c r="AH30" s="32">
        <f>SUMIFS(Xero!$F:$F,Xero!$B:$B,Heron!AH$9,Xero!$A:$A,Heron!$A$4,Xero!$E:$E,Heron!$A30)+SUMIFS(Xero!$F:$F,Xero!$B:$B,Heron!AH$9,Xero!$A:$A,Heron!$A$5,Xero!$E:$E,Heron!$A30)</f>
        <v>0</v>
      </c>
      <c r="AI30" s="32">
        <f>SUMIFS(Xero!$F:$F,Xero!$B:$B,Heron!AI$9,Xero!$A:$A,Heron!$A$4,Xero!$E:$E,Heron!$A30)+SUMIFS(Xero!$F:$F,Xero!$B:$B,Heron!AI$9,Xero!$A:$A,Heron!$A$5,Xero!$E:$E,Heron!$A30)</f>
        <v>0</v>
      </c>
      <c r="AJ30" s="32">
        <f>SUMIFS(Xero!$F:$F,Xero!$B:$B,Heron!AJ$9,Xero!$A:$A,Heron!$A$4,Xero!$E:$E,Heron!$A30)+SUMIFS(Xero!$F:$F,Xero!$B:$B,Heron!AJ$9,Xero!$A:$A,Heron!$A$5,Xero!$E:$E,Heron!$A30)</f>
        <v>0</v>
      </c>
      <c r="AK30" s="32">
        <f>SUMIFS(Xero!$F:$F,Xero!$B:$B,Heron!AK$9,Xero!$A:$A,Heron!$A$4,Xero!$E:$E,Heron!$A30)+SUMIFS(Xero!$F:$F,Xero!$B:$B,Heron!AK$9,Xero!$A:$A,Heron!$A$5,Xero!$E:$E,Heron!$A30)</f>
        <v>0</v>
      </c>
      <c r="AL30" s="32">
        <f>SUMIFS(Xero!$F:$F,Xero!$B:$B,Heron!AL$9,Xero!$A:$A,Heron!$A$4,Xero!$E:$E,Heron!$A30)+SUMIFS(Xero!$F:$F,Xero!$B:$B,Heron!AL$9,Xero!$A:$A,Heron!$A$5,Xero!$E:$E,Heron!$A30)</f>
        <v>0</v>
      </c>
      <c r="AM30" s="32">
        <f>SUMIFS(Xero!$F:$F,Xero!$B:$B,Heron!AM$9,Xero!$A:$A,Heron!$A$4,Xero!$E:$E,Heron!$A30)+SUMIFS(Xero!$F:$F,Xero!$B:$B,Heron!AM$9,Xero!$A:$A,Heron!$A$5,Xero!$E:$E,Heron!$A30)</f>
        <v>0</v>
      </c>
      <c r="AN30" s="32">
        <f>SUMIFS(Xero!$F:$F,Xero!$B:$B,Heron!AN$9,Xero!$A:$A,Heron!$A$4,Xero!$E:$E,Heron!$A30)+SUMIFS(Xero!$F:$F,Xero!$B:$B,Heron!AN$9,Xero!$A:$A,Heron!$A$5,Xero!$E:$E,Heron!$A30)</f>
        <v>0</v>
      </c>
      <c r="AO30" s="32">
        <f>SUMIFS(Xero!$F:$F,Xero!$B:$B,Heron!AO$9,Xero!$A:$A,Heron!$A$4,Xero!$E:$E,Heron!$A30)+SUMIFS(Xero!$F:$F,Xero!$B:$B,Heron!AO$9,Xero!$A:$A,Heron!$A$5,Xero!$E:$E,Heron!$A30)</f>
        <v>0</v>
      </c>
      <c r="AP30" s="32">
        <f>SUMIFS(Xero!$F:$F,Xero!$B:$B,Heron!AP$9,Xero!$A:$A,Heron!$A$4,Xero!$E:$E,Heron!$A30)+SUMIFS(Xero!$F:$F,Xero!$B:$B,Heron!AP$9,Xero!$A:$A,Heron!$A$5,Xero!$E:$E,Heron!$A30)</f>
        <v>0</v>
      </c>
      <c r="AQ30" s="32">
        <f>SUMIFS(Xero!$F:$F,Xero!$B:$B,Heron!AQ$9,Xero!$A:$A,Heron!$A$4,Xero!$E:$E,Heron!$A30)+SUMIFS(Xero!$F:$F,Xero!$B:$B,Heron!AQ$9,Xero!$A:$A,Heron!$A$5,Xero!$E:$E,Heron!$A30)</f>
        <v>0</v>
      </c>
      <c r="AR30" s="32">
        <f>SUMIFS(Xero!$F:$F,Xero!$B:$B,Heron!AR$9,Xero!$A:$A,Heron!$A$4,Xero!$E:$E,Heron!$A30)+SUMIFS(Xero!$F:$F,Xero!$B:$B,Heron!AR$9,Xero!$A:$A,Heron!$A$5,Xero!$E:$E,Heron!$A30)</f>
        <v>0</v>
      </c>
      <c r="AS30" s="32">
        <f>SUMIFS(Xero!$F:$F,Xero!$B:$B,Heron!AS$9,Xero!$A:$A,Heron!$A$4,Xero!$E:$E,Heron!$A30)+SUMIFS(Xero!$F:$F,Xero!$B:$B,Heron!AS$9,Xero!$A:$A,Heron!$A$5,Xero!$E:$E,Heron!$A30)</f>
        <v>0</v>
      </c>
      <c r="AT30" s="32">
        <f>SUMIFS(Xero!$F:$F,Xero!$B:$B,Heron!AT$9,Xero!$A:$A,Heron!$A$4,Xero!$E:$E,Heron!$A30)+SUMIFS(Xero!$F:$F,Xero!$B:$B,Heron!AT$9,Xero!$A:$A,Heron!$A$5,Xero!$E:$E,Heron!$A30)</f>
        <v>0</v>
      </c>
      <c r="AU30" s="32">
        <f>SUMIFS(Xero!$F:$F,Xero!$B:$B,Heron!AU$9,Xero!$A:$A,Heron!$A$4,Xero!$E:$E,Heron!$A30)+SUMIFS(Xero!$F:$F,Xero!$B:$B,Heron!AU$9,Xero!$A:$A,Heron!$A$5,Xero!$E:$E,Heron!$A30)</f>
        <v>0</v>
      </c>
      <c r="AV30" s="32">
        <f>SUMIFS(Xero!$F:$F,Xero!$B:$B,Heron!AV$9,Xero!$A:$A,Heron!$A$4,Xero!$E:$E,Heron!$A30)+SUMIFS(Xero!$F:$F,Xero!$B:$B,Heron!AV$9,Xero!$A:$A,Heron!$A$5,Xero!$E:$E,Heron!$A30)</f>
        <v>0</v>
      </c>
      <c r="AW30" s="32">
        <f>SUMIFS(Xero!$F:$F,Xero!$B:$B,Heron!AW$9,Xero!$A:$A,Heron!$A$4,Xero!$E:$E,Heron!$A30)+SUMIFS(Xero!$F:$F,Xero!$B:$B,Heron!AW$9,Xero!$A:$A,Heron!$A$5,Xero!$E:$E,Heron!$A30)</f>
        <v>0</v>
      </c>
      <c r="AX30" s="32">
        <f>SUMIFS(Xero!$F:$F,Xero!$B:$B,Heron!AX$9,Xero!$A:$A,Heron!$A$4,Xero!$E:$E,Heron!$A30)+SUMIFS(Xero!$F:$F,Xero!$B:$B,Heron!AX$9,Xero!$A:$A,Heron!$A$5,Xero!$E:$E,Heron!$A30)</f>
        <v>0</v>
      </c>
      <c r="AY30" s="32">
        <f>SUMIFS(Xero!$F:$F,Xero!$B:$B,Heron!AY$9,Xero!$A:$A,Heron!$A$4,Xero!$E:$E,Heron!$A30)+SUMIFS(Xero!$F:$F,Xero!$B:$B,Heron!AY$9,Xero!$A:$A,Heron!$A$5,Xero!$E:$E,Heron!$A30)</f>
        <v>0</v>
      </c>
      <c r="AZ30" s="32">
        <f>SUMIFS(Xero!$F:$F,Xero!$B:$B,Heron!AZ$9,Xero!$A:$A,Heron!$A$4,Xero!$E:$E,Heron!$A30)+SUMIFS(Xero!$F:$F,Xero!$B:$B,Heron!AZ$9,Xero!$A:$A,Heron!$A$5,Xero!$E:$E,Heron!$A30)</f>
        <v>0</v>
      </c>
      <c r="BA30" s="32">
        <f>SUMIFS(Xero!$F:$F,Xero!$B:$B,Heron!BA$9,Xero!$A:$A,Heron!$A$4,Xero!$E:$E,Heron!$A30)+SUMIFS(Xero!$F:$F,Xero!$B:$B,Heron!BA$9,Xero!$A:$A,Heron!$A$5,Xero!$E:$E,Heron!$A30)</f>
        <v>0</v>
      </c>
      <c r="BB30" s="32">
        <f>SUMIFS(Xero!$F:$F,Xero!$B:$B,Heron!BB$9,Xero!$A:$A,Heron!$A$4,Xero!$E:$E,Heron!$A30)+SUMIFS(Xero!$F:$F,Xero!$B:$B,Heron!BB$9,Xero!$A:$A,Heron!$A$5,Xero!$E:$E,Heron!$A30)</f>
        <v>0</v>
      </c>
      <c r="BC30" s="32">
        <f>SUMIFS(Xero!$F:$F,Xero!$B:$B,Heron!BC$9,Xero!$A:$A,Heron!$A$4,Xero!$E:$E,Heron!$A30)+SUMIFS(Xero!$F:$F,Xero!$B:$B,Heron!BC$9,Xero!$A:$A,Heron!$A$5,Xero!$E:$E,Heron!$A30)</f>
        <v>0</v>
      </c>
      <c r="BD30" s="32">
        <f>SUMIFS(Xero!$F:$F,Xero!$B:$B,Heron!BD$9,Xero!$A:$A,Heron!$A$4,Xero!$E:$E,Heron!$A30)+SUMIFS(Xero!$F:$F,Xero!$B:$B,Heron!BD$9,Xero!$A:$A,Heron!$A$5,Xero!$E:$E,Heron!$A30)</f>
        <v>0</v>
      </c>
      <c r="BE30" s="32">
        <f>SUMIFS(Xero!$F:$F,Xero!$B:$B,Heron!BE$9,Xero!$A:$A,Heron!$A$4,Xero!$E:$E,Heron!$A30)+SUMIFS(Xero!$F:$F,Xero!$B:$B,Heron!BE$9,Xero!$A:$A,Heron!$A$5,Xero!$E:$E,Heron!$A30)</f>
        <v>0</v>
      </c>
      <c r="BF30" s="32">
        <f t="shared" si="6"/>
        <v>15024.96</v>
      </c>
      <c r="BG30" s="1">
        <f t="shared" si="7"/>
        <v>15024.96</v>
      </c>
      <c r="BH30" s="1">
        <f t="shared" si="8"/>
        <v>0</v>
      </c>
    </row>
    <row r="31" spans="1:60" ht="16" x14ac:dyDescent="0.2">
      <c r="A31" s="31" t="s">
        <v>1439</v>
      </c>
      <c r="D31" s="32">
        <f>SUMIFS(Xero!$F:$F,Xero!$B:$B,Heron!D$9,Xero!$A:$A,Heron!$A$4,Xero!$E:$E,Heron!$A31)+SUMIFS(Xero!$F:$F,Xero!$B:$B,Heron!D$9,Xero!$A:$A,Heron!$A$5,Xero!$E:$E,Heron!$A31)</f>
        <v>0</v>
      </c>
      <c r="E31" s="32">
        <f>SUMIFS(Xero!$F:$F,Xero!$B:$B,Heron!E$9,Xero!$A:$A,Heron!$A$4,Xero!$E:$E,Heron!$A31)+SUMIFS(Xero!$F:$F,Xero!$B:$B,Heron!E$9,Xero!$A:$A,Heron!$A$5,Xero!$E:$E,Heron!$A31)</f>
        <v>0</v>
      </c>
      <c r="F31" s="32">
        <f>SUMIFS(Xero!$F:$F,Xero!$B:$B,Heron!F$9,Xero!$A:$A,Heron!$A$4,Xero!$E:$E,Heron!$A31)+SUMIFS(Xero!$F:$F,Xero!$B:$B,Heron!F$9,Xero!$A:$A,Heron!$A$5,Xero!$E:$E,Heron!$A31)</f>
        <v>0</v>
      </c>
      <c r="G31" s="32">
        <f>SUMIFS(Xero!$F:$F,Xero!$B:$B,Heron!G$9,Xero!$A:$A,Heron!$A$4,Xero!$E:$E,Heron!$A31)+SUMIFS(Xero!$F:$F,Xero!$B:$B,Heron!G$9,Xero!$A:$A,Heron!$A$5,Xero!$E:$E,Heron!$A31)</f>
        <v>0</v>
      </c>
      <c r="H31" s="32">
        <f>SUMIFS(Xero!$F:$F,Xero!$B:$B,Heron!H$9,Xero!$A:$A,Heron!$A$4,Xero!$E:$E,Heron!$A31)+SUMIFS(Xero!$F:$F,Xero!$B:$B,Heron!H$9,Xero!$A:$A,Heron!$A$5,Xero!$E:$E,Heron!$A31)</f>
        <v>0</v>
      </c>
      <c r="I31" s="32">
        <f>SUMIFS(Xero!$F:$F,Xero!$B:$B,Heron!I$9,Xero!$A:$A,Heron!$A$4,Xero!$E:$E,Heron!$A31)+SUMIFS(Xero!$F:$F,Xero!$B:$B,Heron!I$9,Xero!$A:$A,Heron!$A$5,Xero!$E:$E,Heron!$A31)</f>
        <v>0</v>
      </c>
      <c r="J31" s="32">
        <f>SUMIFS(Xero!$F:$F,Xero!$B:$B,Heron!J$9,Xero!$A:$A,Heron!$A$4,Xero!$E:$E,Heron!$A31)+SUMIFS(Xero!$F:$F,Xero!$B:$B,Heron!J$9,Xero!$A:$A,Heron!$A$5,Xero!$E:$E,Heron!$A31)</f>
        <v>0</v>
      </c>
      <c r="K31" s="32">
        <f>SUMIFS(Xero!$F:$F,Xero!$B:$B,Heron!K$9,Xero!$A:$A,Heron!$A$4,Xero!$E:$E,Heron!$A31)+SUMIFS(Xero!$F:$F,Xero!$B:$B,Heron!K$9,Xero!$A:$A,Heron!$A$5,Xero!$E:$E,Heron!$A31)</f>
        <v>0</v>
      </c>
      <c r="L31" s="32">
        <f>SUMIFS(Xero!$F:$F,Xero!$B:$B,Heron!L$9,Xero!$A:$A,Heron!$A$4,Xero!$E:$E,Heron!$A31)+SUMIFS(Xero!$F:$F,Xero!$B:$B,Heron!L$9,Xero!$A:$A,Heron!$A$5,Xero!$E:$E,Heron!$A31)</f>
        <v>0</v>
      </c>
      <c r="M31" s="32">
        <f>SUMIFS(Xero!$F:$F,Xero!$B:$B,Heron!M$9,Xero!$A:$A,Heron!$A$4,Xero!$E:$E,Heron!$A31)+SUMIFS(Xero!$F:$F,Xero!$B:$B,Heron!M$9,Xero!$A:$A,Heron!$A$5,Xero!$E:$E,Heron!$A31)</f>
        <v>0</v>
      </c>
      <c r="N31" s="32">
        <f>SUMIFS(Xero!$F:$F,Xero!$B:$B,Heron!N$9,Xero!$A:$A,Heron!$A$4,Xero!$E:$E,Heron!$A31)+SUMIFS(Xero!$F:$F,Xero!$B:$B,Heron!N$9,Xero!$A:$A,Heron!$A$5,Xero!$E:$E,Heron!$A31)</f>
        <v>0</v>
      </c>
      <c r="O31" s="32">
        <f>SUMIFS(Xero!$F:$F,Xero!$B:$B,Heron!O$9,Xero!$A:$A,Heron!$A$4,Xero!$E:$E,Heron!$A31)+SUMIFS(Xero!$F:$F,Xero!$B:$B,Heron!O$9,Xero!$A:$A,Heron!$A$5,Xero!$E:$E,Heron!$A31)</f>
        <v>639.13</v>
      </c>
      <c r="P31" s="32">
        <f>SUMIFS(Xero!$F:$F,Xero!$B:$B,Heron!P$9,Xero!$A:$A,Heron!$A$4,Xero!$E:$E,Heron!$A31)+SUMIFS(Xero!$F:$F,Xero!$B:$B,Heron!P$9,Xero!$A:$A,Heron!$A$5,Xero!$E:$E,Heron!$A31)</f>
        <v>0</v>
      </c>
      <c r="Q31" s="32">
        <f>SUMIFS(Xero!$F:$F,Xero!$B:$B,Heron!Q$9,Xero!$A:$A,Heron!$A$4,Xero!$E:$E,Heron!$A31)+SUMIFS(Xero!$F:$F,Xero!$B:$B,Heron!Q$9,Xero!$A:$A,Heron!$A$5,Xero!$E:$E,Heron!$A31)</f>
        <v>0</v>
      </c>
      <c r="R31" s="32">
        <f>SUMIFS(Xero!$F:$F,Xero!$B:$B,Heron!R$9,Xero!$A:$A,Heron!$A$4,Xero!$E:$E,Heron!$A31)+SUMIFS(Xero!$F:$F,Xero!$B:$B,Heron!R$9,Xero!$A:$A,Heron!$A$5,Xero!$E:$E,Heron!$A31)</f>
        <v>0</v>
      </c>
      <c r="S31" s="32">
        <f>SUMIFS(Xero!$F:$F,Xero!$B:$B,Heron!S$9,Xero!$A:$A,Heron!$A$4,Xero!$E:$E,Heron!$A31)+SUMIFS(Xero!$F:$F,Xero!$B:$B,Heron!S$9,Xero!$A:$A,Heron!$A$5,Xero!$E:$E,Heron!$A31)</f>
        <v>0</v>
      </c>
      <c r="T31" s="32">
        <f>SUMIFS(Xero!$F:$F,Xero!$B:$B,Heron!T$9,Xero!$A:$A,Heron!$A$4,Xero!$E:$E,Heron!$A31)+SUMIFS(Xero!$F:$F,Xero!$B:$B,Heron!T$9,Xero!$A:$A,Heron!$A$5,Xero!$E:$E,Heron!$A31)</f>
        <v>0</v>
      </c>
      <c r="U31" s="32">
        <f>SUMIFS(Xero!$F:$F,Xero!$B:$B,Heron!U$9,Xero!$A:$A,Heron!$A$4,Xero!$E:$E,Heron!$A31)+SUMIFS(Xero!$F:$F,Xero!$B:$B,Heron!U$9,Xero!$A:$A,Heron!$A$5,Xero!$E:$E,Heron!$A31)</f>
        <v>0</v>
      </c>
      <c r="V31" s="32">
        <f>SUMIFS(Xero!$F:$F,Xero!$B:$B,Heron!V$9,Xero!$A:$A,Heron!$A$4,Xero!$E:$E,Heron!$A31)+SUMIFS(Xero!$F:$F,Xero!$B:$B,Heron!V$9,Xero!$A:$A,Heron!$A$5,Xero!$E:$E,Heron!$A31)</f>
        <v>0</v>
      </c>
      <c r="W31" s="32">
        <f>SUMIFS(Xero!$F:$F,Xero!$B:$B,Heron!W$9,Xero!$A:$A,Heron!$A$4,Xero!$E:$E,Heron!$A31)+SUMIFS(Xero!$F:$F,Xero!$B:$B,Heron!W$9,Xero!$A:$A,Heron!$A$5,Xero!$E:$E,Heron!$A31)</f>
        <v>0</v>
      </c>
      <c r="X31" s="32">
        <f>SUMIFS(Xero!$F:$F,Xero!$B:$B,Heron!X$9,Xero!$A:$A,Heron!$A$4,Xero!$E:$E,Heron!$A31)+SUMIFS(Xero!$F:$F,Xero!$B:$B,Heron!X$9,Xero!$A:$A,Heron!$A$5,Xero!$E:$E,Heron!$A31)</f>
        <v>0</v>
      </c>
      <c r="Y31" s="32">
        <f>SUMIFS(Xero!$F:$F,Xero!$B:$B,Heron!Y$9,Xero!$A:$A,Heron!$A$4,Xero!$E:$E,Heron!$A31)+SUMIFS(Xero!$F:$F,Xero!$B:$B,Heron!Y$9,Xero!$A:$A,Heron!$A$5,Xero!$E:$E,Heron!$A31)</f>
        <v>0</v>
      </c>
      <c r="Z31" s="32">
        <f>SUMIFS(Xero!$F:$F,Xero!$B:$B,Heron!Z$9,Xero!$A:$A,Heron!$A$4,Xero!$E:$E,Heron!$A31)+SUMIFS(Xero!$F:$F,Xero!$B:$B,Heron!Z$9,Xero!$A:$A,Heron!$A$5,Xero!$E:$E,Heron!$A31)</f>
        <v>0</v>
      </c>
      <c r="AA31" s="32">
        <f>SUMIFS(Xero!$F:$F,Xero!$B:$B,Heron!AA$9,Xero!$A:$A,Heron!$A$4,Xero!$E:$E,Heron!$A31)+SUMIFS(Xero!$F:$F,Xero!$B:$B,Heron!AA$9,Xero!$A:$A,Heron!$A$5,Xero!$E:$E,Heron!$A31)</f>
        <v>0</v>
      </c>
      <c r="AB31" s="32">
        <f>SUMIFS(Xero!$F:$F,Xero!$B:$B,Heron!AB$9,Xero!$A:$A,Heron!$A$4,Xero!$E:$E,Heron!$A31)+SUMIFS(Xero!$F:$F,Xero!$B:$B,Heron!AB$9,Xero!$A:$A,Heron!$A$5,Xero!$E:$E,Heron!$A31)</f>
        <v>0</v>
      </c>
      <c r="AC31" s="32">
        <f>SUMIFS(Xero!$F:$F,Xero!$B:$B,Heron!AC$9,Xero!$A:$A,Heron!$A$4,Xero!$E:$E,Heron!$A31)+SUMIFS(Xero!$F:$F,Xero!$B:$B,Heron!AC$9,Xero!$A:$A,Heron!$A$5,Xero!$E:$E,Heron!$A31)</f>
        <v>0</v>
      </c>
      <c r="AD31" s="32">
        <f>SUMIFS(Xero!$F:$F,Xero!$B:$B,Heron!AD$9,Xero!$A:$A,Heron!$A$4,Xero!$E:$E,Heron!$A31)+SUMIFS(Xero!$F:$F,Xero!$B:$B,Heron!AD$9,Xero!$A:$A,Heron!$A$5,Xero!$E:$E,Heron!$A31)</f>
        <v>0</v>
      </c>
      <c r="AE31" s="32">
        <f>SUMIFS(Xero!$F:$F,Xero!$B:$B,Heron!AE$9,Xero!$A:$A,Heron!$A$4,Xero!$E:$E,Heron!$A31)+SUMIFS(Xero!$F:$F,Xero!$B:$B,Heron!AE$9,Xero!$A:$A,Heron!$A$5,Xero!$E:$E,Heron!$A31)</f>
        <v>0</v>
      </c>
      <c r="AF31" s="32">
        <f>SUMIFS(Xero!$F:$F,Xero!$B:$B,Heron!AF$9,Xero!$A:$A,Heron!$A$4,Xero!$E:$E,Heron!$A31)+SUMIFS(Xero!$F:$F,Xero!$B:$B,Heron!AF$9,Xero!$A:$A,Heron!$A$5,Xero!$E:$E,Heron!$A31)</f>
        <v>0</v>
      </c>
      <c r="AG31" s="32">
        <f>SUMIFS(Xero!$F:$F,Xero!$B:$B,Heron!AG$9,Xero!$A:$A,Heron!$A$4,Xero!$E:$E,Heron!$A31)+SUMIFS(Xero!$F:$F,Xero!$B:$B,Heron!AG$9,Xero!$A:$A,Heron!$A$5,Xero!$E:$E,Heron!$A31)</f>
        <v>0</v>
      </c>
      <c r="AH31" s="32">
        <f>SUMIFS(Xero!$F:$F,Xero!$B:$B,Heron!AH$9,Xero!$A:$A,Heron!$A$4,Xero!$E:$E,Heron!$A31)+SUMIFS(Xero!$F:$F,Xero!$B:$B,Heron!AH$9,Xero!$A:$A,Heron!$A$5,Xero!$E:$E,Heron!$A31)</f>
        <v>0</v>
      </c>
      <c r="AI31" s="32">
        <f>SUMIFS(Xero!$F:$F,Xero!$B:$B,Heron!AI$9,Xero!$A:$A,Heron!$A$4,Xero!$E:$E,Heron!$A31)+SUMIFS(Xero!$F:$F,Xero!$B:$B,Heron!AI$9,Xero!$A:$A,Heron!$A$5,Xero!$E:$E,Heron!$A31)</f>
        <v>0</v>
      </c>
      <c r="AJ31" s="32">
        <f>SUMIFS(Xero!$F:$F,Xero!$B:$B,Heron!AJ$9,Xero!$A:$A,Heron!$A$4,Xero!$E:$E,Heron!$A31)+SUMIFS(Xero!$F:$F,Xero!$B:$B,Heron!AJ$9,Xero!$A:$A,Heron!$A$5,Xero!$E:$E,Heron!$A31)</f>
        <v>0</v>
      </c>
      <c r="AK31" s="32">
        <f>SUMIFS(Xero!$F:$F,Xero!$B:$B,Heron!AK$9,Xero!$A:$A,Heron!$A$4,Xero!$E:$E,Heron!$A31)+SUMIFS(Xero!$F:$F,Xero!$B:$B,Heron!AK$9,Xero!$A:$A,Heron!$A$5,Xero!$E:$E,Heron!$A31)</f>
        <v>0</v>
      </c>
      <c r="AL31" s="32">
        <f>SUMIFS(Xero!$F:$F,Xero!$B:$B,Heron!AL$9,Xero!$A:$A,Heron!$A$4,Xero!$E:$E,Heron!$A31)+SUMIFS(Xero!$F:$F,Xero!$B:$B,Heron!AL$9,Xero!$A:$A,Heron!$A$5,Xero!$E:$E,Heron!$A31)</f>
        <v>0</v>
      </c>
      <c r="AM31" s="32">
        <f>SUMIFS(Xero!$F:$F,Xero!$B:$B,Heron!AM$9,Xero!$A:$A,Heron!$A$4,Xero!$E:$E,Heron!$A31)+SUMIFS(Xero!$F:$F,Xero!$B:$B,Heron!AM$9,Xero!$A:$A,Heron!$A$5,Xero!$E:$E,Heron!$A31)</f>
        <v>0</v>
      </c>
      <c r="AN31" s="32">
        <f>SUMIFS(Xero!$F:$F,Xero!$B:$B,Heron!AN$9,Xero!$A:$A,Heron!$A$4,Xero!$E:$E,Heron!$A31)+SUMIFS(Xero!$F:$F,Xero!$B:$B,Heron!AN$9,Xero!$A:$A,Heron!$A$5,Xero!$E:$E,Heron!$A31)</f>
        <v>0</v>
      </c>
      <c r="AO31" s="32">
        <f>SUMIFS(Xero!$F:$F,Xero!$B:$B,Heron!AO$9,Xero!$A:$A,Heron!$A$4,Xero!$E:$E,Heron!$A31)+SUMIFS(Xero!$F:$F,Xero!$B:$B,Heron!AO$9,Xero!$A:$A,Heron!$A$5,Xero!$E:$E,Heron!$A31)</f>
        <v>0</v>
      </c>
      <c r="AP31" s="32">
        <f>SUMIFS(Xero!$F:$F,Xero!$B:$B,Heron!AP$9,Xero!$A:$A,Heron!$A$4,Xero!$E:$E,Heron!$A31)+SUMIFS(Xero!$F:$F,Xero!$B:$B,Heron!AP$9,Xero!$A:$A,Heron!$A$5,Xero!$E:$E,Heron!$A31)</f>
        <v>0</v>
      </c>
      <c r="AQ31" s="32">
        <f>SUMIFS(Xero!$F:$F,Xero!$B:$B,Heron!AQ$9,Xero!$A:$A,Heron!$A$4,Xero!$E:$E,Heron!$A31)+SUMIFS(Xero!$F:$F,Xero!$B:$B,Heron!AQ$9,Xero!$A:$A,Heron!$A$5,Xero!$E:$E,Heron!$A31)</f>
        <v>0</v>
      </c>
      <c r="AR31" s="32">
        <f>SUMIFS(Xero!$F:$F,Xero!$B:$B,Heron!AR$9,Xero!$A:$A,Heron!$A$4,Xero!$E:$E,Heron!$A31)+SUMIFS(Xero!$F:$F,Xero!$B:$B,Heron!AR$9,Xero!$A:$A,Heron!$A$5,Xero!$E:$E,Heron!$A31)</f>
        <v>0</v>
      </c>
      <c r="AS31" s="32">
        <f>SUMIFS(Xero!$F:$F,Xero!$B:$B,Heron!AS$9,Xero!$A:$A,Heron!$A$4,Xero!$E:$E,Heron!$A31)+SUMIFS(Xero!$F:$F,Xero!$B:$B,Heron!AS$9,Xero!$A:$A,Heron!$A$5,Xero!$E:$E,Heron!$A31)</f>
        <v>0</v>
      </c>
      <c r="AT31" s="32">
        <f>SUMIFS(Xero!$F:$F,Xero!$B:$B,Heron!AT$9,Xero!$A:$A,Heron!$A$4,Xero!$E:$E,Heron!$A31)+SUMIFS(Xero!$F:$F,Xero!$B:$B,Heron!AT$9,Xero!$A:$A,Heron!$A$5,Xero!$E:$E,Heron!$A31)</f>
        <v>0</v>
      </c>
      <c r="AU31" s="32">
        <f>SUMIFS(Xero!$F:$F,Xero!$B:$B,Heron!AU$9,Xero!$A:$A,Heron!$A$4,Xero!$E:$E,Heron!$A31)+SUMIFS(Xero!$F:$F,Xero!$B:$B,Heron!AU$9,Xero!$A:$A,Heron!$A$5,Xero!$E:$E,Heron!$A31)</f>
        <v>0</v>
      </c>
      <c r="AV31" s="32">
        <f>SUMIFS(Xero!$F:$F,Xero!$B:$B,Heron!AV$9,Xero!$A:$A,Heron!$A$4,Xero!$E:$E,Heron!$A31)+SUMIFS(Xero!$F:$F,Xero!$B:$B,Heron!AV$9,Xero!$A:$A,Heron!$A$5,Xero!$E:$E,Heron!$A31)</f>
        <v>0</v>
      </c>
      <c r="AW31" s="32">
        <f>SUMIFS(Xero!$F:$F,Xero!$B:$B,Heron!AW$9,Xero!$A:$A,Heron!$A$4,Xero!$E:$E,Heron!$A31)+SUMIFS(Xero!$F:$F,Xero!$B:$B,Heron!AW$9,Xero!$A:$A,Heron!$A$5,Xero!$E:$E,Heron!$A31)</f>
        <v>0</v>
      </c>
      <c r="AX31" s="32">
        <f>SUMIFS(Xero!$F:$F,Xero!$B:$B,Heron!AX$9,Xero!$A:$A,Heron!$A$4,Xero!$E:$E,Heron!$A31)+SUMIFS(Xero!$F:$F,Xero!$B:$B,Heron!AX$9,Xero!$A:$A,Heron!$A$5,Xero!$E:$E,Heron!$A31)</f>
        <v>0</v>
      </c>
      <c r="AY31" s="32">
        <f>SUMIFS(Xero!$F:$F,Xero!$B:$B,Heron!AY$9,Xero!$A:$A,Heron!$A$4,Xero!$E:$E,Heron!$A31)+SUMIFS(Xero!$F:$F,Xero!$B:$B,Heron!AY$9,Xero!$A:$A,Heron!$A$5,Xero!$E:$E,Heron!$A31)</f>
        <v>0</v>
      </c>
      <c r="AZ31" s="32">
        <f>SUMIFS(Xero!$F:$F,Xero!$B:$B,Heron!AZ$9,Xero!$A:$A,Heron!$A$4,Xero!$E:$E,Heron!$A31)+SUMIFS(Xero!$F:$F,Xero!$B:$B,Heron!AZ$9,Xero!$A:$A,Heron!$A$5,Xero!$E:$E,Heron!$A31)</f>
        <v>0</v>
      </c>
      <c r="BA31" s="32">
        <f>SUMIFS(Xero!$F:$F,Xero!$B:$B,Heron!BA$9,Xero!$A:$A,Heron!$A$4,Xero!$E:$E,Heron!$A31)+SUMIFS(Xero!$F:$F,Xero!$B:$B,Heron!BA$9,Xero!$A:$A,Heron!$A$5,Xero!$E:$E,Heron!$A31)</f>
        <v>0</v>
      </c>
      <c r="BB31" s="32">
        <f>SUMIFS(Xero!$F:$F,Xero!$B:$B,Heron!BB$9,Xero!$A:$A,Heron!$A$4,Xero!$E:$E,Heron!$A31)+SUMIFS(Xero!$F:$F,Xero!$B:$B,Heron!BB$9,Xero!$A:$A,Heron!$A$5,Xero!$E:$E,Heron!$A31)</f>
        <v>0</v>
      </c>
      <c r="BC31" s="32">
        <f>SUMIFS(Xero!$F:$F,Xero!$B:$B,Heron!BC$9,Xero!$A:$A,Heron!$A$4,Xero!$E:$E,Heron!$A31)+SUMIFS(Xero!$F:$F,Xero!$B:$B,Heron!BC$9,Xero!$A:$A,Heron!$A$5,Xero!$E:$E,Heron!$A31)</f>
        <v>0</v>
      </c>
      <c r="BD31" s="32">
        <f>SUMIFS(Xero!$F:$F,Xero!$B:$B,Heron!BD$9,Xero!$A:$A,Heron!$A$4,Xero!$E:$E,Heron!$A31)+SUMIFS(Xero!$F:$F,Xero!$B:$B,Heron!BD$9,Xero!$A:$A,Heron!$A$5,Xero!$E:$E,Heron!$A31)</f>
        <v>0</v>
      </c>
      <c r="BE31" s="32">
        <f>SUMIFS(Xero!$F:$F,Xero!$B:$B,Heron!BE$9,Xero!$A:$A,Heron!$A$4,Xero!$E:$E,Heron!$A31)+SUMIFS(Xero!$F:$F,Xero!$B:$B,Heron!BE$9,Xero!$A:$A,Heron!$A$5,Xero!$E:$E,Heron!$A31)</f>
        <v>0</v>
      </c>
      <c r="BF31" s="32">
        <f t="shared" si="6"/>
        <v>639.13</v>
      </c>
      <c r="BG31" s="1">
        <f t="shared" si="7"/>
        <v>639.13</v>
      </c>
      <c r="BH31" s="1">
        <f t="shared" si="8"/>
        <v>0</v>
      </c>
    </row>
    <row r="32" spans="1:60" ht="16" x14ac:dyDescent="0.2">
      <c r="A32" s="31" t="s">
        <v>1591</v>
      </c>
      <c r="D32" s="32">
        <f>SUMIFS(Xero!$F:$F,Xero!$B:$B,Heron!D$9,Xero!$A:$A,Heron!$A$4,Xero!$E:$E,Heron!$A32)+SUMIFS(Xero!$F:$F,Xero!$B:$B,Heron!D$9,Xero!$A:$A,Heron!$A$5,Xero!$E:$E,Heron!$A32)</f>
        <v>0</v>
      </c>
      <c r="E32" s="32">
        <f>SUMIFS(Xero!$F:$F,Xero!$B:$B,Heron!E$9,Xero!$A:$A,Heron!$A$4,Xero!$E:$E,Heron!$A32)+SUMIFS(Xero!$F:$F,Xero!$B:$B,Heron!E$9,Xero!$A:$A,Heron!$A$5,Xero!$E:$E,Heron!$A32)</f>
        <v>0</v>
      </c>
      <c r="F32" s="32">
        <f>SUMIFS(Xero!$F:$F,Xero!$B:$B,Heron!F$9,Xero!$A:$A,Heron!$A$4,Xero!$E:$E,Heron!$A32)+SUMIFS(Xero!$F:$F,Xero!$B:$B,Heron!F$9,Xero!$A:$A,Heron!$A$5,Xero!$E:$E,Heron!$A32)</f>
        <v>0</v>
      </c>
      <c r="G32" s="32">
        <f>SUMIFS(Xero!$F:$F,Xero!$B:$B,Heron!G$9,Xero!$A:$A,Heron!$A$4,Xero!$E:$E,Heron!$A32)+SUMIFS(Xero!$F:$F,Xero!$B:$B,Heron!G$9,Xero!$A:$A,Heron!$A$5,Xero!$E:$E,Heron!$A32)</f>
        <v>0</v>
      </c>
      <c r="H32" s="32">
        <f>SUMIFS(Xero!$F:$F,Xero!$B:$B,Heron!H$9,Xero!$A:$A,Heron!$A$4,Xero!$E:$E,Heron!$A32)+SUMIFS(Xero!$F:$F,Xero!$B:$B,Heron!H$9,Xero!$A:$A,Heron!$A$5,Xero!$E:$E,Heron!$A32)</f>
        <v>0</v>
      </c>
      <c r="I32" s="32">
        <f>SUMIFS(Xero!$F:$F,Xero!$B:$B,Heron!I$9,Xero!$A:$A,Heron!$A$4,Xero!$E:$E,Heron!$A32)+SUMIFS(Xero!$F:$F,Xero!$B:$B,Heron!I$9,Xero!$A:$A,Heron!$A$5,Xero!$E:$E,Heron!$A32)</f>
        <v>0</v>
      </c>
      <c r="J32" s="32">
        <f>SUMIFS(Xero!$F:$F,Xero!$B:$B,Heron!J$9,Xero!$A:$A,Heron!$A$4,Xero!$E:$E,Heron!$A32)+SUMIFS(Xero!$F:$F,Xero!$B:$B,Heron!J$9,Xero!$A:$A,Heron!$A$5,Xero!$E:$E,Heron!$A32)</f>
        <v>0</v>
      </c>
      <c r="K32" s="32">
        <f>SUMIFS(Xero!$F:$F,Xero!$B:$B,Heron!K$9,Xero!$A:$A,Heron!$A$4,Xero!$E:$E,Heron!$A32)+SUMIFS(Xero!$F:$F,Xero!$B:$B,Heron!K$9,Xero!$A:$A,Heron!$A$5,Xero!$E:$E,Heron!$A32)</f>
        <v>0</v>
      </c>
      <c r="L32" s="32">
        <f>SUMIFS(Xero!$F:$F,Xero!$B:$B,Heron!L$9,Xero!$A:$A,Heron!$A$4,Xero!$E:$E,Heron!$A32)+SUMIFS(Xero!$F:$F,Xero!$B:$B,Heron!L$9,Xero!$A:$A,Heron!$A$5,Xero!$E:$E,Heron!$A32)</f>
        <v>0</v>
      </c>
      <c r="M32" s="32">
        <f>SUMIFS(Xero!$F:$F,Xero!$B:$B,Heron!M$9,Xero!$A:$A,Heron!$A$4,Xero!$E:$E,Heron!$A32)+SUMIFS(Xero!$F:$F,Xero!$B:$B,Heron!M$9,Xero!$A:$A,Heron!$A$5,Xero!$E:$E,Heron!$A32)</f>
        <v>0</v>
      </c>
      <c r="N32" s="32">
        <f>SUMIFS(Xero!$F:$F,Xero!$B:$B,Heron!N$9,Xero!$A:$A,Heron!$A$4,Xero!$E:$E,Heron!$A32)+SUMIFS(Xero!$F:$F,Xero!$B:$B,Heron!N$9,Xero!$A:$A,Heron!$A$5,Xero!$E:$E,Heron!$A32)</f>
        <v>0</v>
      </c>
      <c r="O32" s="32">
        <f>SUMIFS(Xero!$F:$F,Xero!$B:$B,Heron!O$9,Xero!$A:$A,Heron!$A$4,Xero!$E:$E,Heron!$A32)+SUMIFS(Xero!$F:$F,Xero!$B:$B,Heron!O$9,Xero!$A:$A,Heron!$A$5,Xero!$E:$E,Heron!$A32)</f>
        <v>0</v>
      </c>
      <c r="P32" s="32">
        <f>SUMIFS(Xero!$F:$F,Xero!$B:$B,Heron!P$9,Xero!$A:$A,Heron!$A$4,Xero!$E:$E,Heron!$A32)+SUMIFS(Xero!$F:$F,Xero!$B:$B,Heron!P$9,Xero!$A:$A,Heron!$A$5,Xero!$E:$E,Heron!$A32)</f>
        <v>0</v>
      </c>
      <c r="Q32" s="32">
        <f>SUMIFS(Xero!$F:$F,Xero!$B:$B,Heron!Q$9,Xero!$A:$A,Heron!$A$4,Xero!$E:$E,Heron!$A32)+SUMIFS(Xero!$F:$F,Xero!$B:$B,Heron!Q$9,Xero!$A:$A,Heron!$A$5,Xero!$E:$E,Heron!$A32)</f>
        <v>0</v>
      </c>
      <c r="R32" s="32">
        <f>SUMIFS(Xero!$F:$F,Xero!$B:$B,Heron!R$9,Xero!$A:$A,Heron!$A$4,Xero!$E:$E,Heron!$A32)+SUMIFS(Xero!$F:$F,Xero!$B:$B,Heron!R$9,Xero!$A:$A,Heron!$A$5,Xero!$E:$E,Heron!$A32)</f>
        <v>0</v>
      </c>
      <c r="S32" s="32">
        <f>SUMIFS(Xero!$F:$F,Xero!$B:$B,Heron!S$9,Xero!$A:$A,Heron!$A$4,Xero!$E:$E,Heron!$A32)+SUMIFS(Xero!$F:$F,Xero!$B:$B,Heron!S$9,Xero!$A:$A,Heron!$A$5,Xero!$E:$E,Heron!$A32)</f>
        <v>0</v>
      </c>
      <c r="T32" s="32">
        <f>SUMIFS(Xero!$F:$F,Xero!$B:$B,Heron!T$9,Xero!$A:$A,Heron!$A$4,Xero!$E:$E,Heron!$A32)+SUMIFS(Xero!$F:$F,Xero!$B:$B,Heron!T$9,Xero!$A:$A,Heron!$A$5,Xero!$E:$E,Heron!$A32)</f>
        <v>0</v>
      </c>
      <c r="U32" s="32">
        <f>SUMIFS(Xero!$F:$F,Xero!$B:$B,Heron!U$9,Xero!$A:$A,Heron!$A$4,Xero!$E:$E,Heron!$A32)+SUMIFS(Xero!$F:$F,Xero!$B:$B,Heron!U$9,Xero!$A:$A,Heron!$A$5,Xero!$E:$E,Heron!$A32)</f>
        <v>0</v>
      </c>
      <c r="V32" s="32">
        <f>SUMIFS(Xero!$F:$F,Xero!$B:$B,Heron!V$9,Xero!$A:$A,Heron!$A$4,Xero!$E:$E,Heron!$A32)+SUMIFS(Xero!$F:$F,Xero!$B:$B,Heron!V$9,Xero!$A:$A,Heron!$A$5,Xero!$E:$E,Heron!$A32)</f>
        <v>0</v>
      </c>
      <c r="W32" s="32">
        <f>SUMIFS(Xero!$F:$F,Xero!$B:$B,Heron!W$9,Xero!$A:$A,Heron!$A$4,Xero!$E:$E,Heron!$A32)+SUMIFS(Xero!$F:$F,Xero!$B:$B,Heron!W$9,Xero!$A:$A,Heron!$A$5,Xero!$E:$E,Heron!$A32)</f>
        <v>0</v>
      </c>
      <c r="X32" s="32">
        <f>SUMIFS(Xero!$F:$F,Xero!$B:$B,Heron!X$9,Xero!$A:$A,Heron!$A$4,Xero!$E:$E,Heron!$A32)+SUMIFS(Xero!$F:$F,Xero!$B:$B,Heron!X$9,Xero!$A:$A,Heron!$A$5,Xero!$E:$E,Heron!$A32)</f>
        <v>0</v>
      </c>
      <c r="Y32" s="32">
        <f>SUMIFS(Xero!$F:$F,Xero!$B:$B,Heron!Y$9,Xero!$A:$A,Heron!$A$4,Xero!$E:$E,Heron!$A32)+SUMIFS(Xero!$F:$F,Xero!$B:$B,Heron!Y$9,Xero!$A:$A,Heron!$A$5,Xero!$E:$E,Heron!$A32)</f>
        <v>0</v>
      </c>
      <c r="Z32" s="32">
        <f>SUMIFS(Xero!$F:$F,Xero!$B:$B,Heron!Z$9,Xero!$A:$A,Heron!$A$4,Xero!$E:$E,Heron!$A32)+SUMIFS(Xero!$F:$F,Xero!$B:$B,Heron!Z$9,Xero!$A:$A,Heron!$A$5,Xero!$E:$E,Heron!$A32)</f>
        <v>13500</v>
      </c>
      <c r="AA32" s="32">
        <f>SUMIFS(Xero!$F:$F,Xero!$B:$B,Heron!AA$9,Xero!$A:$A,Heron!$A$4,Xero!$E:$E,Heron!$A32)+SUMIFS(Xero!$F:$F,Xero!$B:$B,Heron!AA$9,Xero!$A:$A,Heron!$A$5,Xero!$E:$E,Heron!$A32)</f>
        <v>0</v>
      </c>
      <c r="AB32" s="32">
        <f>SUMIFS(Xero!$F:$F,Xero!$B:$B,Heron!AB$9,Xero!$A:$A,Heron!$A$4,Xero!$E:$E,Heron!$A32)+SUMIFS(Xero!$F:$F,Xero!$B:$B,Heron!AB$9,Xero!$A:$A,Heron!$A$5,Xero!$E:$E,Heron!$A32)</f>
        <v>0</v>
      </c>
      <c r="AC32" s="32">
        <f>SUMIFS(Xero!$F:$F,Xero!$B:$B,Heron!AC$9,Xero!$A:$A,Heron!$A$4,Xero!$E:$E,Heron!$A32)+SUMIFS(Xero!$F:$F,Xero!$B:$B,Heron!AC$9,Xero!$A:$A,Heron!$A$5,Xero!$E:$E,Heron!$A32)</f>
        <v>0</v>
      </c>
      <c r="AD32" s="32">
        <f>SUMIFS(Xero!$F:$F,Xero!$B:$B,Heron!AD$9,Xero!$A:$A,Heron!$A$4,Xero!$E:$E,Heron!$A32)+SUMIFS(Xero!$F:$F,Xero!$B:$B,Heron!AD$9,Xero!$A:$A,Heron!$A$5,Xero!$E:$E,Heron!$A32)</f>
        <v>0</v>
      </c>
      <c r="AE32" s="32">
        <f>SUMIFS(Xero!$F:$F,Xero!$B:$B,Heron!AE$9,Xero!$A:$A,Heron!$A$4,Xero!$E:$E,Heron!$A32)+SUMIFS(Xero!$F:$F,Xero!$B:$B,Heron!AE$9,Xero!$A:$A,Heron!$A$5,Xero!$E:$E,Heron!$A32)</f>
        <v>0</v>
      </c>
      <c r="AF32" s="32">
        <f>SUMIFS(Xero!$F:$F,Xero!$B:$B,Heron!AF$9,Xero!$A:$A,Heron!$A$4,Xero!$E:$E,Heron!$A32)+SUMIFS(Xero!$F:$F,Xero!$B:$B,Heron!AF$9,Xero!$A:$A,Heron!$A$5,Xero!$E:$E,Heron!$A32)</f>
        <v>0</v>
      </c>
      <c r="AG32" s="32">
        <f>SUMIFS(Xero!$F:$F,Xero!$B:$B,Heron!AG$9,Xero!$A:$A,Heron!$A$4,Xero!$E:$E,Heron!$A32)+SUMIFS(Xero!$F:$F,Xero!$B:$B,Heron!AG$9,Xero!$A:$A,Heron!$A$5,Xero!$E:$E,Heron!$A32)</f>
        <v>0</v>
      </c>
      <c r="AH32" s="32">
        <f>SUMIFS(Xero!$F:$F,Xero!$B:$B,Heron!AH$9,Xero!$A:$A,Heron!$A$4,Xero!$E:$E,Heron!$A32)+SUMIFS(Xero!$F:$F,Xero!$B:$B,Heron!AH$9,Xero!$A:$A,Heron!$A$5,Xero!$E:$E,Heron!$A32)</f>
        <v>0</v>
      </c>
      <c r="AI32" s="32">
        <f>SUMIFS(Xero!$F:$F,Xero!$B:$B,Heron!AI$9,Xero!$A:$A,Heron!$A$4,Xero!$E:$E,Heron!$A32)+SUMIFS(Xero!$F:$F,Xero!$B:$B,Heron!AI$9,Xero!$A:$A,Heron!$A$5,Xero!$E:$E,Heron!$A32)</f>
        <v>0</v>
      </c>
      <c r="AJ32" s="32">
        <f>SUMIFS(Xero!$F:$F,Xero!$B:$B,Heron!AJ$9,Xero!$A:$A,Heron!$A$4,Xero!$E:$E,Heron!$A32)+SUMIFS(Xero!$F:$F,Xero!$B:$B,Heron!AJ$9,Xero!$A:$A,Heron!$A$5,Xero!$E:$E,Heron!$A32)</f>
        <v>0</v>
      </c>
      <c r="AK32" s="32">
        <f>SUMIFS(Xero!$F:$F,Xero!$B:$B,Heron!AK$9,Xero!$A:$A,Heron!$A$4,Xero!$E:$E,Heron!$A32)+SUMIFS(Xero!$F:$F,Xero!$B:$B,Heron!AK$9,Xero!$A:$A,Heron!$A$5,Xero!$E:$E,Heron!$A32)</f>
        <v>0</v>
      </c>
      <c r="AL32" s="32">
        <f>SUMIFS(Xero!$F:$F,Xero!$B:$B,Heron!AL$9,Xero!$A:$A,Heron!$A$4,Xero!$E:$E,Heron!$A32)+SUMIFS(Xero!$F:$F,Xero!$B:$B,Heron!AL$9,Xero!$A:$A,Heron!$A$5,Xero!$E:$E,Heron!$A32)</f>
        <v>0</v>
      </c>
      <c r="AM32" s="32">
        <f>SUMIFS(Xero!$F:$F,Xero!$B:$B,Heron!AM$9,Xero!$A:$A,Heron!$A$4,Xero!$E:$E,Heron!$A32)+SUMIFS(Xero!$F:$F,Xero!$B:$B,Heron!AM$9,Xero!$A:$A,Heron!$A$5,Xero!$E:$E,Heron!$A32)</f>
        <v>0</v>
      </c>
      <c r="AN32" s="32">
        <f>SUMIFS(Xero!$F:$F,Xero!$B:$B,Heron!AN$9,Xero!$A:$A,Heron!$A$4,Xero!$E:$E,Heron!$A32)+SUMIFS(Xero!$F:$F,Xero!$B:$B,Heron!AN$9,Xero!$A:$A,Heron!$A$5,Xero!$E:$E,Heron!$A32)</f>
        <v>0</v>
      </c>
      <c r="AO32" s="32">
        <f>SUMIFS(Xero!$F:$F,Xero!$B:$B,Heron!AO$9,Xero!$A:$A,Heron!$A$4,Xero!$E:$E,Heron!$A32)+SUMIFS(Xero!$F:$F,Xero!$B:$B,Heron!AO$9,Xero!$A:$A,Heron!$A$5,Xero!$E:$E,Heron!$A32)</f>
        <v>0</v>
      </c>
      <c r="AP32" s="32">
        <f>SUMIFS(Xero!$F:$F,Xero!$B:$B,Heron!AP$9,Xero!$A:$A,Heron!$A$4,Xero!$E:$E,Heron!$A32)+SUMIFS(Xero!$F:$F,Xero!$B:$B,Heron!AP$9,Xero!$A:$A,Heron!$A$5,Xero!$E:$E,Heron!$A32)</f>
        <v>0</v>
      </c>
      <c r="AQ32" s="32">
        <f>SUMIFS(Xero!$F:$F,Xero!$B:$B,Heron!AQ$9,Xero!$A:$A,Heron!$A$4,Xero!$E:$E,Heron!$A32)+SUMIFS(Xero!$F:$F,Xero!$B:$B,Heron!AQ$9,Xero!$A:$A,Heron!$A$5,Xero!$E:$E,Heron!$A32)</f>
        <v>0</v>
      </c>
      <c r="AR32" s="32">
        <f>SUMIFS(Xero!$F:$F,Xero!$B:$B,Heron!AR$9,Xero!$A:$A,Heron!$A$4,Xero!$E:$E,Heron!$A32)+SUMIFS(Xero!$F:$F,Xero!$B:$B,Heron!AR$9,Xero!$A:$A,Heron!$A$5,Xero!$E:$E,Heron!$A32)</f>
        <v>0</v>
      </c>
      <c r="AS32" s="32">
        <f>SUMIFS(Xero!$F:$F,Xero!$B:$B,Heron!AS$9,Xero!$A:$A,Heron!$A$4,Xero!$E:$E,Heron!$A32)+SUMIFS(Xero!$F:$F,Xero!$B:$B,Heron!AS$9,Xero!$A:$A,Heron!$A$5,Xero!$E:$E,Heron!$A32)</f>
        <v>0</v>
      </c>
      <c r="AT32" s="32">
        <f>SUMIFS(Xero!$F:$F,Xero!$B:$B,Heron!AT$9,Xero!$A:$A,Heron!$A$4,Xero!$E:$E,Heron!$A32)+SUMIFS(Xero!$F:$F,Xero!$B:$B,Heron!AT$9,Xero!$A:$A,Heron!$A$5,Xero!$E:$E,Heron!$A32)</f>
        <v>0</v>
      </c>
      <c r="AU32" s="32">
        <f>SUMIFS(Xero!$F:$F,Xero!$B:$B,Heron!AU$9,Xero!$A:$A,Heron!$A$4,Xero!$E:$E,Heron!$A32)+SUMIFS(Xero!$F:$F,Xero!$B:$B,Heron!AU$9,Xero!$A:$A,Heron!$A$5,Xero!$E:$E,Heron!$A32)</f>
        <v>0</v>
      </c>
      <c r="AV32" s="32">
        <f>SUMIFS(Xero!$F:$F,Xero!$B:$B,Heron!AV$9,Xero!$A:$A,Heron!$A$4,Xero!$E:$E,Heron!$A32)+SUMIFS(Xero!$F:$F,Xero!$B:$B,Heron!AV$9,Xero!$A:$A,Heron!$A$5,Xero!$E:$E,Heron!$A32)</f>
        <v>0</v>
      </c>
      <c r="AW32" s="32">
        <f>SUMIFS(Xero!$F:$F,Xero!$B:$B,Heron!AW$9,Xero!$A:$A,Heron!$A$4,Xero!$E:$E,Heron!$A32)+SUMIFS(Xero!$F:$F,Xero!$B:$B,Heron!AW$9,Xero!$A:$A,Heron!$A$5,Xero!$E:$E,Heron!$A32)</f>
        <v>0</v>
      </c>
      <c r="AX32" s="32">
        <f>SUMIFS(Xero!$F:$F,Xero!$B:$B,Heron!AX$9,Xero!$A:$A,Heron!$A$4,Xero!$E:$E,Heron!$A32)+SUMIFS(Xero!$F:$F,Xero!$B:$B,Heron!AX$9,Xero!$A:$A,Heron!$A$5,Xero!$E:$E,Heron!$A32)</f>
        <v>0</v>
      </c>
      <c r="AY32" s="32">
        <f>SUMIFS(Xero!$F:$F,Xero!$B:$B,Heron!AY$9,Xero!$A:$A,Heron!$A$4,Xero!$E:$E,Heron!$A32)+SUMIFS(Xero!$F:$F,Xero!$B:$B,Heron!AY$9,Xero!$A:$A,Heron!$A$5,Xero!$E:$E,Heron!$A32)</f>
        <v>0</v>
      </c>
      <c r="AZ32" s="32">
        <f>SUMIFS(Xero!$F:$F,Xero!$B:$B,Heron!AZ$9,Xero!$A:$A,Heron!$A$4,Xero!$E:$E,Heron!$A32)+SUMIFS(Xero!$F:$F,Xero!$B:$B,Heron!AZ$9,Xero!$A:$A,Heron!$A$5,Xero!$E:$E,Heron!$A32)</f>
        <v>0</v>
      </c>
      <c r="BA32" s="32">
        <f>SUMIFS(Xero!$F:$F,Xero!$B:$B,Heron!BA$9,Xero!$A:$A,Heron!$A$4,Xero!$E:$E,Heron!$A32)+SUMIFS(Xero!$F:$F,Xero!$B:$B,Heron!BA$9,Xero!$A:$A,Heron!$A$5,Xero!$E:$E,Heron!$A32)</f>
        <v>0</v>
      </c>
      <c r="BB32" s="32">
        <f>SUMIFS(Xero!$F:$F,Xero!$B:$B,Heron!BB$9,Xero!$A:$A,Heron!$A$4,Xero!$E:$E,Heron!$A32)+SUMIFS(Xero!$F:$F,Xero!$B:$B,Heron!BB$9,Xero!$A:$A,Heron!$A$5,Xero!$E:$E,Heron!$A32)</f>
        <v>0</v>
      </c>
      <c r="BC32" s="32">
        <f>SUMIFS(Xero!$F:$F,Xero!$B:$B,Heron!BC$9,Xero!$A:$A,Heron!$A$4,Xero!$E:$E,Heron!$A32)+SUMIFS(Xero!$F:$F,Xero!$B:$B,Heron!BC$9,Xero!$A:$A,Heron!$A$5,Xero!$E:$E,Heron!$A32)</f>
        <v>0</v>
      </c>
      <c r="BD32" s="32">
        <f>SUMIFS(Xero!$F:$F,Xero!$B:$B,Heron!BD$9,Xero!$A:$A,Heron!$A$4,Xero!$E:$E,Heron!$A32)+SUMIFS(Xero!$F:$F,Xero!$B:$B,Heron!BD$9,Xero!$A:$A,Heron!$A$5,Xero!$E:$E,Heron!$A32)</f>
        <v>0</v>
      </c>
      <c r="BE32" s="32">
        <f>SUMIFS(Xero!$F:$F,Xero!$B:$B,Heron!BE$9,Xero!$A:$A,Heron!$A$4,Xero!$E:$E,Heron!$A32)+SUMIFS(Xero!$F:$F,Xero!$B:$B,Heron!BE$9,Xero!$A:$A,Heron!$A$5,Xero!$E:$E,Heron!$A32)</f>
        <v>0</v>
      </c>
      <c r="BF32" s="32">
        <f t="shared" si="6"/>
        <v>13500</v>
      </c>
      <c r="BG32" s="1">
        <f t="shared" si="7"/>
        <v>13500</v>
      </c>
      <c r="BH32" s="1">
        <f t="shared" si="8"/>
        <v>0</v>
      </c>
    </row>
    <row r="33" spans="1:60" ht="16" x14ac:dyDescent="0.2">
      <c r="A33" s="31" t="s">
        <v>1113</v>
      </c>
      <c r="D33" s="32">
        <f>SUMIFS(Xero!$F:$F,Xero!$B:$B,Heron!D$9,Xero!$A:$A,Heron!$A$4,Xero!$E:$E,Heron!$A33)+SUMIFS(Xero!$F:$F,Xero!$B:$B,Heron!D$9,Xero!$A:$A,Heron!$A$5,Xero!$E:$E,Heron!$A33)</f>
        <v>0</v>
      </c>
      <c r="E33" s="32">
        <f>SUMIFS(Xero!$F:$F,Xero!$B:$B,Heron!E$9,Xero!$A:$A,Heron!$A$4,Xero!$E:$E,Heron!$A33)+SUMIFS(Xero!$F:$F,Xero!$B:$B,Heron!E$9,Xero!$A:$A,Heron!$A$5,Xero!$E:$E,Heron!$A33)</f>
        <v>0</v>
      </c>
      <c r="F33" s="32">
        <f>SUMIFS(Xero!$F:$F,Xero!$B:$B,Heron!F$9,Xero!$A:$A,Heron!$A$4,Xero!$E:$E,Heron!$A33)+SUMIFS(Xero!$F:$F,Xero!$B:$B,Heron!F$9,Xero!$A:$A,Heron!$A$5,Xero!$E:$E,Heron!$A33)</f>
        <v>0</v>
      </c>
      <c r="G33" s="32">
        <f>SUMIFS(Xero!$F:$F,Xero!$B:$B,Heron!G$9,Xero!$A:$A,Heron!$A$4,Xero!$E:$E,Heron!$A33)+SUMIFS(Xero!$F:$F,Xero!$B:$B,Heron!G$9,Xero!$A:$A,Heron!$A$5,Xero!$E:$E,Heron!$A33)</f>
        <v>0</v>
      </c>
      <c r="H33" s="32">
        <f>SUMIFS(Xero!$F:$F,Xero!$B:$B,Heron!H$9,Xero!$A:$A,Heron!$A$4,Xero!$E:$E,Heron!$A33)+SUMIFS(Xero!$F:$F,Xero!$B:$B,Heron!H$9,Xero!$A:$A,Heron!$A$5,Xero!$E:$E,Heron!$A33)</f>
        <v>0</v>
      </c>
      <c r="I33" s="32">
        <f>SUMIFS(Xero!$F:$F,Xero!$B:$B,Heron!I$9,Xero!$A:$A,Heron!$A$4,Xero!$E:$E,Heron!$A33)+SUMIFS(Xero!$F:$F,Xero!$B:$B,Heron!I$9,Xero!$A:$A,Heron!$A$5,Xero!$E:$E,Heron!$A33)</f>
        <v>0</v>
      </c>
      <c r="J33" s="32">
        <f>SUMIFS(Xero!$F:$F,Xero!$B:$B,Heron!J$9,Xero!$A:$A,Heron!$A$4,Xero!$E:$E,Heron!$A33)+SUMIFS(Xero!$F:$F,Xero!$B:$B,Heron!J$9,Xero!$A:$A,Heron!$A$5,Xero!$E:$E,Heron!$A33)</f>
        <v>0</v>
      </c>
      <c r="K33" s="32">
        <f>SUMIFS(Xero!$F:$F,Xero!$B:$B,Heron!K$9,Xero!$A:$A,Heron!$A$4,Xero!$E:$E,Heron!$A33)+SUMIFS(Xero!$F:$F,Xero!$B:$B,Heron!K$9,Xero!$A:$A,Heron!$A$5,Xero!$E:$E,Heron!$A33)</f>
        <v>0</v>
      </c>
      <c r="L33" s="32">
        <f>SUMIFS(Xero!$F:$F,Xero!$B:$B,Heron!L$9,Xero!$A:$A,Heron!$A$4,Xero!$E:$E,Heron!$A33)+SUMIFS(Xero!$F:$F,Xero!$B:$B,Heron!L$9,Xero!$A:$A,Heron!$A$5,Xero!$E:$E,Heron!$A33)</f>
        <v>32400</v>
      </c>
      <c r="M33" s="32">
        <f>SUMIFS(Xero!$F:$F,Xero!$B:$B,Heron!M$9,Xero!$A:$A,Heron!$A$4,Xero!$E:$E,Heron!$A33)+SUMIFS(Xero!$F:$F,Xero!$B:$B,Heron!M$9,Xero!$A:$A,Heron!$A$5,Xero!$E:$E,Heron!$A33)</f>
        <v>10800</v>
      </c>
      <c r="N33" s="32">
        <f>SUMIFS(Xero!$F:$F,Xero!$B:$B,Heron!N$9,Xero!$A:$A,Heron!$A$4,Xero!$E:$E,Heron!$A33)+SUMIFS(Xero!$F:$F,Xero!$B:$B,Heron!N$9,Xero!$A:$A,Heron!$A$5,Xero!$E:$E,Heron!$A33)</f>
        <v>10800</v>
      </c>
      <c r="O33" s="32">
        <f>SUMIFS(Xero!$F:$F,Xero!$B:$B,Heron!O$9,Xero!$A:$A,Heron!$A$4,Xero!$E:$E,Heron!$A33)+SUMIFS(Xero!$F:$F,Xero!$B:$B,Heron!O$9,Xero!$A:$A,Heron!$A$5,Xero!$E:$E,Heron!$A33)</f>
        <v>10800</v>
      </c>
      <c r="P33" s="32">
        <f>SUMIFS(Xero!$F:$F,Xero!$B:$B,Heron!P$9,Xero!$A:$A,Heron!$A$4,Xero!$E:$E,Heron!$A33)+SUMIFS(Xero!$F:$F,Xero!$B:$B,Heron!P$9,Xero!$A:$A,Heron!$A$5,Xero!$E:$E,Heron!$A33)</f>
        <v>0</v>
      </c>
      <c r="Q33" s="32">
        <f>SUMIFS(Xero!$F:$F,Xero!$B:$B,Heron!Q$9,Xero!$A:$A,Heron!$A$4,Xero!$E:$E,Heron!$A33)+SUMIFS(Xero!$F:$F,Xero!$B:$B,Heron!Q$9,Xero!$A:$A,Heron!$A$5,Xero!$E:$E,Heron!$A33)</f>
        <v>23112</v>
      </c>
      <c r="R33" s="32">
        <f>SUMIFS(Xero!$F:$F,Xero!$B:$B,Heron!R$9,Xero!$A:$A,Heron!$A$4,Xero!$E:$E,Heron!$A33)+SUMIFS(Xero!$F:$F,Xero!$B:$B,Heron!R$9,Xero!$A:$A,Heron!$A$5,Xero!$E:$E,Heron!$A33)</f>
        <v>11556</v>
      </c>
      <c r="S33" s="32">
        <f>SUMIFS(Xero!$F:$F,Xero!$B:$B,Heron!S$9,Xero!$A:$A,Heron!$A$4,Xero!$E:$E,Heron!$A33)+SUMIFS(Xero!$F:$F,Xero!$B:$B,Heron!S$9,Xero!$A:$A,Heron!$A$5,Xero!$E:$E,Heron!$A33)</f>
        <v>11556</v>
      </c>
      <c r="T33" s="32">
        <f>SUMIFS(Xero!$F:$F,Xero!$B:$B,Heron!T$9,Xero!$A:$A,Heron!$A$4,Xero!$E:$E,Heron!$A33)+SUMIFS(Xero!$F:$F,Xero!$B:$B,Heron!T$9,Xero!$A:$A,Heron!$A$5,Xero!$E:$E,Heron!$A33)</f>
        <v>11556</v>
      </c>
      <c r="U33" s="32">
        <f>SUMIFS(Xero!$F:$F,Xero!$B:$B,Heron!U$9,Xero!$A:$A,Heron!$A$4,Xero!$E:$E,Heron!$A33)+SUMIFS(Xero!$F:$F,Xero!$B:$B,Heron!U$9,Xero!$A:$A,Heron!$A$5,Xero!$E:$E,Heron!$A33)</f>
        <v>11556</v>
      </c>
      <c r="V33" s="32">
        <f>SUMIFS(Xero!$F:$F,Xero!$B:$B,Heron!V$9,Xero!$A:$A,Heron!$A$4,Xero!$E:$E,Heron!$A33)+SUMIFS(Xero!$F:$F,Xero!$B:$B,Heron!V$9,Xero!$A:$A,Heron!$A$5,Xero!$E:$E,Heron!$A33)</f>
        <v>11556</v>
      </c>
      <c r="W33" s="32">
        <f>SUMIFS(Xero!$F:$F,Xero!$B:$B,Heron!W$9,Xero!$A:$A,Heron!$A$4,Xero!$E:$E,Heron!$A33)+SUMIFS(Xero!$F:$F,Xero!$B:$B,Heron!W$9,Xero!$A:$A,Heron!$A$5,Xero!$E:$E,Heron!$A33)</f>
        <v>11556</v>
      </c>
      <c r="X33" s="32">
        <f>SUMIFS(Xero!$F:$F,Xero!$B:$B,Heron!X$9,Xero!$A:$A,Heron!$A$4,Xero!$E:$E,Heron!$A33)+SUMIFS(Xero!$F:$F,Xero!$B:$B,Heron!X$9,Xero!$A:$A,Heron!$A$5,Xero!$E:$E,Heron!$A33)</f>
        <v>11556</v>
      </c>
      <c r="Y33" s="32">
        <f>SUMIFS(Xero!$F:$F,Xero!$B:$B,Heron!Y$9,Xero!$A:$A,Heron!$A$4,Xero!$E:$E,Heron!$A33)+SUMIFS(Xero!$F:$F,Xero!$B:$B,Heron!Y$9,Xero!$A:$A,Heron!$A$5,Xero!$E:$E,Heron!$A33)</f>
        <v>11556</v>
      </c>
      <c r="Z33" s="32">
        <f>SUMIFS(Xero!$F:$F,Xero!$B:$B,Heron!Z$9,Xero!$A:$A,Heron!$A$4,Xero!$E:$E,Heron!$A33)+SUMIFS(Xero!$F:$F,Xero!$B:$B,Heron!Z$9,Xero!$A:$A,Heron!$A$5,Xero!$E:$E,Heron!$A33)</f>
        <v>11556</v>
      </c>
      <c r="AA33" s="32">
        <f>SUMIFS(Xero!$F:$F,Xero!$B:$B,Heron!AA$9,Xero!$A:$A,Heron!$A$4,Xero!$E:$E,Heron!$A33)+SUMIFS(Xero!$F:$F,Xero!$B:$B,Heron!AA$9,Xero!$A:$A,Heron!$A$5,Xero!$E:$E,Heron!$A33)</f>
        <v>11556</v>
      </c>
      <c r="AB33" s="32">
        <f>SUMIFS(Xero!$F:$F,Xero!$B:$B,Heron!AB$9,Xero!$A:$A,Heron!$A$4,Xero!$E:$E,Heron!$A33)+SUMIFS(Xero!$F:$F,Xero!$B:$B,Heron!AB$9,Xero!$A:$A,Heron!$A$5,Xero!$E:$E,Heron!$A33)</f>
        <v>0</v>
      </c>
      <c r="AC33" s="32">
        <f>SUMIFS(Xero!$F:$F,Xero!$B:$B,Heron!AC$9,Xero!$A:$A,Heron!$A$4,Xero!$E:$E,Heron!$A33)+SUMIFS(Xero!$F:$F,Xero!$B:$B,Heron!AC$9,Xero!$A:$A,Heron!$A$5,Xero!$E:$E,Heron!$A33)</f>
        <v>24960</v>
      </c>
      <c r="AD33" s="32">
        <f>SUMIFS(Xero!$F:$F,Xero!$B:$B,Heron!AD$9,Xero!$A:$A,Heron!$A$4,Xero!$E:$E,Heron!$A33)+SUMIFS(Xero!$F:$F,Xero!$B:$B,Heron!AD$9,Xero!$A:$A,Heron!$A$5,Xero!$E:$E,Heron!$A33)</f>
        <v>-12480</v>
      </c>
      <c r="AE33" s="32">
        <f>SUMIFS(Xero!$F:$F,Xero!$B:$B,Heron!AE$9,Xero!$A:$A,Heron!$A$4,Xero!$E:$E,Heron!$A33)+SUMIFS(Xero!$F:$F,Xero!$B:$B,Heron!AE$9,Xero!$A:$A,Heron!$A$5,Xero!$E:$E,Heron!$A33)</f>
        <v>0</v>
      </c>
      <c r="AF33" s="32">
        <f>SUMIFS(Xero!$F:$F,Xero!$B:$B,Heron!AF$9,Xero!$A:$A,Heron!$A$4,Xero!$E:$E,Heron!$A33)+SUMIFS(Xero!$F:$F,Xero!$B:$B,Heron!AF$9,Xero!$A:$A,Heron!$A$5,Xero!$E:$E,Heron!$A33)</f>
        <v>0</v>
      </c>
      <c r="AG33" s="32">
        <f>SUMIFS(Xero!$F:$F,Xero!$B:$B,Heron!AG$9,Xero!$A:$A,Heron!$A$4,Xero!$E:$E,Heron!$A33)+SUMIFS(Xero!$F:$F,Xero!$B:$B,Heron!AG$9,Xero!$A:$A,Heron!$A$5,Xero!$E:$E,Heron!$A33)</f>
        <v>0</v>
      </c>
      <c r="AH33" s="32">
        <f>SUMIFS(Xero!$F:$F,Xero!$B:$B,Heron!AH$9,Xero!$A:$A,Heron!$A$4,Xero!$E:$E,Heron!$A33)+SUMIFS(Xero!$F:$F,Xero!$B:$B,Heron!AH$9,Xero!$A:$A,Heron!$A$5,Xero!$E:$E,Heron!$A33)</f>
        <v>0</v>
      </c>
      <c r="AI33" s="32">
        <f>SUMIFS(Xero!$F:$F,Xero!$B:$B,Heron!AI$9,Xero!$A:$A,Heron!$A$4,Xero!$E:$E,Heron!$A33)+SUMIFS(Xero!$F:$F,Xero!$B:$B,Heron!AI$9,Xero!$A:$A,Heron!$A$5,Xero!$E:$E,Heron!$A33)</f>
        <v>0</v>
      </c>
      <c r="AJ33" s="32">
        <f>SUMIFS(Xero!$F:$F,Xero!$B:$B,Heron!AJ$9,Xero!$A:$A,Heron!$A$4,Xero!$E:$E,Heron!$A33)+SUMIFS(Xero!$F:$F,Xero!$B:$B,Heron!AJ$9,Xero!$A:$A,Heron!$A$5,Xero!$E:$E,Heron!$A33)</f>
        <v>0</v>
      </c>
      <c r="AK33" s="32">
        <f>SUMIFS(Xero!$F:$F,Xero!$B:$B,Heron!AK$9,Xero!$A:$A,Heron!$A$4,Xero!$E:$E,Heron!$A33)+SUMIFS(Xero!$F:$F,Xero!$B:$B,Heron!AK$9,Xero!$A:$A,Heron!$A$5,Xero!$E:$E,Heron!$A33)</f>
        <v>0</v>
      </c>
      <c r="AL33" s="32">
        <f>SUMIFS(Xero!$F:$F,Xero!$B:$B,Heron!AL$9,Xero!$A:$A,Heron!$A$4,Xero!$E:$E,Heron!$A33)+SUMIFS(Xero!$F:$F,Xero!$B:$B,Heron!AL$9,Xero!$A:$A,Heron!$A$5,Xero!$E:$E,Heron!$A33)</f>
        <v>0</v>
      </c>
      <c r="AM33" s="32">
        <f>SUMIFS(Xero!$F:$F,Xero!$B:$B,Heron!AM$9,Xero!$A:$A,Heron!$A$4,Xero!$E:$E,Heron!$A33)+SUMIFS(Xero!$F:$F,Xero!$B:$B,Heron!AM$9,Xero!$A:$A,Heron!$A$5,Xero!$E:$E,Heron!$A33)</f>
        <v>0</v>
      </c>
      <c r="AN33" s="32">
        <f>SUMIFS(Xero!$F:$F,Xero!$B:$B,Heron!AN$9,Xero!$A:$A,Heron!$A$4,Xero!$E:$E,Heron!$A33)+SUMIFS(Xero!$F:$F,Xero!$B:$B,Heron!AN$9,Xero!$A:$A,Heron!$A$5,Xero!$E:$E,Heron!$A33)</f>
        <v>0</v>
      </c>
      <c r="AO33" s="32">
        <f>SUMIFS(Xero!$F:$F,Xero!$B:$B,Heron!AO$9,Xero!$A:$A,Heron!$A$4,Xero!$E:$E,Heron!$A33)+SUMIFS(Xero!$F:$F,Xero!$B:$B,Heron!AO$9,Xero!$A:$A,Heron!$A$5,Xero!$E:$E,Heron!$A33)</f>
        <v>0</v>
      </c>
      <c r="AP33" s="32">
        <f>SUMIFS(Xero!$F:$F,Xero!$B:$B,Heron!AP$9,Xero!$A:$A,Heron!$A$4,Xero!$E:$E,Heron!$A33)+SUMIFS(Xero!$F:$F,Xero!$B:$B,Heron!AP$9,Xero!$A:$A,Heron!$A$5,Xero!$E:$E,Heron!$A33)</f>
        <v>0</v>
      </c>
      <c r="AQ33" s="32">
        <f>SUMIFS(Xero!$F:$F,Xero!$B:$B,Heron!AQ$9,Xero!$A:$A,Heron!$A$4,Xero!$E:$E,Heron!$A33)+SUMIFS(Xero!$F:$F,Xero!$B:$B,Heron!AQ$9,Xero!$A:$A,Heron!$A$5,Xero!$E:$E,Heron!$A33)</f>
        <v>0</v>
      </c>
      <c r="AR33" s="32">
        <f>SUMIFS(Xero!$F:$F,Xero!$B:$B,Heron!AR$9,Xero!$A:$A,Heron!$A$4,Xero!$E:$E,Heron!$A33)+SUMIFS(Xero!$F:$F,Xero!$B:$B,Heron!AR$9,Xero!$A:$A,Heron!$A$5,Xero!$E:$E,Heron!$A33)</f>
        <v>0</v>
      </c>
      <c r="AS33" s="32">
        <f>SUMIFS(Xero!$F:$F,Xero!$B:$B,Heron!AS$9,Xero!$A:$A,Heron!$A$4,Xero!$E:$E,Heron!$A33)+SUMIFS(Xero!$F:$F,Xero!$B:$B,Heron!AS$9,Xero!$A:$A,Heron!$A$5,Xero!$E:$E,Heron!$A33)</f>
        <v>0</v>
      </c>
      <c r="AT33" s="32">
        <f>SUMIFS(Xero!$F:$F,Xero!$B:$B,Heron!AT$9,Xero!$A:$A,Heron!$A$4,Xero!$E:$E,Heron!$A33)+SUMIFS(Xero!$F:$F,Xero!$B:$B,Heron!AT$9,Xero!$A:$A,Heron!$A$5,Xero!$E:$E,Heron!$A33)</f>
        <v>0</v>
      </c>
      <c r="AU33" s="32">
        <f>SUMIFS(Xero!$F:$F,Xero!$B:$B,Heron!AU$9,Xero!$A:$A,Heron!$A$4,Xero!$E:$E,Heron!$A33)+SUMIFS(Xero!$F:$F,Xero!$B:$B,Heron!AU$9,Xero!$A:$A,Heron!$A$5,Xero!$E:$E,Heron!$A33)</f>
        <v>0</v>
      </c>
      <c r="AV33" s="32">
        <f>SUMIFS(Xero!$F:$F,Xero!$B:$B,Heron!AV$9,Xero!$A:$A,Heron!$A$4,Xero!$E:$E,Heron!$A33)+SUMIFS(Xero!$F:$F,Xero!$B:$B,Heron!AV$9,Xero!$A:$A,Heron!$A$5,Xero!$E:$E,Heron!$A33)</f>
        <v>0</v>
      </c>
      <c r="AW33" s="32">
        <f>SUMIFS(Xero!$F:$F,Xero!$B:$B,Heron!AW$9,Xero!$A:$A,Heron!$A$4,Xero!$E:$E,Heron!$A33)+SUMIFS(Xero!$F:$F,Xero!$B:$B,Heron!AW$9,Xero!$A:$A,Heron!$A$5,Xero!$E:$E,Heron!$A33)</f>
        <v>0</v>
      </c>
      <c r="AX33" s="32">
        <f>SUMIFS(Xero!$F:$F,Xero!$B:$B,Heron!AX$9,Xero!$A:$A,Heron!$A$4,Xero!$E:$E,Heron!$A33)+SUMIFS(Xero!$F:$F,Xero!$B:$B,Heron!AX$9,Xero!$A:$A,Heron!$A$5,Xero!$E:$E,Heron!$A33)</f>
        <v>0</v>
      </c>
      <c r="AY33" s="32">
        <f>SUMIFS(Xero!$F:$F,Xero!$B:$B,Heron!AY$9,Xero!$A:$A,Heron!$A$4,Xero!$E:$E,Heron!$A33)+SUMIFS(Xero!$F:$F,Xero!$B:$B,Heron!AY$9,Xero!$A:$A,Heron!$A$5,Xero!$E:$E,Heron!$A33)</f>
        <v>0</v>
      </c>
      <c r="AZ33" s="32">
        <f>SUMIFS(Xero!$F:$F,Xero!$B:$B,Heron!AZ$9,Xero!$A:$A,Heron!$A$4,Xero!$E:$E,Heron!$A33)+SUMIFS(Xero!$F:$F,Xero!$B:$B,Heron!AZ$9,Xero!$A:$A,Heron!$A$5,Xero!$E:$E,Heron!$A33)</f>
        <v>0</v>
      </c>
      <c r="BA33" s="32">
        <f>SUMIFS(Xero!$F:$F,Xero!$B:$B,Heron!BA$9,Xero!$A:$A,Heron!$A$4,Xero!$E:$E,Heron!$A33)+SUMIFS(Xero!$F:$F,Xero!$B:$B,Heron!BA$9,Xero!$A:$A,Heron!$A$5,Xero!$E:$E,Heron!$A33)</f>
        <v>0</v>
      </c>
      <c r="BB33" s="32">
        <f>SUMIFS(Xero!$F:$F,Xero!$B:$B,Heron!BB$9,Xero!$A:$A,Heron!$A$4,Xero!$E:$E,Heron!$A33)+SUMIFS(Xero!$F:$F,Xero!$B:$B,Heron!BB$9,Xero!$A:$A,Heron!$A$5,Xero!$E:$E,Heron!$A33)</f>
        <v>0</v>
      </c>
      <c r="BC33" s="32">
        <f>SUMIFS(Xero!$F:$F,Xero!$B:$B,Heron!BC$9,Xero!$A:$A,Heron!$A$4,Xero!$E:$E,Heron!$A33)+SUMIFS(Xero!$F:$F,Xero!$B:$B,Heron!BC$9,Xero!$A:$A,Heron!$A$5,Xero!$E:$E,Heron!$A33)</f>
        <v>0</v>
      </c>
      <c r="BD33" s="32">
        <f>SUMIFS(Xero!$F:$F,Xero!$B:$B,Heron!BD$9,Xero!$A:$A,Heron!$A$4,Xero!$E:$E,Heron!$A33)+SUMIFS(Xero!$F:$F,Xero!$B:$B,Heron!BD$9,Xero!$A:$A,Heron!$A$5,Xero!$E:$E,Heron!$A33)</f>
        <v>0</v>
      </c>
      <c r="BE33" s="32">
        <f>SUMIFS(Xero!$F:$F,Xero!$B:$B,Heron!BE$9,Xero!$A:$A,Heron!$A$4,Xero!$E:$E,Heron!$A33)+SUMIFS(Xero!$F:$F,Xero!$B:$B,Heron!BE$9,Xero!$A:$A,Heron!$A$5,Xero!$E:$E,Heron!$A33)</f>
        <v>0</v>
      </c>
      <c r="BF33" s="32">
        <f t="shared" si="6"/>
        <v>215952</v>
      </c>
      <c r="BG33" s="1">
        <f t="shared" si="7"/>
        <v>215952</v>
      </c>
      <c r="BH33" s="1">
        <f t="shared" si="8"/>
        <v>0</v>
      </c>
    </row>
    <row r="34" spans="1:60" ht="16" x14ac:dyDescent="0.2">
      <c r="A34" s="31" t="s">
        <v>1085</v>
      </c>
      <c r="D34" s="32">
        <f>SUMIFS(Xero!$F:$F,Xero!$B:$B,Heron!D$9,Xero!$A:$A,Heron!$A$4,Xero!$E:$E,Heron!$A34)+SUMIFS(Xero!$F:$F,Xero!$B:$B,Heron!D$9,Xero!$A:$A,Heron!$A$5,Xero!$E:$E,Heron!$A34)</f>
        <v>0</v>
      </c>
      <c r="E34" s="32">
        <f>SUMIFS(Xero!$F:$F,Xero!$B:$B,Heron!E$9,Xero!$A:$A,Heron!$A$4,Xero!$E:$E,Heron!$A34)+SUMIFS(Xero!$F:$F,Xero!$B:$B,Heron!E$9,Xero!$A:$A,Heron!$A$5,Xero!$E:$E,Heron!$A34)</f>
        <v>0</v>
      </c>
      <c r="F34" s="32">
        <f>SUMIFS(Xero!$F:$F,Xero!$B:$B,Heron!F$9,Xero!$A:$A,Heron!$A$4,Xero!$E:$E,Heron!$A34)+SUMIFS(Xero!$F:$F,Xero!$B:$B,Heron!F$9,Xero!$A:$A,Heron!$A$5,Xero!$E:$E,Heron!$A34)</f>
        <v>0</v>
      </c>
      <c r="G34" s="32">
        <f>SUMIFS(Xero!$F:$F,Xero!$B:$B,Heron!G$9,Xero!$A:$A,Heron!$A$4,Xero!$E:$E,Heron!$A34)+SUMIFS(Xero!$F:$F,Xero!$B:$B,Heron!G$9,Xero!$A:$A,Heron!$A$5,Xero!$E:$E,Heron!$A34)</f>
        <v>0</v>
      </c>
      <c r="H34" s="32">
        <f>SUMIFS(Xero!$F:$F,Xero!$B:$B,Heron!H$9,Xero!$A:$A,Heron!$A$4,Xero!$E:$E,Heron!$A34)+SUMIFS(Xero!$F:$F,Xero!$B:$B,Heron!H$9,Xero!$A:$A,Heron!$A$5,Xero!$E:$E,Heron!$A34)</f>
        <v>0</v>
      </c>
      <c r="I34" s="32">
        <f>SUMIFS(Xero!$F:$F,Xero!$B:$B,Heron!I$9,Xero!$A:$A,Heron!$A$4,Xero!$E:$E,Heron!$A34)+SUMIFS(Xero!$F:$F,Xero!$B:$B,Heron!I$9,Xero!$A:$A,Heron!$A$5,Xero!$E:$E,Heron!$A34)</f>
        <v>0</v>
      </c>
      <c r="J34" s="32">
        <f>SUMIFS(Xero!$F:$F,Xero!$B:$B,Heron!J$9,Xero!$A:$A,Heron!$A$4,Xero!$E:$E,Heron!$A34)+SUMIFS(Xero!$F:$F,Xero!$B:$B,Heron!J$9,Xero!$A:$A,Heron!$A$5,Xero!$E:$E,Heron!$A34)</f>
        <v>0</v>
      </c>
      <c r="K34" s="32">
        <f>SUMIFS(Xero!$F:$F,Xero!$B:$B,Heron!K$9,Xero!$A:$A,Heron!$A$4,Xero!$E:$E,Heron!$A34)+SUMIFS(Xero!$F:$F,Xero!$B:$B,Heron!K$9,Xero!$A:$A,Heron!$A$5,Xero!$E:$E,Heron!$A34)</f>
        <v>0</v>
      </c>
      <c r="L34" s="32">
        <f>SUMIFS(Xero!$F:$F,Xero!$B:$B,Heron!L$9,Xero!$A:$A,Heron!$A$4,Xero!$E:$E,Heron!$A34)+SUMIFS(Xero!$F:$F,Xero!$B:$B,Heron!L$9,Xero!$A:$A,Heron!$A$5,Xero!$E:$E,Heron!$A34)</f>
        <v>0</v>
      </c>
      <c r="M34" s="32">
        <f>SUMIFS(Xero!$F:$F,Xero!$B:$B,Heron!M$9,Xero!$A:$A,Heron!$A$4,Xero!$E:$E,Heron!$A34)+SUMIFS(Xero!$F:$F,Xero!$B:$B,Heron!M$9,Xero!$A:$A,Heron!$A$5,Xero!$E:$E,Heron!$A34)</f>
        <v>0</v>
      </c>
      <c r="N34" s="32">
        <f>SUMIFS(Xero!$F:$F,Xero!$B:$B,Heron!N$9,Xero!$A:$A,Heron!$A$4,Xero!$E:$E,Heron!$A34)+SUMIFS(Xero!$F:$F,Xero!$B:$B,Heron!N$9,Xero!$A:$A,Heron!$A$5,Xero!$E:$E,Heron!$A34)</f>
        <v>0</v>
      </c>
      <c r="O34" s="32">
        <f>SUMIFS(Xero!$F:$F,Xero!$B:$B,Heron!O$9,Xero!$A:$A,Heron!$A$4,Xero!$E:$E,Heron!$A34)+SUMIFS(Xero!$F:$F,Xero!$B:$B,Heron!O$9,Xero!$A:$A,Heron!$A$5,Xero!$E:$E,Heron!$A34)</f>
        <v>0</v>
      </c>
      <c r="P34" s="32">
        <f>SUMIFS(Xero!$F:$F,Xero!$B:$B,Heron!P$9,Xero!$A:$A,Heron!$A$4,Xero!$E:$E,Heron!$A34)+SUMIFS(Xero!$F:$F,Xero!$B:$B,Heron!P$9,Xero!$A:$A,Heron!$A$5,Xero!$E:$E,Heron!$A34)</f>
        <v>0</v>
      </c>
      <c r="Q34" s="32">
        <f>SUMIFS(Xero!$F:$F,Xero!$B:$B,Heron!Q$9,Xero!$A:$A,Heron!$A$4,Xero!$E:$E,Heron!$A34)+SUMIFS(Xero!$F:$F,Xero!$B:$B,Heron!Q$9,Xero!$A:$A,Heron!$A$5,Xero!$E:$E,Heron!$A34)</f>
        <v>0</v>
      </c>
      <c r="R34" s="32">
        <f>SUMIFS(Xero!$F:$F,Xero!$B:$B,Heron!R$9,Xero!$A:$A,Heron!$A$4,Xero!$E:$E,Heron!$A34)+SUMIFS(Xero!$F:$F,Xero!$B:$B,Heron!R$9,Xero!$A:$A,Heron!$A$5,Xero!$E:$E,Heron!$A34)</f>
        <v>0</v>
      </c>
      <c r="S34" s="32">
        <f>SUMIFS(Xero!$F:$F,Xero!$B:$B,Heron!S$9,Xero!$A:$A,Heron!$A$4,Xero!$E:$E,Heron!$A34)+SUMIFS(Xero!$F:$F,Xero!$B:$B,Heron!S$9,Xero!$A:$A,Heron!$A$5,Xero!$E:$E,Heron!$A34)</f>
        <v>0</v>
      </c>
      <c r="T34" s="32">
        <f>SUMIFS(Xero!$F:$F,Xero!$B:$B,Heron!T$9,Xero!$A:$A,Heron!$A$4,Xero!$E:$E,Heron!$A34)+SUMIFS(Xero!$F:$F,Xero!$B:$B,Heron!T$9,Xero!$A:$A,Heron!$A$5,Xero!$E:$E,Heron!$A34)</f>
        <v>0</v>
      </c>
      <c r="U34" s="32">
        <f>SUMIFS(Xero!$F:$F,Xero!$B:$B,Heron!U$9,Xero!$A:$A,Heron!$A$4,Xero!$E:$E,Heron!$A34)+SUMIFS(Xero!$F:$F,Xero!$B:$B,Heron!U$9,Xero!$A:$A,Heron!$A$5,Xero!$E:$E,Heron!$A34)</f>
        <v>0</v>
      </c>
      <c r="V34" s="32">
        <f>SUMIFS(Xero!$F:$F,Xero!$B:$B,Heron!V$9,Xero!$A:$A,Heron!$A$4,Xero!$E:$E,Heron!$A34)+SUMIFS(Xero!$F:$F,Xero!$B:$B,Heron!V$9,Xero!$A:$A,Heron!$A$5,Xero!$E:$E,Heron!$A34)</f>
        <v>0</v>
      </c>
      <c r="W34" s="32">
        <f>SUMIFS(Xero!$F:$F,Xero!$B:$B,Heron!W$9,Xero!$A:$A,Heron!$A$4,Xero!$E:$E,Heron!$A34)+SUMIFS(Xero!$F:$F,Xero!$B:$B,Heron!W$9,Xero!$A:$A,Heron!$A$5,Xero!$E:$E,Heron!$A34)</f>
        <v>0</v>
      </c>
      <c r="X34" s="32">
        <f>SUMIFS(Xero!$F:$F,Xero!$B:$B,Heron!X$9,Xero!$A:$A,Heron!$A$4,Xero!$E:$E,Heron!$A34)+SUMIFS(Xero!$F:$F,Xero!$B:$B,Heron!X$9,Xero!$A:$A,Heron!$A$5,Xero!$E:$E,Heron!$A34)</f>
        <v>0</v>
      </c>
      <c r="Y34" s="32">
        <f>SUMIFS(Xero!$F:$F,Xero!$B:$B,Heron!Y$9,Xero!$A:$A,Heron!$A$4,Xero!$E:$E,Heron!$A34)+SUMIFS(Xero!$F:$F,Xero!$B:$B,Heron!Y$9,Xero!$A:$A,Heron!$A$5,Xero!$E:$E,Heron!$A34)</f>
        <v>0</v>
      </c>
      <c r="Z34" s="32">
        <f>SUMIFS(Xero!$F:$F,Xero!$B:$B,Heron!Z$9,Xero!$A:$A,Heron!$A$4,Xero!$E:$E,Heron!$A34)+SUMIFS(Xero!$F:$F,Xero!$B:$B,Heron!Z$9,Xero!$A:$A,Heron!$A$5,Xero!$E:$E,Heron!$A34)</f>
        <v>0</v>
      </c>
      <c r="AA34" s="32">
        <f>SUMIFS(Xero!$F:$F,Xero!$B:$B,Heron!AA$9,Xero!$A:$A,Heron!$A$4,Xero!$E:$E,Heron!$A34)+SUMIFS(Xero!$F:$F,Xero!$B:$B,Heron!AA$9,Xero!$A:$A,Heron!$A$5,Xero!$E:$E,Heron!$A34)</f>
        <v>11726</v>
      </c>
      <c r="AB34" s="32">
        <f>SUMIFS(Xero!$F:$F,Xero!$B:$B,Heron!AB$9,Xero!$A:$A,Heron!$A$4,Xero!$E:$E,Heron!$A34)+SUMIFS(Xero!$F:$F,Xero!$B:$B,Heron!AB$9,Xero!$A:$A,Heron!$A$5,Xero!$E:$E,Heron!$A34)</f>
        <v>0</v>
      </c>
      <c r="AC34" s="32">
        <f>SUMIFS(Xero!$F:$F,Xero!$B:$B,Heron!AC$9,Xero!$A:$A,Heron!$A$4,Xero!$E:$E,Heron!$A34)+SUMIFS(Xero!$F:$F,Xero!$B:$B,Heron!AC$9,Xero!$A:$A,Heron!$A$5,Xero!$E:$E,Heron!$A34)</f>
        <v>0</v>
      </c>
      <c r="AD34" s="32">
        <f>SUMIFS(Xero!$F:$F,Xero!$B:$B,Heron!AD$9,Xero!$A:$A,Heron!$A$4,Xero!$E:$E,Heron!$A34)+SUMIFS(Xero!$F:$F,Xero!$B:$B,Heron!AD$9,Xero!$A:$A,Heron!$A$5,Xero!$E:$E,Heron!$A34)</f>
        <v>0</v>
      </c>
      <c r="AE34" s="32">
        <f>SUMIFS(Xero!$F:$F,Xero!$B:$B,Heron!AE$9,Xero!$A:$A,Heron!$A$4,Xero!$E:$E,Heron!$A34)+SUMIFS(Xero!$F:$F,Xero!$B:$B,Heron!AE$9,Xero!$A:$A,Heron!$A$5,Xero!$E:$E,Heron!$A34)</f>
        <v>0</v>
      </c>
      <c r="AF34" s="32">
        <f>SUMIFS(Xero!$F:$F,Xero!$B:$B,Heron!AF$9,Xero!$A:$A,Heron!$A$4,Xero!$E:$E,Heron!$A34)+SUMIFS(Xero!$F:$F,Xero!$B:$B,Heron!AF$9,Xero!$A:$A,Heron!$A$5,Xero!$E:$E,Heron!$A34)</f>
        <v>4602</v>
      </c>
      <c r="AG34" s="32">
        <f>SUMIFS(Xero!$F:$F,Xero!$B:$B,Heron!AG$9,Xero!$A:$A,Heron!$A$4,Xero!$E:$E,Heron!$A34)+SUMIFS(Xero!$F:$F,Xero!$B:$B,Heron!AG$9,Xero!$A:$A,Heron!$A$5,Xero!$E:$E,Heron!$A34)</f>
        <v>0</v>
      </c>
      <c r="AH34" s="32">
        <f>SUMIFS(Xero!$F:$F,Xero!$B:$B,Heron!AH$9,Xero!$A:$A,Heron!$A$4,Xero!$E:$E,Heron!$A34)+SUMIFS(Xero!$F:$F,Xero!$B:$B,Heron!AH$9,Xero!$A:$A,Heron!$A$5,Xero!$E:$E,Heron!$A34)</f>
        <v>9967.1</v>
      </c>
      <c r="AI34" s="32">
        <f>SUMIFS(Xero!$F:$F,Xero!$B:$B,Heron!AI$9,Xero!$A:$A,Heron!$A$4,Xero!$E:$E,Heron!$A34)+SUMIFS(Xero!$F:$F,Xero!$B:$B,Heron!AI$9,Xero!$A:$A,Heron!$A$5,Xero!$E:$E,Heron!$A34)</f>
        <v>0</v>
      </c>
      <c r="AJ34" s="32">
        <f>SUMIFS(Xero!$F:$F,Xero!$B:$B,Heron!AJ$9,Xero!$A:$A,Heron!$A$4,Xero!$E:$E,Heron!$A34)+SUMIFS(Xero!$F:$F,Xero!$B:$B,Heron!AJ$9,Xero!$A:$A,Heron!$A$5,Xero!$E:$E,Heron!$A34)</f>
        <v>0</v>
      </c>
      <c r="AK34" s="32">
        <f>SUMIFS(Xero!$F:$F,Xero!$B:$B,Heron!AK$9,Xero!$A:$A,Heron!$A$4,Xero!$E:$E,Heron!$A34)+SUMIFS(Xero!$F:$F,Xero!$B:$B,Heron!AK$9,Xero!$A:$A,Heron!$A$5,Xero!$E:$E,Heron!$A34)</f>
        <v>0</v>
      </c>
      <c r="AL34" s="32">
        <f>SUMIFS(Xero!$F:$F,Xero!$B:$B,Heron!AL$9,Xero!$A:$A,Heron!$A$4,Xero!$E:$E,Heron!$A34)+SUMIFS(Xero!$F:$F,Xero!$B:$B,Heron!AL$9,Xero!$A:$A,Heron!$A$5,Xero!$E:$E,Heron!$A34)</f>
        <v>0</v>
      </c>
      <c r="AM34" s="32">
        <f>SUMIFS(Xero!$F:$F,Xero!$B:$B,Heron!AM$9,Xero!$A:$A,Heron!$A$4,Xero!$E:$E,Heron!$A34)+SUMIFS(Xero!$F:$F,Xero!$B:$B,Heron!AM$9,Xero!$A:$A,Heron!$A$5,Xero!$E:$E,Heron!$A34)</f>
        <v>0</v>
      </c>
      <c r="AN34" s="32">
        <f>SUMIFS(Xero!$F:$F,Xero!$B:$B,Heron!AN$9,Xero!$A:$A,Heron!$A$4,Xero!$E:$E,Heron!$A34)+SUMIFS(Xero!$F:$F,Xero!$B:$B,Heron!AN$9,Xero!$A:$A,Heron!$A$5,Xero!$E:$E,Heron!$A34)</f>
        <v>0</v>
      </c>
      <c r="AO34" s="32">
        <f>SUMIFS(Xero!$F:$F,Xero!$B:$B,Heron!AO$9,Xero!$A:$A,Heron!$A$4,Xero!$E:$E,Heron!$A34)+SUMIFS(Xero!$F:$F,Xero!$B:$B,Heron!AO$9,Xero!$A:$A,Heron!$A$5,Xero!$E:$E,Heron!$A34)</f>
        <v>0</v>
      </c>
      <c r="AP34" s="32">
        <f>SUMIFS(Xero!$F:$F,Xero!$B:$B,Heron!AP$9,Xero!$A:$A,Heron!$A$4,Xero!$E:$E,Heron!$A34)+SUMIFS(Xero!$F:$F,Xero!$B:$B,Heron!AP$9,Xero!$A:$A,Heron!$A$5,Xero!$E:$E,Heron!$A34)</f>
        <v>0</v>
      </c>
      <c r="AQ34" s="32">
        <f>SUMIFS(Xero!$F:$F,Xero!$B:$B,Heron!AQ$9,Xero!$A:$A,Heron!$A$4,Xero!$E:$E,Heron!$A34)+SUMIFS(Xero!$F:$F,Xero!$B:$B,Heron!AQ$9,Xero!$A:$A,Heron!$A$5,Xero!$E:$E,Heron!$A34)</f>
        <v>0</v>
      </c>
      <c r="AR34" s="32">
        <f>SUMIFS(Xero!$F:$F,Xero!$B:$B,Heron!AR$9,Xero!$A:$A,Heron!$A$4,Xero!$E:$E,Heron!$A34)+SUMIFS(Xero!$F:$F,Xero!$B:$B,Heron!AR$9,Xero!$A:$A,Heron!$A$5,Xero!$E:$E,Heron!$A34)</f>
        <v>0</v>
      </c>
      <c r="AS34" s="32">
        <f>SUMIFS(Xero!$F:$F,Xero!$B:$B,Heron!AS$9,Xero!$A:$A,Heron!$A$4,Xero!$E:$E,Heron!$A34)+SUMIFS(Xero!$F:$F,Xero!$B:$B,Heron!AS$9,Xero!$A:$A,Heron!$A$5,Xero!$E:$E,Heron!$A34)</f>
        <v>0</v>
      </c>
      <c r="AT34" s="32">
        <f>SUMIFS(Xero!$F:$F,Xero!$B:$B,Heron!AT$9,Xero!$A:$A,Heron!$A$4,Xero!$E:$E,Heron!$A34)+SUMIFS(Xero!$F:$F,Xero!$B:$B,Heron!AT$9,Xero!$A:$A,Heron!$A$5,Xero!$E:$E,Heron!$A34)</f>
        <v>0</v>
      </c>
      <c r="AU34" s="32">
        <f>SUMIFS(Xero!$F:$F,Xero!$B:$B,Heron!AU$9,Xero!$A:$A,Heron!$A$4,Xero!$E:$E,Heron!$A34)+SUMIFS(Xero!$F:$F,Xero!$B:$B,Heron!AU$9,Xero!$A:$A,Heron!$A$5,Xero!$E:$E,Heron!$A34)</f>
        <v>0</v>
      </c>
      <c r="AV34" s="32">
        <f>SUMIFS(Xero!$F:$F,Xero!$B:$B,Heron!AV$9,Xero!$A:$A,Heron!$A$4,Xero!$E:$E,Heron!$A34)+SUMIFS(Xero!$F:$F,Xero!$B:$B,Heron!AV$9,Xero!$A:$A,Heron!$A$5,Xero!$E:$E,Heron!$A34)</f>
        <v>0</v>
      </c>
      <c r="AW34" s="32">
        <f>SUMIFS(Xero!$F:$F,Xero!$B:$B,Heron!AW$9,Xero!$A:$A,Heron!$A$4,Xero!$E:$E,Heron!$A34)+SUMIFS(Xero!$F:$F,Xero!$B:$B,Heron!AW$9,Xero!$A:$A,Heron!$A$5,Xero!$E:$E,Heron!$A34)</f>
        <v>0</v>
      </c>
      <c r="AX34" s="32">
        <f>SUMIFS(Xero!$F:$F,Xero!$B:$B,Heron!AX$9,Xero!$A:$A,Heron!$A$4,Xero!$E:$E,Heron!$A34)+SUMIFS(Xero!$F:$F,Xero!$B:$B,Heron!AX$9,Xero!$A:$A,Heron!$A$5,Xero!$E:$E,Heron!$A34)</f>
        <v>0</v>
      </c>
      <c r="AY34" s="32">
        <f>SUMIFS(Xero!$F:$F,Xero!$B:$B,Heron!AY$9,Xero!$A:$A,Heron!$A$4,Xero!$E:$E,Heron!$A34)+SUMIFS(Xero!$F:$F,Xero!$B:$B,Heron!AY$9,Xero!$A:$A,Heron!$A$5,Xero!$E:$E,Heron!$A34)</f>
        <v>0</v>
      </c>
      <c r="AZ34" s="32">
        <f>SUMIFS(Xero!$F:$F,Xero!$B:$B,Heron!AZ$9,Xero!$A:$A,Heron!$A$4,Xero!$E:$E,Heron!$A34)+SUMIFS(Xero!$F:$F,Xero!$B:$B,Heron!AZ$9,Xero!$A:$A,Heron!$A$5,Xero!$E:$E,Heron!$A34)</f>
        <v>0</v>
      </c>
      <c r="BA34" s="32">
        <f>SUMIFS(Xero!$F:$F,Xero!$B:$B,Heron!BA$9,Xero!$A:$A,Heron!$A$4,Xero!$E:$E,Heron!$A34)+SUMIFS(Xero!$F:$F,Xero!$B:$B,Heron!BA$9,Xero!$A:$A,Heron!$A$5,Xero!$E:$E,Heron!$A34)</f>
        <v>0</v>
      </c>
      <c r="BB34" s="32">
        <f>SUMIFS(Xero!$F:$F,Xero!$B:$B,Heron!BB$9,Xero!$A:$A,Heron!$A$4,Xero!$E:$E,Heron!$A34)+SUMIFS(Xero!$F:$F,Xero!$B:$B,Heron!BB$9,Xero!$A:$A,Heron!$A$5,Xero!$E:$E,Heron!$A34)</f>
        <v>0</v>
      </c>
      <c r="BC34" s="32">
        <f>SUMIFS(Xero!$F:$F,Xero!$B:$B,Heron!BC$9,Xero!$A:$A,Heron!$A$4,Xero!$E:$E,Heron!$A34)+SUMIFS(Xero!$F:$F,Xero!$B:$B,Heron!BC$9,Xero!$A:$A,Heron!$A$5,Xero!$E:$E,Heron!$A34)</f>
        <v>0</v>
      </c>
      <c r="BD34" s="32">
        <f>SUMIFS(Xero!$F:$F,Xero!$B:$B,Heron!BD$9,Xero!$A:$A,Heron!$A$4,Xero!$E:$E,Heron!$A34)+SUMIFS(Xero!$F:$F,Xero!$B:$B,Heron!BD$9,Xero!$A:$A,Heron!$A$5,Xero!$E:$E,Heron!$A34)</f>
        <v>0</v>
      </c>
      <c r="BE34" s="32">
        <f>SUMIFS(Xero!$F:$F,Xero!$B:$B,Heron!BE$9,Xero!$A:$A,Heron!$A$4,Xero!$E:$E,Heron!$A34)+SUMIFS(Xero!$F:$F,Xero!$B:$B,Heron!BE$9,Xero!$A:$A,Heron!$A$5,Xero!$E:$E,Heron!$A34)</f>
        <v>0</v>
      </c>
      <c r="BF34" s="32">
        <f t="shared" si="6"/>
        <v>26295.1</v>
      </c>
      <c r="BG34" s="1">
        <f t="shared" si="7"/>
        <v>26295.1</v>
      </c>
      <c r="BH34" s="1">
        <f t="shared" si="8"/>
        <v>0</v>
      </c>
    </row>
    <row r="35" spans="1:60" ht="16" x14ac:dyDescent="0.2">
      <c r="A35" s="31" t="s">
        <v>1086</v>
      </c>
      <c r="D35" s="32">
        <f>SUMIFS(Xero!$F:$F,Xero!$B:$B,Heron!D$9,Xero!$A:$A,Heron!$A$4,Xero!$E:$E,Heron!$A35)+SUMIFS(Xero!$F:$F,Xero!$B:$B,Heron!D$9,Xero!$A:$A,Heron!$A$5,Xero!$E:$E,Heron!$A35)</f>
        <v>0</v>
      </c>
      <c r="E35" s="32">
        <f>SUMIFS(Xero!$F:$F,Xero!$B:$B,Heron!E$9,Xero!$A:$A,Heron!$A$4,Xero!$E:$E,Heron!$A35)+SUMIFS(Xero!$F:$F,Xero!$B:$B,Heron!E$9,Xero!$A:$A,Heron!$A$5,Xero!$E:$E,Heron!$A35)</f>
        <v>0</v>
      </c>
      <c r="F35" s="32">
        <f>SUMIFS(Xero!$F:$F,Xero!$B:$B,Heron!F$9,Xero!$A:$A,Heron!$A$4,Xero!$E:$E,Heron!$A35)+SUMIFS(Xero!$F:$F,Xero!$B:$B,Heron!F$9,Xero!$A:$A,Heron!$A$5,Xero!$E:$E,Heron!$A35)</f>
        <v>0</v>
      </c>
      <c r="G35" s="32">
        <f>SUMIFS(Xero!$F:$F,Xero!$B:$B,Heron!G$9,Xero!$A:$A,Heron!$A$4,Xero!$E:$E,Heron!$A35)+SUMIFS(Xero!$F:$F,Xero!$B:$B,Heron!G$9,Xero!$A:$A,Heron!$A$5,Xero!$E:$E,Heron!$A35)</f>
        <v>0</v>
      </c>
      <c r="H35" s="32">
        <f>SUMIFS(Xero!$F:$F,Xero!$B:$B,Heron!H$9,Xero!$A:$A,Heron!$A$4,Xero!$E:$E,Heron!$A35)+SUMIFS(Xero!$F:$F,Xero!$B:$B,Heron!H$9,Xero!$A:$A,Heron!$A$5,Xero!$E:$E,Heron!$A35)</f>
        <v>0</v>
      </c>
      <c r="I35" s="32">
        <f>SUMIFS(Xero!$F:$F,Xero!$B:$B,Heron!I$9,Xero!$A:$A,Heron!$A$4,Xero!$E:$E,Heron!$A35)+SUMIFS(Xero!$F:$F,Xero!$B:$B,Heron!I$9,Xero!$A:$A,Heron!$A$5,Xero!$E:$E,Heron!$A35)</f>
        <v>0</v>
      </c>
      <c r="J35" s="32">
        <f>SUMIFS(Xero!$F:$F,Xero!$B:$B,Heron!J$9,Xero!$A:$A,Heron!$A$4,Xero!$E:$E,Heron!$A35)+SUMIFS(Xero!$F:$F,Xero!$B:$B,Heron!J$9,Xero!$A:$A,Heron!$A$5,Xero!$E:$E,Heron!$A35)</f>
        <v>0</v>
      </c>
      <c r="K35" s="32">
        <f>SUMIFS(Xero!$F:$F,Xero!$B:$B,Heron!K$9,Xero!$A:$A,Heron!$A$4,Xero!$E:$E,Heron!$A35)+SUMIFS(Xero!$F:$F,Xero!$B:$B,Heron!K$9,Xero!$A:$A,Heron!$A$5,Xero!$E:$E,Heron!$A35)</f>
        <v>0</v>
      </c>
      <c r="L35" s="32">
        <f>SUMIFS(Xero!$F:$F,Xero!$B:$B,Heron!L$9,Xero!$A:$A,Heron!$A$4,Xero!$E:$E,Heron!$A35)+SUMIFS(Xero!$F:$F,Xero!$B:$B,Heron!L$9,Xero!$A:$A,Heron!$A$5,Xero!$E:$E,Heron!$A35)</f>
        <v>0</v>
      </c>
      <c r="M35" s="32">
        <f>SUMIFS(Xero!$F:$F,Xero!$B:$B,Heron!M$9,Xero!$A:$A,Heron!$A$4,Xero!$E:$E,Heron!$A35)+SUMIFS(Xero!$F:$F,Xero!$B:$B,Heron!M$9,Xero!$A:$A,Heron!$A$5,Xero!$E:$E,Heron!$A35)</f>
        <v>0</v>
      </c>
      <c r="N35" s="32">
        <f>SUMIFS(Xero!$F:$F,Xero!$B:$B,Heron!N$9,Xero!$A:$A,Heron!$A$4,Xero!$E:$E,Heron!$A35)+SUMIFS(Xero!$F:$F,Xero!$B:$B,Heron!N$9,Xero!$A:$A,Heron!$A$5,Xero!$E:$E,Heron!$A35)</f>
        <v>0</v>
      </c>
      <c r="O35" s="32">
        <f>SUMIFS(Xero!$F:$F,Xero!$B:$B,Heron!O$9,Xero!$A:$A,Heron!$A$4,Xero!$E:$E,Heron!$A35)+SUMIFS(Xero!$F:$F,Xero!$B:$B,Heron!O$9,Xero!$A:$A,Heron!$A$5,Xero!$E:$E,Heron!$A35)</f>
        <v>0</v>
      </c>
      <c r="P35" s="32">
        <f>SUMIFS(Xero!$F:$F,Xero!$B:$B,Heron!P$9,Xero!$A:$A,Heron!$A$4,Xero!$E:$E,Heron!$A35)+SUMIFS(Xero!$F:$F,Xero!$B:$B,Heron!P$9,Xero!$A:$A,Heron!$A$5,Xero!$E:$E,Heron!$A35)</f>
        <v>0</v>
      </c>
      <c r="Q35" s="32">
        <f>SUMIFS(Xero!$F:$F,Xero!$B:$B,Heron!Q$9,Xero!$A:$A,Heron!$A$4,Xero!$E:$E,Heron!$A35)+SUMIFS(Xero!$F:$F,Xero!$B:$B,Heron!Q$9,Xero!$A:$A,Heron!$A$5,Xero!$E:$E,Heron!$A35)</f>
        <v>0</v>
      </c>
      <c r="R35" s="32">
        <f>SUMIFS(Xero!$F:$F,Xero!$B:$B,Heron!R$9,Xero!$A:$A,Heron!$A$4,Xero!$E:$E,Heron!$A35)+SUMIFS(Xero!$F:$F,Xero!$B:$B,Heron!R$9,Xero!$A:$A,Heron!$A$5,Xero!$E:$E,Heron!$A35)</f>
        <v>0</v>
      </c>
      <c r="S35" s="32">
        <f>SUMIFS(Xero!$F:$F,Xero!$B:$B,Heron!S$9,Xero!$A:$A,Heron!$A$4,Xero!$E:$E,Heron!$A35)+SUMIFS(Xero!$F:$F,Xero!$B:$B,Heron!S$9,Xero!$A:$A,Heron!$A$5,Xero!$E:$E,Heron!$A35)</f>
        <v>0</v>
      </c>
      <c r="T35" s="32">
        <f>SUMIFS(Xero!$F:$F,Xero!$B:$B,Heron!T$9,Xero!$A:$A,Heron!$A$4,Xero!$E:$E,Heron!$A35)+SUMIFS(Xero!$F:$F,Xero!$B:$B,Heron!T$9,Xero!$A:$A,Heron!$A$5,Xero!$E:$E,Heron!$A35)</f>
        <v>0</v>
      </c>
      <c r="U35" s="32">
        <f>SUMIFS(Xero!$F:$F,Xero!$B:$B,Heron!U$9,Xero!$A:$A,Heron!$A$4,Xero!$E:$E,Heron!$A35)+SUMIFS(Xero!$F:$F,Xero!$B:$B,Heron!U$9,Xero!$A:$A,Heron!$A$5,Xero!$E:$E,Heron!$A35)</f>
        <v>0</v>
      </c>
      <c r="V35" s="32">
        <f>SUMIFS(Xero!$F:$F,Xero!$B:$B,Heron!V$9,Xero!$A:$A,Heron!$A$4,Xero!$E:$E,Heron!$A35)+SUMIFS(Xero!$F:$F,Xero!$B:$B,Heron!V$9,Xero!$A:$A,Heron!$A$5,Xero!$E:$E,Heron!$A35)</f>
        <v>0</v>
      </c>
      <c r="W35" s="32">
        <f>SUMIFS(Xero!$F:$F,Xero!$B:$B,Heron!W$9,Xero!$A:$A,Heron!$A$4,Xero!$E:$E,Heron!$A35)+SUMIFS(Xero!$F:$F,Xero!$B:$B,Heron!W$9,Xero!$A:$A,Heron!$A$5,Xero!$E:$E,Heron!$A35)</f>
        <v>0</v>
      </c>
      <c r="X35" s="32">
        <f>SUMIFS(Xero!$F:$F,Xero!$B:$B,Heron!X$9,Xero!$A:$A,Heron!$A$4,Xero!$E:$E,Heron!$A35)+SUMIFS(Xero!$F:$F,Xero!$B:$B,Heron!X$9,Xero!$A:$A,Heron!$A$5,Xero!$E:$E,Heron!$A35)</f>
        <v>0</v>
      </c>
      <c r="Y35" s="32">
        <f>SUMIFS(Xero!$F:$F,Xero!$B:$B,Heron!Y$9,Xero!$A:$A,Heron!$A$4,Xero!$E:$E,Heron!$A35)+SUMIFS(Xero!$F:$F,Xero!$B:$B,Heron!Y$9,Xero!$A:$A,Heron!$A$5,Xero!$E:$E,Heron!$A35)</f>
        <v>0</v>
      </c>
      <c r="Z35" s="32">
        <f>SUMIFS(Xero!$F:$F,Xero!$B:$B,Heron!Z$9,Xero!$A:$A,Heron!$A$4,Xero!$E:$E,Heron!$A35)+SUMIFS(Xero!$F:$F,Xero!$B:$B,Heron!Z$9,Xero!$A:$A,Heron!$A$5,Xero!$E:$E,Heron!$A35)</f>
        <v>0</v>
      </c>
      <c r="AA35" s="32">
        <f>SUMIFS(Xero!$F:$F,Xero!$B:$B,Heron!AA$9,Xero!$A:$A,Heron!$A$4,Xero!$E:$E,Heron!$A35)+SUMIFS(Xero!$F:$F,Xero!$B:$B,Heron!AA$9,Xero!$A:$A,Heron!$A$5,Xero!$E:$E,Heron!$A35)</f>
        <v>0</v>
      </c>
      <c r="AB35" s="32">
        <f>SUMIFS(Xero!$F:$F,Xero!$B:$B,Heron!AB$9,Xero!$A:$A,Heron!$A$4,Xero!$E:$E,Heron!$A35)+SUMIFS(Xero!$F:$F,Xero!$B:$B,Heron!AB$9,Xero!$A:$A,Heron!$A$5,Xero!$E:$E,Heron!$A35)</f>
        <v>0</v>
      </c>
      <c r="AC35" s="32">
        <f>SUMIFS(Xero!$F:$F,Xero!$B:$B,Heron!AC$9,Xero!$A:$A,Heron!$A$4,Xero!$E:$E,Heron!$A35)+SUMIFS(Xero!$F:$F,Xero!$B:$B,Heron!AC$9,Xero!$A:$A,Heron!$A$5,Xero!$E:$E,Heron!$A35)</f>
        <v>0</v>
      </c>
      <c r="AD35" s="32">
        <f>SUMIFS(Xero!$F:$F,Xero!$B:$B,Heron!AD$9,Xero!$A:$A,Heron!$A$4,Xero!$E:$E,Heron!$A35)+SUMIFS(Xero!$F:$F,Xero!$B:$B,Heron!AD$9,Xero!$A:$A,Heron!$A$5,Xero!$E:$E,Heron!$A35)</f>
        <v>0</v>
      </c>
      <c r="AE35" s="32">
        <f>SUMIFS(Xero!$F:$F,Xero!$B:$B,Heron!AE$9,Xero!$A:$A,Heron!$A$4,Xero!$E:$E,Heron!$A35)+SUMIFS(Xero!$F:$F,Xero!$B:$B,Heron!AE$9,Xero!$A:$A,Heron!$A$5,Xero!$E:$E,Heron!$A35)</f>
        <v>0</v>
      </c>
      <c r="AF35" s="32">
        <f>SUMIFS(Xero!$F:$F,Xero!$B:$B,Heron!AF$9,Xero!$A:$A,Heron!$A$4,Xero!$E:$E,Heron!$A35)+SUMIFS(Xero!$F:$F,Xero!$B:$B,Heron!AF$9,Xero!$A:$A,Heron!$A$5,Xero!$E:$E,Heron!$A35)</f>
        <v>0</v>
      </c>
      <c r="AG35" s="32">
        <f>SUMIFS(Xero!$F:$F,Xero!$B:$B,Heron!AG$9,Xero!$A:$A,Heron!$A$4,Xero!$E:$E,Heron!$A35)+SUMIFS(Xero!$F:$F,Xero!$B:$B,Heron!AG$9,Xero!$A:$A,Heron!$A$5,Xero!$E:$E,Heron!$A35)</f>
        <v>28750</v>
      </c>
      <c r="AH35" s="32">
        <f>SUMIFS(Xero!$F:$F,Xero!$B:$B,Heron!AH$9,Xero!$A:$A,Heron!$A$4,Xero!$E:$E,Heron!$A35)+SUMIFS(Xero!$F:$F,Xero!$B:$B,Heron!AH$9,Xero!$A:$A,Heron!$A$5,Xero!$E:$E,Heron!$A35)</f>
        <v>0</v>
      </c>
      <c r="AI35" s="32">
        <f>SUMIFS(Xero!$F:$F,Xero!$B:$B,Heron!AI$9,Xero!$A:$A,Heron!$A$4,Xero!$E:$E,Heron!$A35)+SUMIFS(Xero!$F:$F,Xero!$B:$B,Heron!AI$9,Xero!$A:$A,Heron!$A$5,Xero!$E:$E,Heron!$A35)</f>
        <v>0</v>
      </c>
      <c r="AJ35" s="32">
        <f>SUMIFS(Xero!$F:$F,Xero!$B:$B,Heron!AJ$9,Xero!$A:$A,Heron!$A$4,Xero!$E:$E,Heron!$A35)+SUMIFS(Xero!$F:$F,Xero!$B:$B,Heron!AJ$9,Xero!$A:$A,Heron!$A$5,Xero!$E:$E,Heron!$A35)</f>
        <v>0</v>
      </c>
      <c r="AK35" s="32">
        <f>SUMIFS(Xero!$F:$F,Xero!$B:$B,Heron!AK$9,Xero!$A:$A,Heron!$A$4,Xero!$E:$E,Heron!$A35)+SUMIFS(Xero!$F:$F,Xero!$B:$B,Heron!AK$9,Xero!$A:$A,Heron!$A$5,Xero!$E:$E,Heron!$A35)</f>
        <v>0</v>
      </c>
      <c r="AL35" s="32">
        <f>SUMIFS(Xero!$F:$F,Xero!$B:$B,Heron!AL$9,Xero!$A:$A,Heron!$A$4,Xero!$E:$E,Heron!$A35)+SUMIFS(Xero!$F:$F,Xero!$B:$B,Heron!AL$9,Xero!$A:$A,Heron!$A$5,Xero!$E:$E,Heron!$A35)</f>
        <v>0</v>
      </c>
      <c r="AM35" s="32">
        <f>SUMIFS(Xero!$F:$F,Xero!$B:$B,Heron!AM$9,Xero!$A:$A,Heron!$A$4,Xero!$E:$E,Heron!$A35)+SUMIFS(Xero!$F:$F,Xero!$B:$B,Heron!AM$9,Xero!$A:$A,Heron!$A$5,Xero!$E:$E,Heron!$A35)</f>
        <v>0</v>
      </c>
      <c r="AN35" s="32">
        <f>SUMIFS(Xero!$F:$F,Xero!$B:$B,Heron!AN$9,Xero!$A:$A,Heron!$A$4,Xero!$E:$E,Heron!$A35)+SUMIFS(Xero!$F:$F,Xero!$B:$B,Heron!AN$9,Xero!$A:$A,Heron!$A$5,Xero!$E:$E,Heron!$A35)</f>
        <v>0</v>
      </c>
      <c r="AO35" s="32">
        <f>SUMIFS(Xero!$F:$F,Xero!$B:$B,Heron!AO$9,Xero!$A:$A,Heron!$A$4,Xero!$E:$E,Heron!$A35)+SUMIFS(Xero!$F:$F,Xero!$B:$B,Heron!AO$9,Xero!$A:$A,Heron!$A$5,Xero!$E:$E,Heron!$A35)</f>
        <v>0</v>
      </c>
      <c r="AP35" s="32">
        <f>SUMIFS(Xero!$F:$F,Xero!$B:$B,Heron!AP$9,Xero!$A:$A,Heron!$A$4,Xero!$E:$E,Heron!$A35)+SUMIFS(Xero!$F:$F,Xero!$B:$B,Heron!AP$9,Xero!$A:$A,Heron!$A$5,Xero!$E:$E,Heron!$A35)</f>
        <v>0</v>
      </c>
      <c r="AQ35" s="32">
        <f>SUMIFS(Xero!$F:$F,Xero!$B:$B,Heron!AQ$9,Xero!$A:$A,Heron!$A$4,Xero!$E:$E,Heron!$A35)+SUMIFS(Xero!$F:$F,Xero!$B:$B,Heron!AQ$9,Xero!$A:$A,Heron!$A$5,Xero!$E:$E,Heron!$A35)</f>
        <v>0</v>
      </c>
      <c r="AR35" s="32">
        <f>SUMIFS(Xero!$F:$F,Xero!$B:$B,Heron!AR$9,Xero!$A:$A,Heron!$A$4,Xero!$E:$E,Heron!$A35)+SUMIFS(Xero!$F:$F,Xero!$B:$B,Heron!AR$9,Xero!$A:$A,Heron!$A$5,Xero!$E:$E,Heron!$A35)</f>
        <v>0</v>
      </c>
      <c r="AS35" s="32">
        <f>SUMIFS(Xero!$F:$F,Xero!$B:$B,Heron!AS$9,Xero!$A:$A,Heron!$A$4,Xero!$E:$E,Heron!$A35)+SUMIFS(Xero!$F:$F,Xero!$B:$B,Heron!AS$9,Xero!$A:$A,Heron!$A$5,Xero!$E:$E,Heron!$A35)</f>
        <v>0</v>
      </c>
      <c r="AT35" s="32">
        <f>SUMIFS(Xero!$F:$F,Xero!$B:$B,Heron!AT$9,Xero!$A:$A,Heron!$A$4,Xero!$E:$E,Heron!$A35)+SUMIFS(Xero!$F:$F,Xero!$B:$B,Heron!AT$9,Xero!$A:$A,Heron!$A$5,Xero!$E:$E,Heron!$A35)</f>
        <v>0</v>
      </c>
      <c r="AU35" s="32">
        <f>SUMIFS(Xero!$F:$F,Xero!$B:$B,Heron!AU$9,Xero!$A:$A,Heron!$A$4,Xero!$E:$E,Heron!$A35)+SUMIFS(Xero!$F:$F,Xero!$B:$B,Heron!AU$9,Xero!$A:$A,Heron!$A$5,Xero!$E:$E,Heron!$A35)</f>
        <v>0</v>
      </c>
      <c r="AV35" s="32">
        <f>SUMIFS(Xero!$F:$F,Xero!$B:$B,Heron!AV$9,Xero!$A:$A,Heron!$A$4,Xero!$E:$E,Heron!$A35)+SUMIFS(Xero!$F:$F,Xero!$B:$B,Heron!AV$9,Xero!$A:$A,Heron!$A$5,Xero!$E:$E,Heron!$A35)</f>
        <v>0</v>
      </c>
      <c r="AW35" s="32">
        <f>SUMIFS(Xero!$F:$F,Xero!$B:$B,Heron!AW$9,Xero!$A:$A,Heron!$A$4,Xero!$E:$E,Heron!$A35)+SUMIFS(Xero!$F:$F,Xero!$B:$B,Heron!AW$9,Xero!$A:$A,Heron!$A$5,Xero!$E:$E,Heron!$A35)</f>
        <v>0</v>
      </c>
      <c r="AX35" s="32">
        <f>SUMIFS(Xero!$F:$F,Xero!$B:$B,Heron!AX$9,Xero!$A:$A,Heron!$A$4,Xero!$E:$E,Heron!$A35)+SUMIFS(Xero!$F:$F,Xero!$B:$B,Heron!AX$9,Xero!$A:$A,Heron!$A$5,Xero!$E:$E,Heron!$A35)</f>
        <v>0</v>
      </c>
      <c r="AY35" s="32">
        <f>SUMIFS(Xero!$F:$F,Xero!$B:$B,Heron!AY$9,Xero!$A:$A,Heron!$A$4,Xero!$E:$E,Heron!$A35)+SUMIFS(Xero!$F:$F,Xero!$B:$B,Heron!AY$9,Xero!$A:$A,Heron!$A$5,Xero!$E:$E,Heron!$A35)</f>
        <v>0</v>
      </c>
      <c r="AZ35" s="32">
        <f>SUMIFS(Xero!$F:$F,Xero!$B:$B,Heron!AZ$9,Xero!$A:$A,Heron!$A$4,Xero!$E:$E,Heron!$A35)+SUMIFS(Xero!$F:$F,Xero!$B:$B,Heron!AZ$9,Xero!$A:$A,Heron!$A$5,Xero!$E:$E,Heron!$A35)</f>
        <v>0</v>
      </c>
      <c r="BA35" s="32">
        <f>SUMIFS(Xero!$F:$F,Xero!$B:$B,Heron!BA$9,Xero!$A:$A,Heron!$A$4,Xero!$E:$E,Heron!$A35)+SUMIFS(Xero!$F:$F,Xero!$B:$B,Heron!BA$9,Xero!$A:$A,Heron!$A$5,Xero!$E:$E,Heron!$A35)</f>
        <v>0</v>
      </c>
      <c r="BB35" s="32">
        <f>SUMIFS(Xero!$F:$F,Xero!$B:$B,Heron!BB$9,Xero!$A:$A,Heron!$A$4,Xero!$E:$E,Heron!$A35)+SUMIFS(Xero!$F:$F,Xero!$B:$B,Heron!BB$9,Xero!$A:$A,Heron!$A$5,Xero!$E:$E,Heron!$A35)</f>
        <v>0</v>
      </c>
      <c r="BC35" s="32">
        <f>SUMIFS(Xero!$F:$F,Xero!$B:$B,Heron!BC$9,Xero!$A:$A,Heron!$A$4,Xero!$E:$E,Heron!$A35)+SUMIFS(Xero!$F:$F,Xero!$B:$B,Heron!BC$9,Xero!$A:$A,Heron!$A$5,Xero!$E:$E,Heron!$A35)</f>
        <v>0</v>
      </c>
      <c r="BD35" s="32">
        <f>SUMIFS(Xero!$F:$F,Xero!$B:$B,Heron!BD$9,Xero!$A:$A,Heron!$A$4,Xero!$E:$E,Heron!$A35)+SUMIFS(Xero!$F:$F,Xero!$B:$B,Heron!BD$9,Xero!$A:$A,Heron!$A$5,Xero!$E:$E,Heron!$A35)</f>
        <v>0</v>
      </c>
      <c r="BE35" s="32">
        <f>SUMIFS(Xero!$F:$F,Xero!$B:$B,Heron!BE$9,Xero!$A:$A,Heron!$A$4,Xero!$E:$E,Heron!$A35)+SUMIFS(Xero!$F:$F,Xero!$B:$B,Heron!BE$9,Xero!$A:$A,Heron!$A$5,Xero!$E:$E,Heron!$A35)</f>
        <v>0</v>
      </c>
      <c r="BF35" s="32">
        <f t="shared" si="6"/>
        <v>28750</v>
      </c>
      <c r="BG35" s="1">
        <f t="shared" si="7"/>
        <v>28750</v>
      </c>
      <c r="BH35" s="1">
        <f t="shared" si="8"/>
        <v>0</v>
      </c>
    </row>
    <row r="36" spans="1:60" ht="16" x14ac:dyDescent="0.2">
      <c r="A36" s="31" t="s">
        <v>1128</v>
      </c>
      <c r="D36" s="32">
        <f>SUMIFS(Xero!$F:$F,Xero!$B:$B,Heron!D$9,Xero!$A:$A,Heron!$A$4,Xero!$E:$E,Heron!$A36)+SUMIFS(Xero!$F:$F,Xero!$B:$B,Heron!D$9,Xero!$A:$A,Heron!$A$5,Xero!$E:$E,Heron!$A36)</f>
        <v>0</v>
      </c>
      <c r="E36" s="32">
        <f>SUMIFS(Xero!$F:$F,Xero!$B:$B,Heron!E$9,Xero!$A:$A,Heron!$A$4,Xero!$E:$E,Heron!$A36)+SUMIFS(Xero!$F:$F,Xero!$B:$B,Heron!E$9,Xero!$A:$A,Heron!$A$5,Xero!$E:$E,Heron!$A36)</f>
        <v>0</v>
      </c>
      <c r="F36" s="32">
        <f>SUMIFS(Xero!$F:$F,Xero!$B:$B,Heron!F$9,Xero!$A:$A,Heron!$A$4,Xero!$E:$E,Heron!$A36)+SUMIFS(Xero!$F:$F,Xero!$B:$B,Heron!F$9,Xero!$A:$A,Heron!$A$5,Xero!$E:$E,Heron!$A36)</f>
        <v>0</v>
      </c>
      <c r="G36" s="32">
        <f>SUMIFS(Xero!$F:$F,Xero!$B:$B,Heron!G$9,Xero!$A:$A,Heron!$A$4,Xero!$E:$E,Heron!$A36)+SUMIFS(Xero!$F:$F,Xero!$B:$B,Heron!G$9,Xero!$A:$A,Heron!$A$5,Xero!$E:$E,Heron!$A36)</f>
        <v>0</v>
      </c>
      <c r="H36" s="32">
        <f>SUMIFS(Xero!$F:$F,Xero!$B:$B,Heron!H$9,Xero!$A:$A,Heron!$A$4,Xero!$E:$E,Heron!$A36)+SUMIFS(Xero!$F:$F,Xero!$B:$B,Heron!H$9,Xero!$A:$A,Heron!$A$5,Xero!$E:$E,Heron!$A36)</f>
        <v>0</v>
      </c>
      <c r="I36" s="32">
        <f>SUMIFS(Xero!$F:$F,Xero!$B:$B,Heron!I$9,Xero!$A:$A,Heron!$A$4,Xero!$E:$E,Heron!$A36)+SUMIFS(Xero!$F:$F,Xero!$B:$B,Heron!I$9,Xero!$A:$A,Heron!$A$5,Xero!$E:$E,Heron!$A36)</f>
        <v>0</v>
      </c>
      <c r="J36" s="32">
        <f>SUMIFS(Xero!$F:$F,Xero!$B:$B,Heron!J$9,Xero!$A:$A,Heron!$A$4,Xero!$E:$E,Heron!$A36)+SUMIFS(Xero!$F:$F,Xero!$B:$B,Heron!J$9,Xero!$A:$A,Heron!$A$5,Xero!$E:$E,Heron!$A36)</f>
        <v>0</v>
      </c>
      <c r="K36" s="32">
        <f>SUMIFS(Xero!$F:$F,Xero!$B:$B,Heron!K$9,Xero!$A:$A,Heron!$A$4,Xero!$E:$E,Heron!$A36)+SUMIFS(Xero!$F:$F,Xero!$B:$B,Heron!K$9,Xero!$A:$A,Heron!$A$5,Xero!$E:$E,Heron!$A36)</f>
        <v>0</v>
      </c>
      <c r="L36" s="32">
        <f>SUMIFS(Xero!$F:$F,Xero!$B:$B,Heron!L$9,Xero!$A:$A,Heron!$A$4,Xero!$E:$E,Heron!$A36)+SUMIFS(Xero!$F:$F,Xero!$B:$B,Heron!L$9,Xero!$A:$A,Heron!$A$5,Xero!$E:$E,Heron!$A36)</f>
        <v>0</v>
      </c>
      <c r="M36" s="32">
        <f>SUMIFS(Xero!$F:$F,Xero!$B:$B,Heron!M$9,Xero!$A:$A,Heron!$A$4,Xero!$E:$E,Heron!$A36)+SUMIFS(Xero!$F:$F,Xero!$B:$B,Heron!M$9,Xero!$A:$A,Heron!$A$5,Xero!$E:$E,Heron!$A36)</f>
        <v>0</v>
      </c>
      <c r="N36" s="32">
        <f>SUMIFS(Xero!$F:$F,Xero!$B:$B,Heron!N$9,Xero!$A:$A,Heron!$A$4,Xero!$E:$E,Heron!$A36)+SUMIFS(Xero!$F:$F,Xero!$B:$B,Heron!N$9,Xero!$A:$A,Heron!$A$5,Xero!$E:$E,Heron!$A36)</f>
        <v>0</v>
      </c>
      <c r="O36" s="32">
        <f>SUMIFS(Xero!$F:$F,Xero!$B:$B,Heron!O$9,Xero!$A:$A,Heron!$A$4,Xero!$E:$E,Heron!$A36)+SUMIFS(Xero!$F:$F,Xero!$B:$B,Heron!O$9,Xero!$A:$A,Heron!$A$5,Xero!$E:$E,Heron!$A36)</f>
        <v>0</v>
      </c>
      <c r="P36" s="32">
        <f>SUMIFS(Xero!$F:$F,Xero!$B:$B,Heron!P$9,Xero!$A:$A,Heron!$A$4,Xero!$E:$E,Heron!$A36)+SUMIFS(Xero!$F:$F,Xero!$B:$B,Heron!P$9,Xero!$A:$A,Heron!$A$5,Xero!$E:$E,Heron!$A36)</f>
        <v>0</v>
      </c>
      <c r="Q36" s="32">
        <f>SUMIFS(Xero!$F:$F,Xero!$B:$B,Heron!Q$9,Xero!$A:$A,Heron!$A$4,Xero!$E:$E,Heron!$A36)+SUMIFS(Xero!$F:$F,Xero!$B:$B,Heron!Q$9,Xero!$A:$A,Heron!$A$5,Xero!$E:$E,Heron!$A36)</f>
        <v>0</v>
      </c>
      <c r="R36" s="32">
        <f>SUMIFS(Xero!$F:$F,Xero!$B:$B,Heron!R$9,Xero!$A:$A,Heron!$A$4,Xero!$E:$E,Heron!$A36)+SUMIFS(Xero!$F:$F,Xero!$B:$B,Heron!R$9,Xero!$A:$A,Heron!$A$5,Xero!$E:$E,Heron!$A36)</f>
        <v>0</v>
      </c>
      <c r="S36" s="32">
        <f>SUMIFS(Xero!$F:$F,Xero!$B:$B,Heron!S$9,Xero!$A:$A,Heron!$A$4,Xero!$E:$E,Heron!$A36)+SUMIFS(Xero!$F:$F,Xero!$B:$B,Heron!S$9,Xero!$A:$A,Heron!$A$5,Xero!$E:$E,Heron!$A36)</f>
        <v>0</v>
      </c>
      <c r="T36" s="32">
        <f>SUMIFS(Xero!$F:$F,Xero!$B:$B,Heron!T$9,Xero!$A:$A,Heron!$A$4,Xero!$E:$E,Heron!$A36)+SUMIFS(Xero!$F:$F,Xero!$B:$B,Heron!T$9,Xero!$A:$A,Heron!$A$5,Xero!$E:$E,Heron!$A36)</f>
        <v>0</v>
      </c>
      <c r="U36" s="32">
        <f>SUMIFS(Xero!$F:$F,Xero!$B:$B,Heron!U$9,Xero!$A:$A,Heron!$A$4,Xero!$E:$E,Heron!$A36)+SUMIFS(Xero!$F:$F,Xero!$B:$B,Heron!U$9,Xero!$A:$A,Heron!$A$5,Xero!$E:$E,Heron!$A36)</f>
        <v>0</v>
      </c>
      <c r="V36" s="32">
        <f>SUMIFS(Xero!$F:$F,Xero!$B:$B,Heron!V$9,Xero!$A:$A,Heron!$A$4,Xero!$E:$E,Heron!$A36)+SUMIFS(Xero!$F:$F,Xero!$B:$B,Heron!V$9,Xero!$A:$A,Heron!$A$5,Xero!$E:$E,Heron!$A36)</f>
        <v>0</v>
      </c>
      <c r="W36" s="32">
        <f>SUMIFS(Xero!$F:$F,Xero!$B:$B,Heron!W$9,Xero!$A:$A,Heron!$A$4,Xero!$E:$E,Heron!$A36)+SUMIFS(Xero!$F:$F,Xero!$B:$B,Heron!W$9,Xero!$A:$A,Heron!$A$5,Xero!$E:$E,Heron!$A36)</f>
        <v>0</v>
      </c>
      <c r="X36" s="32">
        <f>SUMIFS(Xero!$F:$F,Xero!$B:$B,Heron!X$9,Xero!$A:$A,Heron!$A$4,Xero!$E:$E,Heron!$A36)+SUMIFS(Xero!$F:$F,Xero!$B:$B,Heron!X$9,Xero!$A:$A,Heron!$A$5,Xero!$E:$E,Heron!$A36)</f>
        <v>0</v>
      </c>
      <c r="Y36" s="32">
        <f>SUMIFS(Xero!$F:$F,Xero!$B:$B,Heron!Y$9,Xero!$A:$A,Heron!$A$4,Xero!$E:$E,Heron!$A36)+SUMIFS(Xero!$F:$F,Xero!$B:$B,Heron!Y$9,Xero!$A:$A,Heron!$A$5,Xero!$E:$E,Heron!$A36)</f>
        <v>0</v>
      </c>
      <c r="Z36" s="32">
        <f>SUMIFS(Xero!$F:$F,Xero!$B:$B,Heron!Z$9,Xero!$A:$A,Heron!$A$4,Xero!$E:$E,Heron!$A36)+SUMIFS(Xero!$F:$F,Xero!$B:$B,Heron!Z$9,Xero!$A:$A,Heron!$A$5,Xero!$E:$E,Heron!$A36)</f>
        <v>8263.91</v>
      </c>
      <c r="AA36" s="32">
        <f>SUMIFS(Xero!$F:$F,Xero!$B:$B,Heron!AA$9,Xero!$A:$A,Heron!$A$4,Xero!$E:$E,Heron!$A36)+SUMIFS(Xero!$F:$F,Xero!$B:$B,Heron!AA$9,Xero!$A:$A,Heron!$A$5,Xero!$E:$E,Heron!$A36)</f>
        <v>0</v>
      </c>
      <c r="AB36" s="32">
        <f>SUMIFS(Xero!$F:$F,Xero!$B:$B,Heron!AB$9,Xero!$A:$A,Heron!$A$4,Xero!$E:$E,Heron!$A36)+SUMIFS(Xero!$F:$F,Xero!$B:$B,Heron!AB$9,Xero!$A:$A,Heron!$A$5,Xero!$E:$E,Heron!$A36)</f>
        <v>0</v>
      </c>
      <c r="AC36" s="32">
        <f>SUMIFS(Xero!$F:$F,Xero!$B:$B,Heron!AC$9,Xero!$A:$A,Heron!$A$4,Xero!$E:$E,Heron!$A36)+SUMIFS(Xero!$F:$F,Xero!$B:$B,Heron!AC$9,Xero!$A:$A,Heron!$A$5,Xero!$E:$E,Heron!$A36)</f>
        <v>0</v>
      </c>
      <c r="AD36" s="32">
        <f>SUMIFS(Xero!$F:$F,Xero!$B:$B,Heron!AD$9,Xero!$A:$A,Heron!$A$4,Xero!$E:$E,Heron!$A36)+SUMIFS(Xero!$F:$F,Xero!$B:$B,Heron!AD$9,Xero!$A:$A,Heron!$A$5,Xero!$E:$E,Heron!$A36)</f>
        <v>0</v>
      </c>
      <c r="AE36" s="32">
        <f>SUMIFS(Xero!$F:$F,Xero!$B:$B,Heron!AE$9,Xero!$A:$A,Heron!$A$4,Xero!$E:$E,Heron!$A36)+SUMIFS(Xero!$F:$F,Xero!$B:$B,Heron!AE$9,Xero!$A:$A,Heron!$A$5,Xero!$E:$E,Heron!$A36)</f>
        <v>0</v>
      </c>
      <c r="AF36" s="32">
        <f>SUMIFS(Xero!$F:$F,Xero!$B:$B,Heron!AF$9,Xero!$A:$A,Heron!$A$4,Xero!$E:$E,Heron!$A36)+SUMIFS(Xero!$F:$F,Xero!$B:$B,Heron!AF$9,Xero!$A:$A,Heron!$A$5,Xero!$E:$E,Heron!$A36)</f>
        <v>0</v>
      </c>
      <c r="AG36" s="32">
        <f>SUMIFS(Xero!$F:$F,Xero!$B:$B,Heron!AG$9,Xero!$A:$A,Heron!$A$4,Xero!$E:$E,Heron!$A36)+SUMIFS(Xero!$F:$F,Xero!$B:$B,Heron!AG$9,Xero!$A:$A,Heron!$A$5,Xero!$E:$E,Heron!$A36)</f>
        <v>0</v>
      </c>
      <c r="AH36" s="32">
        <f>SUMIFS(Xero!$F:$F,Xero!$B:$B,Heron!AH$9,Xero!$A:$A,Heron!$A$4,Xero!$E:$E,Heron!$A36)+SUMIFS(Xero!$F:$F,Xero!$B:$B,Heron!AH$9,Xero!$A:$A,Heron!$A$5,Xero!$E:$E,Heron!$A36)</f>
        <v>745</v>
      </c>
      <c r="AI36" s="32">
        <f>SUMIFS(Xero!$F:$F,Xero!$B:$B,Heron!AI$9,Xero!$A:$A,Heron!$A$4,Xero!$E:$E,Heron!$A36)+SUMIFS(Xero!$F:$F,Xero!$B:$B,Heron!AI$9,Xero!$A:$A,Heron!$A$5,Xero!$E:$E,Heron!$A36)</f>
        <v>17110</v>
      </c>
      <c r="AJ36" s="32">
        <f>SUMIFS(Xero!$F:$F,Xero!$B:$B,Heron!AJ$9,Xero!$A:$A,Heron!$A$4,Xero!$E:$E,Heron!$A36)+SUMIFS(Xero!$F:$F,Xero!$B:$B,Heron!AJ$9,Xero!$A:$A,Heron!$A$5,Xero!$E:$E,Heron!$A36)</f>
        <v>0</v>
      </c>
      <c r="AK36" s="32">
        <f>SUMIFS(Xero!$F:$F,Xero!$B:$B,Heron!AK$9,Xero!$A:$A,Heron!$A$4,Xero!$E:$E,Heron!$A36)+SUMIFS(Xero!$F:$F,Xero!$B:$B,Heron!AK$9,Xero!$A:$A,Heron!$A$5,Xero!$E:$E,Heron!$A36)</f>
        <v>0</v>
      </c>
      <c r="AL36" s="32">
        <f>SUMIFS(Xero!$F:$F,Xero!$B:$B,Heron!AL$9,Xero!$A:$A,Heron!$A$4,Xero!$E:$E,Heron!$A36)+SUMIFS(Xero!$F:$F,Xero!$B:$B,Heron!AL$9,Xero!$A:$A,Heron!$A$5,Xero!$E:$E,Heron!$A36)</f>
        <v>0</v>
      </c>
      <c r="AM36" s="32">
        <f>SUMIFS(Xero!$F:$F,Xero!$B:$B,Heron!AM$9,Xero!$A:$A,Heron!$A$4,Xero!$E:$E,Heron!$A36)+SUMIFS(Xero!$F:$F,Xero!$B:$B,Heron!AM$9,Xero!$A:$A,Heron!$A$5,Xero!$E:$E,Heron!$A36)</f>
        <v>0</v>
      </c>
      <c r="AN36" s="32">
        <f>SUMIFS(Xero!$F:$F,Xero!$B:$B,Heron!AN$9,Xero!$A:$A,Heron!$A$4,Xero!$E:$E,Heron!$A36)+SUMIFS(Xero!$F:$F,Xero!$B:$B,Heron!AN$9,Xero!$A:$A,Heron!$A$5,Xero!$E:$E,Heron!$A36)</f>
        <v>0</v>
      </c>
      <c r="AO36" s="32">
        <f>SUMIFS(Xero!$F:$F,Xero!$B:$B,Heron!AO$9,Xero!$A:$A,Heron!$A$4,Xero!$E:$E,Heron!$A36)+SUMIFS(Xero!$F:$F,Xero!$B:$B,Heron!AO$9,Xero!$A:$A,Heron!$A$5,Xero!$E:$E,Heron!$A36)</f>
        <v>0</v>
      </c>
      <c r="AP36" s="32">
        <f>SUMIFS(Xero!$F:$F,Xero!$B:$B,Heron!AP$9,Xero!$A:$A,Heron!$A$4,Xero!$E:$E,Heron!$A36)+SUMIFS(Xero!$F:$F,Xero!$B:$B,Heron!AP$9,Xero!$A:$A,Heron!$A$5,Xero!$E:$E,Heron!$A36)</f>
        <v>0</v>
      </c>
      <c r="AQ36" s="32">
        <f>SUMIFS(Xero!$F:$F,Xero!$B:$B,Heron!AQ$9,Xero!$A:$A,Heron!$A$4,Xero!$E:$E,Heron!$A36)+SUMIFS(Xero!$F:$F,Xero!$B:$B,Heron!AQ$9,Xero!$A:$A,Heron!$A$5,Xero!$E:$E,Heron!$A36)</f>
        <v>0</v>
      </c>
      <c r="AR36" s="32">
        <f>SUMIFS(Xero!$F:$F,Xero!$B:$B,Heron!AR$9,Xero!$A:$A,Heron!$A$4,Xero!$E:$E,Heron!$A36)+SUMIFS(Xero!$F:$F,Xero!$B:$B,Heron!AR$9,Xero!$A:$A,Heron!$A$5,Xero!$E:$E,Heron!$A36)</f>
        <v>0</v>
      </c>
      <c r="AS36" s="32">
        <f>SUMIFS(Xero!$F:$F,Xero!$B:$B,Heron!AS$9,Xero!$A:$A,Heron!$A$4,Xero!$E:$E,Heron!$A36)+SUMIFS(Xero!$F:$F,Xero!$B:$B,Heron!AS$9,Xero!$A:$A,Heron!$A$5,Xero!$E:$E,Heron!$A36)</f>
        <v>0</v>
      </c>
      <c r="AT36" s="32">
        <f>SUMIFS(Xero!$F:$F,Xero!$B:$B,Heron!AT$9,Xero!$A:$A,Heron!$A$4,Xero!$E:$E,Heron!$A36)+SUMIFS(Xero!$F:$F,Xero!$B:$B,Heron!AT$9,Xero!$A:$A,Heron!$A$5,Xero!$E:$E,Heron!$A36)</f>
        <v>0</v>
      </c>
      <c r="AU36" s="32">
        <f>SUMIFS(Xero!$F:$F,Xero!$B:$B,Heron!AU$9,Xero!$A:$A,Heron!$A$4,Xero!$E:$E,Heron!$A36)+SUMIFS(Xero!$F:$F,Xero!$B:$B,Heron!AU$9,Xero!$A:$A,Heron!$A$5,Xero!$E:$E,Heron!$A36)</f>
        <v>0</v>
      </c>
      <c r="AV36" s="32">
        <f>SUMIFS(Xero!$F:$F,Xero!$B:$B,Heron!AV$9,Xero!$A:$A,Heron!$A$4,Xero!$E:$E,Heron!$A36)+SUMIFS(Xero!$F:$F,Xero!$B:$B,Heron!AV$9,Xero!$A:$A,Heron!$A$5,Xero!$E:$E,Heron!$A36)</f>
        <v>0</v>
      </c>
      <c r="AW36" s="32">
        <f>SUMIFS(Xero!$F:$F,Xero!$B:$B,Heron!AW$9,Xero!$A:$A,Heron!$A$4,Xero!$E:$E,Heron!$A36)+SUMIFS(Xero!$F:$F,Xero!$B:$B,Heron!AW$9,Xero!$A:$A,Heron!$A$5,Xero!$E:$E,Heron!$A36)</f>
        <v>0</v>
      </c>
      <c r="AX36" s="32">
        <f>SUMIFS(Xero!$F:$F,Xero!$B:$B,Heron!AX$9,Xero!$A:$A,Heron!$A$4,Xero!$E:$E,Heron!$A36)+SUMIFS(Xero!$F:$F,Xero!$B:$B,Heron!AX$9,Xero!$A:$A,Heron!$A$5,Xero!$E:$E,Heron!$A36)</f>
        <v>0</v>
      </c>
      <c r="AY36" s="32">
        <f>SUMIFS(Xero!$F:$F,Xero!$B:$B,Heron!AY$9,Xero!$A:$A,Heron!$A$4,Xero!$E:$E,Heron!$A36)+SUMIFS(Xero!$F:$F,Xero!$B:$B,Heron!AY$9,Xero!$A:$A,Heron!$A$5,Xero!$E:$E,Heron!$A36)</f>
        <v>0</v>
      </c>
      <c r="AZ36" s="32">
        <f>SUMIFS(Xero!$F:$F,Xero!$B:$B,Heron!AZ$9,Xero!$A:$A,Heron!$A$4,Xero!$E:$E,Heron!$A36)+SUMIFS(Xero!$F:$F,Xero!$B:$B,Heron!AZ$9,Xero!$A:$A,Heron!$A$5,Xero!$E:$E,Heron!$A36)</f>
        <v>0</v>
      </c>
      <c r="BA36" s="32">
        <f>SUMIFS(Xero!$F:$F,Xero!$B:$B,Heron!BA$9,Xero!$A:$A,Heron!$A$4,Xero!$E:$E,Heron!$A36)+SUMIFS(Xero!$F:$F,Xero!$B:$B,Heron!BA$9,Xero!$A:$A,Heron!$A$5,Xero!$E:$E,Heron!$A36)</f>
        <v>0</v>
      </c>
      <c r="BB36" s="32">
        <f>SUMIFS(Xero!$F:$F,Xero!$B:$B,Heron!BB$9,Xero!$A:$A,Heron!$A$4,Xero!$E:$E,Heron!$A36)+SUMIFS(Xero!$F:$F,Xero!$B:$B,Heron!BB$9,Xero!$A:$A,Heron!$A$5,Xero!$E:$E,Heron!$A36)</f>
        <v>0</v>
      </c>
      <c r="BC36" s="32">
        <f>SUMIFS(Xero!$F:$F,Xero!$B:$B,Heron!BC$9,Xero!$A:$A,Heron!$A$4,Xero!$E:$E,Heron!$A36)+SUMIFS(Xero!$F:$F,Xero!$B:$B,Heron!BC$9,Xero!$A:$A,Heron!$A$5,Xero!$E:$E,Heron!$A36)</f>
        <v>0</v>
      </c>
      <c r="BD36" s="32">
        <f>SUMIFS(Xero!$F:$F,Xero!$B:$B,Heron!BD$9,Xero!$A:$A,Heron!$A$4,Xero!$E:$E,Heron!$A36)+SUMIFS(Xero!$F:$F,Xero!$B:$B,Heron!BD$9,Xero!$A:$A,Heron!$A$5,Xero!$E:$E,Heron!$A36)</f>
        <v>0</v>
      </c>
      <c r="BE36" s="32">
        <f>SUMIFS(Xero!$F:$F,Xero!$B:$B,Heron!BE$9,Xero!$A:$A,Heron!$A$4,Xero!$E:$E,Heron!$A36)+SUMIFS(Xero!$F:$F,Xero!$B:$B,Heron!BE$9,Xero!$A:$A,Heron!$A$5,Xero!$E:$E,Heron!$A36)</f>
        <v>0</v>
      </c>
      <c r="BF36" s="32">
        <f t="shared" si="6"/>
        <v>26118.91</v>
      </c>
      <c r="BG36" s="1">
        <f t="shared" si="7"/>
        <v>26118.91</v>
      </c>
      <c r="BH36" s="1">
        <f t="shared" si="8"/>
        <v>0</v>
      </c>
    </row>
    <row r="37" spans="1:60" ht="16" x14ac:dyDescent="0.2">
      <c r="A37" s="31" t="s">
        <v>1047</v>
      </c>
      <c r="D37" s="32">
        <f>SUMIFS(Xero!$F:$F,Xero!$B:$B,Heron!D$9,Xero!$A:$A,Heron!$A$4,Xero!$E:$E,Heron!$A37)+SUMIFS(Xero!$F:$F,Xero!$B:$B,Heron!D$9,Xero!$A:$A,Heron!$A$5,Xero!$E:$E,Heron!$A37)</f>
        <v>5750</v>
      </c>
      <c r="E37" s="32">
        <f>SUMIFS(Xero!$F:$F,Xero!$B:$B,Heron!E$9,Xero!$A:$A,Heron!$A$4,Xero!$E:$E,Heron!$A37)+SUMIFS(Xero!$F:$F,Xero!$B:$B,Heron!E$9,Xero!$A:$A,Heron!$A$5,Xero!$E:$E,Heron!$A37)</f>
        <v>0</v>
      </c>
      <c r="F37" s="32">
        <f>SUMIFS(Xero!$F:$F,Xero!$B:$B,Heron!F$9,Xero!$A:$A,Heron!$A$4,Xero!$E:$E,Heron!$A37)+SUMIFS(Xero!$F:$F,Xero!$B:$B,Heron!F$9,Xero!$A:$A,Heron!$A$5,Xero!$E:$E,Heron!$A37)</f>
        <v>0</v>
      </c>
      <c r="G37" s="32">
        <f>SUMIFS(Xero!$F:$F,Xero!$B:$B,Heron!G$9,Xero!$A:$A,Heron!$A$4,Xero!$E:$E,Heron!$A37)+SUMIFS(Xero!$F:$F,Xero!$B:$B,Heron!G$9,Xero!$A:$A,Heron!$A$5,Xero!$E:$E,Heron!$A37)</f>
        <v>0</v>
      </c>
      <c r="H37" s="32">
        <f>SUMIFS(Xero!$F:$F,Xero!$B:$B,Heron!H$9,Xero!$A:$A,Heron!$A$4,Xero!$E:$E,Heron!$A37)+SUMIFS(Xero!$F:$F,Xero!$B:$B,Heron!H$9,Xero!$A:$A,Heron!$A$5,Xero!$E:$E,Heron!$A37)</f>
        <v>0</v>
      </c>
      <c r="I37" s="32">
        <f>SUMIFS(Xero!$F:$F,Xero!$B:$B,Heron!I$9,Xero!$A:$A,Heron!$A$4,Xero!$E:$E,Heron!$A37)+SUMIFS(Xero!$F:$F,Xero!$B:$B,Heron!I$9,Xero!$A:$A,Heron!$A$5,Xero!$E:$E,Heron!$A37)</f>
        <v>1020</v>
      </c>
      <c r="J37" s="32">
        <f>SUMIFS(Xero!$F:$F,Xero!$B:$B,Heron!J$9,Xero!$A:$A,Heron!$A$4,Xero!$E:$E,Heron!$A37)+SUMIFS(Xero!$F:$F,Xero!$B:$B,Heron!J$9,Xero!$A:$A,Heron!$A$5,Xero!$E:$E,Heron!$A37)</f>
        <v>3224.52</v>
      </c>
      <c r="K37" s="32">
        <f>SUMIFS(Xero!$F:$F,Xero!$B:$B,Heron!K$9,Xero!$A:$A,Heron!$A$4,Xero!$E:$E,Heron!$A37)+SUMIFS(Xero!$F:$F,Xero!$B:$B,Heron!K$9,Xero!$A:$A,Heron!$A$5,Xero!$E:$E,Heron!$A37)</f>
        <v>36211</v>
      </c>
      <c r="L37" s="32">
        <f>SUMIFS(Xero!$F:$F,Xero!$B:$B,Heron!L$9,Xero!$A:$A,Heron!$A$4,Xero!$E:$E,Heron!$A37)+SUMIFS(Xero!$F:$F,Xero!$B:$B,Heron!L$9,Xero!$A:$A,Heron!$A$5,Xero!$E:$E,Heron!$A37)</f>
        <v>15319.5</v>
      </c>
      <c r="M37" s="32">
        <f>SUMIFS(Xero!$F:$F,Xero!$B:$B,Heron!M$9,Xero!$A:$A,Heron!$A$4,Xero!$E:$E,Heron!$A37)+SUMIFS(Xero!$F:$F,Xero!$B:$B,Heron!M$9,Xero!$A:$A,Heron!$A$5,Xero!$E:$E,Heron!$A37)</f>
        <v>1845</v>
      </c>
      <c r="N37" s="32">
        <f>SUMIFS(Xero!$F:$F,Xero!$B:$B,Heron!N$9,Xero!$A:$A,Heron!$A$4,Xero!$E:$E,Heron!$A37)+SUMIFS(Xero!$F:$F,Xero!$B:$B,Heron!N$9,Xero!$A:$A,Heron!$A$5,Xero!$E:$E,Heron!$A37)</f>
        <v>0</v>
      </c>
      <c r="O37" s="32">
        <f>SUMIFS(Xero!$F:$F,Xero!$B:$B,Heron!O$9,Xero!$A:$A,Heron!$A$4,Xero!$E:$E,Heron!$A37)+SUMIFS(Xero!$F:$F,Xero!$B:$B,Heron!O$9,Xero!$A:$A,Heron!$A$5,Xero!$E:$E,Heron!$A37)</f>
        <v>10510</v>
      </c>
      <c r="P37" s="32">
        <f>SUMIFS(Xero!$F:$F,Xero!$B:$B,Heron!P$9,Xero!$A:$A,Heron!$A$4,Xero!$E:$E,Heron!$A37)+SUMIFS(Xero!$F:$F,Xero!$B:$B,Heron!P$9,Xero!$A:$A,Heron!$A$5,Xero!$E:$E,Heron!$A37)</f>
        <v>550</v>
      </c>
      <c r="Q37" s="32">
        <f>SUMIFS(Xero!$F:$F,Xero!$B:$B,Heron!Q$9,Xero!$A:$A,Heron!$A$4,Xero!$E:$E,Heron!$A37)+SUMIFS(Xero!$F:$F,Xero!$B:$B,Heron!Q$9,Xero!$A:$A,Heron!$A$5,Xero!$E:$E,Heron!$A37)</f>
        <v>55237.86</v>
      </c>
      <c r="R37" s="32">
        <f>SUMIFS(Xero!$F:$F,Xero!$B:$B,Heron!R$9,Xero!$A:$A,Heron!$A$4,Xero!$E:$E,Heron!$A37)+SUMIFS(Xero!$F:$F,Xero!$B:$B,Heron!R$9,Xero!$A:$A,Heron!$A$5,Xero!$E:$E,Heron!$A37)</f>
        <v>7620</v>
      </c>
      <c r="S37" s="32">
        <f>SUMIFS(Xero!$F:$F,Xero!$B:$B,Heron!S$9,Xero!$A:$A,Heron!$A$4,Xero!$E:$E,Heron!$A37)+SUMIFS(Xero!$F:$F,Xero!$B:$B,Heron!S$9,Xero!$A:$A,Heron!$A$5,Xero!$E:$E,Heron!$A37)</f>
        <v>0</v>
      </c>
      <c r="T37" s="32">
        <f>SUMIFS(Xero!$F:$F,Xero!$B:$B,Heron!T$9,Xero!$A:$A,Heron!$A$4,Xero!$E:$E,Heron!$A37)+SUMIFS(Xero!$F:$F,Xero!$B:$B,Heron!T$9,Xero!$A:$A,Heron!$A$5,Xero!$E:$E,Heron!$A37)</f>
        <v>0</v>
      </c>
      <c r="U37" s="32">
        <f>SUMIFS(Xero!$F:$F,Xero!$B:$B,Heron!U$9,Xero!$A:$A,Heron!$A$4,Xero!$E:$E,Heron!$A37)+SUMIFS(Xero!$F:$F,Xero!$B:$B,Heron!U$9,Xero!$A:$A,Heron!$A$5,Xero!$E:$E,Heron!$A37)</f>
        <v>31550</v>
      </c>
      <c r="V37" s="32">
        <f>SUMIFS(Xero!$F:$F,Xero!$B:$B,Heron!V$9,Xero!$A:$A,Heron!$A$4,Xero!$E:$E,Heron!$A37)+SUMIFS(Xero!$F:$F,Xero!$B:$B,Heron!V$9,Xero!$A:$A,Heron!$A$5,Xero!$E:$E,Heron!$A37)</f>
        <v>7246</v>
      </c>
      <c r="W37" s="32">
        <f>SUMIFS(Xero!$F:$F,Xero!$B:$B,Heron!W$9,Xero!$A:$A,Heron!$A$4,Xero!$E:$E,Heron!$A37)+SUMIFS(Xero!$F:$F,Xero!$B:$B,Heron!W$9,Xero!$A:$A,Heron!$A$5,Xero!$E:$E,Heron!$A37)</f>
        <v>375</v>
      </c>
      <c r="X37" s="32">
        <f>SUMIFS(Xero!$F:$F,Xero!$B:$B,Heron!X$9,Xero!$A:$A,Heron!$A$4,Xero!$E:$E,Heron!$A37)+SUMIFS(Xero!$F:$F,Xero!$B:$B,Heron!X$9,Xero!$A:$A,Heron!$A$5,Xero!$E:$E,Heron!$A37)</f>
        <v>13705</v>
      </c>
      <c r="Y37" s="32">
        <f>SUMIFS(Xero!$F:$F,Xero!$B:$B,Heron!Y$9,Xero!$A:$A,Heron!$A$4,Xero!$E:$E,Heron!$A37)+SUMIFS(Xero!$F:$F,Xero!$B:$B,Heron!Y$9,Xero!$A:$A,Heron!$A$5,Xero!$E:$E,Heron!$A37)</f>
        <v>6300</v>
      </c>
      <c r="Z37" s="32">
        <f>SUMIFS(Xero!$F:$F,Xero!$B:$B,Heron!Z$9,Xero!$A:$A,Heron!$A$4,Xero!$E:$E,Heron!$A37)+SUMIFS(Xero!$F:$F,Xero!$B:$B,Heron!Z$9,Xero!$A:$A,Heron!$A$5,Xero!$E:$E,Heron!$A37)</f>
        <v>0</v>
      </c>
      <c r="AA37" s="32">
        <f>SUMIFS(Xero!$F:$F,Xero!$B:$B,Heron!AA$9,Xero!$A:$A,Heron!$A$4,Xero!$E:$E,Heron!$A37)+SUMIFS(Xero!$F:$F,Xero!$B:$B,Heron!AA$9,Xero!$A:$A,Heron!$A$5,Xero!$E:$E,Heron!$A37)</f>
        <v>13857.26</v>
      </c>
      <c r="AB37" s="32">
        <f>SUMIFS(Xero!$F:$F,Xero!$B:$B,Heron!AB$9,Xero!$A:$A,Heron!$A$4,Xero!$E:$E,Heron!$A37)+SUMIFS(Xero!$F:$F,Xero!$B:$B,Heron!AB$9,Xero!$A:$A,Heron!$A$5,Xero!$E:$E,Heron!$A37)</f>
        <v>47529.759999999995</v>
      </c>
      <c r="AC37" s="32">
        <f>SUMIFS(Xero!$F:$F,Xero!$B:$B,Heron!AC$9,Xero!$A:$A,Heron!$A$4,Xero!$E:$E,Heron!$A37)+SUMIFS(Xero!$F:$F,Xero!$B:$B,Heron!AC$9,Xero!$A:$A,Heron!$A$5,Xero!$E:$E,Heron!$A37)</f>
        <v>24865.22</v>
      </c>
      <c r="AD37" s="32">
        <f>SUMIFS(Xero!$F:$F,Xero!$B:$B,Heron!AD$9,Xero!$A:$A,Heron!$A$4,Xero!$E:$E,Heron!$A37)+SUMIFS(Xero!$F:$F,Xero!$B:$B,Heron!AD$9,Xero!$A:$A,Heron!$A$5,Xero!$E:$E,Heron!$A37)</f>
        <v>57869.53</v>
      </c>
      <c r="AE37" s="32">
        <f>SUMIFS(Xero!$F:$F,Xero!$B:$B,Heron!AE$9,Xero!$A:$A,Heron!$A$4,Xero!$E:$E,Heron!$A37)+SUMIFS(Xero!$F:$F,Xero!$B:$B,Heron!AE$9,Xero!$A:$A,Heron!$A$5,Xero!$E:$E,Heron!$A37)</f>
        <v>40882.879999999997</v>
      </c>
      <c r="AF37" s="32">
        <f>SUMIFS(Xero!$F:$F,Xero!$B:$B,Heron!AF$9,Xero!$A:$A,Heron!$A$4,Xero!$E:$E,Heron!$A37)+SUMIFS(Xero!$F:$F,Xero!$B:$B,Heron!AF$9,Xero!$A:$A,Heron!$A$5,Xero!$E:$E,Heron!$A37)</f>
        <v>33931.57</v>
      </c>
      <c r="AG37" s="32">
        <f>SUMIFS(Xero!$F:$F,Xero!$B:$B,Heron!AG$9,Xero!$A:$A,Heron!$A$4,Xero!$E:$E,Heron!$A37)+SUMIFS(Xero!$F:$F,Xero!$B:$B,Heron!AG$9,Xero!$A:$A,Heron!$A$5,Xero!$E:$E,Heron!$A37)</f>
        <v>5439.56</v>
      </c>
      <c r="AH37" s="32">
        <f>SUMIFS(Xero!$F:$F,Xero!$B:$B,Heron!AH$9,Xero!$A:$A,Heron!$A$4,Xero!$E:$E,Heron!$A37)+SUMIFS(Xero!$F:$F,Xero!$B:$B,Heron!AH$9,Xero!$A:$A,Heron!$A$5,Xero!$E:$E,Heron!$A37)</f>
        <v>10250</v>
      </c>
      <c r="AI37" s="32">
        <f>SUMIFS(Xero!$F:$F,Xero!$B:$B,Heron!AI$9,Xero!$A:$A,Heron!$A$4,Xero!$E:$E,Heron!$A37)+SUMIFS(Xero!$F:$F,Xero!$B:$B,Heron!AI$9,Xero!$A:$A,Heron!$A$5,Xero!$E:$E,Heron!$A37)</f>
        <v>2000</v>
      </c>
      <c r="AJ37" s="32">
        <f>SUMIFS(Xero!$F:$F,Xero!$B:$B,Heron!AJ$9,Xero!$A:$A,Heron!$A$4,Xero!$E:$E,Heron!$A37)+SUMIFS(Xero!$F:$F,Xero!$B:$B,Heron!AJ$9,Xero!$A:$A,Heron!$A$5,Xero!$E:$E,Heron!$A37)</f>
        <v>7641.04</v>
      </c>
      <c r="AK37" s="32">
        <f>SUMIFS(Xero!$F:$F,Xero!$B:$B,Heron!AK$9,Xero!$A:$A,Heron!$A$4,Xero!$E:$E,Heron!$A37)+SUMIFS(Xero!$F:$F,Xero!$B:$B,Heron!AK$9,Xero!$A:$A,Heron!$A$5,Xero!$E:$E,Heron!$A37)</f>
        <v>1362.5</v>
      </c>
      <c r="AL37" s="32">
        <f>SUMIFS(Xero!$F:$F,Xero!$B:$B,Heron!AL$9,Xero!$A:$A,Heron!$A$4,Xero!$E:$E,Heron!$A37)+SUMIFS(Xero!$F:$F,Xero!$B:$B,Heron!AL$9,Xero!$A:$A,Heron!$A$5,Xero!$E:$E,Heron!$A37)</f>
        <v>0</v>
      </c>
      <c r="AM37" s="32">
        <f>SUMIFS(Xero!$F:$F,Xero!$B:$B,Heron!AM$9,Xero!$A:$A,Heron!$A$4,Xero!$E:$E,Heron!$A37)+SUMIFS(Xero!$F:$F,Xero!$B:$B,Heron!AM$9,Xero!$A:$A,Heron!$A$5,Xero!$E:$E,Heron!$A37)</f>
        <v>22000</v>
      </c>
      <c r="AN37" s="32">
        <f>SUMIFS(Xero!$F:$F,Xero!$B:$B,Heron!AN$9,Xero!$A:$A,Heron!$A$4,Xero!$E:$E,Heron!$A37)+SUMIFS(Xero!$F:$F,Xero!$B:$B,Heron!AN$9,Xero!$A:$A,Heron!$A$5,Xero!$E:$E,Heron!$A37)</f>
        <v>0</v>
      </c>
      <c r="AO37" s="32">
        <f>SUMIFS(Xero!$F:$F,Xero!$B:$B,Heron!AO$9,Xero!$A:$A,Heron!$A$4,Xero!$E:$E,Heron!$A37)+SUMIFS(Xero!$F:$F,Xero!$B:$B,Heron!AO$9,Xero!$A:$A,Heron!$A$5,Xero!$E:$E,Heron!$A37)</f>
        <v>0</v>
      </c>
      <c r="AP37" s="32">
        <f>SUMIFS(Xero!$F:$F,Xero!$B:$B,Heron!AP$9,Xero!$A:$A,Heron!$A$4,Xero!$E:$E,Heron!$A37)+SUMIFS(Xero!$F:$F,Xero!$B:$B,Heron!AP$9,Xero!$A:$A,Heron!$A$5,Xero!$E:$E,Heron!$A37)</f>
        <v>0</v>
      </c>
      <c r="AQ37" s="32">
        <f>SUMIFS(Xero!$F:$F,Xero!$B:$B,Heron!AQ$9,Xero!$A:$A,Heron!$A$4,Xero!$E:$E,Heron!$A37)+SUMIFS(Xero!$F:$F,Xero!$B:$B,Heron!AQ$9,Xero!$A:$A,Heron!$A$5,Xero!$E:$E,Heron!$A37)</f>
        <v>0</v>
      </c>
      <c r="AR37" s="32">
        <f>SUMIFS(Xero!$F:$F,Xero!$B:$B,Heron!AR$9,Xero!$A:$A,Heron!$A$4,Xero!$E:$E,Heron!$A37)+SUMIFS(Xero!$F:$F,Xero!$B:$B,Heron!AR$9,Xero!$A:$A,Heron!$A$5,Xero!$E:$E,Heron!$A37)</f>
        <v>0</v>
      </c>
      <c r="AS37" s="32">
        <f>SUMIFS(Xero!$F:$F,Xero!$B:$B,Heron!AS$9,Xero!$A:$A,Heron!$A$4,Xero!$E:$E,Heron!$A37)+SUMIFS(Xero!$F:$F,Xero!$B:$B,Heron!AS$9,Xero!$A:$A,Heron!$A$5,Xero!$E:$E,Heron!$A37)</f>
        <v>0</v>
      </c>
      <c r="AT37" s="32">
        <f>SUMIFS(Xero!$F:$F,Xero!$B:$B,Heron!AT$9,Xero!$A:$A,Heron!$A$4,Xero!$E:$E,Heron!$A37)+SUMIFS(Xero!$F:$F,Xero!$B:$B,Heron!AT$9,Xero!$A:$A,Heron!$A$5,Xero!$E:$E,Heron!$A37)</f>
        <v>0</v>
      </c>
      <c r="AU37" s="32">
        <f>SUMIFS(Xero!$F:$F,Xero!$B:$B,Heron!AU$9,Xero!$A:$A,Heron!$A$4,Xero!$E:$E,Heron!$A37)+SUMIFS(Xero!$F:$F,Xero!$B:$B,Heron!AU$9,Xero!$A:$A,Heron!$A$5,Xero!$E:$E,Heron!$A37)</f>
        <v>0</v>
      </c>
      <c r="AV37" s="32">
        <f>SUMIFS(Xero!$F:$F,Xero!$B:$B,Heron!AV$9,Xero!$A:$A,Heron!$A$4,Xero!$E:$E,Heron!$A37)+SUMIFS(Xero!$F:$F,Xero!$B:$B,Heron!AV$9,Xero!$A:$A,Heron!$A$5,Xero!$E:$E,Heron!$A37)</f>
        <v>0</v>
      </c>
      <c r="AW37" s="32">
        <f>SUMIFS(Xero!$F:$F,Xero!$B:$B,Heron!AW$9,Xero!$A:$A,Heron!$A$4,Xero!$E:$E,Heron!$A37)+SUMIFS(Xero!$F:$F,Xero!$B:$B,Heron!AW$9,Xero!$A:$A,Heron!$A$5,Xero!$E:$E,Heron!$A37)</f>
        <v>0</v>
      </c>
      <c r="AX37" s="32">
        <f>SUMIFS(Xero!$F:$F,Xero!$B:$B,Heron!AX$9,Xero!$A:$A,Heron!$A$4,Xero!$E:$E,Heron!$A37)+SUMIFS(Xero!$F:$F,Xero!$B:$B,Heron!AX$9,Xero!$A:$A,Heron!$A$5,Xero!$E:$E,Heron!$A37)</f>
        <v>0</v>
      </c>
      <c r="AY37" s="32">
        <f>SUMIFS(Xero!$F:$F,Xero!$B:$B,Heron!AY$9,Xero!$A:$A,Heron!$A$4,Xero!$E:$E,Heron!$A37)+SUMIFS(Xero!$F:$F,Xero!$B:$B,Heron!AY$9,Xero!$A:$A,Heron!$A$5,Xero!$E:$E,Heron!$A37)</f>
        <v>0</v>
      </c>
      <c r="AZ37" s="32">
        <f>SUMIFS(Xero!$F:$F,Xero!$B:$B,Heron!AZ$9,Xero!$A:$A,Heron!$A$4,Xero!$E:$E,Heron!$A37)+SUMIFS(Xero!$F:$F,Xero!$B:$B,Heron!AZ$9,Xero!$A:$A,Heron!$A$5,Xero!$E:$E,Heron!$A37)</f>
        <v>0</v>
      </c>
      <c r="BA37" s="32">
        <f>SUMIFS(Xero!$F:$F,Xero!$B:$B,Heron!BA$9,Xero!$A:$A,Heron!$A$4,Xero!$E:$E,Heron!$A37)+SUMIFS(Xero!$F:$F,Xero!$B:$B,Heron!BA$9,Xero!$A:$A,Heron!$A$5,Xero!$E:$E,Heron!$A37)</f>
        <v>0</v>
      </c>
      <c r="BB37" s="32">
        <f>SUMIFS(Xero!$F:$F,Xero!$B:$B,Heron!BB$9,Xero!$A:$A,Heron!$A$4,Xero!$E:$E,Heron!$A37)+SUMIFS(Xero!$F:$F,Xero!$B:$B,Heron!BB$9,Xero!$A:$A,Heron!$A$5,Xero!$E:$E,Heron!$A37)</f>
        <v>0</v>
      </c>
      <c r="BC37" s="32">
        <f>SUMIFS(Xero!$F:$F,Xero!$B:$B,Heron!BC$9,Xero!$A:$A,Heron!$A$4,Xero!$E:$E,Heron!$A37)+SUMIFS(Xero!$F:$F,Xero!$B:$B,Heron!BC$9,Xero!$A:$A,Heron!$A$5,Xero!$E:$E,Heron!$A37)</f>
        <v>0</v>
      </c>
      <c r="BD37" s="32">
        <f>SUMIFS(Xero!$F:$F,Xero!$B:$B,Heron!BD$9,Xero!$A:$A,Heron!$A$4,Xero!$E:$E,Heron!$A37)+SUMIFS(Xero!$F:$F,Xero!$B:$B,Heron!BD$9,Xero!$A:$A,Heron!$A$5,Xero!$E:$E,Heron!$A37)</f>
        <v>0</v>
      </c>
      <c r="BE37" s="32">
        <f>SUMIFS(Xero!$F:$F,Xero!$B:$B,Heron!BE$9,Xero!$A:$A,Heron!$A$4,Xero!$E:$E,Heron!$A37)+SUMIFS(Xero!$F:$F,Xero!$B:$B,Heron!BE$9,Xero!$A:$A,Heron!$A$5,Xero!$E:$E,Heron!$A37)</f>
        <v>0</v>
      </c>
      <c r="BF37" s="32">
        <f t="shared" si="6"/>
        <v>464093.2</v>
      </c>
      <c r="BG37" s="1">
        <f t="shared" si="7"/>
        <v>464093.2</v>
      </c>
      <c r="BH37" s="1">
        <f t="shared" si="8"/>
        <v>0</v>
      </c>
    </row>
    <row r="38" spans="1:60" ht="16" x14ac:dyDescent="0.2">
      <c r="A38" s="31" t="s">
        <v>1053</v>
      </c>
      <c r="D38" s="32">
        <f>SUMIFS(Xero!$F:$F,Xero!$B:$B,Heron!D$9,Xero!$A:$A,Heron!$A$4,Xero!$E:$E,Heron!$A38)+SUMIFS(Xero!$F:$F,Xero!$B:$B,Heron!D$9,Xero!$A:$A,Heron!$A$5,Xero!$E:$E,Heron!$A38)</f>
        <v>0</v>
      </c>
      <c r="E38" s="32">
        <f>SUMIFS(Xero!$F:$F,Xero!$B:$B,Heron!E$9,Xero!$A:$A,Heron!$A$4,Xero!$E:$E,Heron!$A38)+SUMIFS(Xero!$F:$F,Xero!$B:$B,Heron!E$9,Xero!$A:$A,Heron!$A$5,Xero!$E:$E,Heron!$A38)</f>
        <v>140.21</v>
      </c>
      <c r="F38" s="32">
        <f>SUMIFS(Xero!$F:$F,Xero!$B:$B,Heron!F$9,Xero!$A:$A,Heron!$A$4,Xero!$E:$E,Heron!$A38)+SUMIFS(Xero!$F:$F,Xero!$B:$B,Heron!F$9,Xero!$A:$A,Heron!$A$5,Xero!$E:$E,Heron!$A38)</f>
        <v>116.5</v>
      </c>
      <c r="G38" s="32">
        <f>SUMIFS(Xero!$F:$F,Xero!$B:$B,Heron!G$9,Xero!$A:$A,Heron!$A$4,Xero!$E:$E,Heron!$A38)+SUMIFS(Xero!$F:$F,Xero!$B:$B,Heron!G$9,Xero!$A:$A,Heron!$A$5,Xero!$E:$E,Heron!$A38)</f>
        <v>758.04</v>
      </c>
      <c r="H38" s="32">
        <f>SUMIFS(Xero!$F:$F,Xero!$B:$B,Heron!H$9,Xero!$A:$A,Heron!$A$4,Xero!$E:$E,Heron!$A38)+SUMIFS(Xero!$F:$F,Xero!$B:$B,Heron!H$9,Xero!$A:$A,Heron!$A$5,Xero!$E:$E,Heron!$A38)</f>
        <v>162.02000000000001</v>
      </c>
      <c r="I38" s="32">
        <f>SUMIFS(Xero!$F:$F,Xero!$B:$B,Heron!I$9,Xero!$A:$A,Heron!$A$4,Xero!$E:$E,Heron!$A38)+SUMIFS(Xero!$F:$F,Xero!$B:$B,Heron!I$9,Xero!$A:$A,Heron!$A$5,Xero!$E:$E,Heron!$A38)</f>
        <v>295.94</v>
      </c>
      <c r="J38" s="32">
        <f>SUMIFS(Xero!$F:$F,Xero!$B:$B,Heron!J$9,Xero!$A:$A,Heron!$A$4,Xero!$E:$E,Heron!$A38)+SUMIFS(Xero!$F:$F,Xero!$B:$B,Heron!J$9,Xero!$A:$A,Heron!$A$5,Xero!$E:$E,Heron!$A38)</f>
        <v>303.01</v>
      </c>
      <c r="K38" s="32">
        <f>SUMIFS(Xero!$F:$F,Xero!$B:$B,Heron!K$9,Xero!$A:$A,Heron!$A$4,Xero!$E:$E,Heron!$A38)+SUMIFS(Xero!$F:$F,Xero!$B:$B,Heron!K$9,Xero!$A:$A,Heron!$A$5,Xero!$E:$E,Heron!$A38)</f>
        <v>411.55</v>
      </c>
      <c r="L38" s="32">
        <f>SUMIFS(Xero!$F:$F,Xero!$B:$B,Heron!L$9,Xero!$A:$A,Heron!$A$4,Xero!$E:$E,Heron!$A38)+SUMIFS(Xero!$F:$F,Xero!$B:$B,Heron!L$9,Xero!$A:$A,Heron!$A$5,Xero!$E:$E,Heron!$A38)</f>
        <v>530.11</v>
      </c>
      <c r="M38" s="32">
        <f>SUMIFS(Xero!$F:$F,Xero!$B:$B,Heron!M$9,Xero!$A:$A,Heron!$A$4,Xero!$E:$E,Heron!$A38)+SUMIFS(Xero!$F:$F,Xero!$B:$B,Heron!M$9,Xero!$A:$A,Heron!$A$5,Xero!$E:$E,Heron!$A38)</f>
        <v>530.11</v>
      </c>
      <c r="N38" s="32">
        <f>SUMIFS(Xero!$F:$F,Xero!$B:$B,Heron!N$9,Xero!$A:$A,Heron!$A$4,Xero!$E:$E,Heron!$A38)+SUMIFS(Xero!$F:$F,Xero!$B:$B,Heron!N$9,Xero!$A:$A,Heron!$A$5,Xero!$E:$E,Heron!$A38)</f>
        <v>540.89</v>
      </c>
      <c r="O38" s="32">
        <f>SUMIFS(Xero!$F:$F,Xero!$B:$B,Heron!O$9,Xero!$A:$A,Heron!$A$4,Xero!$E:$E,Heron!$A38)+SUMIFS(Xero!$F:$F,Xero!$B:$B,Heron!O$9,Xero!$A:$A,Heron!$A$5,Xero!$E:$E,Heron!$A38)</f>
        <v>512.54</v>
      </c>
      <c r="P38" s="32">
        <f>SUMIFS(Xero!$F:$F,Xero!$B:$B,Heron!P$9,Xero!$A:$A,Heron!$A$4,Xero!$E:$E,Heron!$A38)+SUMIFS(Xero!$F:$F,Xero!$B:$B,Heron!P$9,Xero!$A:$A,Heron!$A$5,Xero!$E:$E,Heron!$A38)</f>
        <v>653.70000000000005</v>
      </c>
      <c r="Q38" s="32">
        <f>SUMIFS(Xero!$F:$F,Xero!$B:$B,Heron!Q$9,Xero!$A:$A,Heron!$A$4,Xero!$E:$E,Heron!$A38)+SUMIFS(Xero!$F:$F,Xero!$B:$B,Heron!Q$9,Xero!$A:$A,Heron!$A$5,Xero!$E:$E,Heron!$A38)</f>
        <v>714.16</v>
      </c>
      <c r="R38" s="32">
        <f>SUMIFS(Xero!$F:$F,Xero!$B:$B,Heron!R$9,Xero!$A:$A,Heron!$A$4,Xero!$E:$E,Heron!$A38)+SUMIFS(Xero!$F:$F,Xero!$B:$B,Heron!R$9,Xero!$A:$A,Heron!$A$5,Xero!$E:$E,Heron!$A38)</f>
        <v>698.54</v>
      </c>
      <c r="S38" s="32">
        <f>SUMIFS(Xero!$F:$F,Xero!$B:$B,Heron!S$9,Xero!$A:$A,Heron!$A$4,Xero!$E:$E,Heron!$A38)+SUMIFS(Xero!$F:$F,Xero!$B:$B,Heron!S$9,Xero!$A:$A,Heron!$A$5,Xero!$E:$E,Heron!$A38)</f>
        <v>633.27</v>
      </c>
      <c r="T38" s="32">
        <f>SUMIFS(Xero!$F:$F,Xero!$B:$B,Heron!T$9,Xero!$A:$A,Heron!$A$4,Xero!$E:$E,Heron!$A38)+SUMIFS(Xero!$F:$F,Xero!$B:$B,Heron!T$9,Xero!$A:$A,Heron!$A$5,Xero!$E:$E,Heron!$A38)</f>
        <v>1218.08</v>
      </c>
      <c r="U38" s="32">
        <f>SUMIFS(Xero!$F:$F,Xero!$B:$B,Heron!U$9,Xero!$A:$A,Heron!$A$4,Xero!$E:$E,Heron!$A38)+SUMIFS(Xero!$F:$F,Xero!$B:$B,Heron!U$9,Xero!$A:$A,Heron!$A$5,Xero!$E:$E,Heron!$A38)</f>
        <v>832.43</v>
      </c>
      <c r="V38" s="32">
        <f>SUMIFS(Xero!$F:$F,Xero!$B:$B,Heron!V$9,Xero!$A:$A,Heron!$A$4,Xero!$E:$E,Heron!$A38)+SUMIFS(Xero!$F:$F,Xero!$B:$B,Heron!V$9,Xero!$A:$A,Heron!$A$5,Xero!$E:$E,Heron!$A38)</f>
        <v>726.9</v>
      </c>
      <c r="W38" s="32">
        <f>SUMIFS(Xero!$F:$F,Xero!$B:$B,Heron!W$9,Xero!$A:$A,Heron!$A$4,Xero!$E:$E,Heron!$A38)+SUMIFS(Xero!$F:$F,Xero!$B:$B,Heron!W$9,Xero!$A:$A,Heron!$A$5,Xero!$E:$E,Heron!$A38)</f>
        <v>261.49</v>
      </c>
      <c r="X38" s="32">
        <f>SUMIFS(Xero!$F:$F,Xero!$B:$B,Heron!X$9,Xero!$A:$A,Heron!$A$4,Xero!$E:$E,Heron!$A38)+SUMIFS(Xero!$F:$F,Xero!$B:$B,Heron!X$9,Xero!$A:$A,Heron!$A$5,Xero!$E:$E,Heron!$A38)</f>
        <v>290.77999999999997</v>
      </c>
      <c r="Y38" s="32">
        <f>SUMIFS(Xero!$F:$F,Xero!$B:$B,Heron!Y$9,Xero!$A:$A,Heron!$A$4,Xero!$E:$E,Heron!$A38)+SUMIFS(Xero!$F:$F,Xero!$B:$B,Heron!Y$9,Xero!$A:$A,Heron!$A$5,Xero!$E:$E,Heron!$A38)</f>
        <v>242.38</v>
      </c>
      <c r="Z38" s="32">
        <f>SUMIFS(Xero!$F:$F,Xero!$B:$B,Heron!Z$9,Xero!$A:$A,Heron!$A$4,Xero!$E:$E,Heron!$A38)+SUMIFS(Xero!$F:$F,Xero!$B:$B,Heron!Z$9,Xero!$A:$A,Heron!$A$5,Xero!$E:$E,Heron!$A38)</f>
        <v>406.48</v>
      </c>
      <c r="AA38" s="32">
        <f>SUMIFS(Xero!$F:$F,Xero!$B:$B,Heron!AA$9,Xero!$A:$A,Heron!$A$4,Xero!$E:$E,Heron!$A38)+SUMIFS(Xero!$F:$F,Xero!$B:$B,Heron!AA$9,Xero!$A:$A,Heron!$A$5,Xero!$E:$E,Heron!$A38)</f>
        <v>920.53</v>
      </c>
      <c r="AB38" s="32">
        <f>SUMIFS(Xero!$F:$F,Xero!$B:$B,Heron!AB$9,Xero!$A:$A,Heron!$A$4,Xero!$E:$E,Heron!$A38)+SUMIFS(Xero!$F:$F,Xero!$B:$B,Heron!AB$9,Xero!$A:$A,Heron!$A$5,Xero!$E:$E,Heron!$A38)</f>
        <v>582.98</v>
      </c>
      <c r="AC38" s="32">
        <f>SUMIFS(Xero!$F:$F,Xero!$B:$B,Heron!AC$9,Xero!$A:$A,Heron!$A$4,Xero!$E:$E,Heron!$A38)+SUMIFS(Xero!$F:$F,Xero!$B:$B,Heron!AC$9,Xero!$A:$A,Heron!$A$5,Xero!$E:$E,Heron!$A38)</f>
        <v>374.2</v>
      </c>
      <c r="AD38" s="32">
        <f>SUMIFS(Xero!$F:$F,Xero!$B:$B,Heron!AD$9,Xero!$A:$A,Heron!$A$4,Xero!$E:$E,Heron!$A38)+SUMIFS(Xero!$F:$F,Xero!$B:$B,Heron!AD$9,Xero!$A:$A,Heron!$A$5,Xero!$E:$E,Heron!$A38)</f>
        <v>449.38</v>
      </c>
      <c r="AE38" s="32">
        <f>SUMIFS(Xero!$F:$F,Xero!$B:$B,Heron!AE$9,Xero!$A:$A,Heron!$A$4,Xero!$E:$E,Heron!$A38)+SUMIFS(Xero!$F:$F,Xero!$B:$B,Heron!AE$9,Xero!$A:$A,Heron!$A$5,Xero!$E:$E,Heron!$A38)</f>
        <v>516.95000000000005</v>
      </c>
      <c r="AF38" s="32">
        <f>SUMIFS(Xero!$F:$F,Xero!$B:$B,Heron!AF$9,Xero!$A:$A,Heron!$A$4,Xero!$E:$E,Heron!$A38)+SUMIFS(Xero!$F:$F,Xero!$B:$B,Heron!AF$9,Xero!$A:$A,Heron!$A$5,Xero!$E:$E,Heron!$A38)</f>
        <v>644.16999999999996</v>
      </c>
      <c r="AG38" s="32">
        <f>SUMIFS(Xero!$F:$F,Xero!$B:$B,Heron!AG$9,Xero!$A:$A,Heron!$A$4,Xero!$E:$E,Heron!$A38)+SUMIFS(Xero!$F:$F,Xero!$B:$B,Heron!AG$9,Xero!$A:$A,Heron!$A$5,Xero!$E:$E,Heron!$A38)</f>
        <v>390.11</v>
      </c>
      <c r="AH38" s="32">
        <f>SUMIFS(Xero!$F:$F,Xero!$B:$B,Heron!AH$9,Xero!$A:$A,Heron!$A$4,Xero!$E:$E,Heron!$A38)+SUMIFS(Xero!$F:$F,Xero!$B:$B,Heron!AH$9,Xero!$A:$A,Heron!$A$5,Xero!$E:$E,Heron!$A38)</f>
        <v>256.55</v>
      </c>
      <c r="AI38" s="32">
        <f>SUMIFS(Xero!$F:$F,Xero!$B:$B,Heron!AI$9,Xero!$A:$A,Heron!$A$4,Xero!$E:$E,Heron!$A38)+SUMIFS(Xero!$F:$F,Xero!$B:$B,Heron!AI$9,Xero!$A:$A,Heron!$A$5,Xero!$E:$E,Heron!$A38)</f>
        <v>369.15</v>
      </c>
      <c r="AJ38" s="32">
        <f>SUMIFS(Xero!$F:$F,Xero!$B:$B,Heron!AJ$9,Xero!$A:$A,Heron!$A$4,Xero!$E:$E,Heron!$A38)+SUMIFS(Xero!$F:$F,Xero!$B:$B,Heron!AJ$9,Xero!$A:$A,Heron!$A$5,Xero!$E:$E,Heron!$A38)</f>
        <v>398.2</v>
      </c>
      <c r="AK38" s="32">
        <f>SUMIFS(Xero!$F:$F,Xero!$B:$B,Heron!AK$9,Xero!$A:$A,Heron!$A$4,Xero!$E:$E,Heron!$A38)+SUMIFS(Xero!$F:$F,Xero!$B:$B,Heron!AK$9,Xero!$A:$A,Heron!$A$5,Xero!$E:$E,Heron!$A38)</f>
        <v>369.23</v>
      </c>
      <c r="AL38" s="32">
        <f>SUMIFS(Xero!$F:$F,Xero!$B:$B,Heron!AL$9,Xero!$A:$A,Heron!$A$4,Xero!$E:$E,Heron!$A38)+SUMIFS(Xero!$F:$F,Xero!$B:$B,Heron!AL$9,Xero!$A:$A,Heron!$A$5,Xero!$E:$E,Heron!$A38)</f>
        <v>399.76</v>
      </c>
      <c r="AM38" s="32">
        <f>SUMIFS(Xero!$F:$F,Xero!$B:$B,Heron!AM$9,Xero!$A:$A,Heron!$A$4,Xero!$E:$E,Heron!$A38)+SUMIFS(Xero!$F:$F,Xero!$B:$B,Heron!AM$9,Xero!$A:$A,Heron!$A$5,Xero!$E:$E,Heron!$A38)</f>
        <v>-404216.34</v>
      </c>
      <c r="AN38" s="32">
        <f>SUMIFS(Xero!$F:$F,Xero!$B:$B,Heron!AN$9,Xero!$A:$A,Heron!$A$4,Xero!$E:$E,Heron!$A38)+SUMIFS(Xero!$F:$F,Xero!$B:$B,Heron!AN$9,Xero!$A:$A,Heron!$A$5,Xero!$E:$E,Heron!$A38)</f>
        <v>0</v>
      </c>
      <c r="AO38" s="32">
        <f>SUMIFS(Xero!$F:$F,Xero!$B:$B,Heron!AO$9,Xero!$A:$A,Heron!$A$4,Xero!$E:$E,Heron!$A38)+SUMIFS(Xero!$F:$F,Xero!$B:$B,Heron!AO$9,Xero!$A:$A,Heron!$A$5,Xero!$E:$E,Heron!$A38)</f>
        <v>0</v>
      </c>
      <c r="AP38" s="32">
        <f>SUMIFS(Xero!$F:$F,Xero!$B:$B,Heron!AP$9,Xero!$A:$A,Heron!$A$4,Xero!$E:$E,Heron!$A38)+SUMIFS(Xero!$F:$F,Xero!$B:$B,Heron!AP$9,Xero!$A:$A,Heron!$A$5,Xero!$E:$E,Heron!$A38)</f>
        <v>0</v>
      </c>
      <c r="AQ38" s="32">
        <f>SUMIFS(Xero!$F:$F,Xero!$B:$B,Heron!AQ$9,Xero!$A:$A,Heron!$A$4,Xero!$E:$E,Heron!$A38)+SUMIFS(Xero!$F:$F,Xero!$B:$B,Heron!AQ$9,Xero!$A:$A,Heron!$A$5,Xero!$E:$E,Heron!$A38)</f>
        <v>0</v>
      </c>
      <c r="AR38" s="32">
        <f>SUMIFS(Xero!$F:$F,Xero!$B:$B,Heron!AR$9,Xero!$A:$A,Heron!$A$4,Xero!$E:$E,Heron!$A38)+SUMIFS(Xero!$F:$F,Xero!$B:$B,Heron!AR$9,Xero!$A:$A,Heron!$A$5,Xero!$E:$E,Heron!$A38)</f>
        <v>0</v>
      </c>
      <c r="AS38" s="32">
        <f>SUMIFS(Xero!$F:$F,Xero!$B:$B,Heron!AS$9,Xero!$A:$A,Heron!$A$4,Xero!$E:$E,Heron!$A38)+SUMIFS(Xero!$F:$F,Xero!$B:$B,Heron!AS$9,Xero!$A:$A,Heron!$A$5,Xero!$E:$E,Heron!$A38)</f>
        <v>0</v>
      </c>
      <c r="AT38" s="32">
        <f>SUMIFS(Xero!$F:$F,Xero!$B:$B,Heron!AT$9,Xero!$A:$A,Heron!$A$4,Xero!$E:$E,Heron!$A38)+SUMIFS(Xero!$F:$F,Xero!$B:$B,Heron!AT$9,Xero!$A:$A,Heron!$A$5,Xero!$E:$E,Heron!$A38)</f>
        <v>0</v>
      </c>
      <c r="AU38" s="32">
        <f>SUMIFS(Xero!$F:$F,Xero!$B:$B,Heron!AU$9,Xero!$A:$A,Heron!$A$4,Xero!$E:$E,Heron!$A38)+SUMIFS(Xero!$F:$F,Xero!$B:$B,Heron!AU$9,Xero!$A:$A,Heron!$A$5,Xero!$E:$E,Heron!$A38)</f>
        <v>0</v>
      </c>
      <c r="AV38" s="32">
        <f>SUMIFS(Xero!$F:$F,Xero!$B:$B,Heron!AV$9,Xero!$A:$A,Heron!$A$4,Xero!$E:$E,Heron!$A38)+SUMIFS(Xero!$F:$F,Xero!$B:$B,Heron!AV$9,Xero!$A:$A,Heron!$A$5,Xero!$E:$E,Heron!$A38)</f>
        <v>0</v>
      </c>
      <c r="AW38" s="32">
        <f>SUMIFS(Xero!$F:$F,Xero!$B:$B,Heron!AW$9,Xero!$A:$A,Heron!$A$4,Xero!$E:$E,Heron!$A38)+SUMIFS(Xero!$F:$F,Xero!$B:$B,Heron!AW$9,Xero!$A:$A,Heron!$A$5,Xero!$E:$E,Heron!$A38)</f>
        <v>0</v>
      </c>
      <c r="AX38" s="32">
        <f>SUMIFS(Xero!$F:$F,Xero!$B:$B,Heron!AX$9,Xero!$A:$A,Heron!$A$4,Xero!$E:$E,Heron!$A38)+SUMIFS(Xero!$F:$F,Xero!$B:$B,Heron!AX$9,Xero!$A:$A,Heron!$A$5,Xero!$E:$E,Heron!$A38)</f>
        <v>0</v>
      </c>
      <c r="AY38" s="32">
        <f>SUMIFS(Xero!$F:$F,Xero!$B:$B,Heron!AY$9,Xero!$A:$A,Heron!$A$4,Xero!$E:$E,Heron!$A38)+SUMIFS(Xero!$F:$F,Xero!$B:$B,Heron!AY$9,Xero!$A:$A,Heron!$A$5,Xero!$E:$E,Heron!$A38)</f>
        <v>0</v>
      </c>
      <c r="AZ38" s="32">
        <f>SUMIFS(Xero!$F:$F,Xero!$B:$B,Heron!AZ$9,Xero!$A:$A,Heron!$A$4,Xero!$E:$E,Heron!$A38)+SUMIFS(Xero!$F:$F,Xero!$B:$B,Heron!AZ$9,Xero!$A:$A,Heron!$A$5,Xero!$E:$E,Heron!$A38)</f>
        <v>0</v>
      </c>
      <c r="BA38" s="32">
        <f>SUMIFS(Xero!$F:$F,Xero!$B:$B,Heron!BA$9,Xero!$A:$A,Heron!$A$4,Xero!$E:$E,Heron!$A38)+SUMIFS(Xero!$F:$F,Xero!$B:$B,Heron!BA$9,Xero!$A:$A,Heron!$A$5,Xero!$E:$E,Heron!$A38)</f>
        <v>0</v>
      </c>
      <c r="BB38" s="32">
        <f>SUMIFS(Xero!$F:$F,Xero!$B:$B,Heron!BB$9,Xero!$A:$A,Heron!$A$4,Xero!$E:$E,Heron!$A38)+SUMIFS(Xero!$F:$F,Xero!$B:$B,Heron!BB$9,Xero!$A:$A,Heron!$A$5,Xero!$E:$E,Heron!$A38)</f>
        <v>0</v>
      </c>
      <c r="BC38" s="32">
        <f>SUMIFS(Xero!$F:$F,Xero!$B:$B,Heron!BC$9,Xero!$A:$A,Heron!$A$4,Xero!$E:$E,Heron!$A38)+SUMIFS(Xero!$F:$F,Xero!$B:$B,Heron!BC$9,Xero!$A:$A,Heron!$A$5,Xero!$E:$E,Heron!$A38)</f>
        <v>0</v>
      </c>
      <c r="BD38" s="32">
        <f>SUMIFS(Xero!$F:$F,Xero!$B:$B,Heron!BD$9,Xero!$A:$A,Heron!$A$4,Xero!$E:$E,Heron!$A38)+SUMIFS(Xero!$F:$F,Xero!$B:$B,Heron!BD$9,Xero!$A:$A,Heron!$A$5,Xero!$E:$E,Heron!$A38)</f>
        <v>0</v>
      </c>
      <c r="BE38" s="32">
        <f>SUMIFS(Xero!$F:$F,Xero!$B:$B,Heron!BE$9,Xero!$A:$A,Heron!$A$4,Xero!$E:$E,Heron!$A38)+SUMIFS(Xero!$F:$F,Xero!$B:$B,Heron!BE$9,Xero!$A:$A,Heron!$A$5,Xero!$E:$E,Heron!$A38)</f>
        <v>0</v>
      </c>
      <c r="BF38" s="32">
        <f t="shared" si="6"/>
        <v>-387566</v>
      </c>
      <c r="BG38" s="1">
        <f t="shared" si="7"/>
        <v>-387566</v>
      </c>
      <c r="BH38" s="1">
        <f t="shared" si="8"/>
        <v>0</v>
      </c>
    </row>
    <row r="39" spans="1:60" ht="16" x14ac:dyDescent="0.2">
      <c r="A39" s="31" t="s">
        <v>1527</v>
      </c>
      <c r="D39" s="32">
        <f>SUMIFS(Xero!$F:$F,Xero!$B:$B,Heron!D$9,Xero!$A:$A,Heron!$A$4,Xero!$E:$E,Heron!$A39)+SUMIFS(Xero!$F:$F,Xero!$B:$B,Heron!D$9,Xero!$A:$A,Heron!$A$5,Xero!$E:$E,Heron!$A39)+SUMIFS(Sales!$O:$O,Sales!$E:$E,FALSE,Sales!$A:$A,Heron!$B$4,Sales!$H:$H,"&lt;="&amp;Heron!D$9,Sales!$H:$H,"&gt;"&amp;Heron!C$9,Sales!$F:$F,1)/1.15</f>
        <v>0</v>
      </c>
      <c r="E39" s="32">
        <f>SUMIFS(Xero!$F:$F,Xero!$B:$B,Heron!E$9,Xero!$A:$A,Heron!$A$4,Xero!$E:$E,Heron!$A39)+SUMIFS(Xero!$F:$F,Xero!$B:$B,Heron!E$9,Xero!$A:$A,Heron!$A$5,Xero!$E:$E,Heron!$A39)+SUMIFS(Sales!$O:$O,Sales!$E:$E,FALSE,Sales!$A:$A,Heron!$B$4,Sales!$H:$H,"&lt;="&amp;Heron!E$9,Sales!$H:$H,"&gt;"&amp;Heron!D$9,Sales!$F:$F,1)/1.15</f>
        <v>0</v>
      </c>
      <c r="F39" s="32">
        <f>SUMIFS(Xero!$F:$F,Xero!$B:$B,Heron!F$9,Xero!$A:$A,Heron!$A$4,Xero!$E:$E,Heron!$A39)+SUMIFS(Xero!$F:$F,Xero!$B:$B,Heron!F$9,Xero!$A:$A,Heron!$A$5,Xero!$E:$E,Heron!$A39)+SUMIFS(Sales!$O:$O,Sales!$E:$E,FALSE,Sales!$A:$A,Heron!$B$4,Sales!$H:$H,"&lt;="&amp;Heron!F$9,Sales!$H:$H,"&gt;"&amp;Heron!E$9,Sales!$F:$F,1)/1.15</f>
        <v>0</v>
      </c>
      <c r="G39" s="32">
        <f>SUMIFS(Xero!$F:$F,Xero!$B:$B,Heron!G$9,Xero!$A:$A,Heron!$A$4,Xero!$E:$E,Heron!$A39)+SUMIFS(Xero!$F:$F,Xero!$B:$B,Heron!G$9,Xero!$A:$A,Heron!$A$5,Xero!$E:$E,Heron!$A39)+SUMIFS(Sales!$O:$O,Sales!$E:$E,FALSE,Sales!$A:$A,Heron!$B$4,Sales!$H:$H,"&lt;="&amp;Heron!G$9,Sales!$H:$H,"&gt;"&amp;Heron!F$9,Sales!$F:$F,1)/1.15</f>
        <v>0</v>
      </c>
      <c r="H39" s="32">
        <f>SUMIFS(Xero!$F:$F,Xero!$B:$B,Heron!H$9,Xero!$A:$A,Heron!$A$4,Xero!$E:$E,Heron!$A39)+SUMIFS(Xero!$F:$F,Xero!$B:$B,Heron!H$9,Xero!$A:$A,Heron!$A$5,Xero!$E:$E,Heron!$A39)+SUMIFS(Sales!$O:$O,Sales!$E:$E,FALSE,Sales!$A:$A,Heron!$B$4,Sales!$H:$H,"&lt;="&amp;Heron!H$9,Sales!$H:$H,"&gt;"&amp;Heron!G$9,Sales!$F:$F,1)/1.15</f>
        <v>0</v>
      </c>
      <c r="I39" s="32">
        <f>SUMIFS(Xero!$F:$F,Xero!$B:$B,Heron!I$9,Xero!$A:$A,Heron!$A$4,Xero!$E:$E,Heron!$A39)+SUMIFS(Xero!$F:$F,Xero!$B:$B,Heron!I$9,Xero!$A:$A,Heron!$A$5,Xero!$E:$E,Heron!$A39)+SUMIFS(Sales!$O:$O,Sales!$E:$E,FALSE,Sales!$A:$A,Heron!$B$4,Sales!$H:$H,"&lt;="&amp;Heron!I$9,Sales!$H:$H,"&gt;"&amp;Heron!H$9,Sales!$F:$F,1)/1.15</f>
        <v>0</v>
      </c>
      <c r="J39" s="32">
        <f>SUMIFS(Xero!$F:$F,Xero!$B:$B,Heron!J$9,Xero!$A:$A,Heron!$A$4,Xero!$E:$E,Heron!$A39)+SUMIFS(Xero!$F:$F,Xero!$B:$B,Heron!J$9,Xero!$A:$A,Heron!$A$5,Xero!$E:$E,Heron!$A39)+SUMIFS(Sales!$O:$O,Sales!$E:$E,FALSE,Sales!$A:$A,Heron!$B$4,Sales!$H:$H,"&lt;="&amp;Heron!J$9,Sales!$H:$H,"&gt;"&amp;Heron!I$9,Sales!$F:$F,1)/1.15</f>
        <v>0</v>
      </c>
      <c r="K39" s="32">
        <f>SUMIFS(Xero!$F:$F,Xero!$B:$B,Heron!K$9,Xero!$A:$A,Heron!$A$4,Xero!$E:$E,Heron!$A39)+SUMIFS(Xero!$F:$F,Xero!$B:$B,Heron!K$9,Xero!$A:$A,Heron!$A$5,Xero!$E:$E,Heron!$A39)+SUMIFS(Sales!$O:$O,Sales!$E:$E,FALSE,Sales!$A:$A,Heron!$B$4,Sales!$H:$H,"&lt;="&amp;Heron!K$9,Sales!$H:$H,"&gt;"&amp;Heron!J$9,Sales!$F:$F,1)/1.15</f>
        <v>0</v>
      </c>
      <c r="L39" s="32">
        <f>SUMIFS(Xero!$F:$F,Xero!$B:$B,Heron!L$9,Xero!$A:$A,Heron!$A$4,Xero!$E:$E,Heron!$A39)+SUMIFS(Xero!$F:$F,Xero!$B:$B,Heron!L$9,Xero!$A:$A,Heron!$A$5,Xero!$E:$E,Heron!$A39)+SUMIFS(Sales!$O:$O,Sales!$E:$E,FALSE,Sales!$A:$A,Heron!$B$4,Sales!$H:$H,"&lt;="&amp;Heron!L$9,Sales!$H:$H,"&gt;"&amp;Heron!K$9,Sales!$F:$F,1)/1.15</f>
        <v>0</v>
      </c>
      <c r="M39" s="32">
        <f>SUMIFS(Xero!$F:$F,Xero!$B:$B,Heron!M$9,Xero!$A:$A,Heron!$A$4,Xero!$E:$E,Heron!$A39)+SUMIFS(Xero!$F:$F,Xero!$B:$B,Heron!M$9,Xero!$A:$A,Heron!$A$5,Xero!$E:$E,Heron!$A39)+SUMIFS(Sales!$O:$O,Sales!$E:$E,FALSE,Sales!$A:$A,Heron!$B$4,Sales!$H:$H,"&lt;="&amp;Heron!M$9,Sales!$H:$H,"&gt;"&amp;Heron!L$9,Sales!$F:$F,1)/1.15</f>
        <v>0</v>
      </c>
      <c r="N39" s="32">
        <f>SUMIFS(Xero!$F:$F,Xero!$B:$B,Heron!N$9,Xero!$A:$A,Heron!$A$4,Xero!$E:$E,Heron!$A39)+SUMIFS(Xero!$F:$F,Xero!$B:$B,Heron!N$9,Xero!$A:$A,Heron!$A$5,Xero!$E:$E,Heron!$A39)+SUMIFS(Sales!$O:$O,Sales!$E:$E,FALSE,Sales!$A:$A,Heron!$B$4,Sales!$H:$H,"&lt;="&amp;Heron!N$9,Sales!$H:$H,"&gt;"&amp;Heron!M$9,Sales!$F:$F,1)/1.15</f>
        <v>0</v>
      </c>
      <c r="O39" s="32">
        <f>SUMIFS(Xero!$F:$F,Xero!$B:$B,Heron!O$9,Xero!$A:$A,Heron!$A$4,Xero!$E:$E,Heron!$A39)+SUMIFS(Xero!$F:$F,Xero!$B:$B,Heron!O$9,Xero!$A:$A,Heron!$A$5,Xero!$E:$E,Heron!$A39)+SUMIFS(Sales!$O:$O,Sales!$E:$E,FALSE,Sales!$A:$A,Heron!$B$4,Sales!$H:$H,"&lt;="&amp;Heron!O$9,Sales!$H:$H,"&gt;"&amp;Heron!N$9,Sales!$F:$F,1)/1.15</f>
        <v>0</v>
      </c>
      <c r="P39" s="32">
        <f>SUMIFS(Xero!$F:$F,Xero!$B:$B,Heron!P$9,Xero!$A:$A,Heron!$A$4,Xero!$E:$E,Heron!$A39)+SUMIFS(Xero!$F:$F,Xero!$B:$B,Heron!P$9,Xero!$A:$A,Heron!$A$5,Xero!$E:$E,Heron!$A39)+SUMIFS(Sales!$O:$O,Sales!$E:$E,FALSE,Sales!$A:$A,Heron!$B$4,Sales!$H:$H,"&lt;="&amp;Heron!P$9,Sales!$H:$H,"&gt;"&amp;Heron!O$9,Sales!$F:$F,1)/1.15</f>
        <v>0</v>
      </c>
      <c r="Q39" s="32">
        <f>SUMIFS(Xero!$F:$F,Xero!$B:$B,Heron!Q$9,Xero!$A:$A,Heron!$A$4,Xero!$E:$E,Heron!$A39)+SUMIFS(Xero!$F:$F,Xero!$B:$B,Heron!Q$9,Xero!$A:$A,Heron!$A$5,Xero!$E:$E,Heron!$A39)+SUMIFS(Sales!$O:$O,Sales!$E:$E,FALSE,Sales!$A:$A,Heron!$B$4,Sales!$H:$H,"&lt;="&amp;Heron!Q$9,Sales!$H:$H,"&gt;"&amp;Heron!P$9,Sales!$F:$F,1)/1.15</f>
        <v>0</v>
      </c>
      <c r="R39" s="32">
        <f>SUMIFS(Xero!$F:$F,Xero!$B:$B,Heron!R$9,Xero!$A:$A,Heron!$A$4,Xero!$E:$E,Heron!$A39)+SUMIFS(Xero!$F:$F,Xero!$B:$B,Heron!R$9,Xero!$A:$A,Heron!$A$5,Xero!$E:$E,Heron!$A39)+SUMIFS(Sales!$O:$O,Sales!$E:$E,FALSE,Sales!$A:$A,Heron!$B$4,Sales!$H:$H,"&lt;="&amp;Heron!R$9,Sales!$H:$H,"&gt;"&amp;Heron!Q$9,Sales!$F:$F,1)/1.15</f>
        <v>0</v>
      </c>
      <c r="S39" s="32">
        <f>SUMIFS(Xero!$F:$F,Xero!$B:$B,Heron!S$9,Xero!$A:$A,Heron!$A$4,Xero!$E:$E,Heron!$A39)+SUMIFS(Xero!$F:$F,Xero!$B:$B,Heron!S$9,Xero!$A:$A,Heron!$A$5,Xero!$E:$E,Heron!$A39)+SUMIFS(Sales!$O:$O,Sales!$E:$E,FALSE,Sales!$A:$A,Heron!$B$4,Sales!$H:$H,"&lt;="&amp;Heron!S$9,Sales!$H:$H,"&gt;"&amp;Heron!R$9,Sales!$F:$F,1)/1.15</f>
        <v>0</v>
      </c>
      <c r="T39" s="32">
        <f>SUMIFS(Xero!$F:$F,Xero!$B:$B,Heron!T$9,Xero!$A:$A,Heron!$A$4,Xero!$E:$E,Heron!$A39)+SUMIFS(Xero!$F:$F,Xero!$B:$B,Heron!T$9,Xero!$A:$A,Heron!$A$5,Xero!$E:$E,Heron!$A39)+SUMIFS(Sales!$O:$O,Sales!$E:$E,FALSE,Sales!$A:$A,Heron!$B$4,Sales!$H:$H,"&lt;="&amp;Heron!T$9,Sales!$H:$H,"&gt;"&amp;Heron!S$9,Sales!$F:$F,1)/1.15</f>
        <v>0</v>
      </c>
      <c r="U39" s="32">
        <f>SUMIFS(Xero!$F:$F,Xero!$B:$B,Heron!U$9,Xero!$A:$A,Heron!$A$4,Xero!$E:$E,Heron!$A39)+SUMIFS(Xero!$F:$F,Xero!$B:$B,Heron!U$9,Xero!$A:$A,Heron!$A$5,Xero!$E:$E,Heron!$A39)+SUMIFS(Sales!$O:$O,Sales!$E:$E,FALSE,Sales!$A:$A,Heron!$B$4,Sales!$H:$H,"&lt;="&amp;Heron!U$9,Sales!$H:$H,"&gt;"&amp;Heron!T$9,Sales!$F:$F,1)/1.15</f>
        <v>0</v>
      </c>
      <c r="V39" s="32">
        <f>SUMIFS(Xero!$F:$F,Xero!$B:$B,Heron!V$9,Xero!$A:$A,Heron!$A$4,Xero!$E:$E,Heron!$A39)+SUMIFS(Xero!$F:$F,Xero!$B:$B,Heron!V$9,Xero!$A:$A,Heron!$A$5,Xero!$E:$E,Heron!$A39)+SUMIFS(Sales!$O:$O,Sales!$E:$E,FALSE,Sales!$A:$A,Heron!$B$4,Sales!$H:$H,"&lt;="&amp;Heron!V$9,Sales!$H:$H,"&gt;"&amp;Heron!U$9,Sales!$F:$F,1)/1.15</f>
        <v>0</v>
      </c>
      <c r="W39" s="32">
        <f>SUMIFS(Xero!$F:$F,Xero!$B:$B,Heron!W$9,Xero!$A:$A,Heron!$A$4,Xero!$E:$E,Heron!$A39)+SUMIFS(Xero!$F:$F,Xero!$B:$B,Heron!W$9,Xero!$A:$A,Heron!$A$5,Xero!$E:$E,Heron!$A39)+SUMIFS(Sales!$O:$O,Sales!$E:$E,FALSE,Sales!$A:$A,Heron!$B$4,Sales!$H:$H,"&lt;="&amp;Heron!W$9,Sales!$H:$H,"&gt;"&amp;Heron!V$9,Sales!$F:$F,1)/1.15</f>
        <v>0</v>
      </c>
      <c r="X39" s="32">
        <f>SUMIFS(Xero!$F:$F,Xero!$B:$B,Heron!X$9,Xero!$A:$A,Heron!$A$4,Xero!$E:$E,Heron!$A39)+SUMIFS(Xero!$F:$F,Xero!$B:$B,Heron!X$9,Xero!$A:$A,Heron!$A$5,Xero!$E:$E,Heron!$A39)+SUMIFS(Sales!$O:$O,Sales!$E:$E,FALSE,Sales!$A:$A,Heron!$B$4,Sales!$H:$H,"&lt;="&amp;Heron!X$9,Sales!$H:$H,"&gt;"&amp;Heron!W$9,Sales!$F:$F,1)/1.15</f>
        <v>123904.35</v>
      </c>
      <c r="Y39" s="32">
        <f>SUMIFS(Xero!$F:$F,Xero!$B:$B,Heron!Y$9,Xero!$A:$A,Heron!$A$4,Xero!$E:$E,Heron!$A39)+SUMIFS(Xero!$F:$F,Xero!$B:$B,Heron!Y$9,Xero!$A:$A,Heron!$A$5,Xero!$E:$E,Heron!$A39)+SUMIFS(Sales!$O:$O,Sales!$E:$E,FALSE,Sales!$A:$A,Heron!$B$4,Sales!$H:$H,"&lt;="&amp;Heron!Y$9,Sales!$H:$H,"&gt;"&amp;Heron!X$9,Sales!$F:$F,1)/1.15</f>
        <v>257634.78</v>
      </c>
      <c r="Z39" s="32">
        <f>SUMIFS(Xero!$F:$F,Xero!$B:$B,Heron!Z$9,Xero!$A:$A,Heron!$A$4,Xero!$E:$E,Heron!$A39)+SUMIFS(Xero!$F:$F,Xero!$B:$B,Heron!Z$9,Xero!$A:$A,Heron!$A$5,Xero!$E:$E,Heron!$A39)+SUMIFS(Sales!$O:$O,Sales!$E:$E,FALSE,Sales!$A:$A,Heron!$B$4,Sales!$H:$H,"&lt;="&amp;Heron!Z$9,Sales!$H:$H,"&gt;"&amp;Heron!Y$9,Sales!$F:$F,1)/1.15</f>
        <v>974495.64</v>
      </c>
      <c r="AA39" s="32">
        <f>SUMIFS(Xero!$F:$F,Xero!$B:$B,Heron!AA$9,Xero!$A:$A,Heron!$A$4,Xero!$E:$E,Heron!$A39)+SUMIFS(Xero!$F:$F,Xero!$B:$B,Heron!AA$9,Xero!$A:$A,Heron!$A$5,Xero!$E:$E,Heron!$A39)+SUMIFS(Sales!$O:$O,Sales!$E:$E,FALSE,Sales!$A:$A,Heron!$B$4,Sales!$H:$H,"&lt;="&amp;Heron!AA$9,Sales!$H:$H,"&gt;"&amp;Heron!Z$9,Sales!$F:$F,1)/1.15</f>
        <v>466056.51</v>
      </c>
      <c r="AB39" s="32">
        <f>SUMIFS(Xero!$F:$F,Xero!$B:$B,Heron!AB$9,Xero!$A:$A,Heron!$A$4,Xero!$E:$E,Heron!$A39)+SUMIFS(Xero!$F:$F,Xero!$B:$B,Heron!AB$9,Xero!$A:$A,Heron!$A$5,Xero!$E:$E,Heron!$A39)+SUMIFS(Sales!$O:$O,Sales!$E:$E,FALSE,Sales!$A:$A,Heron!$B$4,Sales!$H:$H,"&lt;="&amp;Heron!AB$9,Sales!$H:$H,"&gt;"&amp;Heron!AA$9,Sales!$F:$F,1)/1.15</f>
        <v>465404.34</v>
      </c>
      <c r="AC39" s="32">
        <f>SUMIFS(Xero!$F:$F,Xero!$B:$B,Heron!AC$9,Xero!$A:$A,Heron!$A$4,Xero!$E:$E,Heron!$A39)+SUMIFS(Xero!$F:$F,Xero!$B:$B,Heron!AC$9,Xero!$A:$A,Heron!$A$5,Xero!$E:$E,Heron!$A39)+SUMIFS(Sales!$O:$O,Sales!$E:$E,FALSE,Sales!$A:$A,Heron!$B$4,Sales!$H:$H,"&lt;="&amp;Heron!AC$9,Sales!$H:$H,"&gt;"&amp;Heron!AB$9,Sales!$F:$F,1)/1.15</f>
        <v>448882.61</v>
      </c>
      <c r="AD39" s="32">
        <f>SUMIFS(Xero!$F:$F,Xero!$B:$B,Heron!AD$9,Xero!$A:$A,Heron!$A$4,Xero!$E:$E,Heron!$A39)+SUMIFS(Xero!$F:$F,Xero!$B:$B,Heron!AD$9,Xero!$A:$A,Heron!$A$5,Xero!$E:$E,Heron!$A39)+SUMIFS(Sales!$O:$O,Sales!$E:$E,FALSE,Sales!$A:$A,Heron!$B$4,Sales!$H:$H,"&lt;="&amp;Heron!AD$9,Sales!$H:$H,"&gt;"&amp;Heron!AC$9,Sales!$F:$F,1)/1.15</f>
        <v>242591.31</v>
      </c>
      <c r="AE39" s="32">
        <f>SUMIFS(Xero!$F:$F,Xero!$B:$B,Heron!AE$9,Xero!$A:$A,Heron!$A$4,Xero!$E:$E,Heron!$A39)+SUMIFS(Xero!$F:$F,Xero!$B:$B,Heron!AE$9,Xero!$A:$A,Heron!$A$5,Xero!$E:$E,Heron!$A39)+SUMIFS(Sales!$O:$O,Sales!$E:$E,FALSE,Sales!$A:$A,Heron!$B$4,Sales!$H:$H,"&lt;="&amp;Heron!AE$9,Sales!$H:$H,"&gt;"&amp;Heron!AD$9,Sales!$F:$F,1)/1.15</f>
        <v>62169.57</v>
      </c>
      <c r="AF39" s="32">
        <f>SUMIFS(Xero!$F:$F,Xero!$B:$B,Heron!AF$9,Xero!$A:$A,Heron!$A$4,Xero!$E:$E,Heron!$A39)+SUMIFS(Xero!$F:$F,Xero!$B:$B,Heron!AF$9,Xero!$A:$A,Heron!$A$5,Xero!$E:$E,Heron!$A39)+SUMIFS(Sales!$O:$O,Sales!$E:$E,FALSE,Sales!$A:$A,Heron!$B$4,Sales!$H:$H,"&lt;="&amp;Heron!AF$9,Sales!$H:$H,"&gt;"&amp;Heron!AE$9,Sales!$F:$F,1)/1.15</f>
        <v>61865.22</v>
      </c>
      <c r="AG39" s="32">
        <f>SUMIFS(Xero!$F:$F,Xero!$B:$B,Heron!AG$9,Xero!$A:$A,Heron!$A$4,Xero!$E:$E,Heron!$A39)+SUMIFS(Xero!$F:$F,Xero!$B:$B,Heron!AG$9,Xero!$A:$A,Heron!$A$5,Xero!$E:$E,Heron!$A39)+SUMIFS(Sales!$O:$O,Sales!$E:$E,FALSE,Sales!$A:$A,Heron!$B$4,Sales!$H:$H,"&lt;="&amp;Heron!AG$9,Sales!$H:$H,"&gt;"&amp;Heron!AF$9,Sales!$F:$F,1)/1.15</f>
        <v>62604.35</v>
      </c>
      <c r="AH39" s="32">
        <f>SUMIFS(Xero!$F:$F,Xero!$B:$B,Heron!AH$9,Xero!$A:$A,Heron!$A$4,Xero!$E:$E,Heron!$A39)+SUMIFS(Xero!$F:$F,Xero!$B:$B,Heron!AH$9,Xero!$A:$A,Heron!$A$5,Xero!$E:$E,Heron!$A39)+SUMIFS(Sales!$O:$O,Sales!$E:$E,FALSE,Sales!$A:$A,Heron!$B$4,Sales!$H:$H,"&lt;="&amp;Heron!AH$9,Sales!$H:$H,"&gt;"&amp;Heron!AG$9,Sales!$F:$F,1)/1.15</f>
        <v>0</v>
      </c>
      <c r="AI39" s="32">
        <f>SUMIFS(Xero!$F:$F,Xero!$B:$B,Heron!AI$9,Xero!$A:$A,Heron!$A$4,Xero!$E:$E,Heron!$A39)+SUMIFS(Xero!$F:$F,Xero!$B:$B,Heron!AI$9,Xero!$A:$A,Heron!$A$5,Xero!$E:$E,Heron!$A39)+SUMIFS(Sales!$O:$O,Sales!$E:$E,FALSE,Sales!$A:$A,Heron!$B$4,Sales!$H:$H,"&lt;="&amp;Heron!AI$9,Sales!$H:$H,"&gt;"&amp;Heron!AH$9,Sales!$F:$F,1)/1.15</f>
        <v>62169.57</v>
      </c>
      <c r="AJ39" s="32">
        <f>SUMIFS(Xero!$F:$F,Xero!$B:$B,Heron!AJ$9,Xero!$A:$A,Heron!$A$4,Xero!$E:$E,Heron!$A39)+SUMIFS(Xero!$F:$F,Xero!$B:$B,Heron!AJ$9,Xero!$A:$A,Heron!$A$5,Xero!$E:$E,Heron!$A39)+SUMIFS(Sales!$O:$O,Sales!$E:$E,FALSE,Sales!$A:$A,Heron!$B$4,Sales!$H:$H,"&lt;="&amp;Heron!AJ$9,Sales!$H:$H,"&gt;"&amp;Heron!AI$9,Sales!$F:$F,1)/1.15</f>
        <v>0</v>
      </c>
      <c r="AK39" s="32">
        <f>SUMIFS(Xero!$F:$F,Xero!$B:$B,Heron!AK$9,Xero!$A:$A,Heron!$A$4,Xero!$E:$E,Heron!$A39)+SUMIFS(Xero!$F:$F,Xero!$B:$B,Heron!AK$9,Xero!$A:$A,Heron!$A$5,Xero!$E:$E,Heron!$A39)+SUMIFS(Sales!$O:$O,Sales!$E:$E,FALSE,Sales!$A:$A,Heron!$B$4,Sales!$H:$H,"&lt;="&amp;Heron!AK$9,Sales!$H:$H,"&gt;"&amp;Heron!AJ$9,Sales!$F:$F,1)/1.15</f>
        <v>0</v>
      </c>
      <c r="AL39" s="32">
        <f>SUMIFS(Xero!$F:$F,Xero!$B:$B,Heron!AL$9,Xero!$A:$A,Heron!$A$4,Xero!$E:$E,Heron!$A39)+SUMIFS(Xero!$F:$F,Xero!$B:$B,Heron!AL$9,Xero!$A:$A,Heron!$A$5,Xero!$E:$E,Heron!$A39)+SUMIFS(Sales!$O:$O,Sales!$E:$E,FALSE,Sales!$A:$A,Heron!$B$4,Sales!$H:$H,"&lt;="&amp;Heron!AL$9,Sales!$H:$H,"&gt;"&amp;Heron!AK$9,Sales!$F:$F,1)/1.15</f>
        <v>0</v>
      </c>
      <c r="AM39" s="32">
        <f>SUMIFS(Xero!$F:$F,Xero!$B:$B,Heron!AM$9,Xero!$A:$A,Heron!$A$4,Xero!$E:$E,Heron!$A39)+SUMIFS(Xero!$F:$F,Xero!$B:$B,Heron!AM$9,Xero!$A:$A,Heron!$A$5,Xero!$E:$E,Heron!$A39)+SUMIFS(Sales!$O:$O,Sales!$E:$E,FALSE,Sales!$A:$A,Heron!$B$4,Sales!$H:$H,"&lt;="&amp;Heron!AM$9,Sales!$H:$H,"&gt;"&amp;Heron!AL$9,Sales!$F:$F,1)/1.15</f>
        <v>0</v>
      </c>
      <c r="AN39" s="32">
        <f>SUMIFS(Xero!$F:$F,Xero!$B:$B,Heron!AN$9,Xero!$A:$A,Heron!$A$4,Xero!$E:$E,Heron!$A39)+SUMIFS(Xero!$F:$F,Xero!$B:$B,Heron!AN$9,Xero!$A:$A,Heron!$A$5,Xero!$E:$E,Heron!$A39)+SUMIFS(Sales!$O:$O,Sales!$E:$E,FALSE,Sales!$A:$A,Heron!$B$4,Sales!$H:$H,"&lt;="&amp;Heron!AN$9,Sales!$H:$H,"&gt;"&amp;Heron!AM$9,Sales!$F:$F,1)/1.15</f>
        <v>0</v>
      </c>
      <c r="AO39" s="32">
        <f>SUMIFS(Xero!$F:$F,Xero!$B:$B,Heron!AO$9,Xero!$A:$A,Heron!$A$4,Xero!$E:$E,Heron!$A39)+SUMIFS(Xero!$F:$F,Xero!$B:$B,Heron!AO$9,Xero!$A:$A,Heron!$A$5,Xero!$E:$E,Heron!$A39)+SUMIFS(Sales!$O:$O,Sales!$E:$E,FALSE,Sales!$A:$A,Heron!$B$4,Sales!$H:$H,"&lt;="&amp;Heron!AO$9,Sales!$H:$H,"&gt;"&amp;Heron!AN$9,Sales!$F:$F,1)/1.15</f>
        <v>189117.39130434784</v>
      </c>
      <c r="AP39" s="32">
        <f>SUMIFS(Xero!$F:$F,Xero!$B:$B,Heron!AP$9,Xero!$A:$A,Heron!$A$4,Xero!$E:$E,Heron!$A39)+SUMIFS(Xero!$F:$F,Xero!$B:$B,Heron!AP$9,Xero!$A:$A,Heron!$A$5,Xero!$E:$E,Heron!$A39)+SUMIFS(Sales!$O:$O,Sales!$E:$E,FALSE,Sales!$A:$A,Heron!$B$4,Sales!$H:$H,"&lt;="&amp;Heron!AP$9,Sales!$H:$H,"&gt;"&amp;Heron!AO$9,Sales!$F:$F,1)/1.15</f>
        <v>193030.4347826087</v>
      </c>
      <c r="AQ39" s="32">
        <f>SUMIFS(Xero!$F:$F,Xero!$B:$B,Heron!AQ$9,Xero!$A:$A,Heron!$A$4,Xero!$E:$E,Heron!$A39)+SUMIFS(Xero!$F:$F,Xero!$B:$B,Heron!AQ$9,Xero!$A:$A,Heron!$A$5,Xero!$E:$E,Heron!$A39)+SUMIFS(Sales!$O:$O,Sales!$E:$E,FALSE,Sales!$A:$A,Heron!$B$4,Sales!$H:$H,"&lt;="&amp;Heron!AQ$9,Sales!$H:$H,"&gt;"&amp;Heron!AP$9,Sales!$F:$F,1)/1.15</f>
        <v>126078.26086956523</v>
      </c>
      <c r="AR39" s="32">
        <f>SUMIFS(Xero!$F:$F,Xero!$B:$B,Heron!AR$9,Xero!$A:$A,Heron!$A$4,Xero!$E:$E,Heron!$A39)+SUMIFS(Xero!$F:$F,Xero!$B:$B,Heron!AR$9,Xero!$A:$A,Heron!$A$5,Xero!$E:$E,Heron!$A39)+SUMIFS(Sales!$O:$O,Sales!$E:$E,FALSE,Sales!$A:$A,Heron!$B$4,Sales!$H:$H,"&lt;="&amp;Heron!AR$9,Sales!$H:$H,"&gt;"&amp;Heron!AQ$9,Sales!$F:$F,1)/1.15</f>
        <v>0</v>
      </c>
      <c r="AS39" s="32">
        <f>SUMIFS(Xero!$F:$F,Xero!$B:$B,Heron!AS$9,Xero!$A:$A,Heron!$A$4,Xero!$E:$E,Heron!$A39)+SUMIFS(Xero!$F:$F,Xero!$B:$B,Heron!AS$9,Xero!$A:$A,Heron!$A$5,Xero!$E:$E,Heron!$A39)+SUMIFS(Sales!$O:$O,Sales!$E:$E,FALSE,Sales!$A:$A,Heron!$B$4,Sales!$H:$H,"&lt;="&amp;Heron!AS$9,Sales!$H:$H,"&gt;"&amp;Heron!AR$9,Sales!$F:$F,1)/1.15</f>
        <v>0</v>
      </c>
      <c r="AT39" s="32">
        <f>SUMIFS(Xero!$F:$F,Xero!$B:$B,Heron!AT$9,Xero!$A:$A,Heron!$A$4,Xero!$E:$E,Heron!$A39)+SUMIFS(Xero!$F:$F,Xero!$B:$B,Heron!AT$9,Xero!$A:$A,Heron!$A$5,Xero!$E:$E,Heron!$A39)+SUMIFS(Sales!$O:$O,Sales!$E:$E,FALSE,Sales!$A:$A,Heron!$B$4,Sales!$H:$H,"&lt;="&amp;Heron!AT$9,Sales!$H:$H,"&gt;"&amp;Heron!AS$9,Sales!$F:$F,1)/1.15</f>
        <v>0</v>
      </c>
      <c r="AU39" s="32">
        <f>SUMIFS(Xero!$F:$F,Xero!$B:$B,Heron!AU$9,Xero!$A:$A,Heron!$A$4,Xero!$E:$E,Heron!$A39)+SUMIFS(Xero!$F:$F,Xero!$B:$B,Heron!AU$9,Xero!$A:$A,Heron!$A$5,Xero!$E:$E,Heron!$A39)+SUMIFS(Sales!$O:$O,Sales!$E:$E,FALSE,Sales!$A:$A,Heron!$B$4,Sales!$H:$H,"&lt;="&amp;Heron!AU$9,Sales!$H:$H,"&gt;"&amp;Heron!AT$9,Sales!$F:$F,1)/1.15</f>
        <v>0</v>
      </c>
      <c r="AV39" s="32">
        <f>SUMIFS(Xero!$F:$F,Xero!$B:$B,Heron!AV$9,Xero!$A:$A,Heron!$A$4,Xero!$E:$E,Heron!$A39)+SUMIFS(Xero!$F:$F,Xero!$B:$B,Heron!AV$9,Xero!$A:$A,Heron!$A$5,Xero!$E:$E,Heron!$A39)+SUMIFS(Sales!$O:$O,Sales!$E:$E,FALSE,Sales!$A:$A,Heron!$B$4,Sales!$H:$H,"&lt;="&amp;Heron!AV$9,Sales!$H:$H,"&gt;"&amp;Heron!AU$9,Sales!$F:$F,1)/1.15</f>
        <v>0</v>
      </c>
      <c r="AW39" s="32">
        <f>SUMIFS(Xero!$F:$F,Xero!$B:$B,Heron!AW$9,Xero!$A:$A,Heron!$A$4,Xero!$E:$E,Heron!$A39)+SUMIFS(Xero!$F:$F,Xero!$B:$B,Heron!AW$9,Xero!$A:$A,Heron!$A$5,Xero!$E:$E,Heron!$A39)+SUMIFS(Sales!$O:$O,Sales!$E:$E,FALSE,Sales!$A:$A,Heron!$B$4,Sales!$H:$H,"&lt;="&amp;Heron!AW$9,Sales!$H:$H,"&gt;"&amp;Heron!AV$9,Sales!$F:$F,1)/1.15</f>
        <v>0</v>
      </c>
      <c r="AX39" s="32">
        <f>SUMIFS(Xero!$F:$F,Xero!$B:$B,Heron!AX$9,Xero!$A:$A,Heron!$A$4,Xero!$E:$E,Heron!$A39)+SUMIFS(Xero!$F:$F,Xero!$B:$B,Heron!AX$9,Xero!$A:$A,Heron!$A$5,Xero!$E:$E,Heron!$A39)+SUMIFS(Sales!$O:$O,Sales!$E:$E,FALSE,Sales!$A:$A,Heron!$B$4,Sales!$H:$H,"&lt;="&amp;Heron!AX$9,Sales!$H:$H,"&gt;"&amp;Heron!AW$9,Sales!$F:$F,1)/1.15</f>
        <v>0</v>
      </c>
      <c r="AY39" s="32">
        <f>SUMIFS(Xero!$F:$F,Xero!$B:$B,Heron!AY$9,Xero!$A:$A,Heron!$A$4,Xero!$E:$E,Heron!$A39)+SUMIFS(Xero!$F:$F,Xero!$B:$B,Heron!AY$9,Xero!$A:$A,Heron!$A$5,Xero!$E:$E,Heron!$A39)+SUMIFS(Sales!$O:$O,Sales!$E:$E,FALSE,Sales!$A:$A,Heron!$B$4,Sales!$H:$H,"&lt;="&amp;Heron!AY$9,Sales!$H:$H,"&gt;"&amp;Heron!AX$9,Sales!$F:$F,1)/1.15</f>
        <v>0</v>
      </c>
      <c r="AZ39" s="32">
        <f>SUMIFS(Xero!$F:$F,Xero!$B:$B,Heron!AZ$9,Xero!$A:$A,Heron!$A$4,Xero!$E:$E,Heron!$A39)+SUMIFS(Xero!$F:$F,Xero!$B:$B,Heron!AZ$9,Xero!$A:$A,Heron!$A$5,Xero!$E:$E,Heron!$A39)+SUMIFS(Sales!$O:$O,Sales!$E:$E,FALSE,Sales!$A:$A,Heron!$B$4,Sales!$H:$H,"&lt;="&amp;Heron!AZ$9,Sales!$H:$H,"&gt;"&amp;Heron!AY$9,Sales!$F:$F,1)/1.15</f>
        <v>0</v>
      </c>
      <c r="BA39" s="32">
        <f>SUMIFS(Xero!$F:$F,Xero!$B:$B,Heron!BA$9,Xero!$A:$A,Heron!$A$4,Xero!$E:$E,Heron!$A39)+SUMIFS(Xero!$F:$F,Xero!$B:$B,Heron!BA$9,Xero!$A:$A,Heron!$A$5,Xero!$E:$E,Heron!$A39)+SUMIFS(Sales!$O:$O,Sales!$E:$E,FALSE,Sales!$A:$A,Heron!$B$4,Sales!$H:$H,"&lt;="&amp;Heron!BA$9,Sales!$H:$H,"&gt;"&amp;Heron!AZ$9,Sales!$F:$F,1)/1.15</f>
        <v>0</v>
      </c>
      <c r="BB39" s="32">
        <f>SUMIFS(Xero!$F:$F,Xero!$B:$B,Heron!BB$9,Xero!$A:$A,Heron!$A$4,Xero!$E:$E,Heron!$A39)+SUMIFS(Xero!$F:$F,Xero!$B:$B,Heron!BB$9,Xero!$A:$A,Heron!$A$5,Xero!$E:$E,Heron!$A39)+SUMIFS(Sales!$O:$O,Sales!$E:$E,FALSE,Sales!$A:$A,Heron!$B$4,Sales!$H:$H,"&lt;="&amp;Heron!BB$9,Sales!$H:$H,"&gt;"&amp;Heron!BA$9,Sales!$F:$F,1)/1.15</f>
        <v>0</v>
      </c>
      <c r="BC39" s="32">
        <f>SUMIFS(Xero!$F:$F,Xero!$B:$B,Heron!BC$9,Xero!$A:$A,Heron!$A$4,Xero!$E:$E,Heron!$A39)+SUMIFS(Xero!$F:$F,Xero!$B:$B,Heron!BC$9,Xero!$A:$A,Heron!$A$5,Xero!$E:$E,Heron!$A39)+SUMIFS(Sales!$O:$O,Sales!$E:$E,FALSE,Sales!$A:$A,Heron!$B$4,Sales!$H:$H,"&lt;="&amp;Heron!BC$9,Sales!$H:$H,"&gt;"&amp;Heron!BB$9,Sales!$F:$F,1)/1.15</f>
        <v>0</v>
      </c>
      <c r="BD39" s="32">
        <f>SUMIFS(Xero!$F:$F,Xero!$B:$B,Heron!BD$9,Xero!$A:$A,Heron!$A$4,Xero!$E:$E,Heron!$A39)+SUMIFS(Xero!$F:$F,Xero!$B:$B,Heron!BD$9,Xero!$A:$A,Heron!$A$5,Xero!$E:$E,Heron!$A39)+SUMIFS(Sales!$O:$O,Sales!$E:$E,FALSE,Sales!$A:$A,Heron!$B$4,Sales!$H:$H,"&lt;="&amp;Heron!BD$9,Sales!$H:$H,"&gt;"&amp;Heron!BC$9,Sales!$F:$F,1)/1.15</f>
        <v>0</v>
      </c>
      <c r="BE39" s="32">
        <f>SUMIFS(Xero!$F:$F,Xero!$B:$B,Heron!BE$9,Xero!$A:$A,Heron!$A$4,Xero!$E:$E,Heron!$A39)+SUMIFS(Xero!$F:$F,Xero!$B:$B,Heron!BE$9,Xero!$A:$A,Heron!$A$5,Xero!$E:$E,Heron!$A39)+SUMIFS(Sales!$O:$O,Sales!$E:$E,FALSE,Sales!$A:$A,Heron!$B$4,Sales!$H:$H,"&lt;="&amp;Heron!BE$9,Sales!$H:$H,"&gt;"&amp;Heron!BD$9,Sales!$F:$F,1)/1.15</f>
        <v>0</v>
      </c>
      <c r="BF39" s="32">
        <f t="shared" si="6"/>
        <v>3736004.336956522</v>
      </c>
      <c r="BG39" s="1">
        <f t="shared" si="7"/>
        <v>3227778.25</v>
      </c>
      <c r="BH39" s="1">
        <f t="shared" si="8"/>
        <v>508226.08695652196</v>
      </c>
    </row>
    <row r="40" spans="1:60" ht="16" x14ac:dyDescent="0.2">
      <c r="A40" s="31" t="s">
        <v>1670</v>
      </c>
      <c r="D40" s="32">
        <f>SUMIFS(Xero!$F:$F,Xero!$B:$B,Heron!D$9,Xero!$A:$A,Heron!$A$4,Xero!$E:$E,Heron!$A40)+SUMIFS(Xero!$F:$F,Xero!$B:$B,Heron!D$9,Xero!$A:$A,Heron!$A$5,Xero!$E:$E,Heron!$A40)+SUMIFS(Sales!$O:$O,Sales!$E:$E,FALSE,Sales!$A:$A,Heron!$B$5,Sales!$H:$H,"&lt;="&amp;Heron!D$9,Sales!$H:$H,"&gt;"&amp;Heron!C$9,Sales!$F:$F,1)/1.15</f>
        <v>0</v>
      </c>
      <c r="E40" s="32">
        <f>SUMIFS(Xero!$F:$F,Xero!$B:$B,Heron!E$9,Xero!$A:$A,Heron!$A$4,Xero!$E:$E,Heron!$A40)+SUMIFS(Xero!$F:$F,Xero!$B:$B,Heron!E$9,Xero!$A:$A,Heron!$A$5,Xero!$E:$E,Heron!$A40)+SUMIFS(Sales!$O:$O,Sales!$E:$E,FALSE,Sales!$A:$A,Heron!$B$5,Sales!$H:$H,"&lt;="&amp;Heron!E$9,Sales!$H:$H,"&gt;"&amp;Heron!D$9,Sales!$F:$F,1)/1.15</f>
        <v>0</v>
      </c>
      <c r="F40" s="32">
        <f>SUMIFS(Xero!$F:$F,Xero!$B:$B,Heron!F$9,Xero!$A:$A,Heron!$A$4,Xero!$E:$E,Heron!$A40)+SUMIFS(Xero!$F:$F,Xero!$B:$B,Heron!F$9,Xero!$A:$A,Heron!$A$5,Xero!$E:$E,Heron!$A40)+SUMIFS(Sales!$O:$O,Sales!$E:$E,FALSE,Sales!$A:$A,Heron!$B$5,Sales!$H:$H,"&lt;="&amp;Heron!F$9,Sales!$H:$H,"&gt;"&amp;Heron!E$9,Sales!$F:$F,1)/1.15</f>
        <v>0</v>
      </c>
      <c r="G40" s="32">
        <f>SUMIFS(Xero!$F:$F,Xero!$B:$B,Heron!G$9,Xero!$A:$A,Heron!$A$4,Xero!$E:$E,Heron!$A40)+SUMIFS(Xero!$F:$F,Xero!$B:$B,Heron!G$9,Xero!$A:$A,Heron!$A$5,Xero!$E:$E,Heron!$A40)+SUMIFS(Sales!$O:$O,Sales!$E:$E,FALSE,Sales!$A:$A,Heron!$B$5,Sales!$H:$H,"&lt;="&amp;Heron!G$9,Sales!$H:$H,"&gt;"&amp;Heron!F$9,Sales!$F:$F,1)/1.15</f>
        <v>0</v>
      </c>
      <c r="H40" s="32">
        <f>SUMIFS(Xero!$F:$F,Xero!$B:$B,Heron!H$9,Xero!$A:$A,Heron!$A$4,Xero!$E:$E,Heron!$A40)+SUMIFS(Xero!$F:$F,Xero!$B:$B,Heron!H$9,Xero!$A:$A,Heron!$A$5,Xero!$E:$E,Heron!$A40)+SUMIFS(Sales!$O:$O,Sales!$E:$E,FALSE,Sales!$A:$A,Heron!$B$5,Sales!$H:$H,"&lt;="&amp;Heron!H$9,Sales!$H:$H,"&gt;"&amp;Heron!G$9,Sales!$F:$F,1)/1.15</f>
        <v>0</v>
      </c>
      <c r="I40" s="32">
        <f>SUMIFS(Xero!$F:$F,Xero!$B:$B,Heron!I$9,Xero!$A:$A,Heron!$A$4,Xero!$E:$E,Heron!$A40)+SUMIFS(Xero!$F:$F,Xero!$B:$B,Heron!I$9,Xero!$A:$A,Heron!$A$5,Xero!$E:$E,Heron!$A40)+SUMIFS(Sales!$O:$O,Sales!$E:$E,FALSE,Sales!$A:$A,Heron!$B$5,Sales!$H:$H,"&lt;="&amp;Heron!I$9,Sales!$H:$H,"&gt;"&amp;Heron!H$9,Sales!$F:$F,1)/1.15</f>
        <v>0</v>
      </c>
      <c r="J40" s="32">
        <f>SUMIFS(Xero!$F:$F,Xero!$B:$B,Heron!J$9,Xero!$A:$A,Heron!$A$4,Xero!$E:$E,Heron!$A40)+SUMIFS(Xero!$F:$F,Xero!$B:$B,Heron!J$9,Xero!$A:$A,Heron!$A$5,Xero!$E:$E,Heron!$A40)+SUMIFS(Sales!$O:$O,Sales!$E:$E,FALSE,Sales!$A:$A,Heron!$B$5,Sales!$H:$H,"&lt;="&amp;Heron!J$9,Sales!$H:$H,"&gt;"&amp;Heron!I$9,Sales!$F:$F,1)/1.15</f>
        <v>0</v>
      </c>
      <c r="K40" s="32">
        <f>SUMIFS(Xero!$F:$F,Xero!$B:$B,Heron!K$9,Xero!$A:$A,Heron!$A$4,Xero!$E:$E,Heron!$A40)+SUMIFS(Xero!$F:$F,Xero!$B:$B,Heron!K$9,Xero!$A:$A,Heron!$A$5,Xero!$E:$E,Heron!$A40)+SUMIFS(Sales!$O:$O,Sales!$E:$E,FALSE,Sales!$A:$A,Heron!$B$5,Sales!$H:$H,"&lt;="&amp;Heron!K$9,Sales!$H:$H,"&gt;"&amp;Heron!J$9,Sales!$F:$F,1)/1.15</f>
        <v>0</v>
      </c>
      <c r="L40" s="32">
        <f>SUMIFS(Xero!$F:$F,Xero!$B:$B,Heron!L$9,Xero!$A:$A,Heron!$A$4,Xero!$E:$E,Heron!$A40)+SUMIFS(Xero!$F:$F,Xero!$B:$B,Heron!L$9,Xero!$A:$A,Heron!$A$5,Xero!$E:$E,Heron!$A40)+SUMIFS(Sales!$O:$O,Sales!$E:$E,FALSE,Sales!$A:$A,Heron!$B$5,Sales!$H:$H,"&lt;="&amp;Heron!L$9,Sales!$H:$H,"&gt;"&amp;Heron!K$9,Sales!$F:$F,1)/1.15</f>
        <v>0</v>
      </c>
      <c r="M40" s="32">
        <f>SUMIFS(Xero!$F:$F,Xero!$B:$B,Heron!M$9,Xero!$A:$A,Heron!$A$4,Xero!$E:$E,Heron!$A40)+SUMIFS(Xero!$F:$F,Xero!$B:$B,Heron!M$9,Xero!$A:$A,Heron!$A$5,Xero!$E:$E,Heron!$A40)+SUMIFS(Sales!$O:$O,Sales!$E:$E,FALSE,Sales!$A:$A,Heron!$B$5,Sales!$H:$H,"&lt;="&amp;Heron!M$9,Sales!$H:$H,"&gt;"&amp;Heron!L$9,Sales!$F:$F,1)/1.15</f>
        <v>0</v>
      </c>
      <c r="N40" s="32">
        <f>SUMIFS(Xero!$F:$F,Xero!$B:$B,Heron!N$9,Xero!$A:$A,Heron!$A$4,Xero!$E:$E,Heron!$A40)+SUMIFS(Xero!$F:$F,Xero!$B:$B,Heron!N$9,Xero!$A:$A,Heron!$A$5,Xero!$E:$E,Heron!$A40)+SUMIFS(Sales!$O:$O,Sales!$E:$E,FALSE,Sales!$A:$A,Heron!$B$5,Sales!$H:$H,"&lt;="&amp;Heron!N$9,Sales!$H:$H,"&gt;"&amp;Heron!M$9,Sales!$F:$F,1)/1.15</f>
        <v>0</v>
      </c>
      <c r="O40" s="32">
        <f>SUMIFS(Xero!$F:$F,Xero!$B:$B,Heron!O$9,Xero!$A:$A,Heron!$A$4,Xero!$E:$E,Heron!$A40)+SUMIFS(Xero!$F:$F,Xero!$B:$B,Heron!O$9,Xero!$A:$A,Heron!$A$5,Xero!$E:$E,Heron!$A40)+SUMIFS(Sales!$O:$O,Sales!$E:$E,FALSE,Sales!$A:$A,Heron!$B$5,Sales!$H:$H,"&lt;="&amp;Heron!O$9,Sales!$H:$H,"&gt;"&amp;Heron!N$9,Sales!$F:$F,1)/1.15</f>
        <v>0</v>
      </c>
      <c r="P40" s="32">
        <f>SUMIFS(Xero!$F:$F,Xero!$B:$B,Heron!P$9,Xero!$A:$A,Heron!$A$4,Xero!$E:$E,Heron!$A40)+SUMIFS(Xero!$F:$F,Xero!$B:$B,Heron!P$9,Xero!$A:$A,Heron!$A$5,Xero!$E:$E,Heron!$A40)+SUMIFS(Sales!$O:$O,Sales!$E:$E,FALSE,Sales!$A:$A,Heron!$B$5,Sales!$H:$H,"&lt;="&amp;Heron!P$9,Sales!$H:$H,"&gt;"&amp;Heron!O$9,Sales!$F:$F,1)/1.15</f>
        <v>0</v>
      </c>
      <c r="Q40" s="32">
        <f>SUMIFS(Xero!$F:$F,Xero!$B:$B,Heron!Q$9,Xero!$A:$A,Heron!$A$4,Xero!$E:$E,Heron!$A40)+SUMIFS(Xero!$F:$F,Xero!$B:$B,Heron!Q$9,Xero!$A:$A,Heron!$A$5,Xero!$E:$E,Heron!$A40)+SUMIFS(Sales!$O:$O,Sales!$E:$E,FALSE,Sales!$A:$A,Heron!$B$5,Sales!$H:$H,"&lt;="&amp;Heron!Q$9,Sales!$H:$H,"&gt;"&amp;Heron!P$9,Sales!$F:$F,1)/1.15</f>
        <v>0</v>
      </c>
      <c r="R40" s="32">
        <f>SUMIFS(Xero!$F:$F,Xero!$B:$B,Heron!R$9,Xero!$A:$A,Heron!$A$4,Xero!$E:$E,Heron!$A40)+SUMIFS(Xero!$F:$F,Xero!$B:$B,Heron!R$9,Xero!$A:$A,Heron!$A$5,Xero!$E:$E,Heron!$A40)+SUMIFS(Sales!$O:$O,Sales!$E:$E,FALSE,Sales!$A:$A,Heron!$B$5,Sales!$H:$H,"&lt;="&amp;Heron!R$9,Sales!$H:$H,"&gt;"&amp;Heron!Q$9,Sales!$F:$F,1)/1.15</f>
        <v>0</v>
      </c>
      <c r="S40" s="32">
        <f>SUMIFS(Xero!$F:$F,Xero!$B:$B,Heron!S$9,Xero!$A:$A,Heron!$A$4,Xero!$E:$E,Heron!$A40)+SUMIFS(Xero!$F:$F,Xero!$B:$B,Heron!S$9,Xero!$A:$A,Heron!$A$5,Xero!$E:$E,Heron!$A40)+SUMIFS(Sales!$O:$O,Sales!$E:$E,FALSE,Sales!$A:$A,Heron!$B$5,Sales!$H:$H,"&lt;="&amp;Heron!S$9,Sales!$H:$H,"&gt;"&amp;Heron!R$9,Sales!$F:$F,1)/1.15</f>
        <v>0</v>
      </c>
      <c r="T40" s="32">
        <f>SUMIFS(Xero!$F:$F,Xero!$B:$B,Heron!T$9,Xero!$A:$A,Heron!$A$4,Xero!$E:$E,Heron!$A40)+SUMIFS(Xero!$F:$F,Xero!$B:$B,Heron!T$9,Xero!$A:$A,Heron!$A$5,Xero!$E:$E,Heron!$A40)+SUMIFS(Sales!$O:$O,Sales!$E:$E,FALSE,Sales!$A:$A,Heron!$B$5,Sales!$H:$H,"&lt;="&amp;Heron!T$9,Sales!$H:$H,"&gt;"&amp;Heron!S$9,Sales!$F:$F,1)/1.15</f>
        <v>0</v>
      </c>
      <c r="U40" s="32">
        <f>SUMIFS(Xero!$F:$F,Xero!$B:$B,Heron!U$9,Xero!$A:$A,Heron!$A$4,Xero!$E:$E,Heron!$A40)+SUMIFS(Xero!$F:$F,Xero!$B:$B,Heron!U$9,Xero!$A:$A,Heron!$A$5,Xero!$E:$E,Heron!$A40)+SUMIFS(Sales!$O:$O,Sales!$E:$E,FALSE,Sales!$A:$A,Heron!$B$5,Sales!$H:$H,"&lt;="&amp;Heron!U$9,Sales!$H:$H,"&gt;"&amp;Heron!T$9,Sales!$F:$F,1)/1.15</f>
        <v>0</v>
      </c>
      <c r="V40" s="32">
        <f>SUMIFS(Xero!$F:$F,Xero!$B:$B,Heron!V$9,Xero!$A:$A,Heron!$A$4,Xero!$E:$E,Heron!$A40)+SUMIFS(Xero!$F:$F,Xero!$B:$B,Heron!V$9,Xero!$A:$A,Heron!$A$5,Xero!$E:$E,Heron!$A40)+SUMIFS(Sales!$O:$O,Sales!$E:$E,FALSE,Sales!$A:$A,Heron!$B$5,Sales!$H:$H,"&lt;="&amp;Heron!V$9,Sales!$H:$H,"&gt;"&amp;Heron!U$9,Sales!$F:$F,1)/1.15</f>
        <v>0</v>
      </c>
      <c r="W40" s="32">
        <f>SUMIFS(Xero!$F:$F,Xero!$B:$B,Heron!W$9,Xero!$A:$A,Heron!$A$4,Xero!$E:$E,Heron!$A40)+SUMIFS(Xero!$F:$F,Xero!$B:$B,Heron!W$9,Xero!$A:$A,Heron!$A$5,Xero!$E:$E,Heron!$A40)+SUMIFS(Sales!$O:$O,Sales!$E:$E,FALSE,Sales!$A:$A,Heron!$B$5,Sales!$H:$H,"&lt;="&amp;Heron!W$9,Sales!$H:$H,"&gt;"&amp;Heron!V$9,Sales!$F:$F,1)/1.15</f>
        <v>0</v>
      </c>
      <c r="X40" s="32">
        <f>SUMIFS(Xero!$F:$F,Xero!$B:$B,Heron!X$9,Xero!$A:$A,Heron!$A$4,Xero!$E:$E,Heron!$A40)+SUMIFS(Xero!$F:$F,Xero!$B:$B,Heron!X$9,Xero!$A:$A,Heron!$A$5,Xero!$E:$E,Heron!$A40)+SUMIFS(Sales!$O:$O,Sales!$E:$E,FALSE,Sales!$A:$A,Heron!$B$5,Sales!$H:$H,"&lt;="&amp;Heron!X$9,Sales!$H:$H,"&gt;"&amp;Heron!W$9,Sales!$F:$F,1)/1.15</f>
        <v>0</v>
      </c>
      <c r="Y40" s="32">
        <f>SUMIFS(Xero!$F:$F,Xero!$B:$B,Heron!Y$9,Xero!$A:$A,Heron!$A$4,Xero!$E:$E,Heron!$A40)+SUMIFS(Xero!$F:$F,Xero!$B:$B,Heron!Y$9,Xero!$A:$A,Heron!$A$5,Xero!$E:$E,Heron!$A40)+SUMIFS(Sales!$O:$O,Sales!$E:$E,FALSE,Sales!$A:$A,Heron!$B$5,Sales!$H:$H,"&lt;="&amp;Heron!Y$9,Sales!$H:$H,"&gt;"&amp;Heron!X$9,Sales!$F:$F,1)/1.15</f>
        <v>0</v>
      </c>
      <c r="Z40" s="32">
        <f>SUMIFS(Xero!$F:$F,Xero!$B:$B,Heron!Z$9,Xero!$A:$A,Heron!$A$4,Xero!$E:$E,Heron!$A40)+SUMIFS(Xero!$F:$F,Xero!$B:$B,Heron!Z$9,Xero!$A:$A,Heron!$A$5,Xero!$E:$E,Heron!$A40)+SUMIFS(Sales!$O:$O,Sales!$E:$E,FALSE,Sales!$A:$A,Heron!$B$5,Sales!$H:$H,"&lt;="&amp;Heron!Z$9,Sales!$H:$H,"&gt;"&amp;Heron!Y$9,Sales!$F:$F,1)/1.15</f>
        <v>0</v>
      </c>
      <c r="AA40" s="32">
        <f>SUMIFS(Xero!$F:$F,Xero!$B:$B,Heron!AA$9,Xero!$A:$A,Heron!$A$4,Xero!$E:$E,Heron!$A40)+SUMIFS(Xero!$F:$F,Xero!$B:$B,Heron!AA$9,Xero!$A:$A,Heron!$A$5,Xero!$E:$E,Heron!$A40)+SUMIFS(Sales!$O:$O,Sales!$E:$E,FALSE,Sales!$A:$A,Heron!$B$5,Sales!$H:$H,"&lt;="&amp;Heron!AA$9,Sales!$H:$H,"&gt;"&amp;Heron!Z$9,Sales!$F:$F,1)/1.15</f>
        <v>0</v>
      </c>
      <c r="AB40" s="32">
        <f>SUMIFS(Xero!$F:$F,Xero!$B:$B,Heron!AB$9,Xero!$A:$A,Heron!$A$4,Xero!$E:$E,Heron!$A40)+SUMIFS(Xero!$F:$F,Xero!$B:$B,Heron!AB$9,Xero!$A:$A,Heron!$A$5,Xero!$E:$E,Heron!$A40)+SUMIFS(Sales!$O:$O,Sales!$E:$E,FALSE,Sales!$A:$A,Heron!$B$5,Sales!$H:$H,"&lt;="&amp;Heron!AB$9,Sales!$H:$H,"&gt;"&amp;Heron!AA$9,Sales!$F:$F,1)/1.15</f>
        <v>0</v>
      </c>
      <c r="AC40" s="32">
        <f>SUMIFS(Xero!$F:$F,Xero!$B:$B,Heron!AC$9,Xero!$A:$A,Heron!$A$4,Xero!$E:$E,Heron!$A40)+SUMIFS(Xero!$F:$F,Xero!$B:$B,Heron!AC$9,Xero!$A:$A,Heron!$A$5,Xero!$E:$E,Heron!$A40)+SUMIFS(Sales!$O:$O,Sales!$E:$E,FALSE,Sales!$A:$A,Heron!$B$5,Sales!$H:$H,"&lt;="&amp;Heron!AC$9,Sales!$H:$H,"&gt;"&amp;Heron!AB$9,Sales!$F:$F,1)/1.15</f>
        <v>0</v>
      </c>
      <c r="AD40" s="32">
        <f>SUMIFS(Xero!$F:$F,Xero!$B:$B,Heron!AD$9,Xero!$A:$A,Heron!$A$4,Xero!$E:$E,Heron!$A40)+SUMIFS(Xero!$F:$F,Xero!$B:$B,Heron!AD$9,Xero!$A:$A,Heron!$A$5,Xero!$E:$E,Heron!$A40)+SUMIFS(Sales!$O:$O,Sales!$E:$E,FALSE,Sales!$A:$A,Heron!$B$5,Sales!$H:$H,"&lt;="&amp;Heron!AD$9,Sales!$H:$H,"&gt;"&amp;Heron!AC$9,Sales!$F:$F,1)/1.15</f>
        <v>0</v>
      </c>
      <c r="AE40" s="32">
        <f>SUMIFS(Xero!$F:$F,Xero!$B:$B,Heron!AE$9,Xero!$A:$A,Heron!$A$4,Xero!$E:$E,Heron!$A40)+SUMIFS(Xero!$F:$F,Xero!$B:$B,Heron!AE$9,Xero!$A:$A,Heron!$A$5,Xero!$E:$E,Heron!$A40)+SUMIFS(Sales!$O:$O,Sales!$E:$E,FALSE,Sales!$A:$A,Heron!$B$5,Sales!$H:$H,"&lt;="&amp;Heron!AE$9,Sales!$H:$H,"&gt;"&amp;Heron!AD$9,Sales!$F:$F,1)/1.15</f>
        <v>0</v>
      </c>
      <c r="AF40" s="32">
        <f>SUMIFS(Xero!$F:$F,Xero!$B:$B,Heron!AF$9,Xero!$A:$A,Heron!$A$4,Xero!$E:$E,Heron!$A40)+SUMIFS(Xero!$F:$F,Xero!$B:$B,Heron!AF$9,Xero!$A:$A,Heron!$A$5,Xero!$E:$E,Heron!$A40)+SUMIFS(Sales!$O:$O,Sales!$E:$E,FALSE,Sales!$A:$A,Heron!$B$5,Sales!$H:$H,"&lt;="&amp;Heron!AF$9,Sales!$H:$H,"&gt;"&amp;Heron!AE$9,Sales!$F:$F,1)/1.15</f>
        <v>0</v>
      </c>
      <c r="AG40" s="32">
        <f>SUMIFS(Xero!$F:$F,Xero!$B:$B,Heron!AG$9,Xero!$A:$A,Heron!$A$4,Xero!$E:$E,Heron!$A40)+SUMIFS(Xero!$F:$F,Xero!$B:$B,Heron!AG$9,Xero!$A:$A,Heron!$A$5,Xero!$E:$E,Heron!$A40)+SUMIFS(Sales!$O:$O,Sales!$E:$E,FALSE,Sales!$A:$A,Heron!$B$5,Sales!$H:$H,"&lt;="&amp;Heron!AG$9,Sales!$H:$H,"&gt;"&amp;Heron!AF$9,Sales!$F:$F,1)/1.15</f>
        <v>343456.51</v>
      </c>
      <c r="AH40" s="32">
        <f>SUMIFS(Xero!$F:$F,Xero!$B:$B,Heron!AH$9,Xero!$A:$A,Heron!$A$4,Xero!$E:$E,Heron!$A40)+SUMIFS(Xero!$F:$F,Xero!$B:$B,Heron!AH$9,Xero!$A:$A,Heron!$A$5,Xero!$E:$E,Heron!$A40)+SUMIFS(Sales!$O:$O,Sales!$E:$E,FALSE,Sales!$A:$A,Heron!$B$5,Sales!$H:$H,"&lt;="&amp;Heron!AH$9,Sales!$H:$H,"&gt;"&amp;Heron!AG$9,Sales!$F:$F,1)/1.15</f>
        <v>650395.63</v>
      </c>
      <c r="AI40" s="32">
        <f>SUMIFS(Xero!$F:$F,Xero!$B:$B,Heron!AI$9,Xero!$A:$A,Heron!$A$4,Xero!$E:$E,Heron!$A40)+SUMIFS(Xero!$F:$F,Xero!$B:$B,Heron!AI$9,Xero!$A:$A,Heron!$A$5,Xero!$E:$E,Heron!$A40)+SUMIFS(Sales!$O:$O,Sales!$E:$E,FALSE,Sales!$A:$A,Heron!$B$5,Sales!$H:$H,"&lt;="&amp;Heron!AI$9,Sales!$H:$H,"&gt;"&amp;Heron!AH$9,Sales!$F:$F,1)/1.15</f>
        <v>0</v>
      </c>
      <c r="AJ40" s="32">
        <f>SUMIFS(Xero!$F:$F,Xero!$B:$B,Heron!AJ$9,Xero!$A:$A,Heron!$A$4,Xero!$E:$E,Heron!$A40)+SUMIFS(Xero!$F:$F,Xero!$B:$B,Heron!AJ$9,Xero!$A:$A,Heron!$A$5,Xero!$E:$E,Heron!$A40)+SUMIFS(Sales!$O:$O,Sales!$E:$E,FALSE,Sales!$A:$A,Heron!$B$5,Sales!$H:$H,"&lt;="&amp;Heron!AJ$9,Sales!$H:$H,"&gt;"&amp;Heron!AI$9,Sales!$F:$F,1)/1.15</f>
        <v>74778.259999999995</v>
      </c>
      <c r="AK40" s="32">
        <f>SUMIFS(Xero!$F:$F,Xero!$B:$B,Heron!AK$9,Xero!$A:$A,Heron!$A$4,Xero!$E:$E,Heron!$A40)+SUMIFS(Xero!$F:$F,Xero!$B:$B,Heron!AK$9,Xero!$A:$A,Heron!$A$5,Xero!$E:$E,Heron!$A40)+SUMIFS(Sales!$O:$O,Sales!$E:$E,FALSE,Sales!$A:$A,Heron!$B$5,Sales!$H:$H,"&lt;="&amp;Heron!AK$9,Sales!$H:$H,"&gt;"&amp;Heron!AJ$9,Sales!$F:$F,1)/1.15</f>
        <v>77386.960000000006</v>
      </c>
      <c r="AL40" s="32">
        <f>SUMIFS(Xero!$F:$F,Xero!$B:$B,Heron!AL$9,Xero!$A:$A,Heron!$A$4,Xero!$E:$E,Heron!$A40)+SUMIFS(Xero!$F:$F,Xero!$B:$B,Heron!AL$9,Xero!$A:$A,Heron!$A$5,Xero!$E:$E,Heron!$A40)+SUMIFS(Sales!$O:$O,Sales!$E:$E,FALSE,Sales!$A:$A,Heron!$B$5,Sales!$H:$H,"&lt;="&amp;Heron!AL$9,Sales!$H:$H,"&gt;"&amp;Heron!AK$9,Sales!$F:$F,1)/1.15</f>
        <v>349108.7</v>
      </c>
      <c r="AM40" s="32">
        <f>SUMIFS(Xero!$F:$F,Xero!$B:$B,Heron!AM$9,Xero!$A:$A,Heron!$A$4,Xero!$E:$E,Heron!$A40)+SUMIFS(Xero!$F:$F,Xero!$B:$B,Heron!AM$9,Xero!$A:$A,Heron!$A$5,Xero!$E:$E,Heron!$A40)+SUMIFS(Sales!$O:$O,Sales!$E:$E,FALSE,Sales!$A:$A,Heron!$B$5,Sales!$H:$H,"&lt;="&amp;Heron!AM$9,Sales!$H:$H,"&gt;"&amp;Heron!AL$9,Sales!$F:$F,1)/1.15</f>
        <v>556486.98</v>
      </c>
      <c r="AN40" s="32">
        <f>SUMIFS(Xero!$F:$F,Xero!$B:$B,Heron!AN$9,Xero!$A:$A,Heron!$A$4,Xero!$E:$E,Heron!$A40)+SUMIFS(Xero!$F:$F,Xero!$B:$B,Heron!AN$9,Xero!$A:$A,Heron!$A$5,Xero!$E:$E,Heron!$A40)+SUMIFS(Sales!$O:$O,Sales!$E:$E,FALSE,Sales!$A:$A,Heron!$B$5,Sales!$H:$H,"&lt;="&amp;Heron!AN$9,Sales!$H:$H,"&gt;"&amp;Heron!AM$9,Sales!$F:$F,1)/1.15</f>
        <v>217378.26086956525</v>
      </c>
      <c r="AO40" s="32">
        <f>SUMIFS(Xero!$F:$F,Xero!$B:$B,Heron!AO$9,Xero!$A:$A,Heron!$A$4,Xero!$E:$E,Heron!$A40)+SUMIFS(Xero!$F:$F,Xero!$B:$B,Heron!AO$9,Xero!$A:$A,Heron!$A$5,Xero!$E:$E,Heron!$A40)+SUMIFS(Sales!$O:$O,Sales!$E:$E,FALSE,Sales!$A:$A,Heron!$B$5,Sales!$H:$H,"&lt;="&amp;Heron!AO$9,Sales!$H:$H,"&gt;"&amp;Heron!AN$9,Sales!$F:$F,1)/1.15</f>
        <v>329543.47826086957</v>
      </c>
      <c r="AP40" s="32">
        <f>SUMIFS(Xero!$F:$F,Xero!$B:$B,Heron!AP$9,Xero!$A:$A,Heron!$A$4,Xero!$E:$E,Heron!$A40)+SUMIFS(Xero!$F:$F,Xero!$B:$B,Heron!AP$9,Xero!$A:$A,Heron!$A$5,Xero!$E:$E,Heron!$A40)+SUMIFS(Sales!$O:$O,Sales!$E:$E,FALSE,Sales!$A:$A,Heron!$B$5,Sales!$H:$H,"&lt;="&amp;Heron!AP$9,Sales!$H:$H,"&gt;"&amp;Heron!AO$9,Sales!$F:$F,1)/1.15</f>
        <v>480404.34782608697</v>
      </c>
      <c r="AQ40" s="32">
        <f>SUMIFS(Xero!$F:$F,Xero!$B:$B,Heron!AQ$9,Xero!$A:$A,Heron!$A$4,Xero!$E:$E,Heron!$A40)+SUMIFS(Xero!$F:$F,Xero!$B:$B,Heron!AQ$9,Xero!$A:$A,Heron!$A$5,Xero!$E:$E,Heron!$A40)+SUMIFS(Sales!$O:$O,Sales!$E:$E,FALSE,Sales!$A:$A,Heron!$B$5,Sales!$H:$H,"&lt;="&amp;Heron!AQ$9,Sales!$H:$H,"&gt;"&amp;Heron!AP$9,Sales!$F:$F,1)/1.15</f>
        <v>476056.52173913049</v>
      </c>
      <c r="AR40" s="32">
        <f>SUMIFS(Xero!$F:$F,Xero!$B:$B,Heron!AR$9,Xero!$A:$A,Heron!$A$4,Xero!$E:$E,Heron!$A40)+SUMIFS(Xero!$F:$F,Xero!$B:$B,Heron!AR$9,Xero!$A:$A,Heron!$A$5,Xero!$E:$E,Heron!$A40)+SUMIFS(Sales!$O:$O,Sales!$E:$E,FALSE,Sales!$A:$A,Heron!$B$5,Sales!$H:$H,"&lt;="&amp;Heron!AR$9,Sales!$H:$H,"&gt;"&amp;Heron!AQ$9,Sales!$F:$F,1)/1.15</f>
        <v>715208.34782608692</v>
      </c>
      <c r="AS40" s="32">
        <f>SUMIFS(Xero!$F:$F,Xero!$B:$B,Heron!AS$9,Xero!$A:$A,Heron!$A$4,Xero!$E:$E,Heron!$A40)+SUMIFS(Xero!$F:$F,Xero!$B:$B,Heron!AS$9,Xero!$A:$A,Heron!$A$5,Xero!$E:$E,Heron!$A40)+SUMIFS(Sales!$O:$O,Sales!$E:$E,FALSE,Sales!$A:$A,Heron!$B$5,Sales!$H:$H,"&lt;="&amp;Heron!AS$9,Sales!$H:$H,"&gt;"&amp;Heron!AR$9,Sales!$F:$F,1)/1.15</f>
        <v>1104717.3913043479</v>
      </c>
      <c r="AT40" s="32">
        <f>SUMIFS(Xero!$F:$F,Xero!$B:$B,Heron!AT$9,Xero!$A:$A,Heron!$A$4,Xero!$E:$E,Heron!$A40)+SUMIFS(Xero!$F:$F,Xero!$B:$B,Heron!AT$9,Xero!$A:$A,Heron!$A$5,Xero!$E:$E,Heron!$A40)+SUMIFS(Sales!$O:$O,Sales!$E:$E,FALSE,Sales!$A:$A,Heron!$B$5,Sales!$H:$H,"&lt;="&amp;Heron!AT$9,Sales!$H:$H,"&gt;"&amp;Heron!AS$9,Sales!$F:$F,1)/1.15</f>
        <v>874295.65217391308</v>
      </c>
      <c r="AU40" s="32">
        <f>SUMIFS(Xero!$F:$F,Xero!$B:$B,Heron!AU$9,Xero!$A:$A,Heron!$A$4,Xero!$E:$E,Heron!$A40)+SUMIFS(Xero!$F:$F,Xero!$B:$B,Heron!AU$9,Xero!$A:$A,Heron!$A$5,Xero!$E:$E,Heron!$A40)+SUMIFS(Sales!$O:$O,Sales!$E:$E,FALSE,Sales!$A:$A,Heron!$B$5,Sales!$H:$H,"&lt;="&amp;Heron!AU$9,Sales!$H:$H,"&gt;"&amp;Heron!AT$9,Sales!$F:$F,1)/1.15</f>
        <v>0</v>
      </c>
      <c r="AV40" s="32">
        <f>SUMIFS(Xero!$F:$F,Xero!$B:$B,Heron!AV$9,Xero!$A:$A,Heron!$A$4,Xero!$E:$E,Heron!$A40)+SUMIFS(Xero!$F:$F,Xero!$B:$B,Heron!AV$9,Xero!$A:$A,Heron!$A$5,Xero!$E:$E,Heron!$A40)+SUMIFS(Sales!$O:$O,Sales!$E:$E,FALSE,Sales!$A:$A,Heron!$B$5,Sales!$H:$H,"&lt;="&amp;Heron!AV$9,Sales!$H:$H,"&gt;"&amp;Heron!AU$9,Sales!$F:$F,1)/1.15</f>
        <v>0</v>
      </c>
      <c r="AW40" s="32">
        <f>SUMIFS(Xero!$F:$F,Xero!$B:$B,Heron!AW$9,Xero!$A:$A,Heron!$A$4,Xero!$E:$E,Heron!$A40)+SUMIFS(Xero!$F:$F,Xero!$B:$B,Heron!AW$9,Xero!$A:$A,Heron!$A$5,Xero!$E:$E,Heron!$A40)+SUMIFS(Sales!$O:$O,Sales!$E:$E,FALSE,Sales!$A:$A,Heron!$B$5,Sales!$H:$H,"&lt;="&amp;Heron!AW$9,Sales!$H:$H,"&gt;"&amp;Heron!AV$9,Sales!$F:$F,1)/1.15</f>
        <v>0</v>
      </c>
      <c r="AX40" s="32">
        <f>SUMIFS(Xero!$F:$F,Xero!$B:$B,Heron!AX$9,Xero!$A:$A,Heron!$A$4,Xero!$E:$E,Heron!$A40)+SUMIFS(Xero!$F:$F,Xero!$B:$B,Heron!AX$9,Xero!$A:$A,Heron!$A$5,Xero!$E:$E,Heron!$A40)+SUMIFS(Sales!$O:$O,Sales!$E:$E,FALSE,Sales!$A:$A,Heron!$B$5,Sales!$H:$H,"&lt;="&amp;Heron!AX$9,Sales!$H:$H,"&gt;"&amp;Heron!AW$9,Sales!$F:$F,1)/1.15</f>
        <v>0</v>
      </c>
      <c r="AY40" s="32">
        <f>SUMIFS(Xero!$F:$F,Xero!$B:$B,Heron!AY$9,Xero!$A:$A,Heron!$A$4,Xero!$E:$E,Heron!$A40)+SUMIFS(Xero!$F:$F,Xero!$B:$B,Heron!AY$9,Xero!$A:$A,Heron!$A$5,Xero!$E:$E,Heron!$A40)+SUMIFS(Sales!$O:$O,Sales!$E:$E,FALSE,Sales!$A:$A,Heron!$B$5,Sales!$H:$H,"&lt;="&amp;Heron!AY$9,Sales!$H:$H,"&gt;"&amp;Heron!AX$9,Sales!$F:$F,1)/1.15</f>
        <v>0</v>
      </c>
      <c r="AZ40" s="32">
        <f>SUMIFS(Xero!$F:$F,Xero!$B:$B,Heron!AZ$9,Xero!$A:$A,Heron!$A$4,Xero!$E:$E,Heron!$A40)+SUMIFS(Xero!$F:$F,Xero!$B:$B,Heron!AZ$9,Xero!$A:$A,Heron!$A$5,Xero!$E:$E,Heron!$A40)+SUMIFS(Sales!$O:$O,Sales!$E:$E,FALSE,Sales!$A:$A,Heron!$B$5,Sales!$H:$H,"&lt;="&amp;Heron!AZ$9,Sales!$H:$H,"&gt;"&amp;Heron!AY$9,Sales!$F:$F,1)/1.15</f>
        <v>0</v>
      </c>
      <c r="BA40" s="32">
        <f>SUMIFS(Xero!$F:$F,Xero!$B:$B,Heron!BA$9,Xero!$A:$A,Heron!$A$4,Xero!$E:$E,Heron!$A40)+SUMIFS(Xero!$F:$F,Xero!$B:$B,Heron!BA$9,Xero!$A:$A,Heron!$A$5,Xero!$E:$E,Heron!$A40)+SUMIFS(Sales!$O:$O,Sales!$E:$E,FALSE,Sales!$A:$A,Heron!$B$5,Sales!$H:$H,"&lt;="&amp;Heron!BA$9,Sales!$H:$H,"&gt;"&amp;Heron!AZ$9,Sales!$F:$F,1)/1.15</f>
        <v>0</v>
      </c>
      <c r="BB40" s="32">
        <f>SUMIFS(Xero!$F:$F,Xero!$B:$B,Heron!BB$9,Xero!$A:$A,Heron!$A$4,Xero!$E:$E,Heron!$A40)+SUMIFS(Xero!$F:$F,Xero!$B:$B,Heron!BB$9,Xero!$A:$A,Heron!$A$5,Xero!$E:$E,Heron!$A40)+SUMIFS(Sales!$O:$O,Sales!$E:$E,FALSE,Sales!$A:$A,Heron!$B$5,Sales!$H:$H,"&lt;="&amp;Heron!BB$9,Sales!$H:$H,"&gt;"&amp;Heron!BA$9,Sales!$F:$F,1)/1.15</f>
        <v>0</v>
      </c>
      <c r="BC40" s="32">
        <f>SUMIFS(Xero!$F:$F,Xero!$B:$B,Heron!BC$9,Xero!$A:$A,Heron!$A$4,Xero!$E:$E,Heron!$A40)+SUMIFS(Xero!$F:$F,Xero!$B:$B,Heron!BC$9,Xero!$A:$A,Heron!$A$5,Xero!$E:$E,Heron!$A40)+SUMIFS(Sales!$O:$O,Sales!$E:$E,FALSE,Sales!$A:$A,Heron!$B$5,Sales!$H:$H,"&lt;="&amp;Heron!BC$9,Sales!$H:$H,"&gt;"&amp;Heron!BB$9,Sales!$F:$F,1)/1.15</f>
        <v>0</v>
      </c>
      <c r="BD40" s="32">
        <f>SUMIFS(Xero!$F:$F,Xero!$B:$B,Heron!BD$9,Xero!$A:$A,Heron!$A$4,Xero!$E:$E,Heron!$A40)+SUMIFS(Xero!$F:$F,Xero!$B:$B,Heron!BD$9,Xero!$A:$A,Heron!$A$5,Xero!$E:$E,Heron!$A40)+SUMIFS(Sales!$O:$O,Sales!$E:$E,FALSE,Sales!$A:$A,Heron!$B$5,Sales!$H:$H,"&lt;="&amp;Heron!BD$9,Sales!$H:$H,"&gt;"&amp;Heron!BC$9,Sales!$F:$F,1)/1.15</f>
        <v>0</v>
      </c>
      <c r="BE40" s="32">
        <f>SUMIFS(Xero!$F:$F,Xero!$B:$B,Heron!BE$9,Xero!$A:$A,Heron!$A$4,Xero!$E:$E,Heron!$A40)+SUMIFS(Xero!$F:$F,Xero!$B:$B,Heron!BE$9,Xero!$A:$A,Heron!$A$5,Xero!$E:$E,Heron!$A40)+SUMIFS(Sales!$O:$O,Sales!$E:$E,FALSE,Sales!$A:$A,Heron!$B$5,Sales!$H:$H,"&lt;="&amp;Heron!BE$9,Sales!$H:$H,"&gt;"&amp;Heron!BD$9,Sales!$F:$F,1)/1.15</f>
        <v>0</v>
      </c>
      <c r="BF40" s="32">
        <f t="shared" si="6"/>
        <v>6249217.04</v>
      </c>
      <c r="BG40" s="1">
        <f t="shared" si="7"/>
        <v>2051613.04</v>
      </c>
      <c r="BH40" s="1">
        <f t="shared" si="8"/>
        <v>4197604</v>
      </c>
    </row>
    <row r="41" spans="1:60" ht="16" x14ac:dyDescent="0.2">
      <c r="A41" s="31" t="s">
        <v>1483</v>
      </c>
      <c r="D41" s="32">
        <f>SUMIFS(Xero!$F:$F,Xero!$B:$B,Heron!D$9,Xero!$A:$A,Heron!$A$4,Xero!$E:$E,Heron!$A41)+SUMIFS(Xero!$F:$F,Xero!$B:$B,Heron!D$9,Xero!$A:$A,Heron!$A$5,Xero!$E:$E,Heron!$A41)</f>
        <v>0</v>
      </c>
      <c r="E41" s="32">
        <f>SUMIFS(Xero!$F:$F,Xero!$B:$B,Heron!E$9,Xero!$A:$A,Heron!$A$4,Xero!$E:$E,Heron!$A41)+SUMIFS(Xero!$F:$F,Xero!$B:$B,Heron!E$9,Xero!$A:$A,Heron!$A$5,Xero!$E:$E,Heron!$A41)</f>
        <v>0</v>
      </c>
      <c r="F41" s="32">
        <f>SUMIFS(Xero!$F:$F,Xero!$B:$B,Heron!F$9,Xero!$A:$A,Heron!$A$4,Xero!$E:$E,Heron!$A41)+SUMIFS(Xero!$F:$F,Xero!$B:$B,Heron!F$9,Xero!$A:$A,Heron!$A$5,Xero!$E:$E,Heron!$A41)</f>
        <v>0</v>
      </c>
      <c r="G41" s="32">
        <f>SUMIFS(Xero!$F:$F,Xero!$B:$B,Heron!G$9,Xero!$A:$A,Heron!$A$4,Xero!$E:$E,Heron!$A41)+SUMIFS(Xero!$F:$F,Xero!$B:$B,Heron!G$9,Xero!$A:$A,Heron!$A$5,Xero!$E:$E,Heron!$A41)</f>
        <v>0</v>
      </c>
      <c r="H41" s="32">
        <f>SUMIFS(Xero!$F:$F,Xero!$B:$B,Heron!H$9,Xero!$A:$A,Heron!$A$4,Xero!$E:$E,Heron!$A41)+SUMIFS(Xero!$F:$F,Xero!$B:$B,Heron!H$9,Xero!$A:$A,Heron!$A$5,Xero!$E:$E,Heron!$A41)</f>
        <v>0</v>
      </c>
      <c r="I41" s="32">
        <f>SUMIFS(Xero!$F:$F,Xero!$B:$B,Heron!I$9,Xero!$A:$A,Heron!$A$4,Xero!$E:$E,Heron!$A41)+SUMIFS(Xero!$F:$F,Xero!$B:$B,Heron!I$9,Xero!$A:$A,Heron!$A$5,Xero!$E:$E,Heron!$A41)</f>
        <v>0</v>
      </c>
      <c r="J41" s="32">
        <f>SUMIFS(Xero!$F:$F,Xero!$B:$B,Heron!J$9,Xero!$A:$A,Heron!$A$4,Xero!$E:$E,Heron!$A41)+SUMIFS(Xero!$F:$F,Xero!$B:$B,Heron!J$9,Xero!$A:$A,Heron!$A$5,Xero!$E:$E,Heron!$A41)</f>
        <v>0</v>
      </c>
      <c r="K41" s="32">
        <f>SUMIFS(Xero!$F:$F,Xero!$B:$B,Heron!K$9,Xero!$A:$A,Heron!$A$4,Xero!$E:$E,Heron!$A41)+SUMIFS(Xero!$F:$F,Xero!$B:$B,Heron!K$9,Xero!$A:$A,Heron!$A$5,Xero!$E:$E,Heron!$A41)</f>
        <v>0</v>
      </c>
      <c r="L41" s="32">
        <f>SUMIFS(Xero!$F:$F,Xero!$B:$B,Heron!L$9,Xero!$A:$A,Heron!$A$4,Xero!$E:$E,Heron!$A41)+SUMIFS(Xero!$F:$F,Xero!$B:$B,Heron!L$9,Xero!$A:$A,Heron!$A$5,Xero!$E:$E,Heron!$A41)</f>
        <v>0</v>
      </c>
      <c r="M41" s="32">
        <f>SUMIFS(Xero!$F:$F,Xero!$B:$B,Heron!M$9,Xero!$A:$A,Heron!$A$4,Xero!$E:$E,Heron!$A41)+SUMIFS(Xero!$F:$F,Xero!$B:$B,Heron!M$9,Xero!$A:$A,Heron!$A$5,Xero!$E:$E,Heron!$A41)</f>
        <v>0</v>
      </c>
      <c r="N41" s="32">
        <f>SUMIFS(Xero!$F:$F,Xero!$B:$B,Heron!N$9,Xero!$A:$A,Heron!$A$4,Xero!$E:$E,Heron!$A41)+SUMIFS(Xero!$F:$F,Xero!$B:$B,Heron!N$9,Xero!$A:$A,Heron!$A$5,Xero!$E:$E,Heron!$A41)</f>
        <v>0</v>
      </c>
      <c r="O41" s="32">
        <f>SUMIFS(Xero!$F:$F,Xero!$B:$B,Heron!O$9,Xero!$A:$A,Heron!$A$4,Xero!$E:$E,Heron!$A41)+SUMIFS(Xero!$F:$F,Xero!$B:$B,Heron!O$9,Xero!$A:$A,Heron!$A$5,Xero!$E:$E,Heron!$A41)</f>
        <v>0</v>
      </c>
      <c r="P41" s="32">
        <f>SUMIFS(Xero!$F:$F,Xero!$B:$B,Heron!P$9,Xero!$A:$A,Heron!$A$4,Xero!$E:$E,Heron!$A41)+SUMIFS(Xero!$F:$F,Xero!$B:$B,Heron!P$9,Xero!$A:$A,Heron!$A$5,Xero!$E:$E,Heron!$A41)</f>
        <v>0</v>
      </c>
      <c r="Q41" s="32">
        <f>SUMIFS(Xero!$F:$F,Xero!$B:$B,Heron!Q$9,Xero!$A:$A,Heron!$A$4,Xero!$E:$E,Heron!$A41)+SUMIFS(Xero!$F:$F,Xero!$B:$B,Heron!Q$9,Xero!$A:$A,Heron!$A$5,Xero!$E:$E,Heron!$A41)</f>
        <v>0</v>
      </c>
      <c r="R41" s="32">
        <f>SUMIFS(Xero!$F:$F,Xero!$B:$B,Heron!R$9,Xero!$A:$A,Heron!$A$4,Xero!$E:$E,Heron!$A41)+SUMIFS(Xero!$F:$F,Xero!$B:$B,Heron!R$9,Xero!$A:$A,Heron!$A$5,Xero!$E:$E,Heron!$A41)</f>
        <v>0</v>
      </c>
      <c r="S41" s="32">
        <f>SUMIFS(Xero!$F:$F,Xero!$B:$B,Heron!S$9,Xero!$A:$A,Heron!$A$4,Xero!$E:$E,Heron!$A41)+SUMIFS(Xero!$F:$F,Xero!$B:$B,Heron!S$9,Xero!$A:$A,Heron!$A$5,Xero!$E:$E,Heron!$A41)</f>
        <v>86956.52</v>
      </c>
      <c r="T41" s="32">
        <f>SUMIFS(Xero!$F:$F,Xero!$B:$B,Heron!T$9,Xero!$A:$A,Heron!$A$4,Xero!$E:$E,Heron!$A41)+SUMIFS(Xero!$F:$F,Xero!$B:$B,Heron!T$9,Xero!$A:$A,Heron!$A$5,Xero!$E:$E,Heron!$A41)</f>
        <v>0</v>
      </c>
      <c r="U41" s="32">
        <f>SUMIFS(Xero!$F:$F,Xero!$B:$B,Heron!U$9,Xero!$A:$A,Heron!$A$4,Xero!$E:$E,Heron!$A41)+SUMIFS(Xero!$F:$F,Xero!$B:$B,Heron!U$9,Xero!$A:$A,Heron!$A$5,Xero!$E:$E,Heron!$A41)</f>
        <v>0</v>
      </c>
      <c r="V41" s="32">
        <f>SUMIFS(Xero!$F:$F,Xero!$B:$B,Heron!V$9,Xero!$A:$A,Heron!$A$4,Xero!$E:$E,Heron!$A41)+SUMIFS(Xero!$F:$F,Xero!$B:$B,Heron!V$9,Xero!$A:$A,Heron!$A$5,Xero!$E:$E,Heron!$A41)</f>
        <v>0</v>
      </c>
      <c r="W41" s="32">
        <f>SUMIFS(Xero!$F:$F,Xero!$B:$B,Heron!W$9,Xero!$A:$A,Heron!$A$4,Xero!$E:$E,Heron!$A41)+SUMIFS(Xero!$F:$F,Xero!$B:$B,Heron!W$9,Xero!$A:$A,Heron!$A$5,Xero!$E:$E,Heron!$A41)</f>
        <v>0</v>
      </c>
      <c r="X41" s="32">
        <f>SUMIFS(Xero!$F:$F,Xero!$B:$B,Heron!X$9,Xero!$A:$A,Heron!$A$4,Xero!$E:$E,Heron!$A41)+SUMIFS(Xero!$F:$F,Xero!$B:$B,Heron!X$9,Xero!$A:$A,Heron!$A$5,Xero!$E:$E,Heron!$A41)</f>
        <v>0</v>
      </c>
      <c r="Y41" s="32">
        <f>SUMIFS(Xero!$F:$F,Xero!$B:$B,Heron!Y$9,Xero!$A:$A,Heron!$A$4,Xero!$E:$E,Heron!$A41)+SUMIFS(Xero!$F:$F,Xero!$B:$B,Heron!Y$9,Xero!$A:$A,Heron!$A$5,Xero!$E:$E,Heron!$A41)</f>
        <v>0</v>
      </c>
      <c r="Z41" s="32">
        <f>SUMIFS(Xero!$F:$F,Xero!$B:$B,Heron!Z$9,Xero!$A:$A,Heron!$A$4,Xero!$E:$E,Heron!$A41)+SUMIFS(Xero!$F:$F,Xero!$B:$B,Heron!Z$9,Xero!$A:$A,Heron!$A$5,Xero!$E:$E,Heron!$A41)</f>
        <v>0</v>
      </c>
      <c r="AA41" s="32">
        <f>SUMIFS(Xero!$F:$F,Xero!$B:$B,Heron!AA$9,Xero!$A:$A,Heron!$A$4,Xero!$E:$E,Heron!$A41)+SUMIFS(Xero!$F:$F,Xero!$B:$B,Heron!AA$9,Xero!$A:$A,Heron!$A$5,Xero!$E:$E,Heron!$A41)</f>
        <v>0</v>
      </c>
      <c r="AB41" s="32">
        <f>SUMIFS(Xero!$F:$F,Xero!$B:$B,Heron!AB$9,Xero!$A:$A,Heron!$A$4,Xero!$E:$E,Heron!$A41)+SUMIFS(Xero!$F:$F,Xero!$B:$B,Heron!AB$9,Xero!$A:$A,Heron!$A$5,Xero!$E:$E,Heron!$A41)</f>
        <v>0</v>
      </c>
      <c r="AC41" s="32">
        <f>SUMIFS(Xero!$F:$F,Xero!$B:$B,Heron!AC$9,Xero!$A:$A,Heron!$A$4,Xero!$E:$E,Heron!$A41)+SUMIFS(Xero!$F:$F,Xero!$B:$B,Heron!AC$9,Xero!$A:$A,Heron!$A$5,Xero!$E:$E,Heron!$A41)</f>
        <v>0</v>
      </c>
      <c r="AD41" s="32">
        <f>SUMIFS(Xero!$F:$F,Xero!$B:$B,Heron!AD$9,Xero!$A:$A,Heron!$A$4,Xero!$E:$E,Heron!$A41)+SUMIFS(Xero!$F:$F,Xero!$B:$B,Heron!AD$9,Xero!$A:$A,Heron!$A$5,Xero!$E:$E,Heron!$A41)</f>
        <v>0</v>
      </c>
      <c r="AE41" s="32">
        <f>SUMIFS(Xero!$F:$F,Xero!$B:$B,Heron!AE$9,Xero!$A:$A,Heron!$A$4,Xero!$E:$E,Heron!$A41)+SUMIFS(Xero!$F:$F,Xero!$B:$B,Heron!AE$9,Xero!$A:$A,Heron!$A$5,Xero!$E:$E,Heron!$A41)</f>
        <v>0</v>
      </c>
      <c r="AF41" s="32">
        <f>SUMIFS(Xero!$F:$F,Xero!$B:$B,Heron!AF$9,Xero!$A:$A,Heron!$A$4,Xero!$E:$E,Heron!$A41)+SUMIFS(Xero!$F:$F,Xero!$B:$B,Heron!AF$9,Xero!$A:$A,Heron!$A$5,Xero!$E:$E,Heron!$A41)</f>
        <v>0</v>
      </c>
      <c r="AG41" s="32">
        <f>SUMIFS(Xero!$F:$F,Xero!$B:$B,Heron!AG$9,Xero!$A:$A,Heron!$A$4,Xero!$E:$E,Heron!$A41)+SUMIFS(Xero!$F:$F,Xero!$B:$B,Heron!AG$9,Xero!$A:$A,Heron!$A$5,Xero!$E:$E,Heron!$A41)</f>
        <v>0</v>
      </c>
      <c r="AH41" s="32">
        <f>SUMIFS(Xero!$F:$F,Xero!$B:$B,Heron!AH$9,Xero!$A:$A,Heron!$A$4,Xero!$E:$E,Heron!$A41)+SUMIFS(Xero!$F:$F,Xero!$B:$B,Heron!AH$9,Xero!$A:$A,Heron!$A$5,Xero!$E:$E,Heron!$A41)</f>
        <v>0</v>
      </c>
      <c r="AI41" s="32">
        <f>SUMIFS(Xero!$F:$F,Xero!$B:$B,Heron!AI$9,Xero!$A:$A,Heron!$A$4,Xero!$E:$E,Heron!$A41)+SUMIFS(Xero!$F:$F,Xero!$B:$B,Heron!AI$9,Xero!$A:$A,Heron!$A$5,Xero!$E:$E,Heron!$A41)</f>
        <v>0</v>
      </c>
      <c r="AJ41" s="32">
        <f>SUMIFS(Xero!$F:$F,Xero!$B:$B,Heron!AJ$9,Xero!$A:$A,Heron!$A$4,Xero!$E:$E,Heron!$A41)+SUMIFS(Xero!$F:$F,Xero!$B:$B,Heron!AJ$9,Xero!$A:$A,Heron!$A$5,Xero!$E:$E,Heron!$A41)</f>
        <v>0</v>
      </c>
      <c r="AK41" s="32">
        <f>SUMIFS(Xero!$F:$F,Xero!$B:$B,Heron!AK$9,Xero!$A:$A,Heron!$A$4,Xero!$E:$E,Heron!$A41)+SUMIFS(Xero!$F:$F,Xero!$B:$B,Heron!AK$9,Xero!$A:$A,Heron!$A$5,Xero!$E:$E,Heron!$A41)</f>
        <v>0</v>
      </c>
      <c r="AL41" s="32">
        <f>SUMIFS(Xero!$F:$F,Xero!$B:$B,Heron!AL$9,Xero!$A:$A,Heron!$A$4,Xero!$E:$E,Heron!$A41)+SUMIFS(Xero!$F:$F,Xero!$B:$B,Heron!AL$9,Xero!$A:$A,Heron!$A$5,Xero!$E:$E,Heron!$A41)</f>
        <v>0</v>
      </c>
      <c r="AM41" s="32">
        <f>SUMIFS(Xero!$F:$F,Xero!$B:$B,Heron!AM$9,Xero!$A:$A,Heron!$A$4,Xero!$E:$E,Heron!$A41)+SUMIFS(Xero!$F:$F,Xero!$B:$B,Heron!AM$9,Xero!$A:$A,Heron!$A$5,Xero!$E:$E,Heron!$A41)</f>
        <v>0</v>
      </c>
      <c r="AN41" s="32">
        <f>SUMIFS(Xero!$F:$F,Xero!$B:$B,Heron!AN$9,Xero!$A:$A,Heron!$A$4,Xero!$E:$E,Heron!$A41)+SUMIFS(Xero!$F:$F,Xero!$B:$B,Heron!AN$9,Xero!$A:$A,Heron!$A$5,Xero!$E:$E,Heron!$A41)</f>
        <v>0</v>
      </c>
      <c r="AO41" s="32">
        <f>SUMIFS(Xero!$F:$F,Xero!$B:$B,Heron!AO$9,Xero!$A:$A,Heron!$A$4,Xero!$E:$E,Heron!$A41)+SUMIFS(Xero!$F:$F,Xero!$B:$B,Heron!AO$9,Xero!$A:$A,Heron!$A$5,Xero!$E:$E,Heron!$A41)</f>
        <v>0</v>
      </c>
      <c r="AP41" s="32">
        <f>SUMIFS(Xero!$F:$F,Xero!$B:$B,Heron!AP$9,Xero!$A:$A,Heron!$A$4,Xero!$E:$E,Heron!$A41)+SUMIFS(Xero!$F:$F,Xero!$B:$B,Heron!AP$9,Xero!$A:$A,Heron!$A$5,Xero!$E:$E,Heron!$A41)</f>
        <v>0</v>
      </c>
      <c r="AQ41" s="32">
        <f>SUMIFS(Xero!$F:$F,Xero!$B:$B,Heron!AQ$9,Xero!$A:$A,Heron!$A$4,Xero!$E:$E,Heron!$A41)+SUMIFS(Xero!$F:$F,Xero!$B:$B,Heron!AQ$9,Xero!$A:$A,Heron!$A$5,Xero!$E:$E,Heron!$A41)</f>
        <v>0</v>
      </c>
      <c r="AR41" s="32">
        <f>SUMIFS(Xero!$F:$F,Xero!$B:$B,Heron!AR$9,Xero!$A:$A,Heron!$A$4,Xero!$E:$E,Heron!$A41)+SUMIFS(Xero!$F:$F,Xero!$B:$B,Heron!AR$9,Xero!$A:$A,Heron!$A$5,Xero!$E:$E,Heron!$A41)</f>
        <v>0</v>
      </c>
      <c r="AS41" s="32">
        <f>SUMIFS(Xero!$F:$F,Xero!$B:$B,Heron!AS$9,Xero!$A:$A,Heron!$A$4,Xero!$E:$E,Heron!$A41)+SUMIFS(Xero!$F:$F,Xero!$B:$B,Heron!AS$9,Xero!$A:$A,Heron!$A$5,Xero!$E:$E,Heron!$A41)</f>
        <v>0</v>
      </c>
      <c r="AT41" s="32">
        <f>SUMIFS(Xero!$F:$F,Xero!$B:$B,Heron!AT$9,Xero!$A:$A,Heron!$A$4,Xero!$E:$E,Heron!$A41)+SUMIFS(Xero!$F:$F,Xero!$B:$B,Heron!AT$9,Xero!$A:$A,Heron!$A$5,Xero!$E:$E,Heron!$A41)</f>
        <v>0</v>
      </c>
      <c r="AU41" s="32">
        <f>SUMIFS(Xero!$F:$F,Xero!$B:$B,Heron!AU$9,Xero!$A:$A,Heron!$A$4,Xero!$E:$E,Heron!$A41)+SUMIFS(Xero!$F:$F,Xero!$B:$B,Heron!AU$9,Xero!$A:$A,Heron!$A$5,Xero!$E:$E,Heron!$A41)</f>
        <v>0</v>
      </c>
      <c r="AV41" s="32">
        <f>SUMIFS(Xero!$F:$F,Xero!$B:$B,Heron!AV$9,Xero!$A:$A,Heron!$A$4,Xero!$E:$E,Heron!$A41)+SUMIFS(Xero!$F:$F,Xero!$B:$B,Heron!AV$9,Xero!$A:$A,Heron!$A$5,Xero!$E:$E,Heron!$A41)</f>
        <v>0</v>
      </c>
      <c r="AW41" s="32">
        <f>SUMIFS(Xero!$F:$F,Xero!$B:$B,Heron!AW$9,Xero!$A:$A,Heron!$A$4,Xero!$E:$E,Heron!$A41)+SUMIFS(Xero!$F:$F,Xero!$B:$B,Heron!AW$9,Xero!$A:$A,Heron!$A$5,Xero!$E:$E,Heron!$A41)</f>
        <v>0</v>
      </c>
      <c r="AX41" s="32">
        <f>SUMIFS(Xero!$F:$F,Xero!$B:$B,Heron!AX$9,Xero!$A:$A,Heron!$A$4,Xero!$E:$E,Heron!$A41)+SUMIFS(Xero!$F:$F,Xero!$B:$B,Heron!AX$9,Xero!$A:$A,Heron!$A$5,Xero!$E:$E,Heron!$A41)</f>
        <v>0</v>
      </c>
      <c r="AY41" s="32">
        <f>SUMIFS(Xero!$F:$F,Xero!$B:$B,Heron!AY$9,Xero!$A:$A,Heron!$A$4,Xero!$E:$E,Heron!$A41)+SUMIFS(Xero!$F:$F,Xero!$B:$B,Heron!AY$9,Xero!$A:$A,Heron!$A$5,Xero!$E:$E,Heron!$A41)</f>
        <v>0</v>
      </c>
      <c r="AZ41" s="32">
        <f>SUMIFS(Xero!$F:$F,Xero!$B:$B,Heron!AZ$9,Xero!$A:$A,Heron!$A$4,Xero!$E:$E,Heron!$A41)+SUMIFS(Xero!$F:$F,Xero!$B:$B,Heron!AZ$9,Xero!$A:$A,Heron!$A$5,Xero!$E:$E,Heron!$A41)</f>
        <v>0</v>
      </c>
      <c r="BA41" s="32">
        <f>SUMIFS(Xero!$F:$F,Xero!$B:$B,Heron!BA$9,Xero!$A:$A,Heron!$A$4,Xero!$E:$E,Heron!$A41)+SUMIFS(Xero!$F:$F,Xero!$B:$B,Heron!BA$9,Xero!$A:$A,Heron!$A$5,Xero!$E:$E,Heron!$A41)</f>
        <v>0</v>
      </c>
      <c r="BB41" s="32">
        <f>SUMIFS(Xero!$F:$F,Xero!$B:$B,Heron!BB$9,Xero!$A:$A,Heron!$A$4,Xero!$E:$E,Heron!$A41)+SUMIFS(Xero!$F:$F,Xero!$B:$B,Heron!BB$9,Xero!$A:$A,Heron!$A$5,Xero!$E:$E,Heron!$A41)</f>
        <v>0</v>
      </c>
      <c r="BC41" s="32">
        <f>SUMIFS(Xero!$F:$F,Xero!$B:$B,Heron!BC$9,Xero!$A:$A,Heron!$A$4,Xero!$E:$E,Heron!$A41)+SUMIFS(Xero!$F:$F,Xero!$B:$B,Heron!BC$9,Xero!$A:$A,Heron!$A$5,Xero!$E:$E,Heron!$A41)</f>
        <v>0</v>
      </c>
      <c r="BD41" s="32">
        <f>SUMIFS(Xero!$F:$F,Xero!$B:$B,Heron!BD$9,Xero!$A:$A,Heron!$A$4,Xero!$E:$E,Heron!$A41)+SUMIFS(Xero!$F:$F,Xero!$B:$B,Heron!BD$9,Xero!$A:$A,Heron!$A$5,Xero!$E:$E,Heron!$A41)</f>
        <v>0</v>
      </c>
      <c r="BE41" s="32">
        <f>SUMIFS(Xero!$F:$F,Xero!$B:$B,Heron!BE$9,Xero!$A:$A,Heron!$A$4,Xero!$E:$E,Heron!$A41)+SUMIFS(Xero!$F:$F,Xero!$B:$B,Heron!BE$9,Xero!$A:$A,Heron!$A$5,Xero!$E:$E,Heron!$A41)</f>
        <v>0</v>
      </c>
      <c r="BF41" s="32">
        <f t="shared" si="6"/>
        <v>86956.52</v>
      </c>
      <c r="BG41" s="1">
        <f t="shared" si="7"/>
        <v>86956.52</v>
      </c>
      <c r="BH41" s="1">
        <f t="shared" si="8"/>
        <v>0</v>
      </c>
    </row>
    <row r="42" spans="1:60" ht="16" x14ac:dyDescent="0.2">
      <c r="A42" s="31" t="s">
        <v>1615</v>
      </c>
      <c r="D42" s="32">
        <f>SUMIFS(Xero!$F:$F,Xero!$B:$B,Heron!D$9,Xero!$A:$A,Heron!$A$4,Xero!$E:$E,Heron!$A42)+SUMIFS(Xero!$F:$F,Xero!$B:$B,Heron!D$9,Xero!$A:$A,Heron!$A$5,Xero!$E:$E,Heron!$A42)</f>
        <v>0</v>
      </c>
      <c r="E42" s="32">
        <f>SUMIFS(Xero!$F:$F,Xero!$B:$B,Heron!E$9,Xero!$A:$A,Heron!$A$4,Xero!$E:$E,Heron!$A42)+SUMIFS(Xero!$F:$F,Xero!$B:$B,Heron!E$9,Xero!$A:$A,Heron!$A$5,Xero!$E:$E,Heron!$A42)</f>
        <v>0</v>
      </c>
      <c r="F42" s="32">
        <f>SUMIFS(Xero!$F:$F,Xero!$B:$B,Heron!F$9,Xero!$A:$A,Heron!$A$4,Xero!$E:$E,Heron!$A42)+SUMIFS(Xero!$F:$F,Xero!$B:$B,Heron!F$9,Xero!$A:$A,Heron!$A$5,Xero!$E:$E,Heron!$A42)</f>
        <v>0</v>
      </c>
      <c r="G42" s="32">
        <f>SUMIFS(Xero!$F:$F,Xero!$B:$B,Heron!G$9,Xero!$A:$A,Heron!$A$4,Xero!$E:$E,Heron!$A42)+SUMIFS(Xero!$F:$F,Xero!$B:$B,Heron!G$9,Xero!$A:$A,Heron!$A$5,Xero!$E:$E,Heron!$A42)</f>
        <v>0</v>
      </c>
      <c r="H42" s="32">
        <f>SUMIFS(Xero!$F:$F,Xero!$B:$B,Heron!H$9,Xero!$A:$A,Heron!$A$4,Xero!$E:$E,Heron!$A42)+SUMIFS(Xero!$F:$F,Xero!$B:$B,Heron!H$9,Xero!$A:$A,Heron!$A$5,Xero!$E:$E,Heron!$A42)</f>
        <v>0</v>
      </c>
      <c r="I42" s="32">
        <f>SUMIFS(Xero!$F:$F,Xero!$B:$B,Heron!I$9,Xero!$A:$A,Heron!$A$4,Xero!$E:$E,Heron!$A42)+SUMIFS(Xero!$F:$F,Xero!$B:$B,Heron!I$9,Xero!$A:$A,Heron!$A$5,Xero!$E:$E,Heron!$A42)</f>
        <v>0</v>
      </c>
      <c r="J42" s="32">
        <f>SUMIFS(Xero!$F:$F,Xero!$B:$B,Heron!J$9,Xero!$A:$A,Heron!$A$4,Xero!$E:$E,Heron!$A42)+SUMIFS(Xero!$F:$F,Xero!$B:$B,Heron!J$9,Xero!$A:$A,Heron!$A$5,Xero!$E:$E,Heron!$A42)</f>
        <v>0</v>
      </c>
      <c r="K42" s="32">
        <f>SUMIFS(Xero!$F:$F,Xero!$B:$B,Heron!K$9,Xero!$A:$A,Heron!$A$4,Xero!$E:$E,Heron!$A42)+SUMIFS(Xero!$F:$F,Xero!$B:$B,Heron!K$9,Xero!$A:$A,Heron!$A$5,Xero!$E:$E,Heron!$A42)</f>
        <v>0</v>
      </c>
      <c r="L42" s="32">
        <f>SUMIFS(Xero!$F:$F,Xero!$B:$B,Heron!L$9,Xero!$A:$A,Heron!$A$4,Xero!$E:$E,Heron!$A42)+SUMIFS(Xero!$F:$F,Xero!$B:$B,Heron!L$9,Xero!$A:$A,Heron!$A$5,Xero!$E:$E,Heron!$A42)</f>
        <v>0</v>
      </c>
      <c r="M42" s="32">
        <f>SUMIFS(Xero!$F:$F,Xero!$B:$B,Heron!M$9,Xero!$A:$A,Heron!$A$4,Xero!$E:$E,Heron!$A42)+SUMIFS(Xero!$F:$F,Xero!$B:$B,Heron!M$9,Xero!$A:$A,Heron!$A$5,Xero!$E:$E,Heron!$A42)</f>
        <v>0</v>
      </c>
      <c r="N42" s="32">
        <f>SUMIFS(Xero!$F:$F,Xero!$B:$B,Heron!N$9,Xero!$A:$A,Heron!$A$4,Xero!$E:$E,Heron!$A42)+SUMIFS(Xero!$F:$F,Xero!$B:$B,Heron!N$9,Xero!$A:$A,Heron!$A$5,Xero!$E:$E,Heron!$A42)</f>
        <v>0</v>
      </c>
      <c r="O42" s="32">
        <f>SUMIFS(Xero!$F:$F,Xero!$B:$B,Heron!O$9,Xero!$A:$A,Heron!$A$4,Xero!$E:$E,Heron!$A42)+SUMIFS(Xero!$F:$F,Xero!$B:$B,Heron!O$9,Xero!$A:$A,Heron!$A$5,Xero!$E:$E,Heron!$A42)</f>
        <v>0</v>
      </c>
      <c r="P42" s="32">
        <f>SUMIFS(Xero!$F:$F,Xero!$B:$B,Heron!P$9,Xero!$A:$A,Heron!$A$4,Xero!$E:$E,Heron!$A42)+SUMIFS(Xero!$F:$F,Xero!$B:$B,Heron!P$9,Xero!$A:$A,Heron!$A$5,Xero!$E:$E,Heron!$A42)</f>
        <v>0</v>
      </c>
      <c r="Q42" s="32">
        <f>SUMIFS(Xero!$F:$F,Xero!$B:$B,Heron!Q$9,Xero!$A:$A,Heron!$A$4,Xero!$E:$E,Heron!$A42)+SUMIFS(Xero!$F:$F,Xero!$B:$B,Heron!Q$9,Xero!$A:$A,Heron!$A$5,Xero!$E:$E,Heron!$A42)</f>
        <v>0</v>
      </c>
      <c r="R42" s="32">
        <f>SUMIFS(Xero!$F:$F,Xero!$B:$B,Heron!R$9,Xero!$A:$A,Heron!$A$4,Xero!$E:$E,Heron!$A42)+SUMIFS(Xero!$F:$F,Xero!$B:$B,Heron!R$9,Xero!$A:$A,Heron!$A$5,Xero!$E:$E,Heron!$A42)</f>
        <v>0</v>
      </c>
      <c r="S42" s="32">
        <f>SUMIFS(Xero!$F:$F,Xero!$B:$B,Heron!S$9,Xero!$A:$A,Heron!$A$4,Xero!$E:$E,Heron!$A42)+SUMIFS(Xero!$F:$F,Xero!$B:$B,Heron!S$9,Xero!$A:$A,Heron!$A$5,Xero!$E:$E,Heron!$A42)</f>
        <v>0</v>
      </c>
      <c r="T42" s="32">
        <f>SUMIFS(Xero!$F:$F,Xero!$B:$B,Heron!T$9,Xero!$A:$A,Heron!$A$4,Xero!$E:$E,Heron!$A42)+SUMIFS(Xero!$F:$F,Xero!$B:$B,Heron!T$9,Xero!$A:$A,Heron!$A$5,Xero!$E:$E,Heron!$A42)</f>
        <v>0</v>
      </c>
      <c r="U42" s="32">
        <f>SUMIFS(Xero!$F:$F,Xero!$B:$B,Heron!U$9,Xero!$A:$A,Heron!$A$4,Xero!$E:$E,Heron!$A42)+SUMIFS(Xero!$F:$F,Xero!$B:$B,Heron!U$9,Xero!$A:$A,Heron!$A$5,Xero!$E:$E,Heron!$A42)</f>
        <v>0</v>
      </c>
      <c r="V42" s="32">
        <f>SUMIFS(Xero!$F:$F,Xero!$B:$B,Heron!V$9,Xero!$A:$A,Heron!$A$4,Xero!$E:$E,Heron!$A42)+SUMIFS(Xero!$F:$F,Xero!$B:$B,Heron!V$9,Xero!$A:$A,Heron!$A$5,Xero!$E:$E,Heron!$A42)</f>
        <v>0</v>
      </c>
      <c r="W42" s="32">
        <f>SUMIFS(Xero!$F:$F,Xero!$B:$B,Heron!W$9,Xero!$A:$A,Heron!$A$4,Xero!$E:$E,Heron!$A42)+SUMIFS(Xero!$F:$F,Xero!$B:$B,Heron!W$9,Xero!$A:$A,Heron!$A$5,Xero!$E:$E,Heron!$A42)</f>
        <v>0</v>
      </c>
      <c r="X42" s="32">
        <f>SUMIFS(Xero!$F:$F,Xero!$B:$B,Heron!X$9,Xero!$A:$A,Heron!$A$4,Xero!$E:$E,Heron!$A42)+SUMIFS(Xero!$F:$F,Xero!$B:$B,Heron!X$9,Xero!$A:$A,Heron!$A$5,Xero!$E:$E,Heron!$A42)</f>
        <v>0</v>
      </c>
      <c r="Y42" s="32">
        <f>SUMIFS(Xero!$F:$F,Xero!$B:$B,Heron!Y$9,Xero!$A:$A,Heron!$A$4,Xero!$E:$E,Heron!$A42)+SUMIFS(Xero!$F:$F,Xero!$B:$B,Heron!Y$9,Xero!$A:$A,Heron!$A$5,Xero!$E:$E,Heron!$A42)</f>
        <v>0</v>
      </c>
      <c r="Z42" s="32">
        <f>SUMIFS(Xero!$F:$F,Xero!$B:$B,Heron!Z$9,Xero!$A:$A,Heron!$A$4,Xero!$E:$E,Heron!$A42)+SUMIFS(Xero!$F:$F,Xero!$B:$B,Heron!Z$9,Xero!$A:$A,Heron!$A$5,Xero!$E:$E,Heron!$A42)</f>
        <v>0</v>
      </c>
      <c r="AA42" s="32">
        <f>SUMIFS(Xero!$F:$F,Xero!$B:$B,Heron!AA$9,Xero!$A:$A,Heron!$A$4,Xero!$E:$E,Heron!$A42)+SUMIFS(Xero!$F:$F,Xero!$B:$B,Heron!AA$9,Xero!$A:$A,Heron!$A$5,Xero!$E:$E,Heron!$A42)</f>
        <v>24427668.440000001</v>
      </c>
      <c r="AB42" s="32">
        <f>SUMIFS(Xero!$F:$F,Xero!$B:$B,Heron!AB$9,Xero!$A:$A,Heron!$A$4,Xero!$E:$E,Heron!$A42)+SUMIFS(Xero!$F:$F,Xero!$B:$B,Heron!AB$9,Xero!$A:$A,Heron!$A$5,Xero!$E:$E,Heron!$A42)</f>
        <v>0</v>
      </c>
      <c r="AC42" s="32">
        <f>SUMIFS(Xero!$F:$F,Xero!$B:$B,Heron!AC$9,Xero!$A:$A,Heron!$A$4,Xero!$E:$E,Heron!$A42)+SUMIFS(Xero!$F:$F,Xero!$B:$B,Heron!AC$9,Xero!$A:$A,Heron!$A$5,Xero!$E:$E,Heron!$A42)</f>
        <v>0</v>
      </c>
      <c r="AD42" s="32">
        <f>SUMIFS(Xero!$F:$F,Xero!$B:$B,Heron!AD$9,Xero!$A:$A,Heron!$A$4,Xero!$E:$E,Heron!$A42)+SUMIFS(Xero!$F:$F,Xero!$B:$B,Heron!AD$9,Xero!$A:$A,Heron!$A$5,Xero!$E:$E,Heron!$A42)</f>
        <v>0</v>
      </c>
      <c r="AE42" s="32">
        <f>SUMIFS(Xero!$F:$F,Xero!$B:$B,Heron!AE$9,Xero!$A:$A,Heron!$A$4,Xero!$E:$E,Heron!$A42)+SUMIFS(Xero!$F:$F,Xero!$B:$B,Heron!AE$9,Xero!$A:$A,Heron!$A$5,Xero!$E:$E,Heron!$A42)</f>
        <v>0</v>
      </c>
      <c r="AF42" s="32">
        <f>SUMIFS(Xero!$F:$F,Xero!$B:$B,Heron!AF$9,Xero!$A:$A,Heron!$A$4,Xero!$E:$E,Heron!$A42)+SUMIFS(Xero!$F:$F,Xero!$B:$B,Heron!AF$9,Xero!$A:$A,Heron!$A$5,Xero!$E:$E,Heron!$A42)</f>
        <v>0</v>
      </c>
      <c r="AG42" s="32">
        <f>SUMIFS(Xero!$F:$F,Xero!$B:$B,Heron!AG$9,Xero!$A:$A,Heron!$A$4,Xero!$E:$E,Heron!$A42)+SUMIFS(Xero!$F:$F,Xero!$B:$B,Heron!AG$9,Xero!$A:$A,Heron!$A$5,Xero!$E:$E,Heron!$A42)</f>
        <v>0</v>
      </c>
      <c r="AH42" s="32">
        <f>SUMIFS(Xero!$F:$F,Xero!$B:$B,Heron!AH$9,Xero!$A:$A,Heron!$A$4,Xero!$E:$E,Heron!$A42)+SUMIFS(Xero!$F:$F,Xero!$B:$B,Heron!AH$9,Xero!$A:$A,Heron!$A$5,Xero!$E:$E,Heron!$A42)</f>
        <v>0</v>
      </c>
      <c r="AI42" s="32">
        <f>SUMIFS(Xero!$F:$F,Xero!$B:$B,Heron!AI$9,Xero!$A:$A,Heron!$A$4,Xero!$E:$E,Heron!$A42)+SUMIFS(Xero!$F:$F,Xero!$B:$B,Heron!AI$9,Xero!$A:$A,Heron!$A$5,Xero!$E:$E,Heron!$A42)</f>
        <v>0</v>
      </c>
      <c r="AJ42" s="32">
        <f>SUMIFS(Xero!$F:$F,Xero!$B:$B,Heron!AJ$9,Xero!$A:$A,Heron!$A$4,Xero!$E:$E,Heron!$A42)+SUMIFS(Xero!$F:$F,Xero!$B:$B,Heron!AJ$9,Xero!$A:$A,Heron!$A$5,Xero!$E:$E,Heron!$A42)</f>
        <v>0</v>
      </c>
      <c r="AK42" s="32">
        <f>SUMIFS(Xero!$F:$F,Xero!$B:$B,Heron!AK$9,Xero!$A:$A,Heron!$A$4,Xero!$E:$E,Heron!$A42)+SUMIFS(Xero!$F:$F,Xero!$B:$B,Heron!AK$9,Xero!$A:$A,Heron!$A$5,Xero!$E:$E,Heron!$A42)</f>
        <v>0</v>
      </c>
      <c r="AL42" s="32">
        <f>SUMIFS(Xero!$F:$F,Xero!$B:$B,Heron!AL$9,Xero!$A:$A,Heron!$A$4,Xero!$E:$E,Heron!$A42)+SUMIFS(Xero!$F:$F,Xero!$B:$B,Heron!AL$9,Xero!$A:$A,Heron!$A$5,Xero!$E:$E,Heron!$A42)</f>
        <v>0</v>
      </c>
      <c r="AM42" s="32">
        <f>SUMIFS(Xero!$F:$F,Xero!$B:$B,Heron!AM$9,Xero!$A:$A,Heron!$A$4,Xero!$E:$E,Heron!$A42)+SUMIFS(Xero!$F:$F,Xero!$B:$B,Heron!AM$9,Xero!$A:$A,Heron!$A$5,Xero!$E:$E,Heron!$A42)</f>
        <v>0</v>
      </c>
      <c r="AN42" s="32">
        <f>SUMIFS(Xero!$F:$F,Xero!$B:$B,Heron!AN$9,Xero!$A:$A,Heron!$A$4,Xero!$E:$E,Heron!$A42)+SUMIFS(Xero!$F:$F,Xero!$B:$B,Heron!AN$9,Xero!$A:$A,Heron!$A$5,Xero!$E:$E,Heron!$A42)</f>
        <v>0</v>
      </c>
      <c r="AO42" s="32">
        <f>SUMIFS(Xero!$F:$F,Xero!$B:$B,Heron!AO$9,Xero!$A:$A,Heron!$A$4,Xero!$E:$E,Heron!$A42)+SUMIFS(Xero!$F:$F,Xero!$B:$B,Heron!AO$9,Xero!$A:$A,Heron!$A$5,Xero!$E:$E,Heron!$A42)</f>
        <v>0</v>
      </c>
      <c r="AP42" s="32">
        <f>SUMIFS(Xero!$F:$F,Xero!$B:$B,Heron!AP$9,Xero!$A:$A,Heron!$A$4,Xero!$E:$E,Heron!$A42)+SUMIFS(Xero!$F:$F,Xero!$B:$B,Heron!AP$9,Xero!$A:$A,Heron!$A$5,Xero!$E:$E,Heron!$A42)</f>
        <v>0</v>
      </c>
      <c r="AQ42" s="32">
        <f>SUMIFS(Xero!$F:$F,Xero!$B:$B,Heron!AQ$9,Xero!$A:$A,Heron!$A$4,Xero!$E:$E,Heron!$A42)+SUMIFS(Xero!$F:$F,Xero!$B:$B,Heron!AQ$9,Xero!$A:$A,Heron!$A$5,Xero!$E:$E,Heron!$A42)</f>
        <v>0</v>
      </c>
      <c r="AR42" s="32">
        <f>SUMIFS(Xero!$F:$F,Xero!$B:$B,Heron!AR$9,Xero!$A:$A,Heron!$A$4,Xero!$E:$E,Heron!$A42)+SUMIFS(Xero!$F:$F,Xero!$B:$B,Heron!AR$9,Xero!$A:$A,Heron!$A$5,Xero!$E:$E,Heron!$A42)</f>
        <v>0</v>
      </c>
      <c r="AS42" s="32">
        <f>SUMIFS(Xero!$F:$F,Xero!$B:$B,Heron!AS$9,Xero!$A:$A,Heron!$A$4,Xero!$E:$E,Heron!$A42)+SUMIFS(Xero!$F:$F,Xero!$B:$B,Heron!AS$9,Xero!$A:$A,Heron!$A$5,Xero!$E:$E,Heron!$A42)</f>
        <v>0</v>
      </c>
      <c r="AT42" s="32">
        <f>SUMIFS(Xero!$F:$F,Xero!$B:$B,Heron!AT$9,Xero!$A:$A,Heron!$A$4,Xero!$E:$E,Heron!$A42)+SUMIFS(Xero!$F:$F,Xero!$B:$B,Heron!AT$9,Xero!$A:$A,Heron!$A$5,Xero!$E:$E,Heron!$A42)</f>
        <v>0</v>
      </c>
      <c r="AU42" s="32">
        <f>SUMIFS(Xero!$F:$F,Xero!$B:$B,Heron!AU$9,Xero!$A:$A,Heron!$A$4,Xero!$E:$E,Heron!$A42)+SUMIFS(Xero!$F:$F,Xero!$B:$B,Heron!AU$9,Xero!$A:$A,Heron!$A$5,Xero!$E:$E,Heron!$A42)</f>
        <v>0</v>
      </c>
      <c r="AV42" s="32">
        <f>SUMIFS(Xero!$F:$F,Xero!$B:$B,Heron!AV$9,Xero!$A:$A,Heron!$A$4,Xero!$E:$E,Heron!$A42)+SUMIFS(Xero!$F:$F,Xero!$B:$B,Heron!AV$9,Xero!$A:$A,Heron!$A$5,Xero!$E:$E,Heron!$A42)</f>
        <v>0</v>
      </c>
      <c r="AW42" s="32">
        <f>SUMIFS(Xero!$F:$F,Xero!$B:$B,Heron!AW$9,Xero!$A:$A,Heron!$A$4,Xero!$E:$E,Heron!$A42)+SUMIFS(Xero!$F:$F,Xero!$B:$B,Heron!AW$9,Xero!$A:$A,Heron!$A$5,Xero!$E:$E,Heron!$A42)</f>
        <v>0</v>
      </c>
      <c r="AX42" s="32">
        <f>SUMIFS(Xero!$F:$F,Xero!$B:$B,Heron!AX$9,Xero!$A:$A,Heron!$A$4,Xero!$E:$E,Heron!$A42)+SUMIFS(Xero!$F:$F,Xero!$B:$B,Heron!AX$9,Xero!$A:$A,Heron!$A$5,Xero!$E:$E,Heron!$A42)</f>
        <v>0</v>
      </c>
      <c r="AY42" s="32">
        <f>SUMIFS(Xero!$F:$F,Xero!$B:$B,Heron!AY$9,Xero!$A:$A,Heron!$A$4,Xero!$E:$E,Heron!$A42)+SUMIFS(Xero!$F:$F,Xero!$B:$B,Heron!AY$9,Xero!$A:$A,Heron!$A$5,Xero!$E:$E,Heron!$A42)</f>
        <v>0</v>
      </c>
      <c r="AZ42" s="32">
        <f>SUMIFS(Xero!$F:$F,Xero!$B:$B,Heron!AZ$9,Xero!$A:$A,Heron!$A$4,Xero!$E:$E,Heron!$A42)+SUMIFS(Xero!$F:$F,Xero!$B:$B,Heron!AZ$9,Xero!$A:$A,Heron!$A$5,Xero!$E:$E,Heron!$A42)</f>
        <v>0</v>
      </c>
      <c r="BA42" s="32">
        <f>SUMIFS(Xero!$F:$F,Xero!$B:$B,Heron!BA$9,Xero!$A:$A,Heron!$A$4,Xero!$E:$E,Heron!$A42)+SUMIFS(Xero!$F:$F,Xero!$B:$B,Heron!BA$9,Xero!$A:$A,Heron!$A$5,Xero!$E:$E,Heron!$A42)</f>
        <v>0</v>
      </c>
      <c r="BB42" s="32">
        <f>SUMIFS(Xero!$F:$F,Xero!$B:$B,Heron!BB$9,Xero!$A:$A,Heron!$A$4,Xero!$E:$E,Heron!$A42)+SUMIFS(Xero!$F:$F,Xero!$B:$B,Heron!BB$9,Xero!$A:$A,Heron!$A$5,Xero!$E:$E,Heron!$A42)</f>
        <v>0</v>
      </c>
      <c r="BC42" s="32">
        <f>SUMIFS(Xero!$F:$F,Xero!$B:$B,Heron!BC$9,Xero!$A:$A,Heron!$A$4,Xero!$E:$E,Heron!$A42)+SUMIFS(Xero!$F:$F,Xero!$B:$B,Heron!BC$9,Xero!$A:$A,Heron!$A$5,Xero!$E:$E,Heron!$A42)</f>
        <v>0</v>
      </c>
      <c r="BD42" s="32">
        <f>SUMIFS(Xero!$F:$F,Xero!$B:$B,Heron!BD$9,Xero!$A:$A,Heron!$A$4,Xero!$E:$E,Heron!$A42)+SUMIFS(Xero!$F:$F,Xero!$B:$B,Heron!BD$9,Xero!$A:$A,Heron!$A$5,Xero!$E:$E,Heron!$A42)</f>
        <v>0</v>
      </c>
      <c r="BE42" s="32">
        <f>SUMIFS(Xero!$F:$F,Xero!$B:$B,Heron!BE$9,Xero!$A:$A,Heron!$A$4,Xero!$E:$E,Heron!$A42)+SUMIFS(Xero!$F:$F,Xero!$B:$B,Heron!BE$9,Xero!$A:$A,Heron!$A$5,Xero!$E:$E,Heron!$A42)</f>
        <v>0</v>
      </c>
      <c r="BF42" s="32">
        <f t="shared" si="6"/>
        <v>24427668.440000001</v>
      </c>
      <c r="BG42" s="1">
        <f t="shared" si="7"/>
        <v>24427668.440000001</v>
      </c>
      <c r="BH42" s="1">
        <f t="shared" si="8"/>
        <v>0</v>
      </c>
    </row>
    <row r="43" spans="1:60" ht="16" x14ac:dyDescent="0.2">
      <c r="A43" s="31" t="s">
        <v>1628</v>
      </c>
      <c r="D43" s="32">
        <f>SUMIFS(Xero!$F:$F,Xero!$B:$B,Heron!D$9,Xero!$A:$A,Heron!$A$4,Xero!$E:$E,Heron!$A43)+SUMIFS(Xero!$F:$F,Xero!$B:$B,Heron!D$9,Xero!$A:$A,Heron!$A$5,Xero!$E:$E,Heron!$A43)</f>
        <v>0</v>
      </c>
      <c r="E43" s="32">
        <f>SUMIFS(Xero!$F:$F,Xero!$B:$B,Heron!E$9,Xero!$A:$A,Heron!$A$4,Xero!$E:$E,Heron!$A43)+SUMIFS(Xero!$F:$F,Xero!$B:$B,Heron!E$9,Xero!$A:$A,Heron!$A$5,Xero!$E:$E,Heron!$A43)</f>
        <v>0</v>
      </c>
      <c r="F43" s="32">
        <f>SUMIFS(Xero!$F:$F,Xero!$B:$B,Heron!F$9,Xero!$A:$A,Heron!$A$4,Xero!$E:$E,Heron!$A43)+SUMIFS(Xero!$F:$F,Xero!$B:$B,Heron!F$9,Xero!$A:$A,Heron!$A$5,Xero!$E:$E,Heron!$A43)</f>
        <v>0</v>
      </c>
      <c r="G43" s="32">
        <f>SUMIFS(Xero!$F:$F,Xero!$B:$B,Heron!G$9,Xero!$A:$A,Heron!$A$4,Xero!$E:$E,Heron!$A43)+SUMIFS(Xero!$F:$F,Xero!$B:$B,Heron!G$9,Xero!$A:$A,Heron!$A$5,Xero!$E:$E,Heron!$A43)</f>
        <v>0</v>
      </c>
      <c r="H43" s="32">
        <f>SUMIFS(Xero!$F:$F,Xero!$B:$B,Heron!H$9,Xero!$A:$A,Heron!$A$4,Xero!$E:$E,Heron!$A43)+SUMIFS(Xero!$F:$F,Xero!$B:$B,Heron!H$9,Xero!$A:$A,Heron!$A$5,Xero!$E:$E,Heron!$A43)</f>
        <v>0</v>
      </c>
      <c r="I43" s="32">
        <f>SUMIFS(Xero!$F:$F,Xero!$B:$B,Heron!I$9,Xero!$A:$A,Heron!$A$4,Xero!$E:$E,Heron!$A43)+SUMIFS(Xero!$F:$F,Xero!$B:$B,Heron!I$9,Xero!$A:$A,Heron!$A$5,Xero!$E:$E,Heron!$A43)</f>
        <v>0</v>
      </c>
      <c r="J43" s="32">
        <f>SUMIFS(Xero!$F:$F,Xero!$B:$B,Heron!J$9,Xero!$A:$A,Heron!$A$4,Xero!$E:$E,Heron!$A43)+SUMIFS(Xero!$F:$F,Xero!$B:$B,Heron!J$9,Xero!$A:$A,Heron!$A$5,Xero!$E:$E,Heron!$A43)</f>
        <v>0</v>
      </c>
      <c r="K43" s="32">
        <f>SUMIFS(Xero!$F:$F,Xero!$B:$B,Heron!K$9,Xero!$A:$A,Heron!$A$4,Xero!$E:$E,Heron!$A43)+SUMIFS(Xero!$F:$F,Xero!$B:$B,Heron!K$9,Xero!$A:$A,Heron!$A$5,Xero!$E:$E,Heron!$A43)</f>
        <v>0</v>
      </c>
      <c r="L43" s="32">
        <f>SUMIFS(Xero!$F:$F,Xero!$B:$B,Heron!L$9,Xero!$A:$A,Heron!$A$4,Xero!$E:$E,Heron!$A43)+SUMIFS(Xero!$F:$F,Xero!$B:$B,Heron!L$9,Xero!$A:$A,Heron!$A$5,Xero!$E:$E,Heron!$A43)</f>
        <v>0</v>
      </c>
      <c r="M43" s="32">
        <f>SUMIFS(Xero!$F:$F,Xero!$B:$B,Heron!M$9,Xero!$A:$A,Heron!$A$4,Xero!$E:$E,Heron!$A43)+SUMIFS(Xero!$F:$F,Xero!$B:$B,Heron!M$9,Xero!$A:$A,Heron!$A$5,Xero!$E:$E,Heron!$A43)</f>
        <v>0</v>
      </c>
      <c r="N43" s="32">
        <f>SUMIFS(Xero!$F:$F,Xero!$B:$B,Heron!N$9,Xero!$A:$A,Heron!$A$4,Xero!$E:$E,Heron!$A43)+SUMIFS(Xero!$F:$F,Xero!$B:$B,Heron!N$9,Xero!$A:$A,Heron!$A$5,Xero!$E:$E,Heron!$A43)</f>
        <v>0</v>
      </c>
      <c r="O43" s="32">
        <f>SUMIFS(Xero!$F:$F,Xero!$B:$B,Heron!O$9,Xero!$A:$A,Heron!$A$4,Xero!$E:$E,Heron!$A43)+SUMIFS(Xero!$F:$F,Xero!$B:$B,Heron!O$9,Xero!$A:$A,Heron!$A$5,Xero!$E:$E,Heron!$A43)</f>
        <v>0</v>
      </c>
      <c r="P43" s="32">
        <f>SUMIFS(Xero!$F:$F,Xero!$B:$B,Heron!P$9,Xero!$A:$A,Heron!$A$4,Xero!$E:$E,Heron!$A43)+SUMIFS(Xero!$F:$F,Xero!$B:$B,Heron!P$9,Xero!$A:$A,Heron!$A$5,Xero!$E:$E,Heron!$A43)</f>
        <v>0</v>
      </c>
      <c r="Q43" s="32">
        <f>SUMIFS(Xero!$F:$F,Xero!$B:$B,Heron!Q$9,Xero!$A:$A,Heron!$A$4,Xero!$E:$E,Heron!$A43)+SUMIFS(Xero!$F:$F,Xero!$B:$B,Heron!Q$9,Xero!$A:$A,Heron!$A$5,Xero!$E:$E,Heron!$A43)</f>
        <v>0</v>
      </c>
      <c r="R43" s="32">
        <f>SUMIFS(Xero!$F:$F,Xero!$B:$B,Heron!R$9,Xero!$A:$A,Heron!$A$4,Xero!$E:$E,Heron!$A43)+SUMIFS(Xero!$F:$F,Xero!$B:$B,Heron!R$9,Xero!$A:$A,Heron!$A$5,Xero!$E:$E,Heron!$A43)</f>
        <v>0</v>
      </c>
      <c r="S43" s="32">
        <f>SUMIFS(Xero!$F:$F,Xero!$B:$B,Heron!S$9,Xero!$A:$A,Heron!$A$4,Xero!$E:$E,Heron!$A43)+SUMIFS(Xero!$F:$F,Xero!$B:$B,Heron!S$9,Xero!$A:$A,Heron!$A$5,Xero!$E:$E,Heron!$A43)</f>
        <v>0</v>
      </c>
      <c r="T43" s="32">
        <f>SUMIFS(Xero!$F:$F,Xero!$B:$B,Heron!T$9,Xero!$A:$A,Heron!$A$4,Xero!$E:$E,Heron!$A43)+SUMIFS(Xero!$F:$F,Xero!$B:$B,Heron!T$9,Xero!$A:$A,Heron!$A$5,Xero!$E:$E,Heron!$A43)</f>
        <v>0</v>
      </c>
      <c r="U43" s="32">
        <f>SUMIFS(Xero!$F:$F,Xero!$B:$B,Heron!U$9,Xero!$A:$A,Heron!$A$4,Xero!$E:$E,Heron!$A43)+SUMIFS(Xero!$F:$F,Xero!$B:$B,Heron!U$9,Xero!$A:$A,Heron!$A$5,Xero!$E:$E,Heron!$A43)</f>
        <v>0</v>
      </c>
      <c r="V43" s="32">
        <f>SUMIFS(Xero!$F:$F,Xero!$B:$B,Heron!V$9,Xero!$A:$A,Heron!$A$4,Xero!$E:$E,Heron!$A43)+SUMIFS(Xero!$F:$F,Xero!$B:$B,Heron!V$9,Xero!$A:$A,Heron!$A$5,Xero!$E:$E,Heron!$A43)</f>
        <v>0</v>
      </c>
      <c r="W43" s="32">
        <f>SUMIFS(Xero!$F:$F,Xero!$B:$B,Heron!W$9,Xero!$A:$A,Heron!$A$4,Xero!$E:$E,Heron!$A43)+SUMIFS(Xero!$F:$F,Xero!$B:$B,Heron!W$9,Xero!$A:$A,Heron!$A$5,Xero!$E:$E,Heron!$A43)</f>
        <v>0</v>
      </c>
      <c r="X43" s="32">
        <f>SUMIFS(Xero!$F:$F,Xero!$B:$B,Heron!X$9,Xero!$A:$A,Heron!$A$4,Xero!$E:$E,Heron!$A43)+SUMIFS(Xero!$F:$F,Xero!$B:$B,Heron!X$9,Xero!$A:$A,Heron!$A$5,Xero!$E:$E,Heron!$A43)</f>
        <v>0</v>
      </c>
      <c r="Y43" s="32">
        <f>SUMIFS(Xero!$F:$F,Xero!$B:$B,Heron!Y$9,Xero!$A:$A,Heron!$A$4,Xero!$E:$E,Heron!$A43)+SUMIFS(Xero!$F:$F,Xero!$B:$B,Heron!Y$9,Xero!$A:$A,Heron!$A$5,Xero!$E:$E,Heron!$A43)</f>
        <v>0</v>
      </c>
      <c r="Z43" s="32">
        <f>SUMIFS(Xero!$F:$F,Xero!$B:$B,Heron!Z$9,Xero!$A:$A,Heron!$A$4,Xero!$E:$E,Heron!$A43)+SUMIFS(Xero!$F:$F,Xero!$B:$B,Heron!Z$9,Xero!$A:$A,Heron!$A$5,Xero!$E:$E,Heron!$A43)</f>
        <v>0</v>
      </c>
      <c r="AA43" s="32">
        <f>SUMIFS(Xero!$F:$F,Xero!$B:$B,Heron!AA$9,Xero!$A:$A,Heron!$A$4,Xero!$E:$E,Heron!$A43)+SUMIFS(Xero!$F:$F,Xero!$B:$B,Heron!AA$9,Xero!$A:$A,Heron!$A$5,Xero!$E:$E,Heron!$A43)</f>
        <v>0</v>
      </c>
      <c r="AB43" s="32">
        <f>SUMIFS(Xero!$F:$F,Xero!$B:$B,Heron!AB$9,Xero!$A:$A,Heron!$A$4,Xero!$E:$E,Heron!$A43)+SUMIFS(Xero!$F:$F,Xero!$B:$B,Heron!AB$9,Xero!$A:$A,Heron!$A$5,Xero!$E:$E,Heron!$A43)</f>
        <v>750</v>
      </c>
      <c r="AC43" s="32">
        <f>SUMIFS(Xero!$F:$F,Xero!$B:$B,Heron!AC$9,Xero!$A:$A,Heron!$A$4,Xero!$E:$E,Heron!$A43)+SUMIFS(Xero!$F:$F,Xero!$B:$B,Heron!AC$9,Xero!$A:$A,Heron!$A$5,Xero!$E:$E,Heron!$A43)</f>
        <v>-500</v>
      </c>
      <c r="AD43" s="32">
        <f>SUMIFS(Xero!$F:$F,Xero!$B:$B,Heron!AD$9,Xero!$A:$A,Heron!$A$4,Xero!$E:$E,Heron!$A43)+SUMIFS(Xero!$F:$F,Xero!$B:$B,Heron!AD$9,Xero!$A:$A,Heron!$A$5,Xero!$E:$E,Heron!$A43)</f>
        <v>0</v>
      </c>
      <c r="AE43" s="32">
        <f>SUMIFS(Xero!$F:$F,Xero!$B:$B,Heron!AE$9,Xero!$A:$A,Heron!$A$4,Xero!$E:$E,Heron!$A43)+SUMIFS(Xero!$F:$F,Xero!$B:$B,Heron!AE$9,Xero!$A:$A,Heron!$A$5,Xero!$E:$E,Heron!$A43)</f>
        <v>0</v>
      </c>
      <c r="AF43" s="32">
        <f>SUMIFS(Xero!$F:$F,Xero!$B:$B,Heron!AF$9,Xero!$A:$A,Heron!$A$4,Xero!$E:$E,Heron!$A43)+SUMIFS(Xero!$F:$F,Xero!$B:$B,Heron!AF$9,Xero!$A:$A,Heron!$A$5,Xero!$E:$E,Heron!$A43)</f>
        <v>0</v>
      </c>
      <c r="AG43" s="32">
        <f>SUMIFS(Xero!$F:$F,Xero!$B:$B,Heron!AG$9,Xero!$A:$A,Heron!$A$4,Xero!$E:$E,Heron!$A43)+SUMIFS(Xero!$F:$F,Xero!$B:$B,Heron!AG$9,Xero!$A:$A,Heron!$A$5,Xero!$E:$E,Heron!$A43)</f>
        <v>0</v>
      </c>
      <c r="AH43" s="32">
        <f>SUMIFS(Xero!$F:$F,Xero!$B:$B,Heron!AH$9,Xero!$A:$A,Heron!$A$4,Xero!$E:$E,Heron!$A43)+SUMIFS(Xero!$F:$F,Xero!$B:$B,Heron!AH$9,Xero!$A:$A,Heron!$A$5,Xero!$E:$E,Heron!$A43)</f>
        <v>100</v>
      </c>
      <c r="AI43" s="32">
        <f>SUMIFS(Xero!$F:$F,Xero!$B:$B,Heron!AI$9,Xero!$A:$A,Heron!$A$4,Xero!$E:$E,Heron!$A43)+SUMIFS(Xero!$F:$F,Xero!$B:$B,Heron!AI$9,Xero!$A:$A,Heron!$A$5,Xero!$E:$E,Heron!$A43)</f>
        <v>86.96</v>
      </c>
      <c r="AJ43" s="32">
        <f>SUMIFS(Xero!$F:$F,Xero!$B:$B,Heron!AJ$9,Xero!$A:$A,Heron!$A$4,Xero!$E:$E,Heron!$A43)+SUMIFS(Xero!$F:$F,Xero!$B:$B,Heron!AJ$9,Xero!$A:$A,Heron!$A$5,Xero!$E:$E,Heron!$A43)</f>
        <v>86.96</v>
      </c>
      <c r="AK43" s="32">
        <f>SUMIFS(Xero!$F:$F,Xero!$B:$B,Heron!AK$9,Xero!$A:$A,Heron!$A$4,Xero!$E:$E,Heron!$A43)+SUMIFS(Xero!$F:$F,Xero!$B:$B,Heron!AK$9,Xero!$A:$A,Heron!$A$5,Xero!$E:$E,Heron!$A43)</f>
        <v>200</v>
      </c>
      <c r="AL43" s="32">
        <f>SUMIFS(Xero!$F:$F,Xero!$B:$B,Heron!AL$9,Xero!$A:$A,Heron!$A$4,Xero!$E:$E,Heron!$A43)+SUMIFS(Xero!$F:$F,Xero!$B:$B,Heron!AL$9,Xero!$A:$A,Heron!$A$5,Xero!$E:$E,Heron!$A43)</f>
        <v>0</v>
      </c>
      <c r="AM43" s="32">
        <f>SUMIFS(Xero!$F:$F,Xero!$B:$B,Heron!AM$9,Xero!$A:$A,Heron!$A$4,Xero!$E:$E,Heron!$A43)+SUMIFS(Xero!$F:$F,Xero!$B:$B,Heron!AM$9,Xero!$A:$A,Heron!$A$5,Xero!$E:$E,Heron!$A43)</f>
        <v>700</v>
      </c>
      <c r="AN43" s="32">
        <f>SUMIFS(Xero!$F:$F,Xero!$B:$B,Heron!AN$9,Xero!$A:$A,Heron!$A$4,Xero!$E:$E,Heron!$A43)+SUMIFS(Xero!$F:$F,Xero!$B:$B,Heron!AN$9,Xero!$A:$A,Heron!$A$5,Xero!$E:$E,Heron!$A43)</f>
        <v>0</v>
      </c>
      <c r="AO43" s="32">
        <f>SUMIFS(Xero!$F:$F,Xero!$B:$B,Heron!AO$9,Xero!$A:$A,Heron!$A$4,Xero!$E:$E,Heron!$A43)+SUMIFS(Xero!$F:$F,Xero!$B:$B,Heron!AO$9,Xero!$A:$A,Heron!$A$5,Xero!$E:$E,Heron!$A43)</f>
        <v>0</v>
      </c>
      <c r="AP43" s="32">
        <f>SUMIFS(Xero!$F:$F,Xero!$B:$B,Heron!AP$9,Xero!$A:$A,Heron!$A$4,Xero!$E:$E,Heron!$A43)+SUMIFS(Xero!$F:$F,Xero!$B:$B,Heron!AP$9,Xero!$A:$A,Heron!$A$5,Xero!$E:$E,Heron!$A43)</f>
        <v>0</v>
      </c>
      <c r="AQ43" s="32">
        <f>SUMIFS(Xero!$F:$F,Xero!$B:$B,Heron!AQ$9,Xero!$A:$A,Heron!$A$4,Xero!$E:$E,Heron!$A43)+SUMIFS(Xero!$F:$F,Xero!$B:$B,Heron!AQ$9,Xero!$A:$A,Heron!$A$5,Xero!$E:$E,Heron!$A43)</f>
        <v>0</v>
      </c>
      <c r="AR43" s="32">
        <f>SUMIFS(Xero!$F:$F,Xero!$B:$B,Heron!AR$9,Xero!$A:$A,Heron!$A$4,Xero!$E:$E,Heron!$A43)+SUMIFS(Xero!$F:$F,Xero!$B:$B,Heron!AR$9,Xero!$A:$A,Heron!$A$5,Xero!$E:$E,Heron!$A43)</f>
        <v>0</v>
      </c>
      <c r="AS43" s="32">
        <f>SUMIFS(Xero!$F:$F,Xero!$B:$B,Heron!AS$9,Xero!$A:$A,Heron!$A$4,Xero!$E:$E,Heron!$A43)+SUMIFS(Xero!$F:$F,Xero!$B:$B,Heron!AS$9,Xero!$A:$A,Heron!$A$5,Xero!$E:$E,Heron!$A43)</f>
        <v>0</v>
      </c>
      <c r="AT43" s="32">
        <f>SUMIFS(Xero!$F:$F,Xero!$B:$B,Heron!AT$9,Xero!$A:$A,Heron!$A$4,Xero!$E:$E,Heron!$A43)+SUMIFS(Xero!$F:$F,Xero!$B:$B,Heron!AT$9,Xero!$A:$A,Heron!$A$5,Xero!$E:$E,Heron!$A43)</f>
        <v>0</v>
      </c>
      <c r="AU43" s="32">
        <f>SUMIFS(Xero!$F:$F,Xero!$B:$B,Heron!AU$9,Xero!$A:$A,Heron!$A$4,Xero!$E:$E,Heron!$A43)+SUMIFS(Xero!$F:$F,Xero!$B:$B,Heron!AU$9,Xero!$A:$A,Heron!$A$5,Xero!$E:$E,Heron!$A43)</f>
        <v>0</v>
      </c>
      <c r="AV43" s="32">
        <f>SUMIFS(Xero!$F:$F,Xero!$B:$B,Heron!AV$9,Xero!$A:$A,Heron!$A$4,Xero!$E:$E,Heron!$A43)+SUMIFS(Xero!$F:$F,Xero!$B:$B,Heron!AV$9,Xero!$A:$A,Heron!$A$5,Xero!$E:$E,Heron!$A43)</f>
        <v>0</v>
      </c>
      <c r="AW43" s="32">
        <f>SUMIFS(Xero!$F:$F,Xero!$B:$B,Heron!AW$9,Xero!$A:$A,Heron!$A$4,Xero!$E:$E,Heron!$A43)+SUMIFS(Xero!$F:$F,Xero!$B:$B,Heron!AW$9,Xero!$A:$A,Heron!$A$5,Xero!$E:$E,Heron!$A43)</f>
        <v>0</v>
      </c>
      <c r="AX43" s="32">
        <f>SUMIFS(Xero!$F:$F,Xero!$B:$B,Heron!AX$9,Xero!$A:$A,Heron!$A$4,Xero!$E:$E,Heron!$A43)+SUMIFS(Xero!$F:$F,Xero!$B:$B,Heron!AX$9,Xero!$A:$A,Heron!$A$5,Xero!$E:$E,Heron!$A43)</f>
        <v>0</v>
      </c>
      <c r="AY43" s="32">
        <f>SUMIFS(Xero!$F:$F,Xero!$B:$B,Heron!AY$9,Xero!$A:$A,Heron!$A$4,Xero!$E:$E,Heron!$A43)+SUMIFS(Xero!$F:$F,Xero!$B:$B,Heron!AY$9,Xero!$A:$A,Heron!$A$5,Xero!$E:$E,Heron!$A43)</f>
        <v>0</v>
      </c>
      <c r="AZ43" s="32">
        <f>SUMIFS(Xero!$F:$F,Xero!$B:$B,Heron!AZ$9,Xero!$A:$A,Heron!$A$4,Xero!$E:$E,Heron!$A43)+SUMIFS(Xero!$F:$F,Xero!$B:$B,Heron!AZ$9,Xero!$A:$A,Heron!$A$5,Xero!$E:$E,Heron!$A43)</f>
        <v>0</v>
      </c>
      <c r="BA43" s="32">
        <f>SUMIFS(Xero!$F:$F,Xero!$B:$B,Heron!BA$9,Xero!$A:$A,Heron!$A$4,Xero!$E:$E,Heron!$A43)+SUMIFS(Xero!$F:$F,Xero!$B:$B,Heron!BA$9,Xero!$A:$A,Heron!$A$5,Xero!$E:$E,Heron!$A43)</f>
        <v>0</v>
      </c>
      <c r="BB43" s="32">
        <f>SUMIFS(Xero!$F:$F,Xero!$B:$B,Heron!BB$9,Xero!$A:$A,Heron!$A$4,Xero!$E:$E,Heron!$A43)+SUMIFS(Xero!$F:$F,Xero!$B:$B,Heron!BB$9,Xero!$A:$A,Heron!$A$5,Xero!$E:$E,Heron!$A43)</f>
        <v>0</v>
      </c>
      <c r="BC43" s="32">
        <f>SUMIFS(Xero!$F:$F,Xero!$B:$B,Heron!BC$9,Xero!$A:$A,Heron!$A$4,Xero!$E:$E,Heron!$A43)+SUMIFS(Xero!$F:$F,Xero!$B:$B,Heron!BC$9,Xero!$A:$A,Heron!$A$5,Xero!$E:$E,Heron!$A43)</f>
        <v>0</v>
      </c>
      <c r="BD43" s="32">
        <f>SUMIFS(Xero!$F:$F,Xero!$B:$B,Heron!BD$9,Xero!$A:$A,Heron!$A$4,Xero!$E:$E,Heron!$A43)+SUMIFS(Xero!$F:$F,Xero!$B:$B,Heron!BD$9,Xero!$A:$A,Heron!$A$5,Xero!$E:$E,Heron!$A43)</f>
        <v>0</v>
      </c>
      <c r="BE43" s="32">
        <f>SUMIFS(Xero!$F:$F,Xero!$B:$B,Heron!BE$9,Xero!$A:$A,Heron!$A$4,Xero!$E:$E,Heron!$A43)+SUMIFS(Xero!$F:$F,Xero!$B:$B,Heron!BE$9,Xero!$A:$A,Heron!$A$5,Xero!$E:$E,Heron!$A43)</f>
        <v>0</v>
      </c>
      <c r="BF43" s="32">
        <f t="shared" si="6"/>
        <v>1423.92</v>
      </c>
      <c r="BG43" s="1">
        <f t="shared" si="7"/>
        <v>1423.92</v>
      </c>
      <c r="BH43" s="1">
        <f t="shared" si="8"/>
        <v>0</v>
      </c>
    </row>
    <row r="44" spans="1:60" ht="16" x14ac:dyDescent="0.2">
      <c r="A44" s="31" t="s">
        <v>1644</v>
      </c>
      <c r="D44" s="32">
        <f>SUMIFS(Xero!$F:$F,Xero!$B:$B,Heron!D$9,Xero!$A:$A,Heron!$A$4,Xero!$E:$E,Heron!$A44)+SUMIFS(Xero!$F:$F,Xero!$B:$B,Heron!D$9,Xero!$A:$A,Heron!$A$5,Xero!$E:$E,Heron!$A44)</f>
        <v>0</v>
      </c>
      <c r="E44" s="32">
        <f>SUMIFS(Xero!$F:$F,Xero!$B:$B,Heron!E$9,Xero!$A:$A,Heron!$A$4,Xero!$E:$E,Heron!$A44)+SUMIFS(Xero!$F:$F,Xero!$B:$B,Heron!E$9,Xero!$A:$A,Heron!$A$5,Xero!$E:$E,Heron!$A44)</f>
        <v>0</v>
      </c>
      <c r="F44" s="32">
        <f>SUMIFS(Xero!$F:$F,Xero!$B:$B,Heron!F$9,Xero!$A:$A,Heron!$A$4,Xero!$E:$E,Heron!$A44)+SUMIFS(Xero!$F:$F,Xero!$B:$B,Heron!F$9,Xero!$A:$A,Heron!$A$5,Xero!$E:$E,Heron!$A44)</f>
        <v>0</v>
      </c>
      <c r="G44" s="32">
        <f>SUMIFS(Xero!$F:$F,Xero!$B:$B,Heron!G$9,Xero!$A:$A,Heron!$A$4,Xero!$E:$E,Heron!$A44)+SUMIFS(Xero!$F:$F,Xero!$B:$B,Heron!G$9,Xero!$A:$A,Heron!$A$5,Xero!$E:$E,Heron!$A44)</f>
        <v>0</v>
      </c>
      <c r="H44" s="32">
        <f>SUMIFS(Xero!$F:$F,Xero!$B:$B,Heron!H$9,Xero!$A:$A,Heron!$A$4,Xero!$E:$E,Heron!$A44)+SUMIFS(Xero!$F:$F,Xero!$B:$B,Heron!H$9,Xero!$A:$A,Heron!$A$5,Xero!$E:$E,Heron!$A44)</f>
        <v>0</v>
      </c>
      <c r="I44" s="32">
        <f>SUMIFS(Xero!$F:$F,Xero!$B:$B,Heron!I$9,Xero!$A:$A,Heron!$A$4,Xero!$E:$E,Heron!$A44)+SUMIFS(Xero!$F:$F,Xero!$B:$B,Heron!I$9,Xero!$A:$A,Heron!$A$5,Xero!$E:$E,Heron!$A44)</f>
        <v>0</v>
      </c>
      <c r="J44" s="32">
        <f>SUMIFS(Xero!$F:$F,Xero!$B:$B,Heron!J$9,Xero!$A:$A,Heron!$A$4,Xero!$E:$E,Heron!$A44)+SUMIFS(Xero!$F:$F,Xero!$B:$B,Heron!J$9,Xero!$A:$A,Heron!$A$5,Xero!$E:$E,Heron!$A44)</f>
        <v>0</v>
      </c>
      <c r="K44" s="32">
        <f>SUMIFS(Xero!$F:$F,Xero!$B:$B,Heron!K$9,Xero!$A:$A,Heron!$A$4,Xero!$E:$E,Heron!$A44)+SUMIFS(Xero!$F:$F,Xero!$B:$B,Heron!K$9,Xero!$A:$A,Heron!$A$5,Xero!$E:$E,Heron!$A44)</f>
        <v>0</v>
      </c>
      <c r="L44" s="32">
        <f>SUMIFS(Xero!$F:$F,Xero!$B:$B,Heron!L$9,Xero!$A:$A,Heron!$A$4,Xero!$E:$E,Heron!$A44)+SUMIFS(Xero!$F:$F,Xero!$B:$B,Heron!L$9,Xero!$A:$A,Heron!$A$5,Xero!$E:$E,Heron!$A44)</f>
        <v>0</v>
      </c>
      <c r="M44" s="32">
        <f>SUMIFS(Xero!$F:$F,Xero!$B:$B,Heron!M$9,Xero!$A:$A,Heron!$A$4,Xero!$E:$E,Heron!$A44)+SUMIFS(Xero!$F:$F,Xero!$B:$B,Heron!M$9,Xero!$A:$A,Heron!$A$5,Xero!$E:$E,Heron!$A44)</f>
        <v>0</v>
      </c>
      <c r="N44" s="32">
        <f>SUMIFS(Xero!$F:$F,Xero!$B:$B,Heron!N$9,Xero!$A:$A,Heron!$A$4,Xero!$E:$E,Heron!$A44)+SUMIFS(Xero!$F:$F,Xero!$B:$B,Heron!N$9,Xero!$A:$A,Heron!$A$5,Xero!$E:$E,Heron!$A44)</f>
        <v>0</v>
      </c>
      <c r="O44" s="32">
        <f>SUMIFS(Xero!$F:$F,Xero!$B:$B,Heron!O$9,Xero!$A:$A,Heron!$A$4,Xero!$E:$E,Heron!$A44)+SUMIFS(Xero!$F:$F,Xero!$B:$B,Heron!O$9,Xero!$A:$A,Heron!$A$5,Xero!$E:$E,Heron!$A44)</f>
        <v>0</v>
      </c>
      <c r="P44" s="32">
        <f>SUMIFS(Xero!$F:$F,Xero!$B:$B,Heron!P$9,Xero!$A:$A,Heron!$A$4,Xero!$E:$E,Heron!$A44)+SUMIFS(Xero!$F:$F,Xero!$B:$B,Heron!P$9,Xero!$A:$A,Heron!$A$5,Xero!$E:$E,Heron!$A44)</f>
        <v>0</v>
      </c>
      <c r="Q44" s="32">
        <f>SUMIFS(Xero!$F:$F,Xero!$B:$B,Heron!Q$9,Xero!$A:$A,Heron!$A$4,Xero!$E:$E,Heron!$A44)+SUMIFS(Xero!$F:$F,Xero!$B:$B,Heron!Q$9,Xero!$A:$A,Heron!$A$5,Xero!$E:$E,Heron!$A44)</f>
        <v>0</v>
      </c>
      <c r="R44" s="32">
        <f>SUMIFS(Xero!$F:$F,Xero!$B:$B,Heron!R$9,Xero!$A:$A,Heron!$A$4,Xero!$E:$E,Heron!$A44)+SUMIFS(Xero!$F:$F,Xero!$B:$B,Heron!R$9,Xero!$A:$A,Heron!$A$5,Xero!$E:$E,Heron!$A44)</f>
        <v>0</v>
      </c>
      <c r="S44" s="32">
        <f>SUMIFS(Xero!$F:$F,Xero!$B:$B,Heron!S$9,Xero!$A:$A,Heron!$A$4,Xero!$E:$E,Heron!$A44)+SUMIFS(Xero!$F:$F,Xero!$B:$B,Heron!S$9,Xero!$A:$A,Heron!$A$5,Xero!$E:$E,Heron!$A44)</f>
        <v>0</v>
      </c>
      <c r="T44" s="32">
        <f>SUMIFS(Xero!$F:$F,Xero!$B:$B,Heron!T$9,Xero!$A:$A,Heron!$A$4,Xero!$E:$E,Heron!$A44)+SUMIFS(Xero!$F:$F,Xero!$B:$B,Heron!T$9,Xero!$A:$A,Heron!$A$5,Xero!$E:$E,Heron!$A44)</f>
        <v>0</v>
      </c>
      <c r="U44" s="32">
        <f>SUMIFS(Xero!$F:$F,Xero!$B:$B,Heron!U$9,Xero!$A:$A,Heron!$A$4,Xero!$E:$E,Heron!$A44)+SUMIFS(Xero!$F:$F,Xero!$B:$B,Heron!U$9,Xero!$A:$A,Heron!$A$5,Xero!$E:$E,Heron!$A44)</f>
        <v>0</v>
      </c>
      <c r="V44" s="32">
        <f>SUMIFS(Xero!$F:$F,Xero!$B:$B,Heron!V$9,Xero!$A:$A,Heron!$A$4,Xero!$E:$E,Heron!$A44)+SUMIFS(Xero!$F:$F,Xero!$B:$B,Heron!V$9,Xero!$A:$A,Heron!$A$5,Xero!$E:$E,Heron!$A44)</f>
        <v>0</v>
      </c>
      <c r="W44" s="32">
        <f>SUMIFS(Xero!$F:$F,Xero!$B:$B,Heron!W$9,Xero!$A:$A,Heron!$A$4,Xero!$E:$E,Heron!$A44)+SUMIFS(Xero!$F:$F,Xero!$B:$B,Heron!W$9,Xero!$A:$A,Heron!$A$5,Xero!$E:$E,Heron!$A44)</f>
        <v>0</v>
      </c>
      <c r="X44" s="32">
        <f>SUMIFS(Xero!$F:$F,Xero!$B:$B,Heron!X$9,Xero!$A:$A,Heron!$A$4,Xero!$E:$E,Heron!$A44)+SUMIFS(Xero!$F:$F,Xero!$B:$B,Heron!X$9,Xero!$A:$A,Heron!$A$5,Xero!$E:$E,Heron!$A44)</f>
        <v>0</v>
      </c>
      <c r="Y44" s="32">
        <f>SUMIFS(Xero!$F:$F,Xero!$B:$B,Heron!Y$9,Xero!$A:$A,Heron!$A$4,Xero!$E:$E,Heron!$A44)+SUMIFS(Xero!$F:$F,Xero!$B:$B,Heron!Y$9,Xero!$A:$A,Heron!$A$5,Xero!$E:$E,Heron!$A44)</f>
        <v>0</v>
      </c>
      <c r="Z44" s="32">
        <f>SUMIFS(Xero!$F:$F,Xero!$B:$B,Heron!Z$9,Xero!$A:$A,Heron!$A$4,Xero!$E:$E,Heron!$A44)+SUMIFS(Xero!$F:$F,Xero!$B:$B,Heron!Z$9,Xero!$A:$A,Heron!$A$5,Xero!$E:$E,Heron!$A44)</f>
        <v>0</v>
      </c>
      <c r="AA44" s="32">
        <f>SUMIFS(Xero!$F:$F,Xero!$B:$B,Heron!AA$9,Xero!$A:$A,Heron!$A$4,Xero!$E:$E,Heron!$A44)+SUMIFS(Xero!$F:$F,Xero!$B:$B,Heron!AA$9,Xero!$A:$A,Heron!$A$5,Xero!$E:$E,Heron!$A44)</f>
        <v>0</v>
      </c>
      <c r="AB44" s="32">
        <f>SUMIFS(Xero!$F:$F,Xero!$B:$B,Heron!AB$9,Xero!$A:$A,Heron!$A$4,Xero!$E:$E,Heron!$A44)+SUMIFS(Xero!$F:$F,Xero!$B:$B,Heron!AB$9,Xero!$A:$A,Heron!$A$5,Xero!$E:$E,Heron!$A44)</f>
        <v>0</v>
      </c>
      <c r="AC44" s="32">
        <f>SUMIFS(Xero!$F:$F,Xero!$B:$B,Heron!AC$9,Xero!$A:$A,Heron!$A$4,Xero!$E:$E,Heron!$A44)+SUMIFS(Xero!$F:$F,Xero!$B:$B,Heron!AC$9,Xero!$A:$A,Heron!$A$5,Xero!$E:$E,Heron!$A44)</f>
        <v>0</v>
      </c>
      <c r="AD44" s="32">
        <f>SUMIFS(Xero!$F:$F,Xero!$B:$B,Heron!AD$9,Xero!$A:$A,Heron!$A$4,Xero!$E:$E,Heron!$A44)+SUMIFS(Xero!$F:$F,Xero!$B:$B,Heron!AD$9,Xero!$A:$A,Heron!$A$5,Xero!$E:$E,Heron!$A44)</f>
        <v>192174.7</v>
      </c>
      <c r="AE44" s="32">
        <f>SUMIFS(Xero!$F:$F,Xero!$B:$B,Heron!AE$9,Xero!$A:$A,Heron!$A$4,Xero!$E:$E,Heron!$A44)+SUMIFS(Xero!$F:$F,Xero!$B:$B,Heron!AE$9,Xero!$A:$A,Heron!$A$5,Xero!$E:$E,Heron!$A44)</f>
        <v>0</v>
      </c>
      <c r="AF44" s="32">
        <f>SUMIFS(Xero!$F:$F,Xero!$B:$B,Heron!AF$9,Xero!$A:$A,Heron!$A$4,Xero!$E:$E,Heron!$A44)+SUMIFS(Xero!$F:$F,Xero!$B:$B,Heron!AF$9,Xero!$A:$A,Heron!$A$5,Xero!$E:$E,Heron!$A44)</f>
        <v>44968.24</v>
      </c>
      <c r="AG44" s="32">
        <f>SUMIFS(Xero!$F:$F,Xero!$B:$B,Heron!AG$9,Xero!$A:$A,Heron!$A$4,Xero!$E:$E,Heron!$A44)+SUMIFS(Xero!$F:$F,Xero!$B:$B,Heron!AG$9,Xero!$A:$A,Heron!$A$5,Xero!$E:$E,Heron!$A44)</f>
        <v>0</v>
      </c>
      <c r="AH44" s="32">
        <f>SUMIFS(Xero!$F:$F,Xero!$B:$B,Heron!AH$9,Xero!$A:$A,Heron!$A$4,Xero!$E:$E,Heron!$A44)+SUMIFS(Xero!$F:$F,Xero!$B:$B,Heron!AH$9,Xero!$A:$A,Heron!$A$5,Xero!$E:$E,Heron!$A44)</f>
        <v>0</v>
      </c>
      <c r="AI44" s="32">
        <f>SUMIFS(Xero!$F:$F,Xero!$B:$B,Heron!AI$9,Xero!$A:$A,Heron!$A$4,Xero!$E:$E,Heron!$A44)+SUMIFS(Xero!$F:$F,Xero!$B:$B,Heron!AI$9,Xero!$A:$A,Heron!$A$5,Xero!$E:$E,Heron!$A44)</f>
        <v>0</v>
      </c>
      <c r="AJ44" s="32">
        <f>SUMIFS(Xero!$F:$F,Xero!$B:$B,Heron!AJ$9,Xero!$A:$A,Heron!$A$4,Xero!$E:$E,Heron!$A44)+SUMIFS(Xero!$F:$F,Xero!$B:$B,Heron!AJ$9,Xero!$A:$A,Heron!$A$5,Xero!$E:$E,Heron!$A44)</f>
        <v>0</v>
      </c>
      <c r="AK44" s="32">
        <f>SUMIFS(Xero!$F:$F,Xero!$B:$B,Heron!AK$9,Xero!$A:$A,Heron!$A$4,Xero!$E:$E,Heron!$A44)+SUMIFS(Xero!$F:$F,Xero!$B:$B,Heron!AK$9,Xero!$A:$A,Heron!$A$5,Xero!$E:$E,Heron!$A44)</f>
        <v>0</v>
      </c>
      <c r="AL44" s="32">
        <f>SUMIFS(Xero!$F:$F,Xero!$B:$B,Heron!AL$9,Xero!$A:$A,Heron!$A$4,Xero!$E:$E,Heron!$A44)+SUMIFS(Xero!$F:$F,Xero!$B:$B,Heron!AL$9,Xero!$A:$A,Heron!$A$5,Xero!$E:$E,Heron!$A44)</f>
        <v>0</v>
      </c>
      <c r="AM44" s="32">
        <f>SUMIFS(Xero!$F:$F,Xero!$B:$B,Heron!AM$9,Xero!$A:$A,Heron!$A$4,Xero!$E:$E,Heron!$A44)+SUMIFS(Xero!$F:$F,Xero!$B:$B,Heron!AM$9,Xero!$A:$A,Heron!$A$5,Xero!$E:$E,Heron!$A44)</f>
        <v>8890.9599999999991</v>
      </c>
      <c r="AN44" s="32">
        <f>SUMIFS(Xero!$F:$F,Xero!$B:$B,Heron!AN$9,Xero!$A:$A,Heron!$A$4,Xero!$E:$E,Heron!$A44)+SUMIFS(Xero!$F:$F,Xero!$B:$B,Heron!AN$9,Xero!$A:$A,Heron!$A$5,Xero!$E:$E,Heron!$A44)</f>
        <v>0</v>
      </c>
      <c r="AO44" s="32">
        <f>SUMIFS(Xero!$F:$F,Xero!$B:$B,Heron!AO$9,Xero!$A:$A,Heron!$A$4,Xero!$E:$E,Heron!$A44)+SUMIFS(Xero!$F:$F,Xero!$B:$B,Heron!AO$9,Xero!$A:$A,Heron!$A$5,Xero!$E:$E,Heron!$A44)</f>
        <v>0</v>
      </c>
      <c r="AP44" s="32">
        <f>SUMIFS(Xero!$F:$F,Xero!$B:$B,Heron!AP$9,Xero!$A:$A,Heron!$A$4,Xero!$E:$E,Heron!$A44)+SUMIFS(Xero!$F:$F,Xero!$B:$B,Heron!AP$9,Xero!$A:$A,Heron!$A$5,Xero!$E:$E,Heron!$A44)</f>
        <v>0</v>
      </c>
      <c r="AQ44" s="32">
        <f>SUMIFS(Xero!$F:$F,Xero!$B:$B,Heron!AQ$9,Xero!$A:$A,Heron!$A$4,Xero!$E:$E,Heron!$A44)+SUMIFS(Xero!$F:$F,Xero!$B:$B,Heron!AQ$9,Xero!$A:$A,Heron!$A$5,Xero!$E:$E,Heron!$A44)</f>
        <v>0</v>
      </c>
      <c r="AR44" s="32">
        <f>SUMIFS(Xero!$F:$F,Xero!$B:$B,Heron!AR$9,Xero!$A:$A,Heron!$A$4,Xero!$E:$E,Heron!$A44)+SUMIFS(Xero!$F:$F,Xero!$B:$B,Heron!AR$9,Xero!$A:$A,Heron!$A$5,Xero!$E:$E,Heron!$A44)</f>
        <v>0</v>
      </c>
      <c r="AS44" s="32">
        <f>SUMIFS(Xero!$F:$F,Xero!$B:$B,Heron!AS$9,Xero!$A:$A,Heron!$A$4,Xero!$E:$E,Heron!$A44)+SUMIFS(Xero!$F:$F,Xero!$B:$B,Heron!AS$9,Xero!$A:$A,Heron!$A$5,Xero!$E:$E,Heron!$A44)</f>
        <v>0</v>
      </c>
      <c r="AT44" s="32">
        <f>SUMIFS(Xero!$F:$F,Xero!$B:$B,Heron!AT$9,Xero!$A:$A,Heron!$A$4,Xero!$E:$E,Heron!$A44)+SUMIFS(Xero!$F:$F,Xero!$B:$B,Heron!AT$9,Xero!$A:$A,Heron!$A$5,Xero!$E:$E,Heron!$A44)</f>
        <v>0</v>
      </c>
      <c r="AU44" s="32">
        <f>SUMIFS(Xero!$F:$F,Xero!$B:$B,Heron!AU$9,Xero!$A:$A,Heron!$A$4,Xero!$E:$E,Heron!$A44)+SUMIFS(Xero!$F:$F,Xero!$B:$B,Heron!AU$9,Xero!$A:$A,Heron!$A$5,Xero!$E:$E,Heron!$A44)</f>
        <v>0</v>
      </c>
      <c r="AV44" s="32">
        <f>SUMIFS(Xero!$F:$F,Xero!$B:$B,Heron!AV$9,Xero!$A:$A,Heron!$A$4,Xero!$E:$E,Heron!$A44)+SUMIFS(Xero!$F:$F,Xero!$B:$B,Heron!AV$9,Xero!$A:$A,Heron!$A$5,Xero!$E:$E,Heron!$A44)</f>
        <v>0</v>
      </c>
      <c r="AW44" s="32">
        <f>SUMIFS(Xero!$F:$F,Xero!$B:$B,Heron!AW$9,Xero!$A:$A,Heron!$A$4,Xero!$E:$E,Heron!$A44)+SUMIFS(Xero!$F:$F,Xero!$B:$B,Heron!AW$9,Xero!$A:$A,Heron!$A$5,Xero!$E:$E,Heron!$A44)</f>
        <v>0</v>
      </c>
      <c r="AX44" s="32">
        <f>SUMIFS(Xero!$F:$F,Xero!$B:$B,Heron!AX$9,Xero!$A:$A,Heron!$A$4,Xero!$E:$E,Heron!$A44)+SUMIFS(Xero!$F:$F,Xero!$B:$B,Heron!AX$9,Xero!$A:$A,Heron!$A$5,Xero!$E:$E,Heron!$A44)</f>
        <v>0</v>
      </c>
      <c r="AY44" s="32">
        <f>SUMIFS(Xero!$F:$F,Xero!$B:$B,Heron!AY$9,Xero!$A:$A,Heron!$A$4,Xero!$E:$E,Heron!$A44)+SUMIFS(Xero!$F:$F,Xero!$B:$B,Heron!AY$9,Xero!$A:$A,Heron!$A$5,Xero!$E:$E,Heron!$A44)</f>
        <v>0</v>
      </c>
      <c r="AZ44" s="32">
        <f>SUMIFS(Xero!$F:$F,Xero!$B:$B,Heron!AZ$9,Xero!$A:$A,Heron!$A$4,Xero!$E:$E,Heron!$A44)+SUMIFS(Xero!$F:$F,Xero!$B:$B,Heron!AZ$9,Xero!$A:$A,Heron!$A$5,Xero!$E:$E,Heron!$A44)</f>
        <v>0</v>
      </c>
      <c r="BA44" s="32">
        <f>SUMIFS(Xero!$F:$F,Xero!$B:$B,Heron!BA$9,Xero!$A:$A,Heron!$A$4,Xero!$E:$E,Heron!$A44)+SUMIFS(Xero!$F:$F,Xero!$B:$B,Heron!BA$9,Xero!$A:$A,Heron!$A$5,Xero!$E:$E,Heron!$A44)</f>
        <v>0</v>
      </c>
      <c r="BB44" s="32">
        <f>SUMIFS(Xero!$F:$F,Xero!$B:$B,Heron!BB$9,Xero!$A:$A,Heron!$A$4,Xero!$E:$E,Heron!$A44)+SUMIFS(Xero!$F:$F,Xero!$B:$B,Heron!BB$9,Xero!$A:$A,Heron!$A$5,Xero!$E:$E,Heron!$A44)</f>
        <v>0</v>
      </c>
      <c r="BC44" s="32">
        <f>SUMIFS(Xero!$F:$F,Xero!$B:$B,Heron!BC$9,Xero!$A:$A,Heron!$A$4,Xero!$E:$E,Heron!$A44)+SUMIFS(Xero!$F:$F,Xero!$B:$B,Heron!BC$9,Xero!$A:$A,Heron!$A$5,Xero!$E:$E,Heron!$A44)</f>
        <v>0</v>
      </c>
      <c r="BD44" s="32">
        <f>SUMIFS(Xero!$F:$F,Xero!$B:$B,Heron!BD$9,Xero!$A:$A,Heron!$A$4,Xero!$E:$E,Heron!$A44)+SUMIFS(Xero!$F:$F,Xero!$B:$B,Heron!BD$9,Xero!$A:$A,Heron!$A$5,Xero!$E:$E,Heron!$A44)</f>
        <v>0</v>
      </c>
      <c r="BE44" s="32">
        <f>SUMIFS(Xero!$F:$F,Xero!$B:$B,Heron!BE$9,Xero!$A:$A,Heron!$A$4,Xero!$E:$E,Heron!$A44)+SUMIFS(Xero!$F:$F,Xero!$B:$B,Heron!BE$9,Xero!$A:$A,Heron!$A$5,Xero!$E:$E,Heron!$A44)</f>
        <v>0</v>
      </c>
      <c r="BF44" s="32">
        <f t="shared" si="6"/>
        <v>246033.9</v>
      </c>
      <c r="BG44" s="1">
        <f t="shared" si="7"/>
        <v>246033.9</v>
      </c>
      <c r="BH44" s="1">
        <f t="shared" si="8"/>
        <v>0</v>
      </c>
    </row>
    <row r="45" spans="1:60" ht="16" x14ac:dyDescent="0.2">
      <c r="A45" s="31" t="s">
        <v>1507</v>
      </c>
      <c r="D45" s="32">
        <f>SUMIFS(Xero!$F:$F,Xero!$B:$B,Heron!D$9,Xero!$A:$A,Heron!$A$4,Xero!$E:$E,Heron!$A45)+SUMIFS(Xero!$F:$F,Xero!$B:$B,Heron!D$9,Xero!$A:$A,Heron!$A$5,Xero!$E:$E,Heron!$A45)</f>
        <v>0</v>
      </c>
      <c r="E45" s="32">
        <f>SUMIFS(Xero!$F:$F,Xero!$B:$B,Heron!E$9,Xero!$A:$A,Heron!$A$4,Xero!$E:$E,Heron!$A45)+SUMIFS(Xero!$F:$F,Xero!$B:$B,Heron!E$9,Xero!$A:$A,Heron!$A$5,Xero!$E:$E,Heron!$A45)</f>
        <v>0</v>
      </c>
      <c r="F45" s="32">
        <f>SUMIFS(Xero!$F:$F,Xero!$B:$B,Heron!F$9,Xero!$A:$A,Heron!$A$4,Xero!$E:$E,Heron!$A45)+SUMIFS(Xero!$F:$F,Xero!$B:$B,Heron!F$9,Xero!$A:$A,Heron!$A$5,Xero!$E:$E,Heron!$A45)</f>
        <v>0</v>
      </c>
      <c r="G45" s="32">
        <f>SUMIFS(Xero!$F:$F,Xero!$B:$B,Heron!G$9,Xero!$A:$A,Heron!$A$4,Xero!$E:$E,Heron!$A45)+SUMIFS(Xero!$F:$F,Xero!$B:$B,Heron!G$9,Xero!$A:$A,Heron!$A$5,Xero!$E:$E,Heron!$A45)</f>
        <v>0</v>
      </c>
      <c r="H45" s="32">
        <f>SUMIFS(Xero!$F:$F,Xero!$B:$B,Heron!H$9,Xero!$A:$A,Heron!$A$4,Xero!$E:$E,Heron!$A45)+SUMIFS(Xero!$F:$F,Xero!$B:$B,Heron!H$9,Xero!$A:$A,Heron!$A$5,Xero!$E:$E,Heron!$A45)</f>
        <v>0</v>
      </c>
      <c r="I45" s="32">
        <f>SUMIFS(Xero!$F:$F,Xero!$B:$B,Heron!I$9,Xero!$A:$A,Heron!$A$4,Xero!$E:$E,Heron!$A45)+SUMIFS(Xero!$F:$F,Xero!$B:$B,Heron!I$9,Xero!$A:$A,Heron!$A$5,Xero!$E:$E,Heron!$A45)</f>
        <v>0</v>
      </c>
      <c r="J45" s="32">
        <f>SUMIFS(Xero!$F:$F,Xero!$B:$B,Heron!J$9,Xero!$A:$A,Heron!$A$4,Xero!$E:$E,Heron!$A45)+SUMIFS(Xero!$F:$F,Xero!$B:$B,Heron!J$9,Xero!$A:$A,Heron!$A$5,Xero!$E:$E,Heron!$A45)</f>
        <v>0</v>
      </c>
      <c r="K45" s="32">
        <f>SUMIFS(Xero!$F:$F,Xero!$B:$B,Heron!K$9,Xero!$A:$A,Heron!$A$4,Xero!$E:$E,Heron!$A45)+SUMIFS(Xero!$F:$F,Xero!$B:$B,Heron!K$9,Xero!$A:$A,Heron!$A$5,Xero!$E:$E,Heron!$A45)</f>
        <v>0</v>
      </c>
      <c r="L45" s="32">
        <f>SUMIFS(Xero!$F:$F,Xero!$B:$B,Heron!L$9,Xero!$A:$A,Heron!$A$4,Xero!$E:$E,Heron!$A45)+SUMIFS(Xero!$F:$F,Xero!$B:$B,Heron!L$9,Xero!$A:$A,Heron!$A$5,Xero!$E:$E,Heron!$A45)</f>
        <v>0</v>
      </c>
      <c r="M45" s="32">
        <f>SUMIFS(Xero!$F:$F,Xero!$B:$B,Heron!M$9,Xero!$A:$A,Heron!$A$4,Xero!$E:$E,Heron!$A45)+SUMIFS(Xero!$F:$F,Xero!$B:$B,Heron!M$9,Xero!$A:$A,Heron!$A$5,Xero!$E:$E,Heron!$A45)</f>
        <v>0</v>
      </c>
      <c r="N45" s="32">
        <f>SUMIFS(Xero!$F:$F,Xero!$B:$B,Heron!N$9,Xero!$A:$A,Heron!$A$4,Xero!$E:$E,Heron!$A45)+SUMIFS(Xero!$F:$F,Xero!$B:$B,Heron!N$9,Xero!$A:$A,Heron!$A$5,Xero!$E:$E,Heron!$A45)</f>
        <v>0</v>
      </c>
      <c r="O45" s="32">
        <f>SUMIFS(Xero!$F:$F,Xero!$B:$B,Heron!O$9,Xero!$A:$A,Heron!$A$4,Xero!$E:$E,Heron!$A45)+SUMIFS(Xero!$F:$F,Xero!$B:$B,Heron!O$9,Xero!$A:$A,Heron!$A$5,Xero!$E:$E,Heron!$A45)</f>
        <v>0</v>
      </c>
      <c r="P45" s="32">
        <f>SUMIFS(Xero!$F:$F,Xero!$B:$B,Heron!P$9,Xero!$A:$A,Heron!$A$4,Xero!$E:$E,Heron!$A45)+SUMIFS(Xero!$F:$F,Xero!$B:$B,Heron!P$9,Xero!$A:$A,Heron!$A$5,Xero!$E:$E,Heron!$A45)</f>
        <v>0</v>
      </c>
      <c r="Q45" s="32">
        <f>SUMIFS(Xero!$F:$F,Xero!$B:$B,Heron!Q$9,Xero!$A:$A,Heron!$A$4,Xero!$E:$E,Heron!$A45)+SUMIFS(Xero!$F:$F,Xero!$B:$B,Heron!Q$9,Xero!$A:$A,Heron!$A$5,Xero!$E:$E,Heron!$A45)</f>
        <v>0</v>
      </c>
      <c r="R45" s="32">
        <f>SUMIFS(Xero!$F:$F,Xero!$B:$B,Heron!R$9,Xero!$A:$A,Heron!$A$4,Xero!$E:$E,Heron!$A45)+SUMIFS(Xero!$F:$F,Xero!$B:$B,Heron!R$9,Xero!$A:$A,Heron!$A$5,Xero!$E:$E,Heron!$A45)</f>
        <v>0</v>
      </c>
      <c r="S45" s="32">
        <f>SUMIFS(Xero!$F:$F,Xero!$B:$B,Heron!S$9,Xero!$A:$A,Heron!$A$4,Xero!$E:$E,Heron!$A45)+SUMIFS(Xero!$F:$F,Xero!$B:$B,Heron!S$9,Xero!$A:$A,Heron!$A$5,Xero!$E:$E,Heron!$A45)</f>
        <v>0</v>
      </c>
      <c r="T45" s="32">
        <f>SUMIFS(Xero!$F:$F,Xero!$B:$B,Heron!T$9,Xero!$A:$A,Heron!$A$4,Xero!$E:$E,Heron!$A45)+SUMIFS(Xero!$F:$F,Xero!$B:$B,Heron!T$9,Xero!$A:$A,Heron!$A$5,Xero!$E:$E,Heron!$A45)</f>
        <v>0</v>
      </c>
      <c r="U45" s="32">
        <f>SUMIFS(Xero!$F:$F,Xero!$B:$B,Heron!U$9,Xero!$A:$A,Heron!$A$4,Xero!$E:$E,Heron!$A45)+SUMIFS(Xero!$F:$F,Xero!$B:$B,Heron!U$9,Xero!$A:$A,Heron!$A$5,Xero!$E:$E,Heron!$A45)</f>
        <v>0</v>
      </c>
      <c r="V45" s="32">
        <f>SUMIFS(Xero!$F:$F,Xero!$B:$B,Heron!V$9,Xero!$A:$A,Heron!$A$4,Xero!$E:$E,Heron!$A45)+SUMIFS(Xero!$F:$F,Xero!$B:$B,Heron!V$9,Xero!$A:$A,Heron!$A$5,Xero!$E:$E,Heron!$A45)</f>
        <v>678.59</v>
      </c>
      <c r="W45" s="32">
        <f>SUMIFS(Xero!$F:$F,Xero!$B:$B,Heron!W$9,Xero!$A:$A,Heron!$A$4,Xero!$E:$E,Heron!$A45)+SUMIFS(Xero!$F:$F,Xero!$B:$B,Heron!W$9,Xero!$A:$A,Heron!$A$5,Xero!$E:$E,Heron!$A45)</f>
        <v>0</v>
      </c>
      <c r="X45" s="32">
        <f>SUMIFS(Xero!$F:$F,Xero!$B:$B,Heron!X$9,Xero!$A:$A,Heron!$A$4,Xero!$E:$E,Heron!$A45)+SUMIFS(Xero!$F:$F,Xero!$B:$B,Heron!X$9,Xero!$A:$A,Heron!$A$5,Xero!$E:$E,Heron!$A45)</f>
        <v>0</v>
      </c>
      <c r="Y45" s="32">
        <f>SUMIFS(Xero!$F:$F,Xero!$B:$B,Heron!Y$9,Xero!$A:$A,Heron!$A$4,Xero!$E:$E,Heron!$A45)+SUMIFS(Xero!$F:$F,Xero!$B:$B,Heron!Y$9,Xero!$A:$A,Heron!$A$5,Xero!$E:$E,Heron!$A45)</f>
        <v>0</v>
      </c>
      <c r="Z45" s="32">
        <f>SUMIFS(Xero!$F:$F,Xero!$B:$B,Heron!Z$9,Xero!$A:$A,Heron!$A$4,Xero!$E:$E,Heron!$A45)+SUMIFS(Xero!$F:$F,Xero!$B:$B,Heron!Z$9,Xero!$A:$A,Heron!$A$5,Xero!$E:$E,Heron!$A45)</f>
        <v>0</v>
      </c>
      <c r="AA45" s="32">
        <f>SUMIFS(Xero!$F:$F,Xero!$B:$B,Heron!AA$9,Xero!$A:$A,Heron!$A$4,Xero!$E:$E,Heron!$A45)+SUMIFS(Xero!$F:$F,Xero!$B:$B,Heron!AA$9,Xero!$A:$A,Heron!$A$5,Xero!$E:$E,Heron!$A45)</f>
        <v>0</v>
      </c>
      <c r="AB45" s="32">
        <f>SUMIFS(Xero!$F:$F,Xero!$B:$B,Heron!AB$9,Xero!$A:$A,Heron!$A$4,Xero!$E:$E,Heron!$A45)+SUMIFS(Xero!$F:$F,Xero!$B:$B,Heron!AB$9,Xero!$A:$A,Heron!$A$5,Xero!$E:$E,Heron!$A45)</f>
        <v>0</v>
      </c>
      <c r="AC45" s="32">
        <f>SUMIFS(Xero!$F:$F,Xero!$B:$B,Heron!AC$9,Xero!$A:$A,Heron!$A$4,Xero!$E:$E,Heron!$A45)+SUMIFS(Xero!$F:$F,Xero!$B:$B,Heron!AC$9,Xero!$A:$A,Heron!$A$5,Xero!$E:$E,Heron!$A45)</f>
        <v>0</v>
      </c>
      <c r="AD45" s="32">
        <f>SUMIFS(Xero!$F:$F,Xero!$B:$B,Heron!AD$9,Xero!$A:$A,Heron!$A$4,Xero!$E:$E,Heron!$A45)+SUMIFS(Xero!$F:$F,Xero!$B:$B,Heron!AD$9,Xero!$A:$A,Heron!$A$5,Xero!$E:$E,Heron!$A45)</f>
        <v>0</v>
      </c>
      <c r="AE45" s="32">
        <f>SUMIFS(Xero!$F:$F,Xero!$B:$B,Heron!AE$9,Xero!$A:$A,Heron!$A$4,Xero!$E:$E,Heron!$A45)+SUMIFS(Xero!$F:$F,Xero!$B:$B,Heron!AE$9,Xero!$A:$A,Heron!$A$5,Xero!$E:$E,Heron!$A45)</f>
        <v>0</v>
      </c>
      <c r="AF45" s="32">
        <f>SUMIFS(Xero!$F:$F,Xero!$B:$B,Heron!AF$9,Xero!$A:$A,Heron!$A$4,Xero!$E:$E,Heron!$A45)+SUMIFS(Xero!$F:$F,Xero!$B:$B,Heron!AF$9,Xero!$A:$A,Heron!$A$5,Xero!$E:$E,Heron!$A45)</f>
        <v>0</v>
      </c>
      <c r="AG45" s="32">
        <f>SUMIFS(Xero!$F:$F,Xero!$B:$B,Heron!AG$9,Xero!$A:$A,Heron!$A$4,Xero!$E:$E,Heron!$A45)+SUMIFS(Xero!$F:$F,Xero!$B:$B,Heron!AG$9,Xero!$A:$A,Heron!$A$5,Xero!$E:$E,Heron!$A45)</f>
        <v>0</v>
      </c>
      <c r="AH45" s="32">
        <f>SUMIFS(Xero!$F:$F,Xero!$B:$B,Heron!AH$9,Xero!$A:$A,Heron!$A$4,Xero!$E:$E,Heron!$A45)+SUMIFS(Xero!$F:$F,Xero!$B:$B,Heron!AH$9,Xero!$A:$A,Heron!$A$5,Xero!$E:$E,Heron!$A45)</f>
        <v>0</v>
      </c>
      <c r="AI45" s="32">
        <f>SUMIFS(Xero!$F:$F,Xero!$B:$B,Heron!AI$9,Xero!$A:$A,Heron!$A$4,Xero!$E:$E,Heron!$A45)+SUMIFS(Xero!$F:$F,Xero!$B:$B,Heron!AI$9,Xero!$A:$A,Heron!$A$5,Xero!$E:$E,Heron!$A45)</f>
        <v>0</v>
      </c>
      <c r="AJ45" s="32">
        <f>SUMIFS(Xero!$F:$F,Xero!$B:$B,Heron!AJ$9,Xero!$A:$A,Heron!$A$4,Xero!$E:$E,Heron!$A45)+SUMIFS(Xero!$F:$F,Xero!$B:$B,Heron!AJ$9,Xero!$A:$A,Heron!$A$5,Xero!$E:$E,Heron!$A45)</f>
        <v>0</v>
      </c>
      <c r="AK45" s="32">
        <f>SUMIFS(Xero!$F:$F,Xero!$B:$B,Heron!AK$9,Xero!$A:$A,Heron!$A$4,Xero!$E:$E,Heron!$A45)+SUMIFS(Xero!$F:$F,Xero!$B:$B,Heron!AK$9,Xero!$A:$A,Heron!$A$5,Xero!$E:$E,Heron!$A45)</f>
        <v>0</v>
      </c>
      <c r="AL45" s="32">
        <f>SUMIFS(Xero!$F:$F,Xero!$B:$B,Heron!AL$9,Xero!$A:$A,Heron!$A$4,Xero!$E:$E,Heron!$A45)+SUMIFS(Xero!$F:$F,Xero!$B:$B,Heron!AL$9,Xero!$A:$A,Heron!$A$5,Xero!$E:$E,Heron!$A45)</f>
        <v>0</v>
      </c>
      <c r="AM45" s="32">
        <f>SUMIFS(Xero!$F:$F,Xero!$B:$B,Heron!AM$9,Xero!$A:$A,Heron!$A$4,Xero!$E:$E,Heron!$A45)+SUMIFS(Xero!$F:$F,Xero!$B:$B,Heron!AM$9,Xero!$A:$A,Heron!$A$5,Xero!$E:$E,Heron!$A45)</f>
        <v>0</v>
      </c>
      <c r="AN45" s="32">
        <f>SUMIFS(Xero!$F:$F,Xero!$B:$B,Heron!AN$9,Xero!$A:$A,Heron!$A$4,Xero!$E:$E,Heron!$A45)+SUMIFS(Xero!$F:$F,Xero!$B:$B,Heron!AN$9,Xero!$A:$A,Heron!$A$5,Xero!$E:$E,Heron!$A45)</f>
        <v>0</v>
      </c>
      <c r="AO45" s="32">
        <f>SUMIFS(Xero!$F:$F,Xero!$B:$B,Heron!AO$9,Xero!$A:$A,Heron!$A$4,Xero!$E:$E,Heron!$A45)+SUMIFS(Xero!$F:$F,Xero!$B:$B,Heron!AO$9,Xero!$A:$A,Heron!$A$5,Xero!$E:$E,Heron!$A45)</f>
        <v>0</v>
      </c>
      <c r="AP45" s="32">
        <f>SUMIFS(Xero!$F:$F,Xero!$B:$B,Heron!AP$9,Xero!$A:$A,Heron!$A$4,Xero!$E:$E,Heron!$A45)+SUMIFS(Xero!$F:$F,Xero!$B:$B,Heron!AP$9,Xero!$A:$A,Heron!$A$5,Xero!$E:$E,Heron!$A45)</f>
        <v>0</v>
      </c>
      <c r="AQ45" s="32">
        <f>SUMIFS(Xero!$F:$F,Xero!$B:$B,Heron!AQ$9,Xero!$A:$A,Heron!$A$4,Xero!$E:$E,Heron!$A45)+SUMIFS(Xero!$F:$F,Xero!$B:$B,Heron!AQ$9,Xero!$A:$A,Heron!$A$5,Xero!$E:$E,Heron!$A45)</f>
        <v>0</v>
      </c>
      <c r="AR45" s="32">
        <f>SUMIFS(Xero!$F:$F,Xero!$B:$B,Heron!AR$9,Xero!$A:$A,Heron!$A$4,Xero!$E:$E,Heron!$A45)+SUMIFS(Xero!$F:$F,Xero!$B:$B,Heron!AR$9,Xero!$A:$A,Heron!$A$5,Xero!$E:$E,Heron!$A45)</f>
        <v>0</v>
      </c>
      <c r="AS45" s="32">
        <f>SUMIFS(Xero!$F:$F,Xero!$B:$B,Heron!AS$9,Xero!$A:$A,Heron!$A$4,Xero!$E:$E,Heron!$A45)+SUMIFS(Xero!$F:$F,Xero!$B:$B,Heron!AS$9,Xero!$A:$A,Heron!$A$5,Xero!$E:$E,Heron!$A45)</f>
        <v>0</v>
      </c>
      <c r="AT45" s="32">
        <f>SUMIFS(Xero!$F:$F,Xero!$B:$B,Heron!AT$9,Xero!$A:$A,Heron!$A$4,Xero!$E:$E,Heron!$A45)+SUMIFS(Xero!$F:$F,Xero!$B:$B,Heron!AT$9,Xero!$A:$A,Heron!$A$5,Xero!$E:$E,Heron!$A45)</f>
        <v>0</v>
      </c>
      <c r="AU45" s="32">
        <f>SUMIFS(Xero!$F:$F,Xero!$B:$B,Heron!AU$9,Xero!$A:$A,Heron!$A$4,Xero!$E:$E,Heron!$A45)+SUMIFS(Xero!$F:$F,Xero!$B:$B,Heron!AU$9,Xero!$A:$A,Heron!$A$5,Xero!$E:$E,Heron!$A45)</f>
        <v>0</v>
      </c>
      <c r="AV45" s="32">
        <f>SUMIFS(Xero!$F:$F,Xero!$B:$B,Heron!AV$9,Xero!$A:$A,Heron!$A$4,Xero!$E:$E,Heron!$A45)+SUMIFS(Xero!$F:$F,Xero!$B:$B,Heron!AV$9,Xero!$A:$A,Heron!$A$5,Xero!$E:$E,Heron!$A45)</f>
        <v>0</v>
      </c>
      <c r="AW45" s="32">
        <f>SUMIFS(Xero!$F:$F,Xero!$B:$B,Heron!AW$9,Xero!$A:$A,Heron!$A$4,Xero!$E:$E,Heron!$A45)+SUMIFS(Xero!$F:$F,Xero!$B:$B,Heron!AW$9,Xero!$A:$A,Heron!$A$5,Xero!$E:$E,Heron!$A45)</f>
        <v>0</v>
      </c>
      <c r="AX45" s="32">
        <f>SUMIFS(Xero!$F:$F,Xero!$B:$B,Heron!AX$9,Xero!$A:$A,Heron!$A$4,Xero!$E:$E,Heron!$A45)+SUMIFS(Xero!$F:$F,Xero!$B:$B,Heron!AX$9,Xero!$A:$A,Heron!$A$5,Xero!$E:$E,Heron!$A45)</f>
        <v>0</v>
      </c>
      <c r="AY45" s="32">
        <f>SUMIFS(Xero!$F:$F,Xero!$B:$B,Heron!AY$9,Xero!$A:$A,Heron!$A$4,Xero!$E:$E,Heron!$A45)+SUMIFS(Xero!$F:$F,Xero!$B:$B,Heron!AY$9,Xero!$A:$A,Heron!$A$5,Xero!$E:$E,Heron!$A45)</f>
        <v>0</v>
      </c>
      <c r="AZ45" s="32">
        <f>SUMIFS(Xero!$F:$F,Xero!$B:$B,Heron!AZ$9,Xero!$A:$A,Heron!$A$4,Xero!$E:$E,Heron!$A45)+SUMIFS(Xero!$F:$F,Xero!$B:$B,Heron!AZ$9,Xero!$A:$A,Heron!$A$5,Xero!$E:$E,Heron!$A45)</f>
        <v>0</v>
      </c>
      <c r="BA45" s="32">
        <f>SUMIFS(Xero!$F:$F,Xero!$B:$B,Heron!BA$9,Xero!$A:$A,Heron!$A$4,Xero!$E:$E,Heron!$A45)+SUMIFS(Xero!$F:$F,Xero!$B:$B,Heron!BA$9,Xero!$A:$A,Heron!$A$5,Xero!$E:$E,Heron!$A45)</f>
        <v>0</v>
      </c>
      <c r="BB45" s="32">
        <f>SUMIFS(Xero!$F:$F,Xero!$B:$B,Heron!BB$9,Xero!$A:$A,Heron!$A$4,Xero!$E:$E,Heron!$A45)+SUMIFS(Xero!$F:$F,Xero!$B:$B,Heron!BB$9,Xero!$A:$A,Heron!$A$5,Xero!$E:$E,Heron!$A45)</f>
        <v>0</v>
      </c>
      <c r="BC45" s="32">
        <f>SUMIFS(Xero!$F:$F,Xero!$B:$B,Heron!BC$9,Xero!$A:$A,Heron!$A$4,Xero!$E:$E,Heron!$A45)+SUMIFS(Xero!$F:$F,Xero!$B:$B,Heron!BC$9,Xero!$A:$A,Heron!$A$5,Xero!$E:$E,Heron!$A45)</f>
        <v>0</v>
      </c>
      <c r="BD45" s="32">
        <f>SUMIFS(Xero!$F:$F,Xero!$B:$B,Heron!BD$9,Xero!$A:$A,Heron!$A$4,Xero!$E:$E,Heron!$A45)+SUMIFS(Xero!$F:$F,Xero!$B:$B,Heron!BD$9,Xero!$A:$A,Heron!$A$5,Xero!$E:$E,Heron!$A45)</f>
        <v>0</v>
      </c>
      <c r="BE45" s="32">
        <f>SUMIFS(Xero!$F:$F,Xero!$B:$B,Heron!BE$9,Xero!$A:$A,Heron!$A$4,Xero!$E:$E,Heron!$A45)+SUMIFS(Xero!$F:$F,Xero!$B:$B,Heron!BE$9,Xero!$A:$A,Heron!$A$5,Xero!$E:$E,Heron!$A45)</f>
        <v>0</v>
      </c>
      <c r="BF45" s="32">
        <f t="shared" si="6"/>
        <v>678.59</v>
      </c>
      <c r="BG45" s="1">
        <f t="shared" si="7"/>
        <v>678.59</v>
      </c>
      <c r="BH45" s="1">
        <f t="shared" si="8"/>
        <v>0</v>
      </c>
    </row>
    <row r="46" spans="1:60" ht="16" x14ac:dyDescent="0.2">
      <c r="A46" s="31" t="s">
        <v>1656</v>
      </c>
      <c r="D46" s="32">
        <f>SUMIFS(Xero!$F:$F,Xero!$B:$B,Heron!D$9,Xero!$A:$A,Heron!$A$4,Xero!$E:$E,Heron!$A46)+SUMIFS(Xero!$F:$F,Xero!$B:$B,Heron!D$9,Xero!$A:$A,Heron!$A$5,Xero!$E:$E,Heron!$A46)</f>
        <v>0</v>
      </c>
      <c r="E46" s="32">
        <f>SUMIFS(Xero!$F:$F,Xero!$B:$B,Heron!E$9,Xero!$A:$A,Heron!$A$4,Xero!$E:$E,Heron!$A46)+SUMIFS(Xero!$F:$F,Xero!$B:$B,Heron!E$9,Xero!$A:$A,Heron!$A$5,Xero!$E:$E,Heron!$A46)</f>
        <v>0</v>
      </c>
      <c r="F46" s="32">
        <f>SUMIFS(Xero!$F:$F,Xero!$B:$B,Heron!F$9,Xero!$A:$A,Heron!$A$4,Xero!$E:$E,Heron!$A46)+SUMIFS(Xero!$F:$F,Xero!$B:$B,Heron!F$9,Xero!$A:$A,Heron!$A$5,Xero!$E:$E,Heron!$A46)</f>
        <v>0</v>
      </c>
      <c r="G46" s="32">
        <f>SUMIFS(Xero!$F:$F,Xero!$B:$B,Heron!G$9,Xero!$A:$A,Heron!$A$4,Xero!$E:$E,Heron!$A46)+SUMIFS(Xero!$F:$F,Xero!$B:$B,Heron!G$9,Xero!$A:$A,Heron!$A$5,Xero!$E:$E,Heron!$A46)</f>
        <v>0</v>
      </c>
      <c r="H46" s="32">
        <f>SUMIFS(Xero!$F:$F,Xero!$B:$B,Heron!H$9,Xero!$A:$A,Heron!$A$4,Xero!$E:$E,Heron!$A46)+SUMIFS(Xero!$F:$F,Xero!$B:$B,Heron!H$9,Xero!$A:$A,Heron!$A$5,Xero!$E:$E,Heron!$A46)</f>
        <v>0</v>
      </c>
      <c r="I46" s="32">
        <f>SUMIFS(Xero!$F:$F,Xero!$B:$B,Heron!I$9,Xero!$A:$A,Heron!$A$4,Xero!$E:$E,Heron!$A46)+SUMIFS(Xero!$F:$F,Xero!$B:$B,Heron!I$9,Xero!$A:$A,Heron!$A$5,Xero!$E:$E,Heron!$A46)</f>
        <v>0</v>
      </c>
      <c r="J46" s="32">
        <f>SUMIFS(Xero!$F:$F,Xero!$B:$B,Heron!J$9,Xero!$A:$A,Heron!$A$4,Xero!$E:$E,Heron!$A46)+SUMIFS(Xero!$F:$F,Xero!$B:$B,Heron!J$9,Xero!$A:$A,Heron!$A$5,Xero!$E:$E,Heron!$A46)</f>
        <v>0</v>
      </c>
      <c r="K46" s="32">
        <f>SUMIFS(Xero!$F:$F,Xero!$B:$B,Heron!K$9,Xero!$A:$A,Heron!$A$4,Xero!$E:$E,Heron!$A46)+SUMIFS(Xero!$F:$F,Xero!$B:$B,Heron!K$9,Xero!$A:$A,Heron!$A$5,Xero!$E:$E,Heron!$A46)</f>
        <v>0</v>
      </c>
      <c r="L46" s="32">
        <f>SUMIFS(Xero!$F:$F,Xero!$B:$B,Heron!L$9,Xero!$A:$A,Heron!$A$4,Xero!$E:$E,Heron!$A46)+SUMIFS(Xero!$F:$F,Xero!$B:$B,Heron!L$9,Xero!$A:$A,Heron!$A$5,Xero!$E:$E,Heron!$A46)</f>
        <v>0</v>
      </c>
      <c r="M46" s="32">
        <f>SUMIFS(Xero!$F:$F,Xero!$B:$B,Heron!M$9,Xero!$A:$A,Heron!$A$4,Xero!$E:$E,Heron!$A46)+SUMIFS(Xero!$F:$F,Xero!$B:$B,Heron!M$9,Xero!$A:$A,Heron!$A$5,Xero!$E:$E,Heron!$A46)</f>
        <v>0</v>
      </c>
      <c r="N46" s="32">
        <f>SUMIFS(Xero!$F:$F,Xero!$B:$B,Heron!N$9,Xero!$A:$A,Heron!$A$4,Xero!$E:$E,Heron!$A46)+SUMIFS(Xero!$F:$F,Xero!$B:$B,Heron!N$9,Xero!$A:$A,Heron!$A$5,Xero!$E:$E,Heron!$A46)</f>
        <v>0</v>
      </c>
      <c r="O46" s="32">
        <f>SUMIFS(Xero!$F:$F,Xero!$B:$B,Heron!O$9,Xero!$A:$A,Heron!$A$4,Xero!$E:$E,Heron!$A46)+SUMIFS(Xero!$F:$F,Xero!$B:$B,Heron!O$9,Xero!$A:$A,Heron!$A$5,Xero!$E:$E,Heron!$A46)</f>
        <v>0</v>
      </c>
      <c r="P46" s="32">
        <f>SUMIFS(Xero!$F:$F,Xero!$B:$B,Heron!P$9,Xero!$A:$A,Heron!$A$4,Xero!$E:$E,Heron!$A46)+SUMIFS(Xero!$F:$F,Xero!$B:$B,Heron!P$9,Xero!$A:$A,Heron!$A$5,Xero!$E:$E,Heron!$A46)</f>
        <v>0</v>
      </c>
      <c r="Q46" s="32">
        <f>SUMIFS(Xero!$F:$F,Xero!$B:$B,Heron!Q$9,Xero!$A:$A,Heron!$A$4,Xero!$E:$E,Heron!$A46)+SUMIFS(Xero!$F:$F,Xero!$B:$B,Heron!Q$9,Xero!$A:$A,Heron!$A$5,Xero!$E:$E,Heron!$A46)</f>
        <v>0</v>
      </c>
      <c r="R46" s="32">
        <f>SUMIFS(Xero!$F:$F,Xero!$B:$B,Heron!R$9,Xero!$A:$A,Heron!$A$4,Xero!$E:$E,Heron!$A46)+SUMIFS(Xero!$F:$F,Xero!$B:$B,Heron!R$9,Xero!$A:$A,Heron!$A$5,Xero!$E:$E,Heron!$A46)</f>
        <v>0</v>
      </c>
      <c r="S46" s="32">
        <f>SUMIFS(Xero!$F:$F,Xero!$B:$B,Heron!S$9,Xero!$A:$A,Heron!$A$4,Xero!$E:$E,Heron!$A46)+SUMIFS(Xero!$F:$F,Xero!$B:$B,Heron!S$9,Xero!$A:$A,Heron!$A$5,Xero!$E:$E,Heron!$A46)</f>
        <v>0</v>
      </c>
      <c r="T46" s="32">
        <f>SUMIFS(Xero!$F:$F,Xero!$B:$B,Heron!T$9,Xero!$A:$A,Heron!$A$4,Xero!$E:$E,Heron!$A46)+SUMIFS(Xero!$F:$F,Xero!$B:$B,Heron!T$9,Xero!$A:$A,Heron!$A$5,Xero!$E:$E,Heron!$A46)</f>
        <v>0</v>
      </c>
      <c r="U46" s="32">
        <f>SUMIFS(Xero!$F:$F,Xero!$B:$B,Heron!U$9,Xero!$A:$A,Heron!$A$4,Xero!$E:$E,Heron!$A46)+SUMIFS(Xero!$F:$F,Xero!$B:$B,Heron!U$9,Xero!$A:$A,Heron!$A$5,Xero!$E:$E,Heron!$A46)</f>
        <v>0</v>
      </c>
      <c r="V46" s="32">
        <f>SUMIFS(Xero!$F:$F,Xero!$B:$B,Heron!V$9,Xero!$A:$A,Heron!$A$4,Xero!$E:$E,Heron!$A46)+SUMIFS(Xero!$F:$F,Xero!$B:$B,Heron!V$9,Xero!$A:$A,Heron!$A$5,Xero!$E:$E,Heron!$A46)</f>
        <v>0</v>
      </c>
      <c r="W46" s="32">
        <f>SUMIFS(Xero!$F:$F,Xero!$B:$B,Heron!W$9,Xero!$A:$A,Heron!$A$4,Xero!$E:$E,Heron!$A46)+SUMIFS(Xero!$F:$F,Xero!$B:$B,Heron!W$9,Xero!$A:$A,Heron!$A$5,Xero!$E:$E,Heron!$A46)</f>
        <v>0</v>
      </c>
      <c r="X46" s="32">
        <f>SUMIFS(Xero!$F:$F,Xero!$B:$B,Heron!X$9,Xero!$A:$A,Heron!$A$4,Xero!$E:$E,Heron!$A46)+SUMIFS(Xero!$F:$F,Xero!$B:$B,Heron!X$9,Xero!$A:$A,Heron!$A$5,Xero!$E:$E,Heron!$A46)</f>
        <v>0</v>
      </c>
      <c r="Y46" s="32">
        <f>SUMIFS(Xero!$F:$F,Xero!$B:$B,Heron!Y$9,Xero!$A:$A,Heron!$A$4,Xero!$E:$E,Heron!$A46)+SUMIFS(Xero!$F:$F,Xero!$B:$B,Heron!Y$9,Xero!$A:$A,Heron!$A$5,Xero!$E:$E,Heron!$A46)</f>
        <v>0</v>
      </c>
      <c r="Z46" s="32">
        <f>SUMIFS(Xero!$F:$F,Xero!$B:$B,Heron!Z$9,Xero!$A:$A,Heron!$A$4,Xero!$E:$E,Heron!$A46)+SUMIFS(Xero!$F:$F,Xero!$B:$B,Heron!Z$9,Xero!$A:$A,Heron!$A$5,Xero!$E:$E,Heron!$A46)</f>
        <v>0</v>
      </c>
      <c r="AA46" s="32">
        <f>SUMIFS(Xero!$F:$F,Xero!$B:$B,Heron!AA$9,Xero!$A:$A,Heron!$A$4,Xero!$E:$E,Heron!$A46)+SUMIFS(Xero!$F:$F,Xero!$B:$B,Heron!AA$9,Xero!$A:$A,Heron!$A$5,Xero!$E:$E,Heron!$A46)</f>
        <v>0</v>
      </c>
      <c r="AB46" s="32">
        <f>SUMIFS(Xero!$F:$F,Xero!$B:$B,Heron!AB$9,Xero!$A:$A,Heron!$A$4,Xero!$E:$E,Heron!$A46)+SUMIFS(Xero!$F:$F,Xero!$B:$B,Heron!AB$9,Xero!$A:$A,Heron!$A$5,Xero!$E:$E,Heron!$A46)</f>
        <v>0</v>
      </c>
      <c r="AC46" s="32">
        <f>SUMIFS(Xero!$F:$F,Xero!$B:$B,Heron!AC$9,Xero!$A:$A,Heron!$A$4,Xero!$E:$E,Heron!$A46)+SUMIFS(Xero!$F:$F,Xero!$B:$B,Heron!AC$9,Xero!$A:$A,Heron!$A$5,Xero!$E:$E,Heron!$A46)</f>
        <v>0</v>
      </c>
      <c r="AD46" s="32">
        <f>SUMIFS(Xero!$F:$F,Xero!$B:$B,Heron!AD$9,Xero!$A:$A,Heron!$A$4,Xero!$E:$E,Heron!$A46)+SUMIFS(Xero!$F:$F,Xero!$B:$B,Heron!AD$9,Xero!$A:$A,Heron!$A$5,Xero!$E:$E,Heron!$A46)</f>
        <v>0</v>
      </c>
      <c r="AE46" s="32">
        <f>SUMIFS(Xero!$F:$F,Xero!$B:$B,Heron!AE$9,Xero!$A:$A,Heron!$A$4,Xero!$E:$E,Heron!$A46)+SUMIFS(Xero!$F:$F,Xero!$B:$B,Heron!AE$9,Xero!$A:$A,Heron!$A$5,Xero!$E:$E,Heron!$A46)</f>
        <v>0</v>
      </c>
      <c r="AF46" s="32">
        <f>SUMIFS(Xero!$F:$F,Xero!$B:$B,Heron!AF$9,Xero!$A:$A,Heron!$A$4,Xero!$E:$E,Heron!$A46)+SUMIFS(Xero!$F:$F,Xero!$B:$B,Heron!AF$9,Xero!$A:$A,Heron!$A$5,Xero!$E:$E,Heron!$A46)</f>
        <v>45300.43</v>
      </c>
      <c r="AG46" s="32">
        <f>SUMIFS(Xero!$F:$F,Xero!$B:$B,Heron!AG$9,Xero!$A:$A,Heron!$A$4,Xero!$E:$E,Heron!$A46)+SUMIFS(Xero!$F:$F,Xero!$B:$B,Heron!AG$9,Xero!$A:$A,Heron!$A$5,Xero!$E:$E,Heron!$A46)</f>
        <v>0</v>
      </c>
      <c r="AH46" s="32">
        <f>SUMIFS(Xero!$F:$F,Xero!$B:$B,Heron!AH$9,Xero!$A:$A,Heron!$A$4,Xero!$E:$E,Heron!$A46)+SUMIFS(Xero!$F:$F,Xero!$B:$B,Heron!AH$9,Xero!$A:$A,Heron!$A$5,Xero!$E:$E,Heron!$A46)</f>
        <v>0</v>
      </c>
      <c r="AI46" s="32">
        <f>SUMIFS(Xero!$F:$F,Xero!$B:$B,Heron!AI$9,Xero!$A:$A,Heron!$A$4,Xero!$E:$E,Heron!$A46)+SUMIFS(Xero!$F:$F,Xero!$B:$B,Heron!AI$9,Xero!$A:$A,Heron!$A$5,Xero!$E:$E,Heron!$A46)</f>
        <v>0</v>
      </c>
      <c r="AJ46" s="32">
        <f>SUMIFS(Xero!$F:$F,Xero!$B:$B,Heron!AJ$9,Xero!$A:$A,Heron!$A$4,Xero!$E:$E,Heron!$A46)+SUMIFS(Xero!$F:$F,Xero!$B:$B,Heron!AJ$9,Xero!$A:$A,Heron!$A$5,Xero!$E:$E,Heron!$A46)</f>
        <v>0</v>
      </c>
      <c r="AK46" s="32">
        <f>SUMIFS(Xero!$F:$F,Xero!$B:$B,Heron!AK$9,Xero!$A:$A,Heron!$A$4,Xero!$E:$E,Heron!$A46)+SUMIFS(Xero!$F:$F,Xero!$B:$B,Heron!AK$9,Xero!$A:$A,Heron!$A$5,Xero!$E:$E,Heron!$A46)</f>
        <v>0</v>
      </c>
      <c r="AL46" s="32">
        <f>SUMIFS(Xero!$F:$F,Xero!$B:$B,Heron!AL$9,Xero!$A:$A,Heron!$A$4,Xero!$E:$E,Heron!$A46)+SUMIFS(Xero!$F:$F,Xero!$B:$B,Heron!AL$9,Xero!$A:$A,Heron!$A$5,Xero!$E:$E,Heron!$A46)</f>
        <v>0</v>
      </c>
      <c r="AM46" s="32">
        <f>SUMIFS(Xero!$F:$F,Xero!$B:$B,Heron!AM$9,Xero!$A:$A,Heron!$A$4,Xero!$E:$E,Heron!$A46)+SUMIFS(Xero!$F:$F,Xero!$B:$B,Heron!AM$9,Xero!$A:$A,Heron!$A$5,Xero!$E:$E,Heron!$A46)</f>
        <v>0</v>
      </c>
      <c r="AN46" s="32">
        <f>SUMIFS(Xero!$F:$F,Xero!$B:$B,Heron!AN$9,Xero!$A:$A,Heron!$A$4,Xero!$E:$E,Heron!$A46)+SUMIFS(Xero!$F:$F,Xero!$B:$B,Heron!AN$9,Xero!$A:$A,Heron!$A$5,Xero!$E:$E,Heron!$A46)</f>
        <v>0</v>
      </c>
      <c r="AO46" s="32">
        <f>SUMIFS(Xero!$F:$F,Xero!$B:$B,Heron!AO$9,Xero!$A:$A,Heron!$A$4,Xero!$E:$E,Heron!$A46)+SUMIFS(Xero!$F:$F,Xero!$B:$B,Heron!AO$9,Xero!$A:$A,Heron!$A$5,Xero!$E:$E,Heron!$A46)</f>
        <v>0</v>
      </c>
      <c r="AP46" s="32">
        <f>SUMIFS(Xero!$F:$F,Xero!$B:$B,Heron!AP$9,Xero!$A:$A,Heron!$A$4,Xero!$E:$E,Heron!$A46)+SUMIFS(Xero!$F:$F,Xero!$B:$B,Heron!AP$9,Xero!$A:$A,Heron!$A$5,Xero!$E:$E,Heron!$A46)</f>
        <v>0</v>
      </c>
      <c r="AQ46" s="32">
        <f>SUMIFS(Xero!$F:$F,Xero!$B:$B,Heron!AQ$9,Xero!$A:$A,Heron!$A$4,Xero!$E:$E,Heron!$A46)+SUMIFS(Xero!$F:$F,Xero!$B:$B,Heron!AQ$9,Xero!$A:$A,Heron!$A$5,Xero!$E:$E,Heron!$A46)</f>
        <v>0</v>
      </c>
      <c r="AR46" s="32">
        <f>SUMIFS(Xero!$F:$F,Xero!$B:$B,Heron!AR$9,Xero!$A:$A,Heron!$A$4,Xero!$E:$E,Heron!$A46)+SUMIFS(Xero!$F:$F,Xero!$B:$B,Heron!AR$9,Xero!$A:$A,Heron!$A$5,Xero!$E:$E,Heron!$A46)</f>
        <v>0</v>
      </c>
      <c r="AS46" s="32">
        <f>SUMIFS(Xero!$F:$F,Xero!$B:$B,Heron!AS$9,Xero!$A:$A,Heron!$A$4,Xero!$E:$E,Heron!$A46)+SUMIFS(Xero!$F:$F,Xero!$B:$B,Heron!AS$9,Xero!$A:$A,Heron!$A$5,Xero!$E:$E,Heron!$A46)</f>
        <v>0</v>
      </c>
      <c r="AT46" s="32">
        <f>SUMIFS(Xero!$F:$F,Xero!$B:$B,Heron!AT$9,Xero!$A:$A,Heron!$A$4,Xero!$E:$E,Heron!$A46)+SUMIFS(Xero!$F:$F,Xero!$B:$B,Heron!AT$9,Xero!$A:$A,Heron!$A$5,Xero!$E:$E,Heron!$A46)</f>
        <v>0</v>
      </c>
      <c r="AU46" s="32">
        <f>SUMIFS(Xero!$F:$F,Xero!$B:$B,Heron!AU$9,Xero!$A:$A,Heron!$A$4,Xero!$E:$E,Heron!$A46)+SUMIFS(Xero!$F:$F,Xero!$B:$B,Heron!AU$9,Xero!$A:$A,Heron!$A$5,Xero!$E:$E,Heron!$A46)</f>
        <v>0</v>
      </c>
      <c r="AV46" s="32">
        <f>SUMIFS(Xero!$F:$F,Xero!$B:$B,Heron!AV$9,Xero!$A:$A,Heron!$A$4,Xero!$E:$E,Heron!$A46)+SUMIFS(Xero!$F:$F,Xero!$B:$B,Heron!AV$9,Xero!$A:$A,Heron!$A$5,Xero!$E:$E,Heron!$A46)</f>
        <v>0</v>
      </c>
      <c r="AW46" s="32">
        <f>SUMIFS(Xero!$F:$F,Xero!$B:$B,Heron!AW$9,Xero!$A:$A,Heron!$A$4,Xero!$E:$E,Heron!$A46)+SUMIFS(Xero!$F:$F,Xero!$B:$B,Heron!AW$9,Xero!$A:$A,Heron!$A$5,Xero!$E:$E,Heron!$A46)</f>
        <v>0</v>
      </c>
      <c r="AX46" s="32">
        <f>SUMIFS(Xero!$F:$F,Xero!$B:$B,Heron!AX$9,Xero!$A:$A,Heron!$A$4,Xero!$E:$E,Heron!$A46)+SUMIFS(Xero!$F:$F,Xero!$B:$B,Heron!AX$9,Xero!$A:$A,Heron!$A$5,Xero!$E:$E,Heron!$A46)</f>
        <v>0</v>
      </c>
      <c r="AY46" s="32">
        <f>SUMIFS(Xero!$F:$F,Xero!$B:$B,Heron!AY$9,Xero!$A:$A,Heron!$A$4,Xero!$E:$E,Heron!$A46)+SUMIFS(Xero!$F:$F,Xero!$B:$B,Heron!AY$9,Xero!$A:$A,Heron!$A$5,Xero!$E:$E,Heron!$A46)</f>
        <v>0</v>
      </c>
      <c r="AZ46" s="32">
        <f>SUMIFS(Xero!$F:$F,Xero!$B:$B,Heron!AZ$9,Xero!$A:$A,Heron!$A$4,Xero!$E:$E,Heron!$A46)+SUMIFS(Xero!$F:$F,Xero!$B:$B,Heron!AZ$9,Xero!$A:$A,Heron!$A$5,Xero!$E:$E,Heron!$A46)</f>
        <v>0</v>
      </c>
      <c r="BA46" s="32">
        <f>SUMIFS(Xero!$F:$F,Xero!$B:$B,Heron!BA$9,Xero!$A:$A,Heron!$A$4,Xero!$E:$E,Heron!$A46)+SUMIFS(Xero!$F:$F,Xero!$B:$B,Heron!BA$9,Xero!$A:$A,Heron!$A$5,Xero!$E:$E,Heron!$A46)</f>
        <v>0</v>
      </c>
      <c r="BB46" s="32">
        <f>SUMIFS(Xero!$F:$F,Xero!$B:$B,Heron!BB$9,Xero!$A:$A,Heron!$A$4,Xero!$E:$E,Heron!$A46)+SUMIFS(Xero!$F:$F,Xero!$B:$B,Heron!BB$9,Xero!$A:$A,Heron!$A$5,Xero!$E:$E,Heron!$A46)</f>
        <v>0</v>
      </c>
      <c r="BC46" s="32">
        <f>SUMIFS(Xero!$F:$F,Xero!$B:$B,Heron!BC$9,Xero!$A:$A,Heron!$A$4,Xero!$E:$E,Heron!$A46)+SUMIFS(Xero!$F:$F,Xero!$B:$B,Heron!BC$9,Xero!$A:$A,Heron!$A$5,Xero!$E:$E,Heron!$A46)</f>
        <v>0</v>
      </c>
      <c r="BD46" s="32">
        <f>SUMIFS(Xero!$F:$F,Xero!$B:$B,Heron!BD$9,Xero!$A:$A,Heron!$A$4,Xero!$E:$E,Heron!$A46)+SUMIFS(Xero!$F:$F,Xero!$B:$B,Heron!BD$9,Xero!$A:$A,Heron!$A$5,Xero!$E:$E,Heron!$A46)</f>
        <v>0</v>
      </c>
      <c r="BE46" s="32">
        <f>SUMIFS(Xero!$F:$F,Xero!$B:$B,Heron!BE$9,Xero!$A:$A,Heron!$A$4,Xero!$E:$E,Heron!$A46)+SUMIFS(Xero!$F:$F,Xero!$B:$B,Heron!BE$9,Xero!$A:$A,Heron!$A$5,Xero!$E:$E,Heron!$A46)</f>
        <v>0</v>
      </c>
      <c r="BF46" s="32">
        <f t="shared" si="6"/>
        <v>45300.43</v>
      </c>
      <c r="BG46" s="1">
        <f t="shared" si="7"/>
        <v>45300.43</v>
      </c>
      <c r="BH46" s="1">
        <f t="shared" si="8"/>
        <v>0</v>
      </c>
    </row>
    <row r="47" spans="1:60" ht="16" x14ac:dyDescent="0.2">
      <c r="A47" s="31" t="s">
        <v>1216</v>
      </c>
      <c r="D47" s="32">
        <f>SUMIFS(Xero!$F:$F,Xero!$B:$B,Heron!D$9,Xero!$A:$A,Heron!$A$4,Xero!$E:$E,Heron!$A47)+SUMIFS(Xero!$F:$F,Xero!$B:$B,Heron!D$9,Xero!$A:$A,Heron!$A$5,Xero!$E:$E,Heron!$A47)</f>
        <v>0</v>
      </c>
      <c r="E47" s="32">
        <f>SUMIFS(Xero!$F:$F,Xero!$B:$B,Heron!E$9,Xero!$A:$A,Heron!$A$4,Xero!$E:$E,Heron!$A47)+SUMIFS(Xero!$F:$F,Xero!$B:$B,Heron!E$9,Xero!$A:$A,Heron!$A$5,Xero!$E:$E,Heron!$A47)</f>
        <v>0</v>
      </c>
      <c r="F47" s="32">
        <f>SUMIFS(Xero!$F:$F,Xero!$B:$B,Heron!F$9,Xero!$A:$A,Heron!$A$4,Xero!$E:$E,Heron!$A47)+SUMIFS(Xero!$F:$F,Xero!$B:$B,Heron!F$9,Xero!$A:$A,Heron!$A$5,Xero!$E:$E,Heron!$A47)</f>
        <v>0</v>
      </c>
      <c r="G47" s="32">
        <f>SUMIFS(Xero!$F:$F,Xero!$B:$B,Heron!G$9,Xero!$A:$A,Heron!$A$4,Xero!$E:$E,Heron!$A47)+SUMIFS(Xero!$F:$F,Xero!$B:$B,Heron!G$9,Xero!$A:$A,Heron!$A$5,Xero!$E:$E,Heron!$A47)</f>
        <v>0</v>
      </c>
      <c r="H47" s="32">
        <f>SUMIFS(Xero!$F:$F,Xero!$B:$B,Heron!H$9,Xero!$A:$A,Heron!$A$4,Xero!$E:$E,Heron!$A47)+SUMIFS(Xero!$F:$F,Xero!$B:$B,Heron!H$9,Xero!$A:$A,Heron!$A$5,Xero!$E:$E,Heron!$A47)</f>
        <v>0</v>
      </c>
      <c r="I47" s="32">
        <f>SUMIFS(Xero!$F:$F,Xero!$B:$B,Heron!I$9,Xero!$A:$A,Heron!$A$4,Xero!$E:$E,Heron!$A47)+SUMIFS(Xero!$F:$F,Xero!$B:$B,Heron!I$9,Xero!$A:$A,Heron!$A$5,Xero!$E:$E,Heron!$A47)</f>
        <v>0</v>
      </c>
      <c r="J47" s="32">
        <f>SUMIFS(Xero!$F:$F,Xero!$B:$B,Heron!J$9,Xero!$A:$A,Heron!$A$4,Xero!$E:$E,Heron!$A47)+SUMIFS(Xero!$F:$F,Xero!$B:$B,Heron!J$9,Xero!$A:$A,Heron!$A$5,Xero!$E:$E,Heron!$A47)</f>
        <v>3380</v>
      </c>
      <c r="K47" s="32">
        <f>SUMIFS(Xero!$F:$F,Xero!$B:$B,Heron!K$9,Xero!$A:$A,Heron!$A$4,Xero!$E:$E,Heron!$A47)+SUMIFS(Xero!$F:$F,Xero!$B:$B,Heron!K$9,Xero!$A:$A,Heron!$A$5,Xero!$E:$E,Heron!$A47)</f>
        <v>2850</v>
      </c>
      <c r="L47" s="32">
        <f>SUMIFS(Xero!$F:$F,Xero!$B:$B,Heron!L$9,Xero!$A:$A,Heron!$A$4,Xero!$E:$E,Heron!$A47)+SUMIFS(Xero!$F:$F,Xero!$B:$B,Heron!L$9,Xero!$A:$A,Heron!$A$5,Xero!$E:$E,Heron!$A47)</f>
        <v>2084</v>
      </c>
      <c r="M47" s="32">
        <f>SUMIFS(Xero!$F:$F,Xero!$B:$B,Heron!M$9,Xero!$A:$A,Heron!$A$4,Xero!$E:$E,Heron!$A47)+SUMIFS(Xero!$F:$F,Xero!$B:$B,Heron!M$9,Xero!$A:$A,Heron!$A$5,Xero!$E:$E,Heron!$A47)</f>
        <v>1500</v>
      </c>
      <c r="N47" s="32">
        <f>SUMIFS(Xero!$F:$F,Xero!$B:$B,Heron!N$9,Xero!$A:$A,Heron!$A$4,Xero!$E:$E,Heron!$A47)+SUMIFS(Xero!$F:$F,Xero!$B:$B,Heron!N$9,Xero!$A:$A,Heron!$A$5,Xero!$E:$E,Heron!$A47)</f>
        <v>0</v>
      </c>
      <c r="O47" s="32">
        <f>SUMIFS(Xero!$F:$F,Xero!$B:$B,Heron!O$9,Xero!$A:$A,Heron!$A$4,Xero!$E:$E,Heron!$A47)+SUMIFS(Xero!$F:$F,Xero!$B:$B,Heron!O$9,Xero!$A:$A,Heron!$A$5,Xero!$E:$E,Heron!$A47)</f>
        <v>0</v>
      </c>
      <c r="P47" s="32">
        <f>SUMIFS(Xero!$F:$F,Xero!$B:$B,Heron!P$9,Xero!$A:$A,Heron!$A$4,Xero!$E:$E,Heron!$A47)+SUMIFS(Xero!$F:$F,Xero!$B:$B,Heron!P$9,Xero!$A:$A,Heron!$A$5,Xero!$E:$E,Heron!$A47)</f>
        <v>0</v>
      </c>
      <c r="Q47" s="32">
        <f>SUMIFS(Xero!$F:$F,Xero!$B:$B,Heron!Q$9,Xero!$A:$A,Heron!$A$4,Xero!$E:$E,Heron!$A47)+SUMIFS(Xero!$F:$F,Xero!$B:$B,Heron!Q$9,Xero!$A:$A,Heron!$A$5,Xero!$E:$E,Heron!$A47)</f>
        <v>0</v>
      </c>
      <c r="R47" s="32">
        <f>SUMIFS(Xero!$F:$F,Xero!$B:$B,Heron!R$9,Xero!$A:$A,Heron!$A$4,Xero!$E:$E,Heron!$A47)+SUMIFS(Xero!$F:$F,Xero!$B:$B,Heron!R$9,Xero!$A:$A,Heron!$A$5,Xero!$E:$E,Heron!$A47)</f>
        <v>0</v>
      </c>
      <c r="S47" s="32">
        <f>SUMIFS(Xero!$F:$F,Xero!$B:$B,Heron!S$9,Xero!$A:$A,Heron!$A$4,Xero!$E:$E,Heron!$A47)+SUMIFS(Xero!$F:$F,Xero!$B:$B,Heron!S$9,Xero!$A:$A,Heron!$A$5,Xero!$E:$E,Heron!$A47)</f>
        <v>0</v>
      </c>
      <c r="T47" s="32">
        <f>SUMIFS(Xero!$F:$F,Xero!$B:$B,Heron!T$9,Xero!$A:$A,Heron!$A$4,Xero!$E:$E,Heron!$A47)+SUMIFS(Xero!$F:$F,Xero!$B:$B,Heron!T$9,Xero!$A:$A,Heron!$A$5,Xero!$E:$E,Heron!$A47)</f>
        <v>0</v>
      </c>
      <c r="U47" s="32">
        <f>SUMIFS(Xero!$F:$F,Xero!$B:$B,Heron!U$9,Xero!$A:$A,Heron!$A$4,Xero!$E:$E,Heron!$A47)+SUMIFS(Xero!$F:$F,Xero!$B:$B,Heron!U$9,Xero!$A:$A,Heron!$A$5,Xero!$E:$E,Heron!$A47)</f>
        <v>0</v>
      </c>
      <c r="V47" s="32">
        <f>SUMIFS(Xero!$F:$F,Xero!$B:$B,Heron!V$9,Xero!$A:$A,Heron!$A$4,Xero!$E:$E,Heron!$A47)+SUMIFS(Xero!$F:$F,Xero!$B:$B,Heron!V$9,Xero!$A:$A,Heron!$A$5,Xero!$E:$E,Heron!$A47)</f>
        <v>0</v>
      </c>
      <c r="W47" s="32">
        <f>SUMIFS(Xero!$F:$F,Xero!$B:$B,Heron!W$9,Xero!$A:$A,Heron!$A$4,Xero!$E:$E,Heron!$A47)+SUMIFS(Xero!$F:$F,Xero!$B:$B,Heron!W$9,Xero!$A:$A,Heron!$A$5,Xero!$E:$E,Heron!$A47)</f>
        <v>0</v>
      </c>
      <c r="X47" s="32">
        <f>SUMIFS(Xero!$F:$F,Xero!$B:$B,Heron!X$9,Xero!$A:$A,Heron!$A$4,Xero!$E:$E,Heron!$A47)+SUMIFS(Xero!$F:$F,Xero!$B:$B,Heron!X$9,Xero!$A:$A,Heron!$A$5,Xero!$E:$E,Heron!$A47)</f>
        <v>0</v>
      </c>
      <c r="Y47" s="32">
        <f>SUMIFS(Xero!$F:$F,Xero!$B:$B,Heron!Y$9,Xero!$A:$A,Heron!$A$4,Xero!$E:$E,Heron!$A47)+SUMIFS(Xero!$F:$F,Xero!$B:$B,Heron!Y$9,Xero!$A:$A,Heron!$A$5,Xero!$E:$E,Heron!$A47)</f>
        <v>0</v>
      </c>
      <c r="Z47" s="32">
        <f>SUMIFS(Xero!$F:$F,Xero!$B:$B,Heron!Z$9,Xero!$A:$A,Heron!$A$4,Xero!$E:$E,Heron!$A47)+SUMIFS(Xero!$F:$F,Xero!$B:$B,Heron!Z$9,Xero!$A:$A,Heron!$A$5,Xero!$E:$E,Heron!$A47)</f>
        <v>0</v>
      </c>
      <c r="AA47" s="32">
        <f>SUMIFS(Xero!$F:$F,Xero!$B:$B,Heron!AA$9,Xero!$A:$A,Heron!$A$4,Xero!$E:$E,Heron!$A47)+SUMIFS(Xero!$F:$F,Xero!$B:$B,Heron!AA$9,Xero!$A:$A,Heron!$A$5,Xero!$E:$E,Heron!$A47)</f>
        <v>0</v>
      </c>
      <c r="AB47" s="32">
        <f>SUMIFS(Xero!$F:$F,Xero!$B:$B,Heron!AB$9,Xero!$A:$A,Heron!$A$4,Xero!$E:$E,Heron!$A47)+SUMIFS(Xero!$F:$F,Xero!$B:$B,Heron!AB$9,Xero!$A:$A,Heron!$A$5,Xero!$E:$E,Heron!$A47)</f>
        <v>0</v>
      </c>
      <c r="AC47" s="32">
        <f>SUMIFS(Xero!$F:$F,Xero!$B:$B,Heron!AC$9,Xero!$A:$A,Heron!$A$4,Xero!$E:$E,Heron!$A47)+SUMIFS(Xero!$F:$F,Xero!$B:$B,Heron!AC$9,Xero!$A:$A,Heron!$A$5,Xero!$E:$E,Heron!$A47)</f>
        <v>0</v>
      </c>
      <c r="AD47" s="32">
        <f>SUMIFS(Xero!$F:$F,Xero!$B:$B,Heron!AD$9,Xero!$A:$A,Heron!$A$4,Xero!$E:$E,Heron!$A47)+SUMIFS(Xero!$F:$F,Xero!$B:$B,Heron!AD$9,Xero!$A:$A,Heron!$A$5,Xero!$E:$E,Heron!$A47)</f>
        <v>0</v>
      </c>
      <c r="AE47" s="32">
        <f>SUMIFS(Xero!$F:$F,Xero!$B:$B,Heron!AE$9,Xero!$A:$A,Heron!$A$4,Xero!$E:$E,Heron!$A47)+SUMIFS(Xero!$F:$F,Xero!$B:$B,Heron!AE$9,Xero!$A:$A,Heron!$A$5,Xero!$E:$E,Heron!$A47)</f>
        <v>0</v>
      </c>
      <c r="AF47" s="32">
        <f>SUMIFS(Xero!$F:$F,Xero!$B:$B,Heron!AF$9,Xero!$A:$A,Heron!$A$4,Xero!$E:$E,Heron!$A47)+SUMIFS(Xero!$F:$F,Xero!$B:$B,Heron!AF$9,Xero!$A:$A,Heron!$A$5,Xero!$E:$E,Heron!$A47)</f>
        <v>0</v>
      </c>
      <c r="AG47" s="32">
        <f>SUMIFS(Xero!$F:$F,Xero!$B:$B,Heron!AG$9,Xero!$A:$A,Heron!$A$4,Xero!$E:$E,Heron!$A47)+SUMIFS(Xero!$F:$F,Xero!$B:$B,Heron!AG$9,Xero!$A:$A,Heron!$A$5,Xero!$E:$E,Heron!$A47)</f>
        <v>0</v>
      </c>
      <c r="AH47" s="32">
        <f>SUMIFS(Xero!$F:$F,Xero!$B:$B,Heron!AH$9,Xero!$A:$A,Heron!$A$4,Xero!$E:$E,Heron!$A47)+SUMIFS(Xero!$F:$F,Xero!$B:$B,Heron!AH$9,Xero!$A:$A,Heron!$A$5,Xero!$E:$E,Heron!$A47)</f>
        <v>0</v>
      </c>
      <c r="AI47" s="32">
        <f>SUMIFS(Xero!$F:$F,Xero!$B:$B,Heron!AI$9,Xero!$A:$A,Heron!$A$4,Xero!$E:$E,Heron!$A47)+SUMIFS(Xero!$F:$F,Xero!$B:$B,Heron!AI$9,Xero!$A:$A,Heron!$A$5,Xero!$E:$E,Heron!$A47)</f>
        <v>0</v>
      </c>
      <c r="AJ47" s="32">
        <f>SUMIFS(Xero!$F:$F,Xero!$B:$B,Heron!AJ$9,Xero!$A:$A,Heron!$A$4,Xero!$E:$E,Heron!$A47)+SUMIFS(Xero!$F:$F,Xero!$B:$B,Heron!AJ$9,Xero!$A:$A,Heron!$A$5,Xero!$E:$E,Heron!$A47)</f>
        <v>0</v>
      </c>
      <c r="AK47" s="32">
        <f>SUMIFS(Xero!$F:$F,Xero!$B:$B,Heron!AK$9,Xero!$A:$A,Heron!$A$4,Xero!$E:$E,Heron!$A47)+SUMIFS(Xero!$F:$F,Xero!$B:$B,Heron!AK$9,Xero!$A:$A,Heron!$A$5,Xero!$E:$E,Heron!$A47)</f>
        <v>0</v>
      </c>
      <c r="AL47" s="32">
        <f>SUMIFS(Xero!$F:$F,Xero!$B:$B,Heron!AL$9,Xero!$A:$A,Heron!$A$4,Xero!$E:$E,Heron!$A47)+SUMIFS(Xero!$F:$F,Xero!$B:$B,Heron!AL$9,Xero!$A:$A,Heron!$A$5,Xero!$E:$E,Heron!$A47)</f>
        <v>0</v>
      </c>
      <c r="AM47" s="32">
        <f>SUMIFS(Xero!$F:$F,Xero!$B:$B,Heron!AM$9,Xero!$A:$A,Heron!$A$4,Xero!$E:$E,Heron!$A47)+SUMIFS(Xero!$F:$F,Xero!$B:$B,Heron!AM$9,Xero!$A:$A,Heron!$A$5,Xero!$E:$E,Heron!$A47)</f>
        <v>0</v>
      </c>
      <c r="AN47" s="32">
        <f>SUMIFS(Xero!$F:$F,Xero!$B:$B,Heron!AN$9,Xero!$A:$A,Heron!$A$4,Xero!$E:$E,Heron!$A47)+SUMIFS(Xero!$F:$F,Xero!$B:$B,Heron!AN$9,Xero!$A:$A,Heron!$A$5,Xero!$E:$E,Heron!$A47)</f>
        <v>0</v>
      </c>
      <c r="AO47" s="32">
        <f>SUMIFS(Xero!$F:$F,Xero!$B:$B,Heron!AO$9,Xero!$A:$A,Heron!$A$4,Xero!$E:$E,Heron!$A47)+SUMIFS(Xero!$F:$F,Xero!$B:$B,Heron!AO$9,Xero!$A:$A,Heron!$A$5,Xero!$E:$E,Heron!$A47)</f>
        <v>0</v>
      </c>
      <c r="AP47" s="32">
        <f>SUMIFS(Xero!$F:$F,Xero!$B:$B,Heron!AP$9,Xero!$A:$A,Heron!$A$4,Xero!$E:$E,Heron!$A47)+SUMIFS(Xero!$F:$F,Xero!$B:$B,Heron!AP$9,Xero!$A:$A,Heron!$A$5,Xero!$E:$E,Heron!$A47)</f>
        <v>0</v>
      </c>
      <c r="AQ47" s="32">
        <f>SUMIFS(Xero!$F:$F,Xero!$B:$B,Heron!AQ$9,Xero!$A:$A,Heron!$A$4,Xero!$E:$E,Heron!$A47)+SUMIFS(Xero!$F:$F,Xero!$B:$B,Heron!AQ$9,Xero!$A:$A,Heron!$A$5,Xero!$E:$E,Heron!$A47)</f>
        <v>0</v>
      </c>
      <c r="AR47" s="32">
        <f>SUMIFS(Xero!$F:$F,Xero!$B:$B,Heron!AR$9,Xero!$A:$A,Heron!$A$4,Xero!$E:$E,Heron!$A47)+SUMIFS(Xero!$F:$F,Xero!$B:$B,Heron!AR$9,Xero!$A:$A,Heron!$A$5,Xero!$E:$E,Heron!$A47)</f>
        <v>0</v>
      </c>
      <c r="AS47" s="32">
        <f>SUMIFS(Xero!$F:$F,Xero!$B:$B,Heron!AS$9,Xero!$A:$A,Heron!$A$4,Xero!$E:$E,Heron!$A47)+SUMIFS(Xero!$F:$F,Xero!$B:$B,Heron!AS$9,Xero!$A:$A,Heron!$A$5,Xero!$E:$E,Heron!$A47)</f>
        <v>0</v>
      </c>
      <c r="AT47" s="32">
        <f>SUMIFS(Xero!$F:$F,Xero!$B:$B,Heron!AT$9,Xero!$A:$A,Heron!$A$4,Xero!$E:$E,Heron!$A47)+SUMIFS(Xero!$F:$F,Xero!$B:$B,Heron!AT$9,Xero!$A:$A,Heron!$A$5,Xero!$E:$E,Heron!$A47)</f>
        <v>0</v>
      </c>
      <c r="AU47" s="32">
        <f>SUMIFS(Xero!$F:$F,Xero!$B:$B,Heron!AU$9,Xero!$A:$A,Heron!$A$4,Xero!$E:$E,Heron!$A47)+SUMIFS(Xero!$F:$F,Xero!$B:$B,Heron!AU$9,Xero!$A:$A,Heron!$A$5,Xero!$E:$E,Heron!$A47)</f>
        <v>0</v>
      </c>
      <c r="AV47" s="32">
        <f>SUMIFS(Xero!$F:$F,Xero!$B:$B,Heron!AV$9,Xero!$A:$A,Heron!$A$4,Xero!$E:$E,Heron!$A47)+SUMIFS(Xero!$F:$F,Xero!$B:$B,Heron!AV$9,Xero!$A:$A,Heron!$A$5,Xero!$E:$E,Heron!$A47)</f>
        <v>0</v>
      </c>
      <c r="AW47" s="32">
        <f>SUMIFS(Xero!$F:$F,Xero!$B:$B,Heron!AW$9,Xero!$A:$A,Heron!$A$4,Xero!$E:$E,Heron!$A47)+SUMIFS(Xero!$F:$F,Xero!$B:$B,Heron!AW$9,Xero!$A:$A,Heron!$A$5,Xero!$E:$E,Heron!$A47)</f>
        <v>0</v>
      </c>
      <c r="AX47" s="32">
        <f>SUMIFS(Xero!$F:$F,Xero!$B:$B,Heron!AX$9,Xero!$A:$A,Heron!$A$4,Xero!$E:$E,Heron!$A47)+SUMIFS(Xero!$F:$F,Xero!$B:$B,Heron!AX$9,Xero!$A:$A,Heron!$A$5,Xero!$E:$E,Heron!$A47)</f>
        <v>0</v>
      </c>
      <c r="AY47" s="32">
        <f>SUMIFS(Xero!$F:$F,Xero!$B:$B,Heron!AY$9,Xero!$A:$A,Heron!$A$4,Xero!$E:$E,Heron!$A47)+SUMIFS(Xero!$F:$F,Xero!$B:$B,Heron!AY$9,Xero!$A:$A,Heron!$A$5,Xero!$E:$E,Heron!$A47)</f>
        <v>0</v>
      </c>
      <c r="AZ47" s="32">
        <f>SUMIFS(Xero!$F:$F,Xero!$B:$B,Heron!AZ$9,Xero!$A:$A,Heron!$A$4,Xero!$E:$E,Heron!$A47)+SUMIFS(Xero!$F:$F,Xero!$B:$B,Heron!AZ$9,Xero!$A:$A,Heron!$A$5,Xero!$E:$E,Heron!$A47)</f>
        <v>0</v>
      </c>
      <c r="BA47" s="32">
        <f>SUMIFS(Xero!$F:$F,Xero!$B:$B,Heron!BA$9,Xero!$A:$A,Heron!$A$4,Xero!$E:$E,Heron!$A47)+SUMIFS(Xero!$F:$F,Xero!$B:$B,Heron!BA$9,Xero!$A:$A,Heron!$A$5,Xero!$E:$E,Heron!$A47)</f>
        <v>0</v>
      </c>
      <c r="BB47" s="32">
        <f>SUMIFS(Xero!$F:$F,Xero!$B:$B,Heron!BB$9,Xero!$A:$A,Heron!$A$4,Xero!$E:$E,Heron!$A47)+SUMIFS(Xero!$F:$F,Xero!$B:$B,Heron!BB$9,Xero!$A:$A,Heron!$A$5,Xero!$E:$E,Heron!$A47)</f>
        <v>0</v>
      </c>
      <c r="BC47" s="32">
        <f>SUMIFS(Xero!$F:$F,Xero!$B:$B,Heron!BC$9,Xero!$A:$A,Heron!$A$4,Xero!$E:$E,Heron!$A47)+SUMIFS(Xero!$F:$F,Xero!$B:$B,Heron!BC$9,Xero!$A:$A,Heron!$A$5,Xero!$E:$E,Heron!$A47)</f>
        <v>0</v>
      </c>
      <c r="BD47" s="32">
        <f>SUMIFS(Xero!$F:$F,Xero!$B:$B,Heron!BD$9,Xero!$A:$A,Heron!$A$4,Xero!$E:$E,Heron!$A47)+SUMIFS(Xero!$F:$F,Xero!$B:$B,Heron!BD$9,Xero!$A:$A,Heron!$A$5,Xero!$E:$E,Heron!$A47)</f>
        <v>0</v>
      </c>
      <c r="BE47" s="32">
        <f>SUMIFS(Xero!$F:$F,Xero!$B:$B,Heron!BE$9,Xero!$A:$A,Heron!$A$4,Xero!$E:$E,Heron!$A47)+SUMIFS(Xero!$F:$F,Xero!$B:$B,Heron!BE$9,Xero!$A:$A,Heron!$A$5,Xero!$E:$E,Heron!$A47)</f>
        <v>0</v>
      </c>
      <c r="BF47" s="32">
        <f t="shared" si="6"/>
        <v>9814</v>
      </c>
      <c r="BG47" s="1">
        <f t="shared" si="7"/>
        <v>9814</v>
      </c>
      <c r="BH47" s="1">
        <f t="shared" si="8"/>
        <v>0</v>
      </c>
    </row>
    <row r="48" spans="1:60" ht="16" x14ac:dyDescent="0.2">
      <c r="A48" s="31" t="s">
        <v>1647</v>
      </c>
      <c r="D48" s="32">
        <f>SUMIFS(Xero!$F:$F,Xero!$B:$B,Heron!D$9,Xero!$A:$A,Heron!$A$4,Xero!$E:$E,Heron!$A48)+SUMIFS(Xero!$F:$F,Xero!$B:$B,Heron!D$9,Xero!$A:$A,Heron!$A$5,Xero!$E:$E,Heron!$A48)</f>
        <v>0</v>
      </c>
      <c r="E48" s="32">
        <f>SUMIFS(Xero!$F:$F,Xero!$B:$B,Heron!E$9,Xero!$A:$A,Heron!$A$4,Xero!$E:$E,Heron!$A48)+SUMIFS(Xero!$F:$F,Xero!$B:$B,Heron!E$9,Xero!$A:$A,Heron!$A$5,Xero!$E:$E,Heron!$A48)</f>
        <v>0</v>
      </c>
      <c r="F48" s="32">
        <f>SUMIFS(Xero!$F:$F,Xero!$B:$B,Heron!F$9,Xero!$A:$A,Heron!$A$4,Xero!$E:$E,Heron!$A48)+SUMIFS(Xero!$F:$F,Xero!$B:$B,Heron!F$9,Xero!$A:$A,Heron!$A$5,Xero!$E:$E,Heron!$A48)</f>
        <v>0</v>
      </c>
      <c r="G48" s="32">
        <f>SUMIFS(Xero!$F:$F,Xero!$B:$B,Heron!G$9,Xero!$A:$A,Heron!$A$4,Xero!$E:$E,Heron!$A48)+SUMIFS(Xero!$F:$F,Xero!$B:$B,Heron!G$9,Xero!$A:$A,Heron!$A$5,Xero!$E:$E,Heron!$A48)</f>
        <v>0</v>
      </c>
      <c r="H48" s="32">
        <f>SUMIFS(Xero!$F:$F,Xero!$B:$B,Heron!H$9,Xero!$A:$A,Heron!$A$4,Xero!$E:$E,Heron!$A48)+SUMIFS(Xero!$F:$F,Xero!$B:$B,Heron!H$9,Xero!$A:$A,Heron!$A$5,Xero!$E:$E,Heron!$A48)</f>
        <v>0</v>
      </c>
      <c r="I48" s="32">
        <f>SUMIFS(Xero!$F:$F,Xero!$B:$B,Heron!I$9,Xero!$A:$A,Heron!$A$4,Xero!$E:$E,Heron!$A48)+SUMIFS(Xero!$F:$F,Xero!$B:$B,Heron!I$9,Xero!$A:$A,Heron!$A$5,Xero!$E:$E,Heron!$A48)</f>
        <v>0</v>
      </c>
      <c r="J48" s="32">
        <f>SUMIFS(Xero!$F:$F,Xero!$B:$B,Heron!J$9,Xero!$A:$A,Heron!$A$4,Xero!$E:$E,Heron!$A48)+SUMIFS(Xero!$F:$F,Xero!$B:$B,Heron!J$9,Xero!$A:$A,Heron!$A$5,Xero!$E:$E,Heron!$A48)</f>
        <v>0</v>
      </c>
      <c r="K48" s="32">
        <f>SUMIFS(Xero!$F:$F,Xero!$B:$B,Heron!K$9,Xero!$A:$A,Heron!$A$4,Xero!$E:$E,Heron!$A48)+SUMIFS(Xero!$F:$F,Xero!$B:$B,Heron!K$9,Xero!$A:$A,Heron!$A$5,Xero!$E:$E,Heron!$A48)</f>
        <v>0</v>
      </c>
      <c r="L48" s="32">
        <f>SUMIFS(Xero!$F:$F,Xero!$B:$B,Heron!L$9,Xero!$A:$A,Heron!$A$4,Xero!$E:$E,Heron!$A48)+SUMIFS(Xero!$F:$F,Xero!$B:$B,Heron!L$9,Xero!$A:$A,Heron!$A$5,Xero!$E:$E,Heron!$A48)</f>
        <v>0</v>
      </c>
      <c r="M48" s="32">
        <f>SUMIFS(Xero!$F:$F,Xero!$B:$B,Heron!M$9,Xero!$A:$A,Heron!$A$4,Xero!$E:$E,Heron!$A48)+SUMIFS(Xero!$F:$F,Xero!$B:$B,Heron!M$9,Xero!$A:$A,Heron!$A$5,Xero!$E:$E,Heron!$A48)</f>
        <v>0</v>
      </c>
      <c r="N48" s="32">
        <f>SUMIFS(Xero!$F:$F,Xero!$B:$B,Heron!N$9,Xero!$A:$A,Heron!$A$4,Xero!$E:$E,Heron!$A48)+SUMIFS(Xero!$F:$F,Xero!$B:$B,Heron!N$9,Xero!$A:$A,Heron!$A$5,Xero!$E:$E,Heron!$A48)</f>
        <v>0</v>
      </c>
      <c r="O48" s="32">
        <f>SUMIFS(Xero!$F:$F,Xero!$B:$B,Heron!O$9,Xero!$A:$A,Heron!$A$4,Xero!$E:$E,Heron!$A48)+SUMIFS(Xero!$F:$F,Xero!$B:$B,Heron!O$9,Xero!$A:$A,Heron!$A$5,Xero!$E:$E,Heron!$A48)</f>
        <v>0</v>
      </c>
      <c r="P48" s="32">
        <f>SUMIFS(Xero!$F:$F,Xero!$B:$B,Heron!P$9,Xero!$A:$A,Heron!$A$4,Xero!$E:$E,Heron!$A48)+SUMIFS(Xero!$F:$F,Xero!$B:$B,Heron!P$9,Xero!$A:$A,Heron!$A$5,Xero!$E:$E,Heron!$A48)</f>
        <v>0</v>
      </c>
      <c r="Q48" s="32">
        <f>SUMIFS(Xero!$F:$F,Xero!$B:$B,Heron!Q$9,Xero!$A:$A,Heron!$A$4,Xero!$E:$E,Heron!$A48)+SUMIFS(Xero!$F:$F,Xero!$B:$B,Heron!Q$9,Xero!$A:$A,Heron!$A$5,Xero!$E:$E,Heron!$A48)</f>
        <v>0</v>
      </c>
      <c r="R48" s="32">
        <f>SUMIFS(Xero!$F:$F,Xero!$B:$B,Heron!R$9,Xero!$A:$A,Heron!$A$4,Xero!$E:$E,Heron!$A48)+SUMIFS(Xero!$F:$F,Xero!$B:$B,Heron!R$9,Xero!$A:$A,Heron!$A$5,Xero!$E:$E,Heron!$A48)</f>
        <v>0</v>
      </c>
      <c r="S48" s="32">
        <f>SUMIFS(Xero!$F:$F,Xero!$B:$B,Heron!S$9,Xero!$A:$A,Heron!$A$4,Xero!$E:$E,Heron!$A48)+SUMIFS(Xero!$F:$F,Xero!$B:$B,Heron!S$9,Xero!$A:$A,Heron!$A$5,Xero!$E:$E,Heron!$A48)</f>
        <v>0</v>
      </c>
      <c r="T48" s="32">
        <f>SUMIFS(Xero!$F:$F,Xero!$B:$B,Heron!T$9,Xero!$A:$A,Heron!$A$4,Xero!$E:$E,Heron!$A48)+SUMIFS(Xero!$F:$F,Xero!$B:$B,Heron!T$9,Xero!$A:$A,Heron!$A$5,Xero!$E:$E,Heron!$A48)</f>
        <v>0</v>
      </c>
      <c r="U48" s="32">
        <f>SUMIFS(Xero!$F:$F,Xero!$B:$B,Heron!U$9,Xero!$A:$A,Heron!$A$4,Xero!$E:$E,Heron!$A48)+SUMIFS(Xero!$F:$F,Xero!$B:$B,Heron!U$9,Xero!$A:$A,Heron!$A$5,Xero!$E:$E,Heron!$A48)</f>
        <v>0</v>
      </c>
      <c r="V48" s="32">
        <f>SUMIFS(Xero!$F:$F,Xero!$B:$B,Heron!V$9,Xero!$A:$A,Heron!$A$4,Xero!$E:$E,Heron!$A48)+SUMIFS(Xero!$F:$F,Xero!$B:$B,Heron!V$9,Xero!$A:$A,Heron!$A$5,Xero!$E:$E,Heron!$A48)</f>
        <v>0</v>
      </c>
      <c r="W48" s="32">
        <f>SUMIFS(Xero!$F:$F,Xero!$B:$B,Heron!W$9,Xero!$A:$A,Heron!$A$4,Xero!$E:$E,Heron!$A48)+SUMIFS(Xero!$F:$F,Xero!$B:$B,Heron!W$9,Xero!$A:$A,Heron!$A$5,Xero!$E:$E,Heron!$A48)</f>
        <v>0</v>
      </c>
      <c r="X48" s="32">
        <f>SUMIFS(Xero!$F:$F,Xero!$B:$B,Heron!X$9,Xero!$A:$A,Heron!$A$4,Xero!$E:$E,Heron!$A48)+SUMIFS(Xero!$F:$F,Xero!$B:$B,Heron!X$9,Xero!$A:$A,Heron!$A$5,Xero!$E:$E,Heron!$A48)</f>
        <v>0</v>
      </c>
      <c r="Y48" s="32">
        <f>SUMIFS(Xero!$F:$F,Xero!$B:$B,Heron!Y$9,Xero!$A:$A,Heron!$A$4,Xero!$E:$E,Heron!$A48)+SUMIFS(Xero!$F:$F,Xero!$B:$B,Heron!Y$9,Xero!$A:$A,Heron!$A$5,Xero!$E:$E,Heron!$A48)</f>
        <v>0</v>
      </c>
      <c r="Z48" s="32">
        <f>SUMIFS(Xero!$F:$F,Xero!$B:$B,Heron!Z$9,Xero!$A:$A,Heron!$A$4,Xero!$E:$E,Heron!$A48)+SUMIFS(Xero!$F:$F,Xero!$B:$B,Heron!Z$9,Xero!$A:$A,Heron!$A$5,Xero!$E:$E,Heron!$A48)</f>
        <v>0</v>
      </c>
      <c r="AA48" s="32">
        <f>SUMIFS(Xero!$F:$F,Xero!$B:$B,Heron!AA$9,Xero!$A:$A,Heron!$A$4,Xero!$E:$E,Heron!$A48)+SUMIFS(Xero!$F:$F,Xero!$B:$B,Heron!AA$9,Xero!$A:$A,Heron!$A$5,Xero!$E:$E,Heron!$A48)</f>
        <v>0</v>
      </c>
      <c r="AB48" s="32">
        <f>SUMIFS(Xero!$F:$F,Xero!$B:$B,Heron!AB$9,Xero!$A:$A,Heron!$A$4,Xero!$E:$E,Heron!$A48)+SUMIFS(Xero!$F:$F,Xero!$B:$B,Heron!AB$9,Xero!$A:$A,Heron!$A$5,Xero!$E:$E,Heron!$A48)</f>
        <v>0</v>
      </c>
      <c r="AC48" s="32">
        <f>SUMIFS(Xero!$F:$F,Xero!$B:$B,Heron!AC$9,Xero!$A:$A,Heron!$A$4,Xero!$E:$E,Heron!$A48)+SUMIFS(Xero!$F:$F,Xero!$B:$B,Heron!AC$9,Xero!$A:$A,Heron!$A$5,Xero!$E:$E,Heron!$A48)</f>
        <v>0</v>
      </c>
      <c r="AD48" s="32">
        <f>SUMIFS(Xero!$F:$F,Xero!$B:$B,Heron!AD$9,Xero!$A:$A,Heron!$A$4,Xero!$E:$E,Heron!$A48)+SUMIFS(Xero!$F:$F,Xero!$B:$B,Heron!AD$9,Xero!$A:$A,Heron!$A$5,Xero!$E:$E,Heron!$A48)</f>
        <v>0</v>
      </c>
      <c r="AE48" s="32">
        <f>SUMIFS(Xero!$F:$F,Xero!$B:$B,Heron!AE$9,Xero!$A:$A,Heron!$A$4,Xero!$E:$E,Heron!$A48)+SUMIFS(Xero!$F:$F,Xero!$B:$B,Heron!AE$9,Xero!$A:$A,Heron!$A$5,Xero!$E:$E,Heron!$A48)</f>
        <v>31600</v>
      </c>
      <c r="AF48" s="32">
        <f>SUMIFS(Xero!$F:$F,Xero!$B:$B,Heron!AF$9,Xero!$A:$A,Heron!$A$4,Xero!$E:$E,Heron!$A48)+SUMIFS(Xero!$F:$F,Xero!$B:$B,Heron!AF$9,Xero!$A:$A,Heron!$A$5,Xero!$E:$E,Heron!$A48)</f>
        <v>0</v>
      </c>
      <c r="AG48" s="32">
        <f>SUMIFS(Xero!$F:$F,Xero!$B:$B,Heron!AG$9,Xero!$A:$A,Heron!$A$4,Xero!$E:$E,Heron!$A48)+SUMIFS(Xero!$F:$F,Xero!$B:$B,Heron!AG$9,Xero!$A:$A,Heron!$A$5,Xero!$E:$E,Heron!$A48)</f>
        <v>0</v>
      </c>
      <c r="AH48" s="32">
        <f>SUMIFS(Xero!$F:$F,Xero!$B:$B,Heron!AH$9,Xero!$A:$A,Heron!$A$4,Xero!$E:$E,Heron!$A48)+SUMIFS(Xero!$F:$F,Xero!$B:$B,Heron!AH$9,Xero!$A:$A,Heron!$A$5,Xero!$E:$E,Heron!$A48)</f>
        <v>0</v>
      </c>
      <c r="AI48" s="32">
        <f>SUMIFS(Xero!$F:$F,Xero!$B:$B,Heron!AI$9,Xero!$A:$A,Heron!$A$4,Xero!$E:$E,Heron!$A48)+SUMIFS(Xero!$F:$F,Xero!$B:$B,Heron!AI$9,Xero!$A:$A,Heron!$A$5,Xero!$E:$E,Heron!$A48)</f>
        <v>0</v>
      </c>
      <c r="AJ48" s="32">
        <f>SUMIFS(Xero!$F:$F,Xero!$B:$B,Heron!AJ$9,Xero!$A:$A,Heron!$A$4,Xero!$E:$E,Heron!$A48)+SUMIFS(Xero!$F:$F,Xero!$B:$B,Heron!AJ$9,Xero!$A:$A,Heron!$A$5,Xero!$E:$E,Heron!$A48)</f>
        <v>0</v>
      </c>
      <c r="AK48" s="32">
        <f>SUMIFS(Xero!$F:$F,Xero!$B:$B,Heron!AK$9,Xero!$A:$A,Heron!$A$4,Xero!$E:$E,Heron!$A48)+SUMIFS(Xero!$F:$F,Xero!$B:$B,Heron!AK$9,Xero!$A:$A,Heron!$A$5,Xero!$E:$E,Heron!$A48)</f>
        <v>0</v>
      </c>
      <c r="AL48" s="32">
        <f>SUMIFS(Xero!$F:$F,Xero!$B:$B,Heron!AL$9,Xero!$A:$A,Heron!$A$4,Xero!$E:$E,Heron!$A48)+SUMIFS(Xero!$F:$F,Xero!$B:$B,Heron!AL$9,Xero!$A:$A,Heron!$A$5,Xero!$E:$E,Heron!$A48)</f>
        <v>0</v>
      </c>
      <c r="AM48" s="32">
        <f>SUMIFS(Xero!$F:$F,Xero!$B:$B,Heron!AM$9,Xero!$A:$A,Heron!$A$4,Xero!$E:$E,Heron!$A48)+SUMIFS(Xero!$F:$F,Xero!$B:$B,Heron!AM$9,Xero!$A:$A,Heron!$A$5,Xero!$E:$E,Heron!$A48)</f>
        <v>0</v>
      </c>
      <c r="AN48" s="32">
        <f>SUMIFS(Xero!$F:$F,Xero!$B:$B,Heron!AN$9,Xero!$A:$A,Heron!$A$4,Xero!$E:$E,Heron!$A48)+SUMIFS(Xero!$F:$F,Xero!$B:$B,Heron!AN$9,Xero!$A:$A,Heron!$A$5,Xero!$E:$E,Heron!$A48)</f>
        <v>0</v>
      </c>
      <c r="AO48" s="32">
        <f>SUMIFS(Xero!$F:$F,Xero!$B:$B,Heron!AO$9,Xero!$A:$A,Heron!$A$4,Xero!$E:$E,Heron!$A48)+SUMIFS(Xero!$F:$F,Xero!$B:$B,Heron!AO$9,Xero!$A:$A,Heron!$A$5,Xero!$E:$E,Heron!$A48)</f>
        <v>0</v>
      </c>
      <c r="AP48" s="32">
        <f>SUMIFS(Xero!$F:$F,Xero!$B:$B,Heron!AP$9,Xero!$A:$A,Heron!$A$4,Xero!$E:$E,Heron!$A48)+SUMIFS(Xero!$F:$F,Xero!$B:$B,Heron!AP$9,Xero!$A:$A,Heron!$A$5,Xero!$E:$E,Heron!$A48)</f>
        <v>0</v>
      </c>
      <c r="AQ48" s="32">
        <f>SUMIFS(Xero!$F:$F,Xero!$B:$B,Heron!AQ$9,Xero!$A:$A,Heron!$A$4,Xero!$E:$E,Heron!$A48)+SUMIFS(Xero!$F:$F,Xero!$B:$B,Heron!AQ$9,Xero!$A:$A,Heron!$A$5,Xero!$E:$E,Heron!$A48)</f>
        <v>0</v>
      </c>
      <c r="AR48" s="32">
        <f>SUMIFS(Xero!$F:$F,Xero!$B:$B,Heron!AR$9,Xero!$A:$A,Heron!$A$4,Xero!$E:$E,Heron!$A48)+SUMIFS(Xero!$F:$F,Xero!$B:$B,Heron!AR$9,Xero!$A:$A,Heron!$A$5,Xero!$E:$E,Heron!$A48)</f>
        <v>0</v>
      </c>
      <c r="AS48" s="32">
        <f>SUMIFS(Xero!$F:$F,Xero!$B:$B,Heron!AS$9,Xero!$A:$A,Heron!$A$4,Xero!$E:$E,Heron!$A48)+SUMIFS(Xero!$F:$F,Xero!$B:$B,Heron!AS$9,Xero!$A:$A,Heron!$A$5,Xero!$E:$E,Heron!$A48)</f>
        <v>0</v>
      </c>
      <c r="AT48" s="32">
        <f>SUMIFS(Xero!$F:$F,Xero!$B:$B,Heron!AT$9,Xero!$A:$A,Heron!$A$4,Xero!$E:$E,Heron!$A48)+SUMIFS(Xero!$F:$F,Xero!$B:$B,Heron!AT$9,Xero!$A:$A,Heron!$A$5,Xero!$E:$E,Heron!$A48)</f>
        <v>0</v>
      </c>
      <c r="AU48" s="32">
        <f>SUMIFS(Xero!$F:$F,Xero!$B:$B,Heron!AU$9,Xero!$A:$A,Heron!$A$4,Xero!$E:$E,Heron!$A48)+SUMIFS(Xero!$F:$F,Xero!$B:$B,Heron!AU$9,Xero!$A:$A,Heron!$A$5,Xero!$E:$E,Heron!$A48)</f>
        <v>0</v>
      </c>
      <c r="AV48" s="32">
        <f>SUMIFS(Xero!$F:$F,Xero!$B:$B,Heron!AV$9,Xero!$A:$A,Heron!$A$4,Xero!$E:$E,Heron!$A48)+SUMIFS(Xero!$F:$F,Xero!$B:$B,Heron!AV$9,Xero!$A:$A,Heron!$A$5,Xero!$E:$E,Heron!$A48)</f>
        <v>0</v>
      </c>
      <c r="AW48" s="32">
        <f>SUMIFS(Xero!$F:$F,Xero!$B:$B,Heron!AW$9,Xero!$A:$A,Heron!$A$4,Xero!$E:$E,Heron!$A48)+SUMIFS(Xero!$F:$F,Xero!$B:$B,Heron!AW$9,Xero!$A:$A,Heron!$A$5,Xero!$E:$E,Heron!$A48)</f>
        <v>0</v>
      </c>
      <c r="AX48" s="32">
        <f>SUMIFS(Xero!$F:$F,Xero!$B:$B,Heron!AX$9,Xero!$A:$A,Heron!$A$4,Xero!$E:$E,Heron!$A48)+SUMIFS(Xero!$F:$F,Xero!$B:$B,Heron!AX$9,Xero!$A:$A,Heron!$A$5,Xero!$E:$E,Heron!$A48)</f>
        <v>0</v>
      </c>
      <c r="AY48" s="32">
        <f>SUMIFS(Xero!$F:$F,Xero!$B:$B,Heron!AY$9,Xero!$A:$A,Heron!$A$4,Xero!$E:$E,Heron!$A48)+SUMIFS(Xero!$F:$F,Xero!$B:$B,Heron!AY$9,Xero!$A:$A,Heron!$A$5,Xero!$E:$E,Heron!$A48)</f>
        <v>0</v>
      </c>
      <c r="AZ48" s="32">
        <f>SUMIFS(Xero!$F:$F,Xero!$B:$B,Heron!AZ$9,Xero!$A:$A,Heron!$A$4,Xero!$E:$E,Heron!$A48)+SUMIFS(Xero!$F:$F,Xero!$B:$B,Heron!AZ$9,Xero!$A:$A,Heron!$A$5,Xero!$E:$E,Heron!$A48)</f>
        <v>0</v>
      </c>
      <c r="BA48" s="32">
        <f>SUMIFS(Xero!$F:$F,Xero!$B:$B,Heron!BA$9,Xero!$A:$A,Heron!$A$4,Xero!$E:$E,Heron!$A48)+SUMIFS(Xero!$F:$F,Xero!$B:$B,Heron!BA$9,Xero!$A:$A,Heron!$A$5,Xero!$E:$E,Heron!$A48)</f>
        <v>0</v>
      </c>
      <c r="BB48" s="32">
        <f>SUMIFS(Xero!$F:$F,Xero!$B:$B,Heron!BB$9,Xero!$A:$A,Heron!$A$4,Xero!$E:$E,Heron!$A48)+SUMIFS(Xero!$F:$F,Xero!$B:$B,Heron!BB$9,Xero!$A:$A,Heron!$A$5,Xero!$E:$E,Heron!$A48)</f>
        <v>0</v>
      </c>
      <c r="BC48" s="32">
        <f>SUMIFS(Xero!$F:$F,Xero!$B:$B,Heron!BC$9,Xero!$A:$A,Heron!$A$4,Xero!$E:$E,Heron!$A48)+SUMIFS(Xero!$F:$F,Xero!$B:$B,Heron!BC$9,Xero!$A:$A,Heron!$A$5,Xero!$E:$E,Heron!$A48)</f>
        <v>0</v>
      </c>
      <c r="BD48" s="32">
        <f>SUMIFS(Xero!$F:$F,Xero!$B:$B,Heron!BD$9,Xero!$A:$A,Heron!$A$4,Xero!$E:$E,Heron!$A48)+SUMIFS(Xero!$F:$F,Xero!$B:$B,Heron!BD$9,Xero!$A:$A,Heron!$A$5,Xero!$E:$E,Heron!$A48)</f>
        <v>0</v>
      </c>
      <c r="BE48" s="32">
        <f>SUMIFS(Xero!$F:$F,Xero!$B:$B,Heron!BE$9,Xero!$A:$A,Heron!$A$4,Xero!$E:$E,Heron!$A48)+SUMIFS(Xero!$F:$F,Xero!$B:$B,Heron!BE$9,Xero!$A:$A,Heron!$A$5,Xero!$E:$E,Heron!$A48)</f>
        <v>0</v>
      </c>
      <c r="BF48" s="32">
        <f t="shared" si="6"/>
        <v>31600</v>
      </c>
      <c r="BG48" s="1">
        <f t="shared" si="7"/>
        <v>31600</v>
      </c>
      <c r="BH48" s="1">
        <f t="shared" si="8"/>
        <v>0</v>
      </c>
    </row>
    <row r="49" spans="1:60" ht="16" x14ac:dyDescent="0.2">
      <c r="A49" s="31" t="s">
        <v>1500</v>
      </c>
      <c r="D49" s="32">
        <f>SUMIFS(Xero!$F:$F,Xero!$B:$B,Heron!D$9,Xero!$A:$A,Heron!$A$4,Xero!$E:$E,Heron!$A49)+SUMIFS(Xero!$F:$F,Xero!$B:$B,Heron!D$9,Xero!$A:$A,Heron!$A$5,Xero!$E:$E,Heron!$A49)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>0</v>
      </c>
      <c r="E49" s="32">
        <f>SUMIFS(Xero!$F:$F,Xero!$B:$B,Heron!E$9,Xero!$A:$A,Heron!$A$4,Xero!$E:$E,Heron!$A49)+SUMIFS(Xero!$F:$F,Xero!$B:$B,Heron!E$9,Xero!$A:$A,Heron!$A$5,Xero!$E:$E,Heron!$A49)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>0</v>
      </c>
      <c r="F49" s="32">
        <f>SUMIFS(Xero!$F:$F,Xero!$B:$B,Heron!F$9,Xero!$A:$A,Heron!$A$4,Xero!$E:$E,Heron!$A49)+SUMIFS(Xero!$F:$F,Xero!$B:$B,Heron!F$9,Xero!$A:$A,Heron!$A$5,Xero!$E:$E,Heron!$A49)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>0</v>
      </c>
      <c r="G49" s="32">
        <f>SUMIFS(Xero!$F:$F,Xero!$B:$B,Heron!G$9,Xero!$A:$A,Heron!$A$4,Xero!$E:$E,Heron!$A49)+SUMIFS(Xero!$F:$F,Xero!$B:$B,Heron!G$9,Xero!$A:$A,Heron!$A$5,Xero!$E:$E,Heron!$A49)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>0</v>
      </c>
      <c r="H49" s="32">
        <f>SUMIFS(Xero!$F:$F,Xero!$B:$B,Heron!H$9,Xero!$A:$A,Heron!$A$4,Xero!$E:$E,Heron!$A49)+SUMIFS(Xero!$F:$F,Xero!$B:$B,Heron!H$9,Xero!$A:$A,Heron!$A$5,Xero!$E:$E,Heron!$A49)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>0</v>
      </c>
      <c r="I49" s="32">
        <f>SUMIFS(Xero!$F:$F,Xero!$B:$B,Heron!I$9,Xero!$A:$A,Heron!$A$4,Xero!$E:$E,Heron!$A49)+SUMIFS(Xero!$F:$F,Xero!$B:$B,Heron!I$9,Xero!$A:$A,Heron!$A$5,Xero!$E:$E,Heron!$A49)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>0</v>
      </c>
      <c r="J49" s="32">
        <f>SUMIFS(Xero!$F:$F,Xero!$B:$B,Heron!J$9,Xero!$A:$A,Heron!$A$4,Xero!$E:$E,Heron!$A49)+SUMIFS(Xero!$F:$F,Xero!$B:$B,Heron!J$9,Xero!$A:$A,Heron!$A$5,Xero!$E:$E,Heron!$A49)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>0</v>
      </c>
      <c r="K49" s="32">
        <f>SUMIFS(Xero!$F:$F,Xero!$B:$B,Heron!K$9,Xero!$A:$A,Heron!$A$4,Xero!$E:$E,Heron!$A49)+SUMIFS(Xero!$F:$F,Xero!$B:$B,Heron!K$9,Xero!$A:$A,Heron!$A$5,Xero!$E:$E,Heron!$A49)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>0</v>
      </c>
      <c r="L49" s="32">
        <f>SUMIFS(Xero!$F:$F,Xero!$B:$B,Heron!L$9,Xero!$A:$A,Heron!$A$4,Xero!$E:$E,Heron!$A49)+SUMIFS(Xero!$F:$F,Xero!$B:$B,Heron!L$9,Xero!$A:$A,Heron!$A$5,Xero!$E:$E,Heron!$A49)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>0</v>
      </c>
      <c r="M49" s="32">
        <f>SUMIFS(Xero!$F:$F,Xero!$B:$B,Heron!M$9,Xero!$A:$A,Heron!$A$4,Xero!$E:$E,Heron!$A49)+SUMIFS(Xero!$F:$F,Xero!$B:$B,Heron!M$9,Xero!$A:$A,Heron!$A$5,Xero!$E:$E,Heron!$A49)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>0</v>
      </c>
      <c r="N49" s="32">
        <f>SUMIFS(Xero!$F:$F,Xero!$B:$B,Heron!N$9,Xero!$A:$A,Heron!$A$4,Xero!$E:$E,Heron!$A49)+SUMIFS(Xero!$F:$F,Xero!$B:$B,Heron!N$9,Xero!$A:$A,Heron!$A$5,Xero!$E:$E,Heron!$A49)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>0</v>
      </c>
      <c r="O49" s="32">
        <f>SUMIFS(Xero!$F:$F,Xero!$B:$B,Heron!O$9,Xero!$A:$A,Heron!$A$4,Xero!$E:$E,Heron!$A49)+SUMIFS(Xero!$F:$F,Xero!$B:$B,Heron!O$9,Xero!$A:$A,Heron!$A$5,Xero!$E:$E,Heron!$A49)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>0</v>
      </c>
      <c r="P49" s="32">
        <f>SUMIFS(Xero!$F:$F,Xero!$B:$B,Heron!P$9,Xero!$A:$A,Heron!$A$4,Xero!$E:$E,Heron!$A49)+SUMIFS(Xero!$F:$F,Xero!$B:$B,Heron!P$9,Xero!$A:$A,Heron!$A$5,Xero!$E:$E,Heron!$A49)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>0</v>
      </c>
      <c r="Q49" s="32">
        <f>SUMIFS(Xero!$F:$F,Xero!$B:$B,Heron!Q$9,Xero!$A:$A,Heron!$A$4,Xero!$E:$E,Heron!$A49)+SUMIFS(Xero!$F:$F,Xero!$B:$B,Heron!Q$9,Xero!$A:$A,Heron!$A$5,Xero!$E:$E,Heron!$A49)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>0</v>
      </c>
      <c r="R49" s="32">
        <f>SUMIFS(Xero!$F:$F,Xero!$B:$B,Heron!R$9,Xero!$A:$A,Heron!$A$4,Xero!$E:$E,Heron!$A49)+SUMIFS(Xero!$F:$F,Xero!$B:$B,Heron!R$9,Xero!$A:$A,Heron!$A$5,Xero!$E:$E,Heron!$A49)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>0</v>
      </c>
      <c r="S49" s="32">
        <f>SUMIFS(Xero!$F:$F,Xero!$B:$B,Heron!S$9,Xero!$A:$A,Heron!$A$4,Xero!$E:$E,Heron!$A49)+SUMIFS(Xero!$F:$F,Xero!$B:$B,Heron!S$9,Xero!$A:$A,Heron!$A$5,Xero!$E:$E,Heron!$A49)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>0</v>
      </c>
      <c r="T49" s="32">
        <f>SUMIFS(Xero!$F:$F,Xero!$B:$B,Heron!T$9,Xero!$A:$A,Heron!$A$4,Xero!$E:$E,Heron!$A49)+SUMIFS(Xero!$F:$F,Xero!$B:$B,Heron!T$9,Xero!$A:$A,Heron!$A$5,Xero!$E:$E,Heron!$A49)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>0</v>
      </c>
      <c r="U49" s="32">
        <f>SUMIFS(Xero!$F:$F,Xero!$B:$B,Heron!U$9,Xero!$A:$A,Heron!$A$4,Xero!$E:$E,Heron!$A49)+SUMIFS(Xero!$F:$F,Xero!$B:$B,Heron!U$9,Xero!$A:$A,Heron!$A$5,Xero!$E:$E,Heron!$A49)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>20693</v>
      </c>
      <c r="V49" s="32">
        <f>SUMIFS(Xero!$F:$F,Xero!$B:$B,Heron!V$9,Xero!$A:$A,Heron!$A$4,Xero!$E:$E,Heron!$A49)+SUMIFS(Xero!$F:$F,Xero!$B:$B,Heron!V$9,Xero!$A:$A,Heron!$A$5,Xero!$E:$E,Heron!$A49)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>0</v>
      </c>
      <c r="W49" s="32">
        <f>SUMIFS(Xero!$F:$F,Xero!$B:$B,Heron!W$9,Xero!$A:$A,Heron!$A$4,Xero!$E:$E,Heron!$A49)+SUMIFS(Xero!$F:$F,Xero!$B:$B,Heron!W$9,Xero!$A:$A,Heron!$A$5,Xero!$E:$E,Heron!$A49)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>37150.94</v>
      </c>
      <c r="X49" s="32">
        <f>SUMIFS(Xero!$F:$F,Xero!$B:$B,Heron!X$9,Xero!$A:$A,Heron!$A$4,Xero!$E:$E,Heron!$A49)+SUMIFS(Xero!$F:$F,Xero!$B:$B,Heron!X$9,Xero!$A:$A,Heron!$A$5,Xero!$E:$E,Heron!$A49)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>375272.82</v>
      </c>
      <c r="Y49" s="32">
        <f>SUMIFS(Xero!$F:$F,Xero!$B:$B,Heron!Y$9,Xero!$A:$A,Heron!$A$4,Xero!$E:$E,Heron!$A49)+SUMIFS(Xero!$F:$F,Xero!$B:$B,Heron!Y$9,Xero!$A:$A,Heron!$A$5,Xero!$E:$E,Heron!$A49)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>157031.19</v>
      </c>
      <c r="Z49" s="32">
        <f>SUMIFS(Xero!$F:$F,Xero!$B:$B,Heron!Z$9,Xero!$A:$A,Heron!$A$4,Xero!$E:$E,Heron!$A49)+SUMIFS(Xero!$F:$F,Xero!$B:$B,Heron!Z$9,Xero!$A:$A,Heron!$A$5,Xero!$E:$E,Heron!$A49)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>190695.35</v>
      </c>
      <c r="AA49" s="32">
        <f>SUMIFS(Xero!$F:$F,Xero!$B:$B,Heron!AA$9,Xero!$A:$A,Heron!$A$4,Xero!$E:$E,Heron!$A49)+SUMIFS(Xero!$F:$F,Xero!$B:$B,Heron!AA$9,Xero!$A:$A,Heron!$A$5,Xero!$E:$E,Heron!$A49)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>143541.28</v>
      </c>
      <c r="AB49" s="32">
        <f>SUMIFS(Xero!$F:$F,Xero!$B:$B,Heron!AB$9,Xero!$A:$A,Heron!$A$4,Xero!$E:$E,Heron!$A49)+SUMIFS(Xero!$F:$F,Xero!$B:$B,Heron!AB$9,Xero!$A:$A,Heron!$A$5,Xero!$E:$E,Heron!$A49)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>193858.36</v>
      </c>
      <c r="AC49" s="32">
        <f>SUMIFS(Xero!$F:$F,Xero!$B:$B,Heron!AC$9,Xero!$A:$A,Heron!$A$4,Xero!$E:$E,Heron!$A49)+SUMIFS(Xero!$F:$F,Xero!$B:$B,Heron!AC$9,Xero!$A:$A,Heron!$A$5,Xero!$E:$E,Heron!$A49)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>230143.86</v>
      </c>
      <c r="AD49" s="32">
        <f>SUMIFS(Xero!$F:$F,Xero!$B:$B,Heron!AD$9,Xero!$A:$A,Heron!$A$4,Xero!$E:$E,Heron!$A49)+SUMIFS(Xero!$F:$F,Xero!$B:$B,Heron!AD$9,Xero!$A:$A,Heron!$A$5,Xero!$E:$E,Heron!$A49)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>135356.82999999999</v>
      </c>
      <c r="AE49" s="32">
        <f>SUMIFS(Xero!$F:$F,Xero!$B:$B,Heron!AE$9,Xero!$A:$A,Heron!$A$4,Xero!$E:$E,Heron!$A49)+SUMIFS(Xero!$F:$F,Xero!$B:$B,Heron!AE$9,Xero!$A:$A,Heron!$A$5,Xero!$E:$E,Heron!$A49)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>18544.25</v>
      </c>
      <c r="AF49" s="32">
        <f>SUMIFS(Xero!$F:$F,Xero!$B:$B,Heron!AF$9,Xero!$A:$A,Heron!$A$4,Xero!$E:$E,Heron!$A49)+SUMIFS(Xero!$F:$F,Xero!$B:$B,Heron!AF$9,Xero!$A:$A,Heron!$A$5,Xero!$E:$E,Heron!$A49)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>71053.34</v>
      </c>
      <c r="AG49" s="32">
        <f>SUMIFS(Xero!$F:$F,Xero!$B:$B,Heron!AG$9,Xero!$A:$A,Heron!$A$4,Xero!$E:$E,Heron!$A49)+SUMIFS(Xero!$F:$F,Xero!$B:$B,Heron!AG$9,Xero!$A:$A,Heron!$A$5,Xero!$E:$E,Heron!$A49)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>134265.54</v>
      </c>
      <c r="AH49" s="32">
        <f>SUMIFS(Xero!$F:$F,Xero!$B:$B,Heron!AH$9,Xero!$A:$A,Heron!$A$4,Xero!$E:$E,Heron!$A49)+SUMIFS(Xero!$F:$F,Xero!$B:$B,Heron!AH$9,Xero!$A:$A,Heron!$A$5,Xero!$E:$E,Heron!$A49)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>316983.01</v>
      </c>
      <c r="AI49" s="32">
        <f>SUMIFS(Xero!$F:$F,Xero!$B:$B,Heron!AI$9,Xero!$A:$A,Heron!$A$4,Xero!$E:$E,Heron!$A49)+SUMIFS(Xero!$F:$F,Xero!$B:$B,Heron!AI$9,Xero!$A:$A,Heron!$A$5,Xero!$E:$E,Heron!$A49)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>36756.85</v>
      </c>
      <c r="AJ49" s="32">
        <f>SUMIFS(Xero!$F:$F,Xero!$B:$B,Heron!AJ$9,Xero!$A:$A,Heron!$A$4,Xero!$E:$E,Heron!$A49)+SUMIFS(Xero!$F:$F,Xero!$B:$B,Heron!AJ$9,Xero!$A:$A,Heron!$A$5,Xero!$E:$E,Heron!$A49)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>23865.75</v>
      </c>
      <c r="AK49" s="32">
        <f>SUMIFS(Xero!$F:$F,Xero!$B:$B,Heron!AK$9,Xero!$A:$A,Heron!$A$4,Xero!$E:$E,Heron!$A49)+SUMIFS(Xero!$F:$F,Xero!$B:$B,Heron!AK$9,Xero!$A:$A,Heron!$A$5,Xero!$E:$E,Heron!$A49)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>39833.629999999997</v>
      </c>
      <c r="AL49" s="32">
        <f>SUMIFS(Xero!$F:$F,Xero!$B:$B,Heron!AL$9,Xero!$A:$A,Heron!$A$4,Xero!$E:$E,Heron!$A49)+SUMIFS(Xero!$F:$F,Xero!$B:$B,Heron!AL$9,Xero!$A:$A,Heron!$A$5,Xero!$E:$E,Heron!$A49)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>155834.92000000001</v>
      </c>
      <c r="AM49" s="32">
        <f>SUMIFS(Xero!$F:$F,Xero!$B:$B,Heron!AM$9,Xero!$A:$A,Heron!$A$4,Xero!$E:$E,Heron!$A49)+SUMIFS(Xero!$F:$F,Xero!$B:$B,Heron!AM$9,Xero!$A:$A,Heron!$A$5,Xero!$E:$E,Heron!$A49)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>276922.46000000002</v>
      </c>
      <c r="AN49" s="32">
        <f>SUMIFS(Xero!$F:$F,Xero!$B:$B,Heron!AN$9,Xero!$A:$A,Heron!$A$4,Xero!$E:$E,Heron!$A49)+SUMIFS(Xero!$F:$F,Xero!$B:$B,Heron!AN$9,Xero!$A:$A,Heron!$A$5,Xero!$E:$E,Heron!$A49)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>143544.85</v>
      </c>
      <c r="AO49" s="32">
        <f>SUMIFS(Xero!$F:$F,Xero!$B:$B,Heron!AO$9,Xero!$A:$A,Heron!$A$4,Xero!$E:$E,Heron!$A49)+SUMIFS(Xero!$F:$F,Xero!$B:$B,Heron!AO$9,Xero!$A:$A,Heron!$A$5,Xero!$E:$E,Heron!$A49)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>375769.59999999998</v>
      </c>
      <c r="AP49" s="32">
        <f>SUMIFS(Xero!$F:$F,Xero!$B:$B,Heron!AP$9,Xero!$A:$A,Heron!$A$4,Xero!$E:$E,Heron!$A49)+SUMIFS(Xero!$F:$F,Xero!$B:$B,Heron!AP$9,Xero!$A:$A,Heron!$A$5,Xero!$E:$E,Heron!$A49)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>472599.5</v>
      </c>
      <c r="AQ49" s="32">
        <f>SUMIFS(Xero!$F:$F,Xero!$B:$B,Heron!AQ$9,Xero!$A:$A,Heron!$A$4,Xero!$E:$E,Heron!$A49)+SUMIFS(Xero!$F:$F,Xero!$B:$B,Heron!AQ$9,Xero!$A:$A,Heron!$A$5,Xero!$E:$E,Heron!$A49)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>424884.55000000005</v>
      </c>
      <c r="AR49" s="32">
        <f>SUMIFS(Xero!$F:$F,Xero!$B:$B,Heron!AR$9,Xero!$A:$A,Heron!$A$4,Xero!$E:$E,Heron!$A49)+SUMIFS(Xero!$F:$F,Xero!$B:$B,Heron!AR$9,Xero!$A:$A,Heron!$A$5,Xero!$E:$E,Heron!$A49)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>477403.46000000008</v>
      </c>
      <c r="AS49" s="32">
        <f>SUMIFS(Xero!$F:$F,Xero!$B:$B,Heron!AS$9,Xero!$A:$A,Heron!$A$4,Xero!$E:$E,Heron!$A49)+SUMIFS(Xero!$F:$F,Xero!$B:$B,Heron!AS$9,Xero!$A:$A,Heron!$A$5,Xero!$E:$E,Heron!$A49)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>719774.25000000012</v>
      </c>
      <c r="AT49" s="32">
        <f>SUMIFS(Xero!$F:$F,Xero!$B:$B,Heron!AT$9,Xero!$A:$A,Heron!$A$4,Xero!$E:$E,Heron!$A49)+SUMIFS(Xero!$F:$F,Xero!$B:$B,Heron!AT$9,Xero!$A:$A,Heron!$A$5,Xero!$E:$E,Heron!$A49)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>574729.4</v>
      </c>
      <c r="AU49" s="32">
        <f>SUMIFS(Xero!$F:$F,Xero!$B:$B,Heron!AU$9,Xero!$A:$A,Heron!$A$4,Xero!$E:$E,Heron!$A49)+SUMIFS(Xero!$F:$F,Xero!$B:$B,Heron!AU$9,Xero!$A:$A,Heron!$A$5,Xero!$E:$E,Heron!$A49)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>0</v>
      </c>
      <c r="AV49" s="32">
        <f>SUMIFS(Xero!$F:$F,Xero!$B:$B,Heron!AV$9,Xero!$A:$A,Heron!$A$4,Xero!$E:$E,Heron!$A49)+SUMIFS(Xero!$F:$F,Xero!$B:$B,Heron!AV$9,Xero!$A:$A,Heron!$A$5,Xero!$E:$E,Heron!$A49)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>0</v>
      </c>
      <c r="AW49" s="32">
        <f>SUMIFS(Xero!$F:$F,Xero!$B:$B,Heron!AW$9,Xero!$A:$A,Heron!$A$4,Xero!$E:$E,Heron!$A49)+SUMIFS(Xero!$F:$F,Xero!$B:$B,Heron!AW$9,Xero!$A:$A,Heron!$A$5,Xero!$E:$E,Heron!$A49)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>0</v>
      </c>
      <c r="AX49" s="32">
        <f>SUMIFS(Xero!$F:$F,Xero!$B:$B,Heron!AX$9,Xero!$A:$A,Heron!$A$4,Xero!$E:$E,Heron!$A49)+SUMIFS(Xero!$F:$F,Xero!$B:$B,Heron!AX$9,Xero!$A:$A,Heron!$A$5,Xero!$E:$E,Heron!$A49)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>0</v>
      </c>
      <c r="AY49" s="32">
        <f>SUMIFS(Xero!$F:$F,Xero!$B:$B,Heron!AY$9,Xero!$A:$A,Heron!$A$4,Xero!$E:$E,Heron!$A49)+SUMIFS(Xero!$F:$F,Xero!$B:$B,Heron!AY$9,Xero!$A:$A,Heron!$A$5,Xero!$E:$E,Heron!$A49)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>0</v>
      </c>
      <c r="AZ49" s="32">
        <f>SUMIFS(Xero!$F:$F,Xero!$B:$B,Heron!AZ$9,Xero!$A:$A,Heron!$A$4,Xero!$E:$E,Heron!$A49)+SUMIFS(Xero!$F:$F,Xero!$B:$B,Heron!AZ$9,Xero!$A:$A,Heron!$A$5,Xero!$E:$E,Heron!$A49)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>0</v>
      </c>
      <c r="BA49" s="32">
        <f>SUMIFS(Xero!$F:$F,Xero!$B:$B,Heron!BA$9,Xero!$A:$A,Heron!$A$4,Xero!$E:$E,Heron!$A49)+SUMIFS(Xero!$F:$F,Xero!$B:$B,Heron!BA$9,Xero!$A:$A,Heron!$A$5,Xero!$E:$E,Heron!$A49)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>0</v>
      </c>
      <c r="BB49" s="32">
        <f>SUMIFS(Xero!$F:$F,Xero!$B:$B,Heron!BB$9,Xero!$A:$A,Heron!$A$4,Xero!$E:$E,Heron!$A49)+SUMIFS(Xero!$F:$F,Xero!$B:$B,Heron!BB$9,Xero!$A:$A,Heron!$A$5,Xero!$E:$E,Heron!$A49)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>0</v>
      </c>
      <c r="BC49" s="32">
        <f>SUMIFS(Xero!$F:$F,Xero!$B:$B,Heron!BC$9,Xero!$A:$A,Heron!$A$4,Xero!$E:$E,Heron!$A49)+SUMIFS(Xero!$F:$F,Xero!$B:$B,Heron!BC$9,Xero!$A:$A,Heron!$A$5,Xero!$E:$E,Heron!$A49)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>0</v>
      </c>
      <c r="BD49" s="32">
        <f>SUMIFS(Xero!$F:$F,Xero!$B:$B,Heron!BD$9,Xero!$A:$A,Heron!$A$4,Xero!$E:$E,Heron!$A49)+SUMIFS(Xero!$F:$F,Xero!$B:$B,Heron!BD$9,Xero!$A:$A,Heron!$A$5,Xero!$E:$E,Heron!$A49)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>0</v>
      </c>
      <c r="BE49" s="32">
        <f>SUMIFS(Xero!$F:$F,Xero!$B:$B,Heron!BE$9,Xero!$A:$A,Heron!$A$4,Xero!$E:$E,Heron!$A49)+SUMIFS(Xero!$F:$F,Xero!$B:$B,Heron!BE$9,Xero!$A:$A,Heron!$A$5,Xero!$E:$E,Heron!$A49)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>0</v>
      </c>
      <c r="BF49" s="32">
        <f t="shared" si="6"/>
        <v>5746508.9900000002</v>
      </c>
      <c r="BG49" s="1">
        <f t="shared" si="7"/>
        <v>2557803.3800000004</v>
      </c>
      <c r="BH49" s="1">
        <f t="shared" si="8"/>
        <v>3188705.61</v>
      </c>
    </row>
    <row r="50" spans="1:60" ht="16" x14ac:dyDescent="0.2">
      <c r="A50" s="31" t="s">
        <v>1645</v>
      </c>
      <c r="D50" s="32">
        <f>SUMIFS(Xero!$F:$F,Xero!$B:$B,Heron!D$9,Xero!$A:$A,Heron!$A$4,Xero!$E:$E,Heron!$A50)+SUMIFS(Xero!$F:$F,Xero!$B:$B,Heron!D$9,Xero!$A:$A,Heron!$A$5,Xero!$E:$E,Heron!$A50)</f>
        <v>0</v>
      </c>
      <c r="E50" s="32">
        <f>SUMIFS(Xero!$F:$F,Xero!$B:$B,Heron!E$9,Xero!$A:$A,Heron!$A$4,Xero!$E:$E,Heron!$A50)+SUMIFS(Xero!$F:$F,Xero!$B:$B,Heron!E$9,Xero!$A:$A,Heron!$A$5,Xero!$E:$E,Heron!$A50)</f>
        <v>0</v>
      </c>
      <c r="F50" s="32">
        <f>SUMIFS(Xero!$F:$F,Xero!$B:$B,Heron!F$9,Xero!$A:$A,Heron!$A$4,Xero!$E:$E,Heron!$A50)+SUMIFS(Xero!$F:$F,Xero!$B:$B,Heron!F$9,Xero!$A:$A,Heron!$A$5,Xero!$E:$E,Heron!$A50)</f>
        <v>0</v>
      </c>
      <c r="G50" s="32">
        <f>SUMIFS(Xero!$F:$F,Xero!$B:$B,Heron!G$9,Xero!$A:$A,Heron!$A$4,Xero!$E:$E,Heron!$A50)+SUMIFS(Xero!$F:$F,Xero!$B:$B,Heron!G$9,Xero!$A:$A,Heron!$A$5,Xero!$E:$E,Heron!$A50)</f>
        <v>0</v>
      </c>
      <c r="H50" s="32">
        <f>SUMIFS(Xero!$F:$F,Xero!$B:$B,Heron!H$9,Xero!$A:$A,Heron!$A$4,Xero!$E:$E,Heron!$A50)+SUMIFS(Xero!$F:$F,Xero!$B:$B,Heron!H$9,Xero!$A:$A,Heron!$A$5,Xero!$E:$E,Heron!$A50)</f>
        <v>0</v>
      </c>
      <c r="I50" s="32">
        <f>SUMIFS(Xero!$F:$F,Xero!$B:$B,Heron!I$9,Xero!$A:$A,Heron!$A$4,Xero!$E:$E,Heron!$A50)+SUMIFS(Xero!$F:$F,Xero!$B:$B,Heron!I$9,Xero!$A:$A,Heron!$A$5,Xero!$E:$E,Heron!$A50)</f>
        <v>0</v>
      </c>
      <c r="J50" s="32">
        <f>SUMIFS(Xero!$F:$F,Xero!$B:$B,Heron!J$9,Xero!$A:$A,Heron!$A$4,Xero!$E:$E,Heron!$A50)+SUMIFS(Xero!$F:$F,Xero!$B:$B,Heron!J$9,Xero!$A:$A,Heron!$A$5,Xero!$E:$E,Heron!$A50)</f>
        <v>0</v>
      </c>
      <c r="K50" s="32">
        <f>SUMIFS(Xero!$F:$F,Xero!$B:$B,Heron!K$9,Xero!$A:$A,Heron!$A$4,Xero!$E:$E,Heron!$A50)+SUMIFS(Xero!$F:$F,Xero!$B:$B,Heron!K$9,Xero!$A:$A,Heron!$A$5,Xero!$E:$E,Heron!$A50)</f>
        <v>0</v>
      </c>
      <c r="L50" s="32">
        <f>SUMIFS(Xero!$F:$F,Xero!$B:$B,Heron!L$9,Xero!$A:$A,Heron!$A$4,Xero!$E:$E,Heron!$A50)+SUMIFS(Xero!$F:$F,Xero!$B:$B,Heron!L$9,Xero!$A:$A,Heron!$A$5,Xero!$E:$E,Heron!$A50)</f>
        <v>0</v>
      </c>
      <c r="M50" s="32">
        <f>SUMIFS(Xero!$F:$F,Xero!$B:$B,Heron!M$9,Xero!$A:$A,Heron!$A$4,Xero!$E:$E,Heron!$A50)+SUMIFS(Xero!$F:$F,Xero!$B:$B,Heron!M$9,Xero!$A:$A,Heron!$A$5,Xero!$E:$E,Heron!$A50)</f>
        <v>0</v>
      </c>
      <c r="N50" s="32">
        <f>SUMIFS(Xero!$F:$F,Xero!$B:$B,Heron!N$9,Xero!$A:$A,Heron!$A$4,Xero!$E:$E,Heron!$A50)+SUMIFS(Xero!$F:$F,Xero!$B:$B,Heron!N$9,Xero!$A:$A,Heron!$A$5,Xero!$E:$E,Heron!$A50)</f>
        <v>0</v>
      </c>
      <c r="O50" s="32">
        <f>SUMIFS(Xero!$F:$F,Xero!$B:$B,Heron!O$9,Xero!$A:$A,Heron!$A$4,Xero!$E:$E,Heron!$A50)+SUMIFS(Xero!$F:$F,Xero!$B:$B,Heron!O$9,Xero!$A:$A,Heron!$A$5,Xero!$E:$E,Heron!$A50)</f>
        <v>0</v>
      </c>
      <c r="P50" s="32">
        <f>SUMIFS(Xero!$F:$F,Xero!$B:$B,Heron!P$9,Xero!$A:$A,Heron!$A$4,Xero!$E:$E,Heron!$A50)+SUMIFS(Xero!$F:$F,Xero!$B:$B,Heron!P$9,Xero!$A:$A,Heron!$A$5,Xero!$E:$E,Heron!$A50)</f>
        <v>0</v>
      </c>
      <c r="Q50" s="32">
        <f>SUMIFS(Xero!$F:$F,Xero!$B:$B,Heron!Q$9,Xero!$A:$A,Heron!$A$4,Xero!$E:$E,Heron!$A50)+SUMIFS(Xero!$F:$F,Xero!$B:$B,Heron!Q$9,Xero!$A:$A,Heron!$A$5,Xero!$E:$E,Heron!$A50)</f>
        <v>0</v>
      </c>
      <c r="R50" s="32">
        <f>SUMIFS(Xero!$F:$F,Xero!$B:$B,Heron!R$9,Xero!$A:$A,Heron!$A$4,Xero!$E:$E,Heron!$A50)+SUMIFS(Xero!$F:$F,Xero!$B:$B,Heron!R$9,Xero!$A:$A,Heron!$A$5,Xero!$E:$E,Heron!$A50)</f>
        <v>0</v>
      </c>
      <c r="S50" s="32">
        <f>SUMIFS(Xero!$F:$F,Xero!$B:$B,Heron!S$9,Xero!$A:$A,Heron!$A$4,Xero!$E:$E,Heron!$A50)+SUMIFS(Xero!$F:$F,Xero!$B:$B,Heron!S$9,Xero!$A:$A,Heron!$A$5,Xero!$E:$E,Heron!$A50)</f>
        <v>0</v>
      </c>
      <c r="T50" s="32">
        <f>SUMIFS(Xero!$F:$F,Xero!$B:$B,Heron!T$9,Xero!$A:$A,Heron!$A$4,Xero!$E:$E,Heron!$A50)+SUMIFS(Xero!$F:$F,Xero!$B:$B,Heron!T$9,Xero!$A:$A,Heron!$A$5,Xero!$E:$E,Heron!$A50)</f>
        <v>0</v>
      </c>
      <c r="U50" s="32">
        <f>SUMIFS(Xero!$F:$F,Xero!$B:$B,Heron!U$9,Xero!$A:$A,Heron!$A$4,Xero!$E:$E,Heron!$A50)+SUMIFS(Xero!$F:$F,Xero!$B:$B,Heron!U$9,Xero!$A:$A,Heron!$A$5,Xero!$E:$E,Heron!$A50)</f>
        <v>0</v>
      </c>
      <c r="V50" s="32">
        <f>SUMIFS(Xero!$F:$F,Xero!$B:$B,Heron!V$9,Xero!$A:$A,Heron!$A$4,Xero!$E:$E,Heron!$A50)+SUMIFS(Xero!$F:$F,Xero!$B:$B,Heron!V$9,Xero!$A:$A,Heron!$A$5,Xero!$E:$E,Heron!$A50)</f>
        <v>0</v>
      </c>
      <c r="W50" s="32">
        <f>SUMIFS(Xero!$F:$F,Xero!$B:$B,Heron!W$9,Xero!$A:$A,Heron!$A$4,Xero!$E:$E,Heron!$A50)+SUMIFS(Xero!$F:$F,Xero!$B:$B,Heron!W$9,Xero!$A:$A,Heron!$A$5,Xero!$E:$E,Heron!$A50)</f>
        <v>0</v>
      </c>
      <c r="X50" s="32">
        <f>SUMIFS(Xero!$F:$F,Xero!$B:$B,Heron!X$9,Xero!$A:$A,Heron!$A$4,Xero!$E:$E,Heron!$A50)+SUMIFS(Xero!$F:$F,Xero!$B:$B,Heron!X$9,Xero!$A:$A,Heron!$A$5,Xero!$E:$E,Heron!$A50)</f>
        <v>0</v>
      </c>
      <c r="Y50" s="32">
        <f>SUMIFS(Xero!$F:$F,Xero!$B:$B,Heron!Y$9,Xero!$A:$A,Heron!$A$4,Xero!$E:$E,Heron!$A50)+SUMIFS(Xero!$F:$F,Xero!$B:$B,Heron!Y$9,Xero!$A:$A,Heron!$A$5,Xero!$E:$E,Heron!$A50)</f>
        <v>0</v>
      </c>
      <c r="Z50" s="32">
        <f>SUMIFS(Xero!$F:$F,Xero!$B:$B,Heron!Z$9,Xero!$A:$A,Heron!$A$4,Xero!$E:$E,Heron!$A50)+SUMIFS(Xero!$F:$F,Xero!$B:$B,Heron!Z$9,Xero!$A:$A,Heron!$A$5,Xero!$E:$E,Heron!$A50)</f>
        <v>0</v>
      </c>
      <c r="AA50" s="32">
        <f>SUMIFS(Xero!$F:$F,Xero!$B:$B,Heron!AA$9,Xero!$A:$A,Heron!$A$4,Xero!$E:$E,Heron!$A50)+SUMIFS(Xero!$F:$F,Xero!$B:$B,Heron!AA$9,Xero!$A:$A,Heron!$A$5,Xero!$E:$E,Heron!$A50)</f>
        <v>0</v>
      </c>
      <c r="AB50" s="32">
        <f>SUMIFS(Xero!$F:$F,Xero!$B:$B,Heron!AB$9,Xero!$A:$A,Heron!$A$4,Xero!$E:$E,Heron!$A50)+SUMIFS(Xero!$F:$F,Xero!$B:$B,Heron!AB$9,Xero!$A:$A,Heron!$A$5,Xero!$E:$E,Heron!$A50)</f>
        <v>0</v>
      </c>
      <c r="AC50" s="32">
        <f>SUMIFS(Xero!$F:$F,Xero!$B:$B,Heron!AC$9,Xero!$A:$A,Heron!$A$4,Xero!$E:$E,Heron!$A50)+SUMIFS(Xero!$F:$F,Xero!$B:$B,Heron!AC$9,Xero!$A:$A,Heron!$A$5,Xero!$E:$E,Heron!$A50)</f>
        <v>0</v>
      </c>
      <c r="AD50" s="32">
        <f>SUMIFS(Xero!$F:$F,Xero!$B:$B,Heron!AD$9,Xero!$A:$A,Heron!$A$4,Xero!$E:$E,Heron!$A50)+SUMIFS(Xero!$F:$F,Xero!$B:$B,Heron!AD$9,Xero!$A:$A,Heron!$A$5,Xero!$E:$E,Heron!$A50)</f>
        <v>0</v>
      </c>
      <c r="AE50" s="32">
        <f>SUMIFS(Xero!$F:$F,Xero!$B:$B,Heron!AE$9,Xero!$A:$A,Heron!$A$4,Xero!$E:$E,Heron!$A50)+SUMIFS(Xero!$F:$F,Xero!$B:$B,Heron!AE$9,Xero!$A:$A,Heron!$A$5,Xero!$E:$E,Heron!$A50)</f>
        <v>14689.94</v>
      </c>
      <c r="AF50" s="32">
        <f>SUMIFS(Xero!$F:$F,Xero!$B:$B,Heron!AF$9,Xero!$A:$A,Heron!$A$4,Xero!$E:$E,Heron!$A50)+SUMIFS(Xero!$F:$F,Xero!$B:$B,Heron!AF$9,Xero!$A:$A,Heron!$A$5,Xero!$E:$E,Heron!$A50)</f>
        <v>0</v>
      </c>
      <c r="AG50" s="32">
        <f>SUMIFS(Xero!$F:$F,Xero!$B:$B,Heron!AG$9,Xero!$A:$A,Heron!$A$4,Xero!$E:$E,Heron!$A50)+SUMIFS(Xero!$F:$F,Xero!$B:$B,Heron!AG$9,Xero!$A:$A,Heron!$A$5,Xero!$E:$E,Heron!$A50)</f>
        <v>30020</v>
      </c>
      <c r="AH50" s="32">
        <f>SUMIFS(Xero!$F:$F,Xero!$B:$B,Heron!AH$9,Xero!$A:$A,Heron!$A$4,Xero!$E:$E,Heron!$A50)+SUMIFS(Xero!$F:$F,Xero!$B:$B,Heron!AH$9,Xero!$A:$A,Heron!$A$5,Xero!$E:$E,Heron!$A50)</f>
        <v>16847</v>
      </c>
      <c r="AI50" s="32">
        <f>SUMIFS(Xero!$F:$F,Xero!$B:$B,Heron!AI$9,Xero!$A:$A,Heron!$A$4,Xero!$E:$E,Heron!$A50)+SUMIFS(Xero!$F:$F,Xero!$B:$B,Heron!AI$9,Xero!$A:$A,Heron!$A$5,Xero!$E:$E,Heron!$A50)</f>
        <v>0</v>
      </c>
      <c r="AJ50" s="32">
        <f>SUMIFS(Xero!$F:$F,Xero!$B:$B,Heron!AJ$9,Xero!$A:$A,Heron!$A$4,Xero!$E:$E,Heron!$A50)+SUMIFS(Xero!$F:$F,Xero!$B:$B,Heron!AJ$9,Xero!$A:$A,Heron!$A$5,Xero!$E:$E,Heron!$A50)</f>
        <v>17618</v>
      </c>
      <c r="AK50" s="32">
        <f>SUMIFS(Xero!$F:$F,Xero!$B:$B,Heron!AK$9,Xero!$A:$A,Heron!$A$4,Xero!$E:$E,Heron!$A50)+SUMIFS(Xero!$F:$F,Xero!$B:$B,Heron!AK$9,Xero!$A:$A,Heron!$A$5,Xero!$E:$E,Heron!$A50)</f>
        <v>0</v>
      </c>
      <c r="AL50" s="32">
        <f>SUMIFS(Xero!$F:$F,Xero!$B:$B,Heron!AL$9,Xero!$A:$A,Heron!$A$4,Xero!$E:$E,Heron!$A50)+SUMIFS(Xero!$F:$F,Xero!$B:$B,Heron!AL$9,Xero!$A:$A,Heron!$A$5,Xero!$E:$E,Heron!$A50)</f>
        <v>0</v>
      </c>
      <c r="AM50" s="32">
        <f>SUMIFS(Xero!$F:$F,Xero!$B:$B,Heron!AM$9,Xero!$A:$A,Heron!$A$4,Xero!$E:$E,Heron!$A50)+SUMIFS(Xero!$F:$F,Xero!$B:$B,Heron!AM$9,Xero!$A:$A,Heron!$A$5,Xero!$E:$E,Heron!$A50)</f>
        <v>0</v>
      </c>
      <c r="AN50" s="32">
        <f>SUMIFS(Xero!$F:$F,Xero!$B:$B,Heron!AN$9,Xero!$A:$A,Heron!$A$4,Xero!$E:$E,Heron!$A50)+SUMIFS(Xero!$F:$F,Xero!$B:$B,Heron!AN$9,Xero!$A:$A,Heron!$A$5,Xero!$E:$E,Heron!$A50)</f>
        <v>0</v>
      </c>
      <c r="AO50" s="32">
        <f>SUMIFS(Xero!$F:$F,Xero!$B:$B,Heron!AO$9,Xero!$A:$A,Heron!$A$4,Xero!$E:$E,Heron!$A50)+SUMIFS(Xero!$F:$F,Xero!$B:$B,Heron!AO$9,Xero!$A:$A,Heron!$A$5,Xero!$E:$E,Heron!$A50)</f>
        <v>0</v>
      </c>
      <c r="AP50" s="32">
        <f>SUMIFS(Xero!$F:$F,Xero!$B:$B,Heron!AP$9,Xero!$A:$A,Heron!$A$4,Xero!$E:$E,Heron!$A50)+SUMIFS(Xero!$F:$F,Xero!$B:$B,Heron!AP$9,Xero!$A:$A,Heron!$A$5,Xero!$E:$E,Heron!$A50)</f>
        <v>0</v>
      </c>
      <c r="AQ50" s="32">
        <f>SUMIFS(Xero!$F:$F,Xero!$B:$B,Heron!AQ$9,Xero!$A:$A,Heron!$A$4,Xero!$E:$E,Heron!$A50)+SUMIFS(Xero!$F:$F,Xero!$B:$B,Heron!AQ$9,Xero!$A:$A,Heron!$A$5,Xero!$E:$E,Heron!$A50)</f>
        <v>0</v>
      </c>
      <c r="AR50" s="32">
        <f>SUMIFS(Xero!$F:$F,Xero!$B:$B,Heron!AR$9,Xero!$A:$A,Heron!$A$4,Xero!$E:$E,Heron!$A50)+SUMIFS(Xero!$F:$F,Xero!$B:$B,Heron!AR$9,Xero!$A:$A,Heron!$A$5,Xero!$E:$E,Heron!$A50)</f>
        <v>0</v>
      </c>
      <c r="AS50" s="32">
        <f>SUMIFS(Xero!$F:$F,Xero!$B:$B,Heron!AS$9,Xero!$A:$A,Heron!$A$4,Xero!$E:$E,Heron!$A50)+SUMIFS(Xero!$F:$F,Xero!$B:$B,Heron!AS$9,Xero!$A:$A,Heron!$A$5,Xero!$E:$E,Heron!$A50)</f>
        <v>0</v>
      </c>
      <c r="AT50" s="32">
        <f>SUMIFS(Xero!$F:$F,Xero!$B:$B,Heron!AT$9,Xero!$A:$A,Heron!$A$4,Xero!$E:$E,Heron!$A50)+SUMIFS(Xero!$F:$F,Xero!$B:$B,Heron!AT$9,Xero!$A:$A,Heron!$A$5,Xero!$E:$E,Heron!$A50)</f>
        <v>0</v>
      </c>
      <c r="AU50" s="32">
        <f>SUMIFS(Xero!$F:$F,Xero!$B:$B,Heron!AU$9,Xero!$A:$A,Heron!$A$4,Xero!$E:$E,Heron!$A50)+SUMIFS(Xero!$F:$F,Xero!$B:$B,Heron!AU$9,Xero!$A:$A,Heron!$A$5,Xero!$E:$E,Heron!$A50)</f>
        <v>0</v>
      </c>
      <c r="AV50" s="32">
        <f>SUMIFS(Xero!$F:$F,Xero!$B:$B,Heron!AV$9,Xero!$A:$A,Heron!$A$4,Xero!$E:$E,Heron!$A50)+SUMIFS(Xero!$F:$F,Xero!$B:$B,Heron!AV$9,Xero!$A:$A,Heron!$A$5,Xero!$E:$E,Heron!$A50)</f>
        <v>0</v>
      </c>
      <c r="AW50" s="32">
        <f>SUMIFS(Xero!$F:$F,Xero!$B:$B,Heron!AW$9,Xero!$A:$A,Heron!$A$4,Xero!$E:$E,Heron!$A50)+SUMIFS(Xero!$F:$F,Xero!$B:$B,Heron!AW$9,Xero!$A:$A,Heron!$A$5,Xero!$E:$E,Heron!$A50)</f>
        <v>0</v>
      </c>
      <c r="AX50" s="32">
        <f>SUMIFS(Xero!$F:$F,Xero!$B:$B,Heron!AX$9,Xero!$A:$A,Heron!$A$4,Xero!$E:$E,Heron!$A50)+SUMIFS(Xero!$F:$F,Xero!$B:$B,Heron!AX$9,Xero!$A:$A,Heron!$A$5,Xero!$E:$E,Heron!$A50)</f>
        <v>0</v>
      </c>
      <c r="AY50" s="32">
        <f>SUMIFS(Xero!$F:$F,Xero!$B:$B,Heron!AY$9,Xero!$A:$A,Heron!$A$4,Xero!$E:$E,Heron!$A50)+SUMIFS(Xero!$F:$F,Xero!$B:$B,Heron!AY$9,Xero!$A:$A,Heron!$A$5,Xero!$E:$E,Heron!$A50)</f>
        <v>0</v>
      </c>
      <c r="AZ50" s="32">
        <f>SUMIFS(Xero!$F:$F,Xero!$B:$B,Heron!AZ$9,Xero!$A:$A,Heron!$A$4,Xero!$E:$E,Heron!$A50)+SUMIFS(Xero!$F:$F,Xero!$B:$B,Heron!AZ$9,Xero!$A:$A,Heron!$A$5,Xero!$E:$E,Heron!$A50)</f>
        <v>0</v>
      </c>
      <c r="BA50" s="32">
        <f>SUMIFS(Xero!$F:$F,Xero!$B:$B,Heron!BA$9,Xero!$A:$A,Heron!$A$4,Xero!$E:$E,Heron!$A50)+SUMIFS(Xero!$F:$F,Xero!$B:$B,Heron!BA$9,Xero!$A:$A,Heron!$A$5,Xero!$E:$E,Heron!$A50)</f>
        <v>0</v>
      </c>
      <c r="BB50" s="32">
        <f>SUMIFS(Xero!$F:$F,Xero!$B:$B,Heron!BB$9,Xero!$A:$A,Heron!$A$4,Xero!$E:$E,Heron!$A50)+SUMIFS(Xero!$F:$F,Xero!$B:$B,Heron!BB$9,Xero!$A:$A,Heron!$A$5,Xero!$E:$E,Heron!$A50)</f>
        <v>0</v>
      </c>
      <c r="BC50" s="32">
        <f>SUMIFS(Xero!$F:$F,Xero!$B:$B,Heron!BC$9,Xero!$A:$A,Heron!$A$4,Xero!$E:$E,Heron!$A50)+SUMIFS(Xero!$F:$F,Xero!$B:$B,Heron!BC$9,Xero!$A:$A,Heron!$A$5,Xero!$E:$E,Heron!$A50)</f>
        <v>0</v>
      </c>
      <c r="BD50" s="32">
        <f>SUMIFS(Xero!$F:$F,Xero!$B:$B,Heron!BD$9,Xero!$A:$A,Heron!$A$4,Xero!$E:$E,Heron!$A50)+SUMIFS(Xero!$F:$F,Xero!$B:$B,Heron!BD$9,Xero!$A:$A,Heron!$A$5,Xero!$E:$E,Heron!$A50)</f>
        <v>0</v>
      </c>
      <c r="BE50" s="32">
        <f>SUMIFS(Xero!$F:$F,Xero!$B:$B,Heron!BE$9,Xero!$A:$A,Heron!$A$4,Xero!$E:$E,Heron!$A50)+SUMIFS(Xero!$F:$F,Xero!$B:$B,Heron!BE$9,Xero!$A:$A,Heron!$A$5,Xero!$E:$E,Heron!$A50)</f>
        <v>0</v>
      </c>
      <c r="BF50" s="32">
        <f t="shared" si="6"/>
        <v>79174.94</v>
      </c>
      <c r="BG50" s="1">
        <f t="shared" si="7"/>
        <v>79174.94</v>
      </c>
      <c r="BH50" s="1">
        <f t="shared" si="8"/>
        <v>0</v>
      </c>
    </row>
    <row r="51" spans="1:60" ht="16" x14ac:dyDescent="0.2">
      <c r="A51" s="31" t="s">
        <v>1607</v>
      </c>
      <c r="D51" s="32">
        <f>SUMIFS(Xero!$F:$F,Xero!$B:$B,Heron!D$9,Xero!$A:$A,Heron!$A$4,Xero!$E:$E,Heron!$A51)+SUMIFS(Xero!$F:$F,Xero!$B:$B,Heron!D$9,Xero!$A:$A,Heron!$A$5,Xero!$E:$E,Heron!$A51)</f>
        <v>0</v>
      </c>
      <c r="E51" s="32">
        <f>SUMIFS(Xero!$F:$F,Xero!$B:$B,Heron!E$9,Xero!$A:$A,Heron!$A$4,Xero!$E:$E,Heron!$A51)+SUMIFS(Xero!$F:$F,Xero!$B:$B,Heron!E$9,Xero!$A:$A,Heron!$A$5,Xero!$E:$E,Heron!$A51)</f>
        <v>0</v>
      </c>
      <c r="F51" s="32">
        <f>SUMIFS(Xero!$F:$F,Xero!$B:$B,Heron!F$9,Xero!$A:$A,Heron!$A$4,Xero!$E:$E,Heron!$A51)+SUMIFS(Xero!$F:$F,Xero!$B:$B,Heron!F$9,Xero!$A:$A,Heron!$A$5,Xero!$E:$E,Heron!$A51)</f>
        <v>0</v>
      </c>
      <c r="G51" s="32">
        <f>SUMIFS(Xero!$F:$F,Xero!$B:$B,Heron!G$9,Xero!$A:$A,Heron!$A$4,Xero!$E:$E,Heron!$A51)+SUMIFS(Xero!$F:$F,Xero!$B:$B,Heron!G$9,Xero!$A:$A,Heron!$A$5,Xero!$E:$E,Heron!$A51)</f>
        <v>0</v>
      </c>
      <c r="H51" s="32">
        <f>SUMIFS(Xero!$F:$F,Xero!$B:$B,Heron!H$9,Xero!$A:$A,Heron!$A$4,Xero!$E:$E,Heron!$A51)+SUMIFS(Xero!$F:$F,Xero!$B:$B,Heron!H$9,Xero!$A:$A,Heron!$A$5,Xero!$E:$E,Heron!$A51)</f>
        <v>0</v>
      </c>
      <c r="I51" s="32">
        <f>SUMIFS(Xero!$F:$F,Xero!$B:$B,Heron!I$9,Xero!$A:$A,Heron!$A$4,Xero!$E:$E,Heron!$A51)+SUMIFS(Xero!$F:$F,Xero!$B:$B,Heron!I$9,Xero!$A:$A,Heron!$A$5,Xero!$E:$E,Heron!$A51)</f>
        <v>0</v>
      </c>
      <c r="J51" s="32">
        <f>SUMIFS(Xero!$F:$F,Xero!$B:$B,Heron!J$9,Xero!$A:$A,Heron!$A$4,Xero!$E:$E,Heron!$A51)+SUMIFS(Xero!$F:$F,Xero!$B:$B,Heron!J$9,Xero!$A:$A,Heron!$A$5,Xero!$E:$E,Heron!$A51)</f>
        <v>0</v>
      </c>
      <c r="K51" s="32">
        <f>SUMIFS(Xero!$F:$F,Xero!$B:$B,Heron!K$9,Xero!$A:$A,Heron!$A$4,Xero!$E:$E,Heron!$A51)+SUMIFS(Xero!$F:$F,Xero!$B:$B,Heron!K$9,Xero!$A:$A,Heron!$A$5,Xero!$E:$E,Heron!$A51)</f>
        <v>0</v>
      </c>
      <c r="L51" s="32">
        <f>SUMIFS(Xero!$F:$F,Xero!$B:$B,Heron!L$9,Xero!$A:$A,Heron!$A$4,Xero!$E:$E,Heron!$A51)+SUMIFS(Xero!$F:$F,Xero!$B:$B,Heron!L$9,Xero!$A:$A,Heron!$A$5,Xero!$E:$E,Heron!$A51)</f>
        <v>0</v>
      </c>
      <c r="M51" s="32">
        <f>SUMIFS(Xero!$F:$F,Xero!$B:$B,Heron!M$9,Xero!$A:$A,Heron!$A$4,Xero!$E:$E,Heron!$A51)+SUMIFS(Xero!$F:$F,Xero!$B:$B,Heron!M$9,Xero!$A:$A,Heron!$A$5,Xero!$E:$E,Heron!$A51)</f>
        <v>0</v>
      </c>
      <c r="N51" s="32">
        <f>SUMIFS(Xero!$F:$F,Xero!$B:$B,Heron!N$9,Xero!$A:$A,Heron!$A$4,Xero!$E:$E,Heron!$A51)+SUMIFS(Xero!$F:$F,Xero!$B:$B,Heron!N$9,Xero!$A:$A,Heron!$A$5,Xero!$E:$E,Heron!$A51)</f>
        <v>0</v>
      </c>
      <c r="O51" s="32">
        <f>SUMIFS(Xero!$F:$F,Xero!$B:$B,Heron!O$9,Xero!$A:$A,Heron!$A$4,Xero!$E:$E,Heron!$A51)+SUMIFS(Xero!$F:$F,Xero!$B:$B,Heron!O$9,Xero!$A:$A,Heron!$A$5,Xero!$E:$E,Heron!$A51)</f>
        <v>0</v>
      </c>
      <c r="P51" s="32">
        <f>SUMIFS(Xero!$F:$F,Xero!$B:$B,Heron!P$9,Xero!$A:$A,Heron!$A$4,Xero!$E:$E,Heron!$A51)+SUMIFS(Xero!$F:$F,Xero!$B:$B,Heron!P$9,Xero!$A:$A,Heron!$A$5,Xero!$E:$E,Heron!$A51)</f>
        <v>0</v>
      </c>
      <c r="Q51" s="32">
        <f>SUMIFS(Xero!$F:$F,Xero!$B:$B,Heron!Q$9,Xero!$A:$A,Heron!$A$4,Xero!$E:$E,Heron!$A51)+SUMIFS(Xero!$F:$F,Xero!$B:$B,Heron!Q$9,Xero!$A:$A,Heron!$A$5,Xero!$E:$E,Heron!$A51)</f>
        <v>0</v>
      </c>
      <c r="R51" s="32">
        <f>SUMIFS(Xero!$F:$F,Xero!$B:$B,Heron!R$9,Xero!$A:$A,Heron!$A$4,Xero!$E:$E,Heron!$A51)+SUMIFS(Xero!$F:$F,Xero!$B:$B,Heron!R$9,Xero!$A:$A,Heron!$A$5,Xero!$E:$E,Heron!$A51)</f>
        <v>0</v>
      </c>
      <c r="S51" s="32">
        <f>SUMIFS(Xero!$F:$F,Xero!$B:$B,Heron!S$9,Xero!$A:$A,Heron!$A$4,Xero!$E:$E,Heron!$A51)+SUMIFS(Xero!$F:$F,Xero!$B:$B,Heron!S$9,Xero!$A:$A,Heron!$A$5,Xero!$E:$E,Heron!$A51)</f>
        <v>0</v>
      </c>
      <c r="T51" s="32">
        <f>SUMIFS(Xero!$F:$F,Xero!$B:$B,Heron!T$9,Xero!$A:$A,Heron!$A$4,Xero!$E:$E,Heron!$A51)+SUMIFS(Xero!$F:$F,Xero!$B:$B,Heron!T$9,Xero!$A:$A,Heron!$A$5,Xero!$E:$E,Heron!$A51)</f>
        <v>0</v>
      </c>
      <c r="U51" s="32">
        <f>SUMIFS(Xero!$F:$F,Xero!$B:$B,Heron!U$9,Xero!$A:$A,Heron!$A$4,Xero!$E:$E,Heron!$A51)+SUMIFS(Xero!$F:$F,Xero!$B:$B,Heron!U$9,Xero!$A:$A,Heron!$A$5,Xero!$E:$E,Heron!$A51)</f>
        <v>0</v>
      </c>
      <c r="V51" s="32">
        <f>SUMIFS(Xero!$F:$F,Xero!$B:$B,Heron!V$9,Xero!$A:$A,Heron!$A$4,Xero!$E:$E,Heron!$A51)+SUMIFS(Xero!$F:$F,Xero!$B:$B,Heron!V$9,Xero!$A:$A,Heron!$A$5,Xero!$E:$E,Heron!$A51)</f>
        <v>0</v>
      </c>
      <c r="W51" s="32">
        <f>SUMIFS(Xero!$F:$F,Xero!$B:$B,Heron!W$9,Xero!$A:$A,Heron!$A$4,Xero!$E:$E,Heron!$A51)+SUMIFS(Xero!$F:$F,Xero!$B:$B,Heron!W$9,Xero!$A:$A,Heron!$A$5,Xero!$E:$E,Heron!$A51)</f>
        <v>0</v>
      </c>
      <c r="X51" s="32">
        <f>SUMIFS(Xero!$F:$F,Xero!$B:$B,Heron!X$9,Xero!$A:$A,Heron!$A$4,Xero!$E:$E,Heron!$A51)+SUMIFS(Xero!$F:$F,Xero!$B:$B,Heron!X$9,Xero!$A:$A,Heron!$A$5,Xero!$E:$E,Heron!$A51)</f>
        <v>0</v>
      </c>
      <c r="Y51" s="32">
        <f>SUMIFS(Xero!$F:$F,Xero!$B:$B,Heron!Y$9,Xero!$A:$A,Heron!$A$4,Xero!$E:$E,Heron!$A51)+SUMIFS(Xero!$F:$F,Xero!$B:$B,Heron!Y$9,Xero!$A:$A,Heron!$A$5,Xero!$E:$E,Heron!$A51)</f>
        <v>0</v>
      </c>
      <c r="Z51" s="32">
        <f>SUMIFS(Xero!$F:$F,Xero!$B:$B,Heron!Z$9,Xero!$A:$A,Heron!$A$4,Xero!$E:$E,Heron!$A51)+SUMIFS(Xero!$F:$F,Xero!$B:$B,Heron!Z$9,Xero!$A:$A,Heron!$A$5,Xero!$E:$E,Heron!$A51)</f>
        <v>0</v>
      </c>
      <c r="AA51" s="32">
        <f>SUMIFS(Xero!$F:$F,Xero!$B:$B,Heron!AA$9,Xero!$A:$A,Heron!$A$4,Xero!$E:$E,Heron!$A51)+SUMIFS(Xero!$F:$F,Xero!$B:$B,Heron!AA$9,Xero!$A:$A,Heron!$A$5,Xero!$E:$E,Heron!$A51)</f>
        <v>15988</v>
      </c>
      <c r="AB51" s="32">
        <f>SUMIFS(Xero!$F:$F,Xero!$B:$B,Heron!AB$9,Xero!$A:$A,Heron!$A$4,Xero!$E:$E,Heron!$A51)+SUMIFS(Xero!$F:$F,Xero!$B:$B,Heron!AB$9,Xero!$A:$A,Heron!$A$5,Xero!$E:$E,Heron!$A51)</f>
        <v>0</v>
      </c>
      <c r="AC51" s="32">
        <f>SUMIFS(Xero!$F:$F,Xero!$B:$B,Heron!AC$9,Xero!$A:$A,Heron!$A$4,Xero!$E:$E,Heron!$A51)+SUMIFS(Xero!$F:$F,Xero!$B:$B,Heron!AC$9,Xero!$A:$A,Heron!$A$5,Xero!$E:$E,Heron!$A51)</f>
        <v>0</v>
      </c>
      <c r="AD51" s="32">
        <f>SUMIFS(Xero!$F:$F,Xero!$B:$B,Heron!AD$9,Xero!$A:$A,Heron!$A$4,Xero!$E:$E,Heron!$A51)+SUMIFS(Xero!$F:$F,Xero!$B:$B,Heron!AD$9,Xero!$A:$A,Heron!$A$5,Xero!$E:$E,Heron!$A51)</f>
        <v>0</v>
      </c>
      <c r="AE51" s="32">
        <f>SUMIFS(Xero!$F:$F,Xero!$B:$B,Heron!AE$9,Xero!$A:$A,Heron!$A$4,Xero!$E:$E,Heron!$A51)+SUMIFS(Xero!$F:$F,Xero!$B:$B,Heron!AE$9,Xero!$A:$A,Heron!$A$5,Xero!$E:$E,Heron!$A51)</f>
        <v>0</v>
      </c>
      <c r="AF51" s="32">
        <f>SUMIFS(Xero!$F:$F,Xero!$B:$B,Heron!AF$9,Xero!$A:$A,Heron!$A$4,Xero!$E:$E,Heron!$A51)+SUMIFS(Xero!$F:$F,Xero!$B:$B,Heron!AF$9,Xero!$A:$A,Heron!$A$5,Xero!$E:$E,Heron!$A51)</f>
        <v>0</v>
      </c>
      <c r="AG51" s="32">
        <f>SUMIFS(Xero!$F:$F,Xero!$B:$B,Heron!AG$9,Xero!$A:$A,Heron!$A$4,Xero!$E:$E,Heron!$A51)+SUMIFS(Xero!$F:$F,Xero!$B:$B,Heron!AG$9,Xero!$A:$A,Heron!$A$5,Xero!$E:$E,Heron!$A51)</f>
        <v>0</v>
      </c>
      <c r="AH51" s="32">
        <f>SUMIFS(Xero!$F:$F,Xero!$B:$B,Heron!AH$9,Xero!$A:$A,Heron!$A$4,Xero!$E:$E,Heron!$A51)+SUMIFS(Xero!$F:$F,Xero!$B:$B,Heron!AH$9,Xero!$A:$A,Heron!$A$5,Xero!$E:$E,Heron!$A51)</f>
        <v>0</v>
      </c>
      <c r="AI51" s="32">
        <f>SUMIFS(Xero!$F:$F,Xero!$B:$B,Heron!AI$9,Xero!$A:$A,Heron!$A$4,Xero!$E:$E,Heron!$A51)+SUMIFS(Xero!$F:$F,Xero!$B:$B,Heron!AI$9,Xero!$A:$A,Heron!$A$5,Xero!$E:$E,Heron!$A51)</f>
        <v>10540</v>
      </c>
      <c r="AJ51" s="32">
        <f>SUMIFS(Xero!$F:$F,Xero!$B:$B,Heron!AJ$9,Xero!$A:$A,Heron!$A$4,Xero!$E:$E,Heron!$A51)+SUMIFS(Xero!$F:$F,Xero!$B:$B,Heron!AJ$9,Xero!$A:$A,Heron!$A$5,Xero!$E:$E,Heron!$A51)</f>
        <v>0</v>
      </c>
      <c r="AK51" s="32">
        <f>SUMIFS(Xero!$F:$F,Xero!$B:$B,Heron!AK$9,Xero!$A:$A,Heron!$A$4,Xero!$E:$E,Heron!$A51)+SUMIFS(Xero!$F:$F,Xero!$B:$B,Heron!AK$9,Xero!$A:$A,Heron!$A$5,Xero!$E:$E,Heron!$A51)</f>
        <v>0</v>
      </c>
      <c r="AL51" s="32">
        <f>SUMIFS(Xero!$F:$F,Xero!$B:$B,Heron!AL$9,Xero!$A:$A,Heron!$A$4,Xero!$E:$E,Heron!$A51)+SUMIFS(Xero!$F:$F,Xero!$B:$B,Heron!AL$9,Xero!$A:$A,Heron!$A$5,Xero!$E:$E,Heron!$A51)</f>
        <v>0</v>
      </c>
      <c r="AM51" s="32">
        <f>SUMIFS(Xero!$F:$F,Xero!$B:$B,Heron!AM$9,Xero!$A:$A,Heron!$A$4,Xero!$E:$E,Heron!$A51)+SUMIFS(Xero!$F:$F,Xero!$B:$B,Heron!AM$9,Xero!$A:$A,Heron!$A$5,Xero!$E:$E,Heron!$A51)</f>
        <v>0</v>
      </c>
      <c r="AN51" s="32">
        <f>SUMIFS(Xero!$F:$F,Xero!$B:$B,Heron!AN$9,Xero!$A:$A,Heron!$A$4,Xero!$E:$E,Heron!$A51)+SUMIFS(Xero!$F:$F,Xero!$B:$B,Heron!AN$9,Xero!$A:$A,Heron!$A$5,Xero!$E:$E,Heron!$A51)</f>
        <v>0</v>
      </c>
      <c r="AO51" s="32">
        <f>SUMIFS(Xero!$F:$F,Xero!$B:$B,Heron!AO$9,Xero!$A:$A,Heron!$A$4,Xero!$E:$E,Heron!$A51)+SUMIFS(Xero!$F:$F,Xero!$B:$B,Heron!AO$9,Xero!$A:$A,Heron!$A$5,Xero!$E:$E,Heron!$A51)</f>
        <v>0</v>
      </c>
      <c r="AP51" s="32">
        <f>SUMIFS(Xero!$F:$F,Xero!$B:$B,Heron!AP$9,Xero!$A:$A,Heron!$A$4,Xero!$E:$E,Heron!$A51)+SUMIFS(Xero!$F:$F,Xero!$B:$B,Heron!AP$9,Xero!$A:$A,Heron!$A$5,Xero!$E:$E,Heron!$A51)</f>
        <v>0</v>
      </c>
      <c r="AQ51" s="32">
        <f>SUMIFS(Xero!$F:$F,Xero!$B:$B,Heron!AQ$9,Xero!$A:$A,Heron!$A$4,Xero!$E:$E,Heron!$A51)+SUMIFS(Xero!$F:$F,Xero!$B:$B,Heron!AQ$9,Xero!$A:$A,Heron!$A$5,Xero!$E:$E,Heron!$A51)</f>
        <v>0</v>
      </c>
      <c r="AR51" s="32">
        <f>SUMIFS(Xero!$F:$F,Xero!$B:$B,Heron!AR$9,Xero!$A:$A,Heron!$A$4,Xero!$E:$E,Heron!$A51)+SUMIFS(Xero!$F:$F,Xero!$B:$B,Heron!AR$9,Xero!$A:$A,Heron!$A$5,Xero!$E:$E,Heron!$A51)</f>
        <v>0</v>
      </c>
      <c r="AS51" s="32">
        <f>SUMIFS(Xero!$F:$F,Xero!$B:$B,Heron!AS$9,Xero!$A:$A,Heron!$A$4,Xero!$E:$E,Heron!$A51)+SUMIFS(Xero!$F:$F,Xero!$B:$B,Heron!AS$9,Xero!$A:$A,Heron!$A$5,Xero!$E:$E,Heron!$A51)</f>
        <v>0</v>
      </c>
      <c r="AT51" s="32">
        <f>SUMIFS(Xero!$F:$F,Xero!$B:$B,Heron!AT$9,Xero!$A:$A,Heron!$A$4,Xero!$E:$E,Heron!$A51)+SUMIFS(Xero!$F:$F,Xero!$B:$B,Heron!AT$9,Xero!$A:$A,Heron!$A$5,Xero!$E:$E,Heron!$A51)</f>
        <v>0</v>
      </c>
      <c r="AU51" s="32">
        <f>SUMIFS(Xero!$F:$F,Xero!$B:$B,Heron!AU$9,Xero!$A:$A,Heron!$A$4,Xero!$E:$E,Heron!$A51)+SUMIFS(Xero!$F:$F,Xero!$B:$B,Heron!AU$9,Xero!$A:$A,Heron!$A$5,Xero!$E:$E,Heron!$A51)</f>
        <v>0</v>
      </c>
      <c r="AV51" s="32">
        <f>SUMIFS(Xero!$F:$F,Xero!$B:$B,Heron!AV$9,Xero!$A:$A,Heron!$A$4,Xero!$E:$E,Heron!$A51)+SUMIFS(Xero!$F:$F,Xero!$B:$B,Heron!AV$9,Xero!$A:$A,Heron!$A$5,Xero!$E:$E,Heron!$A51)</f>
        <v>0</v>
      </c>
      <c r="AW51" s="32">
        <f>SUMIFS(Xero!$F:$F,Xero!$B:$B,Heron!AW$9,Xero!$A:$A,Heron!$A$4,Xero!$E:$E,Heron!$A51)+SUMIFS(Xero!$F:$F,Xero!$B:$B,Heron!AW$9,Xero!$A:$A,Heron!$A$5,Xero!$E:$E,Heron!$A51)</f>
        <v>0</v>
      </c>
      <c r="AX51" s="32">
        <f>SUMIFS(Xero!$F:$F,Xero!$B:$B,Heron!AX$9,Xero!$A:$A,Heron!$A$4,Xero!$E:$E,Heron!$A51)+SUMIFS(Xero!$F:$F,Xero!$B:$B,Heron!AX$9,Xero!$A:$A,Heron!$A$5,Xero!$E:$E,Heron!$A51)</f>
        <v>0</v>
      </c>
      <c r="AY51" s="32">
        <f>SUMIFS(Xero!$F:$F,Xero!$B:$B,Heron!AY$9,Xero!$A:$A,Heron!$A$4,Xero!$E:$E,Heron!$A51)+SUMIFS(Xero!$F:$F,Xero!$B:$B,Heron!AY$9,Xero!$A:$A,Heron!$A$5,Xero!$E:$E,Heron!$A51)</f>
        <v>0</v>
      </c>
      <c r="AZ51" s="32">
        <f>SUMIFS(Xero!$F:$F,Xero!$B:$B,Heron!AZ$9,Xero!$A:$A,Heron!$A$4,Xero!$E:$E,Heron!$A51)+SUMIFS(Xero!$F:$F,Xero!$B:$B,Heron!AZ$9,Xero!$A:$A,Heron!$A$5,Xero!$E:$E,Heron!$A51)</f>
        <v>0</v>
      </c>
      <c r="BA51" s="32">
        <f>SUMIFS(Xero!$F:$F,Xero!$B:$B,Heron!BA$9,Xero!$A:$A,Heron!$A$4,Xero!$E:$E,Heron!$A51)+SUMIFS(Xero!$F:$F,Xero!$B:$B,Heron!BA$9,Xero!$A:$A,Heron!$A$5,Xero!$E:$E,Heron!$A51)</f>
        <v>0</v>
      </c>
      <c r="BB51" s="32">
        <f>SUMIFS(Xero!$F:$F,Xero!$B:$B,Heron!BB$9,Xero!$A:$A,Heron!$A$4,Xero!$E:$E,Heron!$A51)+SUMIFS(Xero!$F:$F,Xero!$B:$B,Heron!BB$9,Xero!$A:$A,Heron!$A$5,Xero!$E:$E,Heron!$A51)</f>
        <v>0</v>
      </c>
      <c r="BC51" s="32">
        <f>SUMIFS(Xero!$F:$F,Xero!$B:$B,Heron!BC$9,Xero!$A:$A,Heron!$A$4,Xero!$E:$E,Heron!$A51)+SUMIFS(Xero!$F:$F,Xero!$B:$B,Heron!BC$9,Xero!$A:$A,Heron!$A$5,Xero!$E:$E,Heron!$A51)</f>
        <v>0</v>
      </c>
      <c r="BD51" s="32">
        <f>SUMIFS(Xero!$F:$F,Xero!$B:$B,Heron!BD$9,Xero!$A:$A,Heron!$A$4,Xero!$E:$E,Heron!$A51)+SUMIFS(Xero!$F:$F,Xero!$B:$B,Heron!BD$9,Xero!$A:$A,Heron!$A$5,Xero!$E:$E,Heron!$A51)</f>
        <v>0</v>
      </c>
      <c r="BE51" s="32">
        <f>SUMIFS(Xero!$F:$F,Xero!$B:$B,Heron!BE$9,Xero!$A:$A,Heron!$A$4,Xero!$E:$E,Heron!$A51)+SUMIFS(Xero!$F:$F,Xero!$B:$B,Heron!BE$9,Xero!$A:$A,Heron!$A$5,Xero!$E:$E,Heron!$A51)</f>
        <v>0</v>
      </c>
      <c r="BF51" s="32">
        <f t="shared" si="6"/>
        <v>26528</v>
      </c>
      <c r="BG51" s="1">
        <f t="shared" si="7"/>
        <v>26528</v>
      </c>
      <c r="BH51" s="1">
        <f t="shared" si="8"/>
        <v>0</v>
      </c>
    </row>
    <row r="52" spans="1:60" ht="16" x14ac:dyDescent="0.2">
      <c r="A52" s="31" t="s">
        <v>1525</v>
      </c>
      <c r="D52" s="32">
        <f>SUMIFS(Xero!$F:$F,Xero!$B:$B,Heron!D$9,Xero!$A:$A,Heron!$A$4,Xero!$E:$E,Heron!$A52)+SUMIFS(Xero!$F:$F,Xero!$B:$B,Heron!D$9,Xero!$A:$A,Heron!$A$5,Xero!$E:$E,Heron!$A52)</f>
        <v>0</v>
      </c>
      <c r="E52" s="32">
        <f>SUMIFS(Xero!$F:$F,Xero!$B:$B,Heron!E$9,Xero!$A:$A,Heron!$A$4,Xero!$E:$E,Heron!$A52)+SUMIFS(Xero!$F:$F,Xero!$B:$B,Heron!E$9,Xero!$A:$A,Heron!$A$5,Xero!$E:$E,Heron!$A52)</f>
        <v>0</v>
      </c>
      <c r="F52" s="32">
        <f>SUMIFS(Xero!$F:$F,Xero!$B:$B,Heron!F$9,Xero!$A:$A,Heron!$A$4,Xero!$E:$E,Heron!$A52)+SUMIFS(Xero!$F:$F,Xero!$B:$B,Heron!F$9,Xero!$A:$A,Heron!$A$5,Xero!$E:$E,Heron!$A52)</f>
        <v>0</v>
      </c>
      <c r="G52" s="32">
        <f>SUMIFS(Xero!$F:$F,Xero!$B:$B,Heron!G$9,Xero!$A:$A,Heron!$A$4,Xero!$E:$E,Heron!$A52)+SUMIFS(Xero!$F:$F,Xero!$B:$B,Heron!G$9,Xero!$A:$A,Heron!$A$5,Xero!$E:$E,Heron!$A52)</f>
        <v>0</v>
      </c>
      <c r="H52" s="32">
        <f>SUMIFS(Xero!$F:$F,Xero!$B:$B,Heron!H$9,Xero!$A:$A,Heron!$A$4,Xero!$E:$E,Heron!$A52)+SUMIFS(Xero!$F:$F,Xero!$B:$B,Heron!H$9,Xero!$A:$A,Heron!$A$5,Xero!$E:$E,Heron!$A52)</f>
        <v>0</v>
      </c>
      <c r="I52" s="32">
        <f>SUMIFS(Xero!$F:$F,Xero!$B:$B,Heron!I$9,Xero!$A:$A,Heron!$A$4,Xero!$E:$E,Heron!$A52)+SUMIFS(Xero!$F:$F,Xero!$B:$B,Heron!I$9,Xero!$A:$A,Heron!$A$5,Xero!$E:$E,Heron!$A52)</f>
        <v>0</v>
      </c>
      <c r="J52" s="32">
        <f>SUMIFS(Xero!$F:$F,Xero!$B:$B,Heron!J$9,Xero!$A:$A,Heron!$A$4,Xero!$E:$E,Heron!$A52)+SUMIFS(Xero!$F:$F,Xero!$B:$B,Heron!J$9,Xero!$A:$A,Heron!$A$5,Xero!$E:$E,Heron!$A52)</f>
        <v>0</v>
      </c>
      <c r="K52" s="32">
        <f>SUMIFS(Xero!$F:$F,Xero!$B:$B,Heron!K$9,Xero!$A:$A,Heron!$A$4,Xero!$E:$E,Heron!$A52)+SUMIFS(Xero!$F:$F,Xero!$B:$B,Heron!K$9,Xero!$A:$A,Heron!$A$5,Xero!$E:$E,Heron!$A52)</f>
        <v>0</v>
      </c>
      <c r="L52" s="32">
        <f>SUMIFS(Xero!$F:$F,Xero!$B:$B,Heron!L$9,Xero!$A:$A,Heron!$A$4,Xero!$E:$E,Heron!$A52)+SUMIFS(Xero!$F:$F,Xero!$B:$B,Heron!L$9,Xero!$A:$A,Heron!$A$5,Xero!$E:$E,Heron!$A52)</f>
        <v>0</v>
      </c>
      <c r="M52" s="32">
        <f>SUMIFS(Xero!$F:$F,Xero!$B:$B,Heron!M$9,Xero!$A:$A,Heron!$A$4,Xero!$E:$E,Heron!$A52)+SUMIFS(Xero!$F:$F,Xero!$B:$B,Heron!M$9,Xero!$A:$A,Heron!$A$5,Xero!$E:$E,Heron!$A52)</f>
        <v>0</v>
      </c>
      <c r="N52" s="32">
        <f>SUMIFS(Xero!$F:$F,Xero!$B:$B,Heron!N$9,Xero!$A:$A,Heron!$A$4,Xero!$E:$E,Heron!$A52)+SUMIFS(Xero!$F:$F,Xero!$B:$B,Heron!N$9,Xero!$A:$A,Heron!$A$5,Xero!$E:$E,Heron!$A52)</f>
        <v>0</v>
      </c>
      <c r="O52" s="32">
        <f>SUMIFS(Xero!$F:$F,Xero!$B:$B,Heron!O$9,Xero!$A:$A,Heron!$A$4,Xero!$E:$E,Heron!$A52)+SUMIFS(Xero!$F:$F,Xero!$B:$B,Heron!O$9,Xero!$A:$A,Heron!$A$5,Xero!$E:$E,Heron!$A52)</f>
        <v>0</v>
      </c>
      <c r="P52" s="32">
        <f>SUMIFS(Xero!$F:$F,Xero!$B:$B,Heron!P$9,Xero!$A:$A,Heron!$A$4,Xero!$E:$E,Heron!$A52)+SUMIFS(Xero!$F:$F,Xero!$B:$B,Heron!P$9,Xero!$A:$A,Heron!$A$5,Xero!$E:$E,Heron!$A52)</f>
        <v>0</v>
      </c>
      <c r="Q52" s="32">
        <f>SUMIFS(Xero!$F:$F,Xero!$B:$B,Heron!Q$9,Xero!$A:$A,Heron!$A$4,Xero!$E:$E,Heron!$A52)+SUMIFS(Xero!$F:$F,Xero!$B:$B,Heron!Q$9,Xero!$A:$A,Heron!$A$5,Xero!$E:$E,Heron!$A52)</f>
        <v>0</v>
      </c>
      <c r="R52" s="32">
        <f>SUMIFS(Xero!$F:$F,Xero!$B:$B,Heron!R$9,Xero!$A:$A,Heron!$A$4,Xero!$E:$E,Heron!$A52)+SUMIFS(Xero!$F:$F,Xero!$B:$B,Heron!R$9,Xero!$A:$A,Heron!$A$5,Xero!$E:$E,Heron!$A52)</f>
        <v>0</v>
      </c>
      <c r="S52" s="32">
        <f>SUMIFS(Xero!$F:$F,Xero!$B:$B,Heron!S$9,Xero!$A:$A,Heron!$A$4,Xero!$E:$E,Heron!$A52)+SUMIFS(Xero!$F:$F,Xero!$B:$B,Heron!S$9,Xero!$A:$A,Heron!$A$5,Xero!$E:$E,Heron!$A52)</f>
        <v>0</v>
      </c>
      <c r="T52" s="32">
        <f>SUMIFS(Xero!$F:$F,Xero!$B:$B,Heron!T$9,Xero!$A:$A,Heron!$A$4,Xero!$E:$E,Heron!$A52)+SUMIFS(Xero!$F:$F,Xero!$B:$B,Heron!T$9,Xero!$A:$A,Heron!$A$5,Xero!$E:$E,Heron!$A52)</f>
        <v>0</v>
      </c>
      <c r="U52" s="32">
        <f>SUMIFS(Xero!$F:$F,Xero!$B:$B,Heron!U$9,Xero!$A:$A,Heron!$A$4,Xero!$E:$E,Heron!$A52)+SUMIFS(Xero!$F:$F,Xero!$B:$B,Heron!U$9,Xero!$A:$A,Heron!$A$5,Xero!$E:$E,Heron!$A52)</f>
        <v>0</v>
      </c>
      <c r="V52" s="32">
        <f>SUMIFS(Xero!$F:$F,Xero!$B:$B,Heron!V$9,Xero!$A:$A,Heron!$A$4,Xero!$E:$E,Heron!$A52)+SUMIFS(Xero!$F:$F,Xero!$B:$B,Heron!V$9,Xero!$A:$A,Heron!$A$5,Xero!$E:$E,Heron!$A52)</f>
        <v>0</v>
      </c>
      <c r="W52" s="32">
        <f>SUMIFS(Xero!$F:$F,Xero!$B:$B,Heron!W$9,Xero!$A:$A,Heron!$A$4,Xero!$E:$E,Heron!$A52)+SUMIFS(Xero!$F:$F,Xero!$B:$B,Heron!W$9,Xero!$A:$A,Heron!$A$5,Xero!$E:$E,Heron!$A52)</f>
        <v>0</v>
      </c>
      <c r="X52" s="32">
        <f>SUMIFS(Xero!$F:$F,Xero!$B:$B,Heron!X$9,Xero!$A:$A,Heron!$A$4,Xero!$E:$E,Heron!$A52)+SUMIFS(Xero!$F:$F,Xero!$B:$B,Heron!X$9,Xero!$A:$A,Heron!$A$5,Xero!$E:$E,Heron!$A52)</f>
        <v>27473.64</v>
      </c>
      <c r="Y52" s="32">
        <f>SUMIFS(Xero!$F:$F,Xero!$B:$B,Heron!Y$9,Xero!$A:$A,Heron!$A$4,Xero!$E:$E,Heron!$A52)+SUMIFS(Xero!$F:$F,Xero!$B:$B,Heron!Y$9,Xero!$A:$A,Heron!$A$5,Xero!$E:$E,Heron!$A52)</f>
        <v>175176.84</v>
      </c>
      <c r="Z52" s="32">
        <f>SUMIFS(Xero!$F:$F,Xero!$B:$B,Heron!Z$9,Xero!$A:$A,Heron!$A$4,Xero!$E:$E,Heron!$A52)+SUMIFS(Xero!$F:$F,Xero!$B:$B,Heron!Z$9,Xero!$A:$A,Heron!$A$5,Xero!$E:$E,Heron!$A52)</f>
        <v>14453.64</v>
      </c>
      <c r="AA52" s="32">
        <f>SUMIFS(Xero!$F:$F,Xero!$B:$B,Heron!AA$9,Xero!$A:$A,Heron!$A$4,Xero!$E:$E,Heron!$A52)+SUMIFS(Xero!$F:$F,Xero!$B:$B,Heron!AA$9,Xero!$A:$A,Heron!$A$5,Xero!$E:$E,Heron!$A52)</f>
        <v>63374.28</v>
      </c>
      <c r="AB52" s="32">
        <f>SUMIFS(Xero!$F:$F,Xero!$B:$B,Heron!AB$9,Xero!$A:$A,Heron!$A$4,Xero!$E:$E,Heron!$A52)+SUMIFS(Xero!$F:$F,Xero!$B:$B,Heron!AB$9,Xero!$A:$A,Heron!$A$5,Xero!$E:$E,Heron!$A52)</f>
        <v>0</v>
      </c>
      <c r="AC52" s="32">
        <f>SUMIFS(Xero!$F:$F,Xero!$B:$B,Heron!AC$9,Xero!$A:$A,Heron!$A$4,Xero!$E:$E,Heron!$A52)+SUMIFS(Xero!$F:$F,Xero!$B:$B,Heron!AC$9,Xero!$A:$A,Heron!$A$5,Xero!$E:$E,Heron!$A52)</f>
        <v>0</v>
      </c>
      <c r="AD52" s="32">
        <f>SUMIFS(Xero!$F:$F,Xero!$B:$B,Heron!AD$9,Xero!$A:$A,Heron!$A$4,Xero!$E:$E,Heron!$A52)+SUMIFS(Xero!$F:$F,Xero!$B:$B,Heron!AD$9,Xero!$A:$A,Heron!$A$5,Xero!$E:$E,Heron!$A52)</f>
        <v>171178.44</v>
      </c>
      <c r="AE52" s="32">
        <f>SUMIFS(Xero!$F:$F,Xero!$B:$B,Heron!AE$9,Xero!$A:$A,Heron!$A$4,Xero!$E:$E,Heron!$A52)+SUMIFS(Xero!$F:$F,Xero!$B:$B,Heron!AE$9,Xero!$A:$A,Heron!$A$5,Xero!$E:$E,Heron!$A52)</f>
        <v>0</v>
      </c>
      <c r="AF52" s="32">
        <f>SUMIFS(Xero!$F:$F,Xero!$B:$B,Heron!AF$9,Xero!$A:$A,Heron!$A$4,Xero!$E:$E,Heron!$A52)+SUMIFS(Xero!$F:$F,Xero!$B:$B,Heron!AF$9,Xero!$A:$A,Heron!$A$5,Xero!$E:$E,Heron!$A52)</f>
        <v>0</v>
      </c>
      <c r="AG52" s="32">
        <f>SUMIFS(Xero!$F:$F,Xero!$B:$B,Heron!AG$9,Xero!$A:$A,Heron!$A$4,Xero!$E:$E,Heron!$A52)+SUMIFS(Xero!$F:$F,Xero!$B:$B,Heron!AG$9,Xero!$A:$A,Heron!$A$5,Xero!$E:$E,Heron!$A52)</f>
        <v>0</v>
      </c>
      <c r="AH52" s="32">
        <f>SUMIFS(Xero!$F:$F,Xero!$B:$B,Heron!AH$9,Xero!$A:$A,Heron!$A$4,Xero!$E:$E,Heron!$A52)+SUMIFS(Xero!$F:$F,Xero!$B:$B,Heron!AH$9,Xero!$A:$A,Heron!$A$5,Xero!$E:$E,Heron!$A52)</f>
        <v>209891.04</v>
      </c>
      <c r="AI52" s="32">
        <f>SUMIFS(Xero!$F:$F,Xero!$B:$B,Heron!AI$9,Xero!$A:$A,Heron!$A$4,Xero!$E:$E,Heron!$A52)+SUMIFS(Xero!$F:$F,Xero!$B:$B,Heron!AI$9,Xero!$A:$A,Heron!$A$5,Xero!$E:$E,Heron!$A52)</f>
        <v>0</v>
      </c>
      <c r="AJ52" s="32">
        <f>SUMIFS(Xero!$F:$F,Xero!$B:$B,Heron!AJ$9,Xero!$A:$A,Heron!$A$4,Xero!$E:$E,Heron!$A52)+SUMIFS(Xero!$F:$F,Xero!$B:$B,Heron!AJ$9,Xero!$A:$A,Heron!$A$5,Xero!$E:$E,Heron!$A52)</f>
        <v>0</v>
      </c>
      <c r="AK52" s="32">
        <f>SUMIFS(Xero!$F:$F,Xero!$B:$B,Heron!AK$9,Xero!$A:$A,Heron!$A$4,Xero!$E:$E,Heron!$A52)+SUMIFS(Xero!$F:$F,Xero!$B:$B,Heron!AK$9,Xero!$A:$A,Heron!$A$5,Xero!$E:$E,Heron!$A52)</f>
        <v>0</v>
      </c>
      <c r="AL52" s="32">
        <f>SUMIFS(Xero!$F:$F,Xero!$B:$B,Heron!AL$9,Xero!$A:$A,Heron!$A$4,Xero!$E:$E,Heron!$A52)+SUMIFS(Xero!$F:$F,Xero!$B:$B,Heron!AL$9,Xero!$A:$A,Heron!$A$5,Xero!$E:$E,Heron!$A52)</f>
        <v>0</v>
      </c>
      <c r="AM52" s="32">
        <f>SUMIFS(Xero!$F:$F,Xero!$B:$B,Heron!AM$9,Xero!$A:$A,Heron!$A$4,Xero!$E:$E,Heron!$A52)+SUMIFS(Xero!$F:$F,Xero!$B:$B,Heron!AM$9,Xero!$A:$A,Heron!$A$5,Xero!$E:$E,Heron!$A52)</f>
        <v>0</v>
      </c>
      <c r="AN52" s="32">
        <f>SUMIFS(Xero!$F:$F,Xero!$B:$B,Heron!AN$9,Xero!$A:$A,Heron!$A$4,Xero!$E:$E,Heron!$A52)+SUMIFS(Xero!$F:$F,Xero!$B:$B,Heron!AN$9,Xero!$A:$A,Heron!$A$5,Xero!$E:$E,Heron!$A52)</f>
        <v>0</v>
      </c>
      <c r="AO52" s="32">
        <f>SUMIFS(Xero!$F:$F,Xero!$B:$B,Heron!AO$9,Xero!$A:$A,Heron!$A$4,Xero!$E:$E,Heron!$A52)+SUMIFS(Xero!$F:$F,Xero!$B:$B,Heron!AO$9,Xero!$A:$A,Heron!$A$5,Xero!$E:$E,Heron!$A52)</f>
        <v>0</v>
      </c>
      <c r="AP52" s="32">
        <f>SUMIFS(Xero!$F:$F,Xero!$B:$B,Heron!AP$9,Xero!$A:$A,Heron!$A$4,Xero!$E:$E,Heron!$A52)+SUMIFS(Xero!$F:$F,Xero!$B:$B,Heron!AP$9,Xero!$A:$A,Heron!$A$5,Xero!$E:$E,Heron!$A52)</f>
        <v>0</v>
      </c>
      <c r="AQ52" s="32">
        <f>SUMIFS(Xero!$F:$F,Xero!$B:$B,Heron!AQ$9,Xero!$A:$A,Heron!$A$4,Xero!$E:$E,Heron!$A52)+SUMIFS(Xero!$F:$F,Xero!$B:$B,Heron!AQ$9,Xero!$A:$A,Heron!$A$5,Xero!$E:$E,Heron!$A52)</f>
        <v>0</v>
      </c>
      <c r="AR52" s="32">
        <f>SUMIFS(Xero!$F:$F,Xero!$B:$B,Heron!AR$9,Xero!$A:$A,Heron!$A$4,Xero!$E:$E,Heron!$A52)+SUMIFS(Xero!$F:$F,Xero!$B:$B,Heron!AR$9,Xero!$A:$A,Heron!$A$5,Xero!$E:$E,Heron!$A52)</f>
        <v>0</v>
      </c>
      <c r="AS52" s="32">
        <f>SUMIFS(Xero!$F:$F,Xero!$B:$B,Heron!AS$9,Xero!$A:$A,Heron!$A$4,Xero!$E:$E,Heron!$A52)+SUMIFS(Xero!$F:$F,Xero!$B:$B,Heron!AS$9,Xero!$A:$A,Heron!$A$5,Xero!$E:$E,Heron!$A52)</f>
        <v>0</v>
      </c>
      <c r="AT52" s="32">
        <f>SUMIFS(Xero!$F:$F,Xero!$B:$B,Heron!AT$9,Xero!$A:$A,Heron!$A$4,Xero!$E:$E,Heron!$A52)+SUMIFS(Xero!$F:$F,Xero!$B:$B,Heron!AT$9,Xero!$A:$A,Heron!$A$5,Xero!$E:$E,Heron!$A52)</f>
        <v>0</v>
      </c>
      <c r="AU52" s="32">
        <f>SUMIFS(Xero!$F:$F,Xero!$B:$B,Heron!AU$9,Xero!$A:$A,Heron!$A$4,Xero!$E:$E,Heron!$A52)+SUMIFS(Xero!$F:$F,Xero!$B:$B,Heron!AU$9,Xero!$A:$A,Heron!$A$5,Xero!$E:$E,Heron!$A52)</f>
        <v>0</v>
      </c>
      <c r="AV52" s="32">
        <f>SUMIFS(Xero!$F:$F,Xero!$B:$B,Heron!AV$9,Xero!$A:$A,Heron!$A$4,Xero!$E:$E,Heron!$A52)+SUMIFS(Xero!$F:$F,Xero!$B:$B,Heron!AV$9,Xero!$A:$A,Heron!$A$5,Xero!$E:$E,Heron!$A52)</f>
        <v>0</v>
      </c>
      <c r="AW52" s="32">
        <f>SUMIFS(Xero!$F:$F,Xero!$B:$B,Heron!AW$9,Xero!$A:$A,Heron!$A$4,Xero!$E:$E,Heron!$A52)+SUMIFS(Xero!$F:$F,Xero!$B:$B,Heron!AW$9,Xero!$A:$A,Heron!$A$5,Xero!$E:$E,Heron!$A52)</f>
        <v>0</v>
      </c>
      <c r="AX52" s="32">
        <f>SUMIFS(Xero!$F:$F,Xero!$B:$B,Heron!AX$9,Xero!$A:$A,Heron!$A$4,Xero!$E:$E,Heron!$A52)+SUMIFS(Xero!$F:$F,Xero!$B:$B,Heron!AX$9,Xero!$A:$A,Heron!$A$5,Xero!$E:$E,Heron!$A52)</f>
        <v>0</v>
      </c>
      <c r="AY52" s="32">
        <f>SUMIFS(Xero!$F:$F,Xero!$B:$B,Heron!AY$9,Xero!$A:$A,Heron!$A$4,Xero!$E:$E,Heron!$A52)+SUMIFS(Xero!$F:$F,Xero!$B:$B,Heron!AY$9,Xero!$A:$A,Heron!$A$5,Xero!$E:$E,Heron!$A52)</f>
        <v>0</v>
      </c>
      <c r="AZ52" s="32">
        <f>SUMIFS(Xero!$F:$F,Xero!$B:$B,Heron!AZ$9,Xero!$A:$A,Heron!$A$4,Xero!$E:$E,Heron!$A52)+SUMIFS(Xero!$F:$F,Xero!$B:$B,Heron!AZ$9,Xero!$A:$A,Heron!$A$5,Xero!$E:$E,Heron!$A52)</f>
        <v>0</v>
      </c>
      <c r="BA52" s="32">
        <f>SUMIFS(Xero!$F:$F,Xero!$B:$B,Heron!BA$9,Xero!$A:$A,Heron!$A$4,Xero!$E:$E,Heron!$A52)+SUMIFS(Xero!$F:$F,Xero!$B:$B,Heron!BA$9,Xero!$A:$A,Heron!$A$5,Xero!$E:$E,Heron!$A52)</f>
        <v>0</v>
      </c>
      <c r="BB52" s="32">
        <f>SUMIFS(Xero!$F:$F,Xero!$B:$B,Heron!BB$9,Xero!$A:$A,Heron!$A$4,Xero!$E:$E,Heron!$A52)+SUMIFS(Xero!$F:$F,Xero!$B:$B,Heron!BB$9,Xero!$A:$A,Heron!$A$5,Xero!$E:$E,Heron!$A52)</f>
        <v>0</v>
      </c>
      <c r="BC52" s="32">
        <f>SUMIFS(Xero!$F:$F,Xero!$B:$B,Heron!BC$9,Xero!$A:$A,Heron!$A$4,Xero!$E:$E,Heron!$A52)+SUMIFS(Xero!$F:$F,Xero!$B:$B,Heron!BC$9,Xero!$A:$A,Heron!$A$5,Xero!$E:$E,Heron!$A52)</f>
        <v>0</v>
      </c>
      <c r="BD52" s="32">
        <f>SUMIFS(Xero!$F:$F,Xero!$B:$B,Heron!BD$9,Xero!$A:$A,Heron!$A$4,Xero!$E:$E,Heron!$A52)+SUMIFS(Xero!$F:$F,Xero!$B:$B,Heron!BD$9,Xero!$A:$A,Heron!$A$5,Xero!$E:$E,Heron!$A52)</f>
        <v>0</v>
      </c>
      <c r="BE52" s="32">
        <f>SUMIFS(Xero!$F:$F,Xero!$B:$B,Heron!BE$9,Xero!$A:$A,Heron!$A$4,Xero!$E:$E,Heron!$A52)+SUMIFS(Xero!$F:$F,Xero!$B:$B,Heron!BE$9,Xero!$A:$A,Heron!$A$5,Xero!$E:$E,Heron!$A52)</f>
        <v>0</v>
      </c>
      <c r="BF52" s="32">
        <f t="shared" si="6"/>
        <v>661547.88</v>
      </c>
      <c r="BG52" s="1">
        <f t="shared" si="7"/>
        <v>661547.88</v>
      </c>
      <c r="BH52" s="1">
        <f t="shared" si="8"/>
        <v>0</v>
      </c>
    </row>
    <row r="53" spans="1:60" ht="16" x14ac:dyDescent="0.2">
      <c r="A53" s="31" t="s">
        <v>1509</v>
      </c>
      <c r="D53" s="32">
        <f>SUMIFS(Xero!$F:$F,Xero!$B:$B,Heron!D$9,Xero!$A:$A,Heron!$A$4,Xero!$E:$E,Heron!$A53)+SUMIFS(Xero!$F:$F,Xero!$B:$B,Heron!D$9,Xero!$A:$A,Heron!$A$5,Xero!$E:$E,Heron!$A53)</f>
        <v>0</v>
      </c>
      <c r="E53" s="32">
        <f>SUMIFS(Xero!$F:$F,Xero!$B:$B,Heron!E$9,Xero!$A:$A,Heron!$A$4,Xero!$E:$E,Heron!$A53)+SUMIFS(Xero!$F:$F,Xero!$B:$B,Heron!E$9,Xero!$A:$A,Heron!$A$5,Xero!$E:$E,Heron!$A53)</f>
        <v>0</v>
      </c>
      <c r="F53" s="32">
        <f>SUMIFS(Xero!$F:$F,Xero!$B:$B,Heron!F$9,Xero!$A:$A,Heron!$A$4,Xero!$E:$E,Heron!$A53)+SUMIFS(Xero!$F:$F,Xero!$B:$B,Heron!F$9,Xero!$A:$A,Heron!$A$5,Xero!$E:$E,Heron!$A53)</f>
        <v>0</v>
      </c>
      <c r="G53" s="32">
        <f>SUMIFS(Xero!$F:$F,Xero!$B:$B,Heron!G$9,Xero!$A:$A,Heron!$A$4,Xero!$E:$E,Heron!$A53)+SUMIFS(Xero!$F:$F,Xero!$B:$B,Heron!G$9,Xero!$A:$A,Heron!$A$5,Xero!$E:$E,Heron!$A53)</f>
        <v>0</v>
      </c>
      <c r="H53" s="32">
        <f>SUMIFS(Xero!$F:$F,Xero!$B:$B,Heron!H$9,Xero!$A:$A,Heron!$A$4,Xero!$E:$E,Heron!$A53)+SUMIFS(Xero!$F:$F,Xero!$B:$B,Heron!H$9,Xero!$A:$A,Heron!$A$5,Xero!$E:$E,Heron!$A53)</f>
        <v>0</v>
      </c>
      <c r="I53" s="32">
        <f>SUMIFS(Xero!$F:$F,Xero!$B:$B,Heron!I$9,Xero!$A:$A,Heron!$A$4,Xero!$E:$E,Heron!$A53)+SUMIFS(Xero!$F:$F,Xero!$B:$B,Heron!I$9,Xero!$A:$A,Heron!$A$5,Xero!$E:$E,Heron!$A53)</f>
        <v>0</v>
      </c>
      <c r="J53" s="32">
        <f>SUMIFS(Xero!$F:$F,Xero!$B:$B,Heron!J$9,Xero!$A:$A,Heron!$A$4,Xero!$E:$E,Heron!$A53)+SUMIFS(Xero!$F:$F,Xero!$B:$B,Heron!J$9,Xero!$A:$A,Heron!$A$5,Xero!$E:$E,Heron!$A53)</f>
        <v>0</v>
      </c>
      <c r="K53" s="32">
        <f>SUMIFS(Xero!$F:$F,Xero!$B:$B,Heron!K$9,Xero!$A:$A,Heron!$A$4,Xero!$E:$E,Heron!$A53)+SUMIFS(Xero!$F:$F,Xero!$B:$B,Heron!K$9,Xero!$A:$A,Heron!$A$5,Xero!$E:$E,Heron!$A53)</f>
        <v>0</v>
      </c>
      <c r="L53" s="32">
        <f>SUMIFS(Xero!$F:$F,Xero!$B:$B,Heron!L$9,Xero!$A:$A,Heron!$A$4,Xero!$E:$E,Heron!$A53)+SUMIFS(Xero!$F:$F,Xero!$B:$B,Heron!L$9,Xero!$A:$A,Heron!$A$5,Xero!$E:$E,Heron!$A53)</f>
        <v>0</v>
      </c>
      <c r="M53" s="32">
        <f>SUMIFS(Xero!$F:$F,Xero!$B:$B,Heron!M$9,Xero!$A:$A,Heron!$A$4,Xero!$E:$E,Heron!$A53)+SUMIFS(Xero!$F:$F,Xero!$B:$B,Heron!M$9,Xero!$A:$A,Heron!$A$5,Xero!$E:$E,Heron!$A53)</f>
        <v>0</v>
      </c>
      <c r="N53" s="32">
        <f>SUMIFS(Xero!$F:$F,Xero!$B:$B,Heron!N$9,Xero!$A:$A,Heron!$A$4,Xero!$E:$E,Heron!$A53)+SUMIFS(Xero!$F:$F,Xero!$B:$B,Heron!N$9,Xero!$A:$A,Heron!$A$5,Xero!$E:$E,Heron!$A53)</f>
        <v>0</v>
      </c>
      <c r="O53" s="32">
        <f>SUMIFS(Xero!$F:$F,Xero!$B:$B,Heron!O$9,Xero!$A:$A,Heron!$A$4,Xero!$E:$E,Heron!$A53)+SUMIFS(Xero!$F:$F,Xero!$B:$B,Heron!O$9,Xero!$A:$A,Heron!$A$5,Xero!$E:$E,Heron!$A53)</f>
        <v>0</v>
      </c>
      <c r="P53" s="32">
        <f>SUMIFS(Xero!$F:$F,Xero!$B:$B,Heron!P$9,Xero!$A:$A,Heron!$A$4,Xero!$E:$E,Heron!$A53)+SUMIFS(Xero!$F:$F,Xero!$B:$B,Heron!P$9,Xero!$A:$A,Heron!$A$5,Xero!$E:$E,Heron!$A53)</f>
        <v>0</v>
      </c>
      <c r="Q53" s="32">
        <f>SUMIFS(Xero!$F:$F,Xero!$B:$B,Heron!Q$9,Xero!$A:$A,Heron!$A$4,Xero!$E:$E,Heron!$A53)+SUMIFS(Xero!$F:$F,Xero!$B:$B,Heron!Q$9,Xero!$A:$A,Heron!$A$5,Xero!$E:$E,Heron!$A53)</f>
        <v>0</v>
      </c>
      <c r="R53" s="32">
        <f>SUMIFS(Xero!$F:$F,Xero!$B:$B,Heron!R$9,Xero!$A:$A,Heron!$A$4,Xero!$E:$E,Heron!$A53)+SUMIFS(Xero!$F:$F,Xero!$B:$B,Heron!R$9,Xero!$A:$A,Heron!$A$5,Xero!$E:$E,Heron!$A53)</f>
        <v>0</v>
      </c>
      <c r="S53" s="32">
        <f>SUMIFS(Xero!$F:$F,Xero!$B:$B,Heron!S$9,Xero!$A:$A,Heron!$A$4,Xero!$E:$E,Heron!$A53)+SUMIFS(Xero!$F:$F,Xero!$B:$B,Heron!S$9,Xero!$A:$A,Heron!$A$5,Xero!$E:$E,Heron!$A53)</f>
        <v>0</v>
      </c>
      <c r="T53" s="32">
        <f>SUMIFS(Xero!$F:$F,Xero!$B:$B,Heron!T$9,Xero!$A:$A,Heron!$A$4,Xero!$E:$E,Heron!$A53)+SUMIFS(Xero!$F:$F,Xero!$B:$B,Heron!T$9,Xero!$A:$A,Heron!$A$5,Xero!$E:$E,Heron!$A53)</f>
        <v>0</v>
      </c>
      <c r="U53" s="32">
        <f>SUMIFS(Xero!$F:$F,Xero!$B:$B,Heron!U$9,Xero!$A:$A,Heron!$A$4,Xero!$E:$E,Heron!$A53)+SUMIFS(Xero!$F:$F,Xero!$B:$B,Heron!U$9,Xero!$A:$A,Heron!$A$5,Xero!$E:$E,Heron!$A53)</f>
        <v>0</v>
      </c>
      <c r="V53" s="32">
        <f>SUMIFS(Xero!$F:$F,Xero!$B:$B,Heron!V$9,Xero!$A:$A,Heron!$A$4,Xero!$E:$E,Heron!$A53)+SUMIFS(Xero!$F:$F,Xero!$B:$B,Heron!V$9,Xero!$A:$A,Heron!$A$5,Xero!$E:$E,Heron!$A53)</f>
        <v>9738.91</v>
      </c>
      <c r="W53" s="32">
        <f>SUMIFS(Xero!$F:$F,Xero!$B:$B,Heron!W$9,Xero!$A:$A,Heron!$A$4,Xero!$E:$E,Heron!$A53)+SUMIFS(Xero!$F:$F,Xero!$B:$B,Heron!W$9,Xero!$A:$A,Heron!$A$5,Xero!$E:$E,Heron!$A53)</f>
        <v>0</v>
      </c>
      <c r="X53" s="32">
        <f>SUMIFS(Xero!$F:$F,Xero!$B:$B,Heron!X$9,Xero!$A:$A,Heron!$A$4,Xero!$E:$E,Heron!$A53)+SUMIFS(Xero!$F:$F,Xero!$B:$B,Heron!X$9,Xero!$A:$A,Heron!$A$5,Xero!$E:$E,Heron!$A53)</f>
        <v>0</v>
      </c>
      <c r="Y53" s="32">
        <f>SUMIFS(Xero!$F:$F,Xero!$B:$B,Heron!Y$9,Xero!$A:$A,Heron!$A$4,Xero!$E:$E,Heron!$A53)+SUMIFS(Xero!$F:$F,Xero!$B:$B,Heron!Y$9,Xero!$A:$A,Heron!$A$5,Xero!$E:$E,Heron!$A53)</f>
        <v>0</v>
      </c>
      <c r="Z53" s="32">
        <f>SUMIFS(Xero!$F:$F,Xero!$B:$B,Heron!Z$9,Xero!$A:$A,Heron!$A$4,Xero!$E:$E,Heron!$A53)+SUMIFS(Xero!$F:$F,Xero!$B:$B,Heron!Z$9,Xero!$A:$A,Heron!$A$5,Xero!$E:$E,Heron!$A53)</f>
        <v>0</v>
      </c>
      <c r="AA53" s="32">
        <f>SUMIFS(Xero!$F:$F,Xero!$B:$B,Heron!AA$9,Xero!$A:$A,Heron!$A$4,Xero!$E:$E,Heron!$A53)+SUMIFS(Xero!$F:$F,Xero!$B:$B,Heron!AA$9,Xero!$A:$A,Heron!$A$5,Xero!$E:$E,Heron!$A53)</f>
        <v>0</v>
      </c>
      <c r="AB53" s="32">
        <f>SUMIFS(Xero!$F:$F,Xero!$B:$B,Heron!AB$9,Xero!$A:$A,Heron!$A$4,Xero!$E:$E,Heron!$A53)+SUMIFS(Xero!$F:$F,Xero!$B:$B,Heron!AB$9,Xero!$A:$A,Heron!$A$5,Xero!$E:$E,Heron!$A53)</f>
        <v>0</v>
      </c>
      <c r="AC53" s="32">
        <f>SUMIFS(Xero!$F:$F,Xero!$B:$B,Heron!AC$9,Xero!$A:$A,Heron!$A$4,Xero!$E:$E,Heron!$A53)+SUMIFS(Xero!$F:$F,Xero!$B:$B,Heron!AC$9,Xero!$A:$A,Heron!$A$5,Xero!$E:$E,Heron!$A53)</f>
        <v>11528.93</v>
      </c>
      <c r="AD53" s="32">
        <f>SUMIFS(Xero!$F:$F,Xero!$B:$B,Heron!AD$9,Xero!$A:$A,Heron!$A$4,Xero!$E:$E,Heron!$A53)+SUMIFS(Xero!$F:$F,Xero!$B:$B,Heron!AD$9,Xero!$A:$A,Heron!$A$5,Xero!$E:$E,Heron!$A53)</f>
        <v>6631.99</v>
      </c>
      <c r="AE53" s="32">
        <f>SUMIFS(Xero!$F:$F,Xero!$B:$B,Heron!AE$9,Xero!$A:$A,Heron!$A$4,Xero!$E:$E,Heron!$A53)+SUMIFS(Xero!$F:$F,Xero!$B:$B,Heron!AE$9,Xero!$A:$A,Heron!$A$5,Xero!$E:$E,Heron!$A53)</f>
        <v>0</v>
      </c>
      <c r="AF53" s="32">
        <f>SUMIFS(Xero!$F:$F,Xero!$B:$B,Heron!AF$9,Xero!$A:$A,Heron!$A$4,Xero!$E:$E,Heron!$A53)+SUMIFS(Xero!$F:$F,Xero!$B:$B,Heron!AF$9,Xero!$A:$A,Heron!$A$5,Xero!$E:$E,Heron!$A53)</f>
        <v>3875.85</v>
      </c>
      <c r="AG53" s="32">
        <f>SUMIFS(Xero!$F:$F,Xero!$B:$B,Heron!AG$9,Xero!$A:$A,Heron!$A$4,Xero!$E:$E,Heron!$A53)+SUMIFS(Xero!$F:$F,Xero!$B:$B,Heron!AG$9,Xero!$A:$A,Heron!$A$5,Xero!$E:$E,Heron!$A53)</f>
        <v>3308.35</v>
      </c>
      <c r="AH53" s="32">
        <f>SUMIFS(Xero!$F:$F,Xero!$B:$B,Heron!AH$9,Xero!$A:$A,Heron!$A$4,Xero!$E:$E,Heron!$A53)+SUMIFS(Xero!$F:$F,Xero!$B:$B,Heron!AH$9,Xero!$A:$A,Heron!$A$5,Xero!$E:$E,Heron!$A53)</f>
        <v>0</v>
      </c>
      <c r="AI53" s="32">
        <f>SUMIFS(Xero!$F:$F,Xero!$B:$B,Heron!AI$9,Xero!$A:$A,Heron!$A$4,Xero!$E:$E,Heron!$A53)+SUMIFS(Xero!$F:$F,Xero!$B:$B,Heron!AI$9,Xero!$A:$A,Heron!$A$5,Xero!$E:$E,Heron!$A53)</f>
        <v>19519.47</v>
      </c>
      <c r="AJ53" s="32">
        <f>SUMIFS(Xero!$F:$F,Xero!$B:$B,Heron!AJ$9,Xero!$A:$A,Heron!$A$4,Xero!$E:$E,Heron!$A53)+SUMIFS(Xero!$F:$F,Xero!$B:$B,Heron!AJ$9,Xero!$A:$A,Heron!$A$5,Xero!$E:$E,Heron!$A53)</f>
        <v>0</v>
      </c>
      <c r="AK53" s="32">
        <f>SUMIFS(Xero!$F:$F,Xero!$B:$B,Heron!AK$9,Xero!$A:$A,Heron!$A$4,Xero!$E:$E,Heron!$A53)+SUMIFS(Xero!$F:$F,Xero!$B:$B,Heron!AK$9,Xero!$A:$A,Heron!$A$5,Xero!$E:$E,Heron!$A53)</f>
        <v>0</v>
      </c>
      <c r="AL53" s="32">
        <f>SUMIFS(Xero!$F:$F,Xero!$B:$B,Heron!AL$9,Xero!$A:$A,Heron!$A$4,Xero!$E:$E,Heron!$A53)+SUMIFS(Xero!$F:$F,Xero!$B:$B,Heron!AL$9,Xero!$A:$A,Heron!$A$5,Xero!$E:$E,Heron!$A53)</f>
        <v>0</v>
      </c>
      <c r="AM53" s="32">
        <f>SUMIFS(Xero!$F:$F,Xero!$B:$B,Heron!AM$9,Xero!$A:$A,Heron!$A$4,Xero!$E:$E,Heron!$A53)+SUMIFS(Xero!$F:$F,Xero!$B:$B,Heron!AM$9,Xero!$A:$A,Heron!$A$5,Xero!$E:$E,Heron!$A53)</f>
        <v>0</v>
      </c>
      <c r="AN53" s="32">
        <f>SUMIFS(Xero!$F:$F,Xero!$B:$B,Heron!AN$9,Xero!$A:$A,Heron!$A$4,Xero!$E:$E,Heron!$A53)+SUMIFS(Xero!$F:$F,Xero!$B:$B,Heron!AN$9,Xero!$A:$A,Heron!$A$5,Xero!$E:$E,Heron!$A53)</f>
        <v>0</v>
      </c>
      <c r="AO53" s="32">
        <f>SUMIFS(Xero!$F:$F,Xero!$B:$B,Heron!AO$9,Xero!$A:$A,Heron!$A$4,Xero!$E:$E,Heron!$A53)+SUMIFS(Xero!$F:$F,Xero!$B:$B,Heron!AO$9,Xero!$A:$A,Heron!$A$5,Xero!$E:$E,Heron!$A53)</f>
        <v>0</v>
      </c>
      <c r="AP53" s="32">
        <f>SUMIFS(Xero!$F:$F,Xero!$B:$B,Heron!AP$9,Xero!$A:$A,Heron!$A$4,Xero!$E:$E,Heron!$A53)+SUMIFS(Xero!$F:$F,Xero!$B:$B,Heron!AP$9,Xero!$A:$A,Heron!$A$5,Xero!$E:$E,Heron!$A53)</f>
        <v>0</v>
      </c>
      <c r="AQ53" s="32">
        <f>SUMIFS(Xero!$F:$F,Xero!$B:$B,Heron!AQ$9,Xero!$A:$A,Heron!$A$4,Xero!$E:$E,Heron!$A53)+SUMIFS(Xero!$F:$F,Xero!$B:$B,Heron!AQ$9,Xero!$A:$A,Heron!$A$5,Xero!$E:$E,Heron!$A53)</f>
        <v>0</v>
      </c>
      <c r="AR53" s="32">
        <f>SUMIFS(Xero!$F:$F,Xero!$B:$B,Heron!AR$9,Xero!$A:$A,Heron!$A$4,Xero!$E:$E,Heron!$A53)+SUMIFS(Xero!$F:$F,Xero!$B:$B,Heron!AR$9,Xero!$A:$A,Heron!$A$5,Xero!$E:$E,Heron!$A53)</f>
        <v>0</v>
      </c>
      <c r="AS53" s="32">
        <f>SUMIFS(Xero!$F:$F,Xero!$B:$B,Heron!AS$9,Xero!$A:$A,Heron!$A$4,Xero!$E:$E,Heron!$A53)+SUMIFS(Xero!$F:$F,Xero!$B:$B,Heron!AS$9,Xero!$A:$A,Heron!$A$5,Xero!$E:$E,Heron!$A53)</f>
        <v>0</v>
      </c>
      <c r="AT53" s="32">
        <f>SUMIFS(Xero!$F:$F,Xero!$B:$B,Heron!AT$9,Xero!$A:$A,Heron!$A$4,Xero!$E:$E,Heron!$A53)+SUMIFS(Xero!$F:$F,Xero!$B:$B,Heron!AT$9,Xero!$A:$A,Heron!$A$5,Xero!$E:$E,Heron!$A53)</f>
        <v>0</v>
      </c>
      <c r="AU53" s="32">
        <f>SUMIFS(Xero!$F:$F,Xero!$B:$B,Heron!AU$9,Xero!$A:$A,Heron!$A$4,Xero!$E:$E,Heron!$A53)+SUMIFS(Xero!$F:$F,Xero!$B:$B,Heron!AU$9,Xero!$A:$A,Heron!$A$5,Xero!$E:$E,Heron!$A53)</f>
        <v>0</v>
      </c>
      <c r="AV53" s="32">
        <f>SUMIFS(Xero!$F:$F,Xero!$B:$B,Heron!AV$9,Xero!$A:$A,Heron!$A$4,Xero!$E:$E,Heron!$A53)+SUMIFS(Xero!$F:$F,Xero!$B:$B,Heron!AV$9,Xero!$A:$A,Heron!$A$5,Xero!$E:$E,Heron!$A53)</f>
        <v>0</v>
      </c>
      <c r="AW53" s="32">
        <f>SUMIFS(Xero!$F:$F,Xero!$B:$B,Heron!AW$9,Xero!$A:$A,Heron!$A$4,Xero!$E:$E,Heron!$A53)+SUMIFS(Xero!$F:$F,Xero!$B:$B,Heron!AW$9,Xero!$A:$A,Heron!$A$5,Xero!$E:$E,Heron!$A53)</f>
        <v>0</v>
      </c>
      <c r="AX53" s="32">
        <f>SUMIFS(Xero!$F:$F,Xero!$B:$B,Heron!AX$9,Xero!$A:$A,Heron!$A$4,Xero!$E:$E,Heron!$A53)+SUMIFS(Xero!$F:$F,Xero!$B:$B,Heron!AX$9,Xero!$A:$A,Heron!$A$5,Xero!$E:$E,Heron!$A53)</f>
        <v>0</v>
      </c>
      <c r="AY53" s="32">
        <f>SUMIFS(Xero!$F:$F,Xero!$B:$B,Heron!AY$9,Xero!$A:$A,Heron!$A$4,Xero!$E:$E,Heron!$A53)+SUMIFS(Xero!$F:$F,Xero!$B:$B,Heron!AY$9,Xero!$A:$A,Heron!$A$5,Xero!$E:$E,Heron!$A53)</f>
        <v>0</v>
      </c>
      <c r="AZ53" s="32">
        <f>SUMIFS(Xero!$F:$F,Xero!$B:$B,Heron!AZ$9,Xero!$A:$A,Heron!$A$4,Xero!$E:$E,Heron!$A53)+SUMIFS(Xero!$F:$F,Xero!$B:$B,Heron!AZ$9,Xero!$A:$A,Heron!$A$5,Xero!$E:$E,Heron!$A53)</f>
        <v>0</v>
      </c>
      <c r="BA53" s="32">
        <f>SUMIFS(Xero!$F:$F,Xero!$B:$B,Heron!BA$9,Xero!$A:$A,Heron!$A$4,Xero!$E:$E,Heron!$A53)+SUMIFS(Xero!$F:$F,Xero!$B:$B,Heron!BA$9,Xero!$A:$A,Heron!$A$5,Xero!$E:$E,Heron!$A53)</f>
        <v>0</v>
      </c>
      <c r="BB53" s="32">
        <f>SUMIFS(Xero!$F:$F,Xero!$B:$B,Heron!BB$9,Xero!$A:$A,Heron!$A$4,Xero!$E:$E,Heron!$A53)+SUMIFS(Xero!$F:$F,Xero!$B:$B,Heron!BB$9,Xero!$A:$A,Heron!$A$5,Xero!$E:$E,Heron!$A53)</f>
        <v>0</v>
      </c>
      <c r="BC53" s="32">
        <f>SUMIFS(Xero!$F:$F,Xero!$B:$B,Heron!BC$9,Xero!$A:$A,Heron!$A$4,Xero!$E:$E,Heron!$A53)+SUMIFS(Xero!$F:$F,Xero!$B:$B,Heron!BC$9,Xero!$A:$A,Heron!$A$5,Xero!$E:$E,Heron!$A53)</f>
        <v>0</v>
      </c>
      <c r="BD53" s="32">
        <f>SUMIFS(Xero!$F:$F,Xero!$B:$B,Heron!BD$9,Xero!$A:$A,Heron!$A$4,Xero!$E:$E,Heron!$A53)+SUMIFS(Xero!$F:$F,Xero!$B:$B,Heron!BD$9,Xero!$A:$A,Heron!$A$5,Xero!$E:$E,Heron!$A53)</f>
        <v>0</v>
      </c>
      <c r="BE53" s="32">
        <f>SUMIFS(Xero!$F:$F,Xero!$B:$B,Heron!BE$9,Xero!$A:$A,Heron!$A$4,Xero!$E:$E,Heron!$A53)+SUMIFS(Xero!$F:$F,Xero!$B:$B,Heron!BE$9,Xero!$A:$A,Heron!$A$5,Xero!$E:$E,Heron!$A53)</f>
        <v>0</v>
      </c>
      <c r="BF53" s="32">
        <f t="shared" si="6"/>
        <v>54603.5</v>
      </c>
      <c r="BG53" s="1">
        <f t="shared" si="7"/>
        <v>54603.5</v>
      </c>
      <c r="BH53" s="1">
        <f t="shared" si="8"/>
        <v>0</v>
      </c>
    </row>
    <row r="54" spans="1:60" ht="16" x14ac:dyDescent="0.2">
      <c r="A54" s="31" t="s">
        <v>1609</v>
      </c>
      <c r="D54" s="32">
        <f>SUMIFS(Xero!$F:$F,Xero!$B:$B,Heron!D$9,Xero!$A:$A,Heron!$A$4,Xero!$E:$E,Heron!$A54)+SUMIFS(Xero!$F:$F,Xero!$B:$B,Heron!D$9,Xero!$A:$A,Heron!$A$5,Xero!$E:$E,Heron!$A54)</f>
        <v>0</v>
      </c>
      <c r="E54" s="32">
        <f>SUMIFS(Xero!$F:$F,Xero!$B:$B,Heron!E$9,Xero!$A:$A,Heron!$A$4,Xero!$E:$E,Heron!$A54)+SUMIFS(Xero!$F:$F,Xero!$B:$B,Heron!E$9,Xero!$A:$A,Heron!$A$5,Xero!$E:$E,Heron!$A54)</f>
        <v>0</v>
      </c>
      <c r="F54" s="32">
        <f>SUMIFS(Xero!$F:$F,Xero!$B:$B,Heron!F$9,Xero!$A:$A,Heron!$A$4,Xero!$E:$E,Heron!$A54)+SUMIFS(Xero!$F:$F,Xero!$B:$B,Heron!F$9,Xero!$A:$A,Heron!$A$5,Xero!$E:$E,Heron!$A54)</f>
        <v>0</v>
      </c>
      <c r="G54" s="32">
        <f>SUMIFS(Xero!$F:$F,Xero!$B:$B,Heron!G$9,Xero!$A:$A,Heron!$A$4,Xero!$E:$E,Heron!$A54)+SUMIFS(Xero!$F:$F,Xero!$B:$B,Heron!G$9,Xero!$A:$A,Heron!$A$5,Xero!$E:$E,Heron!$A54)</f>
        <v>0</v>
      </c>
      <c r="H54" s="32">
        <f>SUMIFS(Xero!$F:$F,Xero!$B:$B,Heron!H$9,Xero!$A:$A,Heron!$A$4,Xero!$E:$E,Heron!$A54)+SUMIFS(Xero!$F:$F,Xero!$B:$B,Heron!H$9,Xero!$A:$A,Heron!$A$5,Xero!$E:$E,Heron!$A54)</f>
        <v>0</v>
      </c>
      <c r="I54" s="32">
        <f>SUMIFS(Xero!$F:$F,Xero!$B:$B,Heron!I$9,Xero!$A:$A,Heron!$A$4,Xero!$E:$E,Heron!$A54)+SUMIFS(Xero!$F:$F,Xero!$B:$B,Heron!I$9,Xero!$A:$A,Heron!$A$5,Xero!$E:$E,Heron!$A54)</f>
        <v>0</v>
      </c>
      <c r="J54" s="32">
        <f>SUMIFS(Xero!$F:$F,Xero!$B:$B,Heron!J$9,Xero!$A:$A,Heron!$A$4,Xero!$E:$E,Heron!$A54)+SUMIFS(Xero!$F:$F,Xero!$B:$B,Heron!J$9,Xero!$A:$A,Heron!$A$5,Xero!$E:$E,Heron!$A54)</f>
        <v>0</v>
      </c>
      <c r="K54" s="32">
        <f>SUMIFS(Xero!$F:$F,Xero!$B:$B,Heron!K$9,Xero!$A:$A,Heron!$A$4,Xero!$E:$E,Heron!$A54)+SUMIFS(Xero!$F:$F,Xero!$B:$B,Heron!K$9,Xero!$A:$A,Heron!$A$5,Xero!$E:$E,Heron!$A54)</f>
        <v>0</v>
      </c>
      <c r="L54" s="32">
        <f>SUMIFS(Xero!$F:$F,Xero!$B:$B,Heron!L$9,Xero!$A:$A,Heron!$A$4,Xero!$E:$E,Heron!$A54)+SUMIFS(Xero!$F:$F,Xero!$B:$B,Heron!L$9,Xero!$A:$A,Heron!$A$5,Xero!$E:$E,Heron!$A54)</f>
        <v>0</v>
      </c>
      <c r="M54" s="32">
        <f>SUMIFS(Xero!$F:$F,Xero!$B:$B,Heron!M$9,Xero!$A:$A,Heron!$A$4,Xero!$E:$E,Heron!$A54)+SUMIFS(Xero!$F:$F,Xero!$B:$B,Heron!M$9,Xero!$A:$A,Heron!$A$5,Xero!$E:$E,Heron!$A54)</f>
        <v>0</v>
      </c>
      <c r="N54" s="32">
        <f>SUMIFS(Xero!$F:$F,Xero!$B:$B,Heron!N$9,Xero!$A:$A,Heron!$A$4,Xero!$E:$E,Heron!$A54)+SUMIFS(Xero!$F:$F,Xero!$B:$B,Heron!N$9,Xero!$A:$A,Heron!$A$5,Xero!$E:$E,Heron!$A54)</f>
        <v>0</v>
      </c>
      <c r="O54" s="32">
        <f>SUMIFS(Xero!$F:$F,Xero!$B:$B,Heron!O$9,Xero!$A:$A,Heron!$A$4,Xero!$E:$E,Heron!$A54)+SUMIFS(Xero!$F:$F,Xero!$B:$B,Heron!O$9,Xero!$A:$A,Heron!$A$5,Xero!$E:$E,Heron!$A54)</f>
        <v>0</v>
      </c>
      <c r="P54" s="32">
        <f>SUMIFS(Xero!$F:$F,Xero!$B:$B,Heron!P$9,Xero!$A:$A,Heron!$A$4,Xero!$E:$E,Heron!$A54)+SUMIFS(Xero!$F:$F,Xero!$B:$B,Heron!P$9,Xero!$A:$A,Heron!$A$5,Xero!$E:$E,Heron!$A54)</f>
        <v>0</v>
      </c>
      <c r="Q54" s="32">
        <f>SUMIFS(Xero!$F:$F,Xero!$B:$B,Heron!Q$9,Xero!$A:$A,Heron!$A$4,Xero!$E:$E,Heron!$A54)+SUMIFS(Xero!$F:$F,Xero!$B:$B,Heron!Q$9,Xero!$A:$A,Heron!$A$5,Xero!$E:$E,Heron!$A54)</f>
        <v>0</v>
      </c>
      <c r="R54" s="32">
        <f>SUMIFS(Xero!$F:$F,Xero!$B:$B,Heron!R$9,Xero!$A:$A,Heron!$A$4,Xero!$E:$E,Heron!$A54)+SUMIFS(Xero!$F:$F,Xero!$B:$B,Heron!R$9,Xero!$A:$A,Heron!$A$5,Xero!$E:$E,Heron!$A54)</f>
        <v>0</v>
      </c>
      <c r="S54" s="32">
        <f>SUMIFS(Xero!$F:$F,Xero!$B:$B,Heron!S$9,Xero!$A:$A,Heron!$A$4,Xero!$E:$E,Heron!$A54)+SUMIFS(Xero!$F:$F,Xero!$B:$B,Heron!S$9,Xero!$A:$A,Heron!$A$5,Xero!$E:$E,Heron!$A54)</f>
        <v>0</v>
      </c>
      <c r="T54" s="32">
        <f>SUMIFS(Xero!$F:$F,Xero!$B:$B,Heron!T$9,Xero!$A:$A,Heron!$A$4,Xero!$E:$E,Heron!$A54)+SUMIFS(Xero!$F:$F,Xero!$B:$B,Heron!T$9,Xero!$A:$A,Heron!$A$5,Xero!$E:$E,Heron!$A54)</f>
        <v>0</v>
      </c>
      <c r="U54" s="32">
        <f>SUMIFS(Xero!$F:$F,Xero!$B:$B,Heron!U$9,Xero!$A:$A,Heron!$A$4,Xero!$E:$E,Heron!$A54)+SUMIFS(Xero!$F:$F,Xero!$B:$B,Heron!U$9,Xero!$A:$A,Heron!$A$5,Xero!$E:$E,Heron!$A54)</f>
        <v>0</v>
      </c>
      <c r="V54" s="32">
        <f>SUMIFS(Xero!$F:$F,Xero!$B:$B,Heron!V$9,Xero!$A:$A,Heron!$A$4,Xero!$E:$E,Heron!$A54)+SUMIFS(Xero!$F:$F,Xero!$B:$B,Heron!V$9,Xero!$A:$A,Heron!$A$5,Xero!$E:$E,Heron!$A54)</f>
        <v>0</v>
      </c>
      <c r="W54" s="32">
        <f>SUMIFS(Xero!$F:$F,Xero!$B:$B,Heron!W$9,Xero!$A:$A,Heron!$A$4,Xero!$E:$E,Heron!$A54)+SUMIFS(Xero!$F:$F,Xero!$B:$B,Heron!W$9,Xero!$A:$A,Heron!$A$5,Xero!$E:$E,Heron!$A54)</f>
        <v>0</v>
      </c>
      <c r="X54" s="32">
        <f>SUMIFS(Xero!$F:$F,Xero!$B:$B,Heron!X$9,Xero!$A:$A,Heron!$A$4,Xero!$E:$E,Heron!$A54)+SUMIFS(Xero!$F:$F,Xero!$B:$B,Heron!X$9,Xero!$A:$A,Heron!$A$5,Xero!$E:$E,Heron!$A54)</f>
        <v>0</v>
      </c>
      <c r="Y54" s="32">
        <f>SUMIFS(Xero!$F:$F,Xero!$B:$B,Heron!Y$9,Xero!$A:$A,Heron!$A$4,Xero!$E:$E,Heron!$A54)+SUMIFS(Xero!$F:$F,Xero!$B:$B,Heron!Y$9,Xero!$A:$A,Heron!$A$5,Xero!$E:$E,Heron!$A54)</f>
        <v>0</v>
      </c>
      <c r="Z54" s="32">
        <f>SUMIFS(Xero!$F:$F,Xero!$B:$B,Heron!Z$9,Xero!$A:$A,Heron!$A$4,Xero!$E:$E,Heron!$A54)+SUMIFS(Xero!$F:$F,Xero!$B:$B,Heron!Z$9,Xero!$A:$A,Heron!$A$5,Xero!$E:$E,Heron!$A54)</f>
        <v>0</v>
      </c>
      <c r="AA54" s="32">
        <f>SUMIFS(Xero!$F:$F,Xero!$B:$B,Heron!AA$9,Xero!$A:$A,Heron!$A$4,Xero!$E:$E,Heron!$A54)+SUMIFS(Xero!$F:$F,Xero!$B:$B,Heron!AA$9,Xero!$A:$A,Heron!$A$5,Xero!$E:$E,Heron!$A54)</f>
        <v>28465.91</v>
      </c>
      <c r="AB54" s="32">
        <f>SUMIFS(Xero!$F:$F,Xero!$B:$B,Heron!AB$9,Xero!$A:$A,Heron!$A$4,Xero!$E:$E,Heron!$A54)+SUMIFS(Xero!$F:$F,Xero!$B:$B,Heron!AB$9,Xero!$A:$A,Heron!$A$5,Xero!$E:$E,Heron!$A54)</f>
        <v>0</v>
      </c>
      <c r="AC54" s="32">
        <f>SUMIFS(Xero!$F:$F,Xero!$B:$B,Heron!AC$9,Xero!$A:$A,Heron!$A$4,Xero!$E:$E,Heron!$A54)+SUMIFS(Xero!$F:$F,Xero!$B:$B,Heron!AC$9,Xero!$A:$A,Heron!$A$5,Xero!$E:$E,Heron!$A54)</f>
        <v>0</v>
      </c>
      <c r="AD54" s="32">
        <f>SUMIFS(Xero!$F:$F,Xero!$B:$B,Heron!AD$9,Xero!$A:$A,Heron!$A$4,Xero!$E:$E,Heron!$A54)+SUMIFS(Xero!$F:$F,Xero!$B:$B,Heron!AD$9,Xero!$A:$A,Heron!$A$5,Xero!$E:$E,Heron!$A54)</f>
        <v>0</v>
      </c>
      <c r="AE54" s="32">
        <f>SUMIFS(Xero!$F:$F,Xero!$B:$B,Heron!AE$9,Xero!$A:$A,Heron!$A$4,Xero!$E:$E,Heron!$A54)+SUMIFS(Xero!$F:$F,Xero!$B:$B,Heron!AE$9,Xero!$A:$A,Heron!$A$5,Xero!$E:$E,Heron!$A54)</f>
        <v>0</v>
      </c>
      <c r="AF54" s="32">
        <f>SUMIFS(Xero!$F:$F,Xero!$B:$B,Heron!AF$9,Xero!$A:$A,Heron!$A$4,Xero!$E:$E,Heron!$A54)+SUMIFS(Xero!$F:$F,Xero!$B:$B,Heron!AF$9,Xero!$A:$A,Heron!$A$5,Xero!$E:$E,Heron!$A54)</f>
        <v>0</v>
      </c>
      <c r="AG54" s="32">
        <f>SUMIFS(Xero!$F:$F,Xero!$B:$B,Heron!AG$9,Xero!$A:$A,Heron!$A$4,Xero!$E:$E,Heron!$A54)+SUMIFS(Xero!$F:$F,Xero!$B:$B,Heron!AG$9,Xero!$A:$A,Heron!$A$5,Xero!$E:$E,Heron!$A54)</f>
        <v>1005.47</v>
      </c>
      <c r="AH54" s="32">
        <f>SUMIFS(Xero!$F:$F,Xero!$B:$B,Heron!AH$9,Xero!$A:$A,Heron!$A$4,Xero!$E:$E,Heron!$A54)+SUMIFS(Xero!$F:$F,Xero!$B:$B,Heron!AH$9,Xero!$A:$A,Heron!$A$5,Xero!$E:$E,Heron!$A54)</f>
        <v>0</v>
      </c>
      <c r="AI54" s="32">
        <f>SUMIFS(Xero!$F:$F,Xero!$B:$B,Heron!AI$9,Xero!$A:$A,Heron!$A$4,Xero!$E:$E,Heron!$A54)+SUMIFS(Xero!$F:$F,Xero!$B:$B,Heron!AI$9,Xero!$A:$A,Heron!$A$5,Xero!$E:$E,Heron!$A54)</f>
        <v>0</v>
      </c>
      <c r="AJ54" s="32">
        <f>SUMIFS(Xero!$F:$F,Xero!$B:$B,Heron!AJ$9,Xero!$A:$A,Heron!$A$4,Xero!$E:$E,Heron!$A54)+SUMIFS(Xero!$F:$F,Xero!$B:$B,Heron!AJ$9,Xero!$A:$A,Heron!$A$5,Xero!$E:$E,Heron!$A54)</f>
        <v>0</v>
      </c>
      <c r="AK54" s="32">
        <f>SUMIFS(Xero!$F:$F,Xero!$B:$B,Heron!AK$9,Xero!$A:$A,Heron!$A$4,Xero!$E:$E,Heron!$A54)+SUMIFS(Xero!$F:$F,Xero!$B:$B,Heron!AK$9,Xero!$A:$A,Heron!$A$5,Xero!$E:$E,Heron!$A54)</f>
        <v>0</v>
      </c>
      <c r="AL54" s="32">
        <f>SUMIFS(Xero!$F:$F,Xero!$B:$B,Heron!AL$9,Xero!$A:$A,Heron!$A$4,Xero!$E:$E,Heron!$A54)+SUMIFS(Xero!$F:$F,Xero!$B:$B,Heron!AL$9,Xero!$A:$A,Heron!$A$5,Xero!$E:$E,Heron!$A54)</f>
        <v>0</v>
      </c>
      <c r="AM54" s="32">
        <f>SUMIFS(Xero!$F:$F,Xero!$B:$B,Heron!AM$9,Xero!$A:$A,Heron!$A$4,Xero!$E:$E,Heron!$A54)+SUMIFS(Xero!$F:$F,Xero!$B:$B,Heron!AM$9,Xero!$A:$A,Heron!$A$5,Xero!$E:$E,Heron!$A54)</f>
        <v>0</v>
      </c>
      <c r="AN54" s="32">
        <f>SUMIFS(Xero!$F:$F,Xero!$B:$B,Heron!AN$9,Xero!$A:$A,Heron!$A$4,Xero!$E:$E,Heron!$A54)+SUMIFS(Xero!$F:$F,Xero!$B:$B,Heron!AN$9,Xero!$A:$A,Heron!$A$5,Xero!$E:$E,Heron!$A54)</f>
        <v>0</v>
      </c>
      <c r="AO54" s="32">
        <f>SUMIFS(Xero!$F:$F,Xero!$B:$B,Heron!AO$9,Xero!$A:$A,Heron!$A$4,Xero!$E:$E,Heron!$A54)+SUMIFS(Xero!$F:$F,Xero!$B:$B,Heron!AO$9,Xero!$A:$A,Heron!$A$5,Xero!$E:$E,Heron!$A54)</f>
        <v>0</v>
      </c>
      <c r="AP54" s="32">
        <f>SUMIFS(Xero!$F:$F,Xero!$B:$B,Heron!AP$9,Xero!$A:$A,Heron!$A$4,Xero!$E:$E,Heron!$A54)+SUMIFS(Xero!$F:$F,Xero!$B:$B,Heron!AP$9,Xero!$A:$A,Heron!$A$5,Xero!$E:$E,Heron!$A54)</f>
        <v>0</v>
      </c>
      <c r="AQ54" s="32">
        <f>SUMIFS(Xero!$F:$F,Xero!$B:$B,Heron!AQ$9,Xero!$A:$A,Heron!$A$4,Xero!$E:$E,Heron!$A54)+SUMIFS(Xero!$F:$F,Xero!$B:$B,Heron!AQ$9,Xero!$A:$A,Heron!$A$5,Xero!$E:$E,Heron!$A54)</f>
        <v>0</v>
      </c>
      <c r="AR54" s="32">
        <f>SUMIFS(Xero!$F:$F,Xero!$B:$B,Heron!AR$9,Xero!$A:$A,Heron!$A$4,Xero!$E:$E,Heron!$A54)+SUMIFS(Xero!$F:$F,Xero!$B:$B,Heron!AR$9,Xero!$A:$A,Heron!$A$5,Xero!$E:$E,Heron!$A54)</f>
        <v>0</v>
      </c>
      <c r="AS54" s="32">
        <f>SUMIFS(Xero!$F:$F,Xero!$B:$B,Heron!AS$9,Xero!$A:$A,Heron!$A$4,Xero!$E:$E,Heron!$A54)+SUMIFS(Xero!$F:$F,Xero!$B:$B,Heron!AS$9,Xero!$A:$A,Heron!$A$5,Xero!$E:$E,Heron!$A54)</f>
        <v>0</v>
      </c>
      <c r="AT54" s="32">
        <f>SUMIFS(Xero!$F:$F,Xero!$B:$B,Heron!AT$9,Xero!$A:$A,Heron!$A$4,Xero!$E:$E,Heron!$A54)+SUMIFS(Xero!$F:$F,Xero!$B:$B,Heron!AT$9,Xero!$A:$A,Heron!$A$5,Xero!$E:$E,Heron!$A54)</f>
        <v>0</v>
      </c>
      <c r="AU54" s="32">
        <f>SUMIFS(Xero!$F:$F,Xero!$B:$B,Heron!AU$9,Xero!$A:$A,Heron!$A$4,Xero!$E:$E,Heron!$A54)+SUMIFS(Xero!$F:$F,Xero!$B:$B,Heron!AU$9,Xero!$A:$A,Heron!$A$5,Xero!$E:$E,Heron!$A54)</f>
        <v>0</v>
      </c>
      <c r="AV54" s="32">
        <f>SUMIFS(Xero!$F:$F,Xero!$B:$B,Heron!AV$9,Xero!$A:$A,Heron!$A$4,Xero!$E:$E,Heron!$A54)+SUMIFS(Xero!$F:$F,Xero!$B:$B,Heron!AV$9,Xero!$A:$A,Heron!$A$5,Xero!$E:$E,Heron!$A54)</f>
        <v>0</v>
      </c>
      <c r="AW54" s="32">
        <f>SUMIFS(Xero!$F:$F,Xero!$B:$B,Heron!AW$9,Xero!$A:$A,Heron!$A$4,Xero!$E:$E,Heron!$A54)+SUMIFS(Xero!$F:$F,Xero!$B:$B,Heron!AW$9,Xero!$A:$A,Heron!$A$5,Xero!$E:$E,Heron!$A54)</f>
        <v>0</v>
      </c>
      <c r="AX54" s="32">
        <f>SUMIFS(Xero!$F:$F,Xero!$B:$B,Heron!AX$9,Xero!$A:$A,Heron!$A$4,Xero!$E:$E,Heron!$A54)+SUMIFS(Xero!$F:$F,Xero!$B:$B,Heron!AX$9,Xero!$A:$A,Heron!$A$5,Xero!$E:$E,Heron!$A54)</f>
        <v>0</v>
      </c>
      <c r="AY54" s="32">
        <f>SUMIFS(Xero!$F:$F,Xero!$B:$B,Heron!AY$9,Xero!$A:$A,Heron!$A$4,Xero!$E:$E,Heron!$A54)+SUMIFS(Xero!$F:$F,Xero!$B:$B,Heron!AY$9,Xero!$A:$A,Heron!$A$5,Xero!$E:$E,Heron!$A54)</f>
        <v>0</v>
      </c>
      <c r="AZ54" s="32">
        <f>SUMIFS(Xero!$F:$F,Xero!$B:$B,Heron!AZ$9,Xero!$A:$A,Heron!$A$4,Xero!$E:$E,Heron!$A54)+SUMIFS(Xero!$F:$F,Xero!$B:$B,Heron!AZ$9,Xero!$A:$A,Heron!$A$5,Xero!$E:$E,Heron!$A54)</f>
        <v>0</v>
      </c>
      <c r="BA54" s="32">
        <f>SUMIFS(Xero!$F:$F,Xero!$B:$B,Heron!BA$9,Xero!$A:$A,Heron!$A$4,Xero!$E:$E,Heron!$A54)+SUMIFS(Xero!$F:$F,Xero!$B:$B,Heron!BA$9,Xero!$A:$A,Heron!$A$5,Xero!$E:$E,Heron!$A54)</f>
        <v>0</v>
      </c>
      <c r="BB54" s="32">
        <f>SUMIFS(Xero!$F:$F,Xero!$B:$B,Heron!BB$9,Xero!$A:$A,Heron!$A$4,Xero!$E:$E,Heron!$A54)+SUMIFS(Xero!$F:$F,Xero!$B:$B,Heron!BB$9,Xero!$A:$A,Heron!$A$5,Xero!$E:$E,Heron!$A54)</f>
        <v>0</v>
      </c>
      <c r="BC54" s="32">
        <f>SUMIFS(Xero!$F:$F,Xero!$B:$B,Heron!BC$9,Xero!$A:$A,Heron!$A$4,Xero!$E:$E,Heron!$A54)+SUMIFS(Xero!$F:$F,Xero!$B:$B,Heron!BC$9,Xero!$A:$A,Heron!$A$5,Xero!$E:$E,Heron!$A54)</f>
        <v>0</v>
      </c>
      <c r="BD54" s="32">
        <f>SUMIFS(Xero!$F:$F,Xero!$B:$B,Heron!BD$9,Xero!$A:$A,Heron!$A$4,Xero!$E:$E,Heron!$A54)+SUMIFS(Xero!$F:$F,Xero!$B:$B,Heron!BD$9,Xero!$A:$A,Heron!$A$5,Xero!$E:$E,Heron!$A54)</f>
        <v>0</v>
      </c>
      <c r="BE54" s="32">
        <f>SUMIFS(Xero!$F:$F,Xero!$B:$B,Heron!BE$9,Xero!$A:$A,Heron!$A$4,Xero!$E:$E,Heron!$A54)+SUMIFS(Xero!$F:$F,Xero!$B:$B,Heron!BE$9,Xero!$A:$A,Heron!$A$5,Xero!$E:$E,Heron!$A54)</f>
        <v>0</v>
      </c>
      <c r="BF54" s="32">
        <f t="shared" si="6"/>
        <v>29471.38</v>
      </c>
      <c r="BG54" s="1">
        <f t="shared" si="7"/>
        <v>29471.38</v>
      </c>
      <c r="BH54" s="1">
        <f t="shared" si="8"/>
        <v>0</v>
      </c>
    </row>
    <row r="55" spans="1:60" ht="16" x14ac:dyDescent="0.2">
      <c r="A55" s="31" t="s">
        <v>1657</v>
      </c>
      <c r="D55" s="32">
        <f>SUMIFS(Xero!$F:$F,Xero!$B:$B,Heron!D$9,Xero!$A:$A,Heron!$A$4,Xero!$E:$E,Heron!$A55)+SUMIFS(Xero!$F:$F,Xero!$B:$B,Heron!D$9,Xero!$A:$A,Heron!$A$5,Xero!$E:$E,Heron!$A55)</f>
        <v>0</v>
      </c>
      <c r="E55" s="32">
        <f>SUMIFS(Xero!$F:$F,Xero!$B:$B,Heron!E$9,Xero!$A:$A,Heron!$A$4,Xero!$E:$E,Heron!$A55)+SUMIFS(Xero!$F:$F,Xero!$B:$B,Heron!E$9,Xero!$A:$A,Heron!$A$5,Xero!$E:$E,Heron!$A55)</f>
        <v>0</v>
      </c>
      <c r="F55" s="32">
        <f>SUMIFS(Xero!$F:$F,Xero!$B:$B,Heron!F$9,Xero!$A:$A,Heron!$A$4,Xero!$E:$E,Heron!$A55)+SUMIFS(Xero!$F:$F,Xero!$B:$B,Heron!F$9,Xero!$A:$A,Heron!$A$5,Xero!$E:$E,Heron!$A55)</f>
        <v>0</v>
      </c>
      <c r="G55" s="32">
        <f>SUMIFS(Xero!$F:$F,Xero!$B:$B,Heron!G$9,Xero!$A:$A,Heron!$A$4,Xero!$E:$E,Heron!$A55)+SUMIFS(Xero!$F:$F,Xero!$B:$B,Heron!G$9,Xero!$A:$A,Heron!$A$5,Xero!$E:$E,Heron!$A55)</f>
        <v>0</v>
      </c>
      <c r="H55" s="32">
        <f>SUMIFS(Xero!$F:$F,Xero!$B:$B,Heron!H$9,Xero!$A:$A,Heron!$A$4,Xero!$E:$E,Heron!$A55)+SUMIFS(Xero!$F:$F,Xero!$B:$B,Heron!H$9,Xero!$A:$A,Heron!$A$5,Xero!$E:$E,Heron!$A55)</f>
        <v>0</v>
      </c>
      <c r="I55" s="32">
        <f>SUMIFS(Xero!$F:$F,Xero!$B:$B,Heron!I$9,Xero!$A:$A,Heron!$A$4,Xero!$E:$E,Heron!$A55)+SUMIFS(Xero!$F:$F,Xero!$B:$B,Heron!I$9,Xero!$A:$A,Heron!$A$5,Xero!$E:$E,Heron!$A55)</f>
        <v>0</v>
      </c>
      <c r="J55" s="32">
        <f>SUMIFS(Xero!$F:$F,Xero!$B:$B,Heron!J$9,Xero!$A:$A,Heron!$A$4,Xero!$E:$E,Heron!$A55)+SUMIFS(Xero!$F:$F,Xero!$B:$B,Heron!J$9,Xero!$A:$A,Heron!$A$5,Xero!$E:$E,Heron!$A55)</f>
        <v>0</v>
      </c>
      <c r="K55" s="32">
        <f>SUMIFS(Xero!$F:$F,Xero!$B:$B,Heron!K$9,Xero!$A:$A,Heron!$A$4,Xero!$E:$E,Heron!$A55)+SUMIFS(Xero!$F:$F,Xero!$B:$B,Heron!K$9,Xero!$A:$A,Heron!$A$5,Xero!$E:$E,Heron!$A55)</f>
        <v>0</v>
      </c>
      <c r="L55" s="32">
        <f>SUMIFS(Xero!$F:$F,Xero!$B:$B,Heron!L$9,Xero!$A:$A,Heron!$A$4,Xero!$E:$E,Heron!$A55)+SUMIFS(Xero!$F:$F,Xero!$B:$B,Heron!L$9,Xero!$A:$A,Heron!$A$5,Xero!$E:$E,Heron!$A55)</f>
        <v>0</v>
      </c>
      <c r="M55" s="32">
        <f>SUMIFS(Xero!$F:$F,Xero!$B:$B,Heron!M$9,Xero!$A:$A,Heron!$A$4,Xero!$E:$E,Heron!$A55)+SUMIFS(Xero!$F:$F,Xero!$B:$B,Heron!M$9,Xero!$A:$A,Heron!$A$5,Xero!$E:$E,Heron!$A55)</f>
        <v>0</v>
      </c>
      <c r="N55" s="32">
        <f>SUMIFS(Xero!$F:$F,Xero!$B:$B,Heron!N$9,Xero!$A:$A,Heron!$A$4,Xero!$E:$E,Heron!$A55)+SUMIFS(Xero!$F:$F,Xero!$B:$B,Heron!N$9,Xero!$A:$A,Heron!$A$5,Xero!$E:$E,Heron!$A55)</f>
        <v>0</v>
      </c>
      <c r="O55" s="32">
        <f>SUMIFS(Xero!$F:$F,Xero!$B:$B,Heron!O$9,Xero!$A:$A,Heron!$A$4,Xero!$E:$E,Heron!$A55)+SUMIFS(Xero!$F:$F,Xero!$B:$B,Heron!O$9,Xero!$A:$A,Heron!$A$5,Xero!$E:$E,Heron!$A55)</f>
        <v>0</v>
      </c>
      <c r="P55" s="32">
        <f>SUMIFS(Xero!$F:$F,Xero!$B:$B,Heron!P$9,Xero!$A:$A,Heron!$A$4,Xero!$E:$E,Heron!$A55)+SUMIFS(Xero!$F:$F,Xero!$B:$B,Heron!P$9,Xero!$A:$A,Heron!$A$5,Xero!$E:$E,Heron!$A55)</f>
        <v>0</v>
      </c>
      <c r="Q55" s="32">
        <f>SUMIFS(Xero!$F:$F,Xero!$B:$B,Heron!Q$9,Xero!$A:$A,Heron!$A$4,Xero!$E:$E,Heron!$A55)+SUMIFS(Xero!$F:$F,Xero!$B:$B,Heron!Q$9,Xero!$A:$A,Heron!$A$5,Xero!$E:$E,Heron!$A55)</f>
        <v>0</v>
      </c>
      <c r="R55" s="32">
        <f>SUMIFS(Xero!$F:$F,Xero!$B:$B,Heron!R$9,Xero!$A:$A,Heron!$A$4,Xero!$E:$E,Heron!$A55)+SUMIFS(Xero!$F:$F,Xero!$B:$B,Heron!R$9,Xero!$A:$A,Heron!$A$5,Xero!$E:$E,Heron!$A55)</f>
        <v>0</v>
      </c>
      <c r="S55" s="32">
        <f>SUMIFS(Xero!$F:$F,Xero!$B:$B,Heron!S$9,Xero!$A:$A,Heron!$A$4,Xero!$E:$E,Heron!$A55)+SUMIFS(Xero!$F:$F,Xero!$B:$B,Heron!S$9,Xero!$A:$A,Heron!$A$5,Xero!$E:$E,Heron!$A55)</f>
        <v>0</v>
      </c>
      <c r="T55" s="32">
        <f>SUMIFS(Xero!$F:$F,Xero!$B:$B,Heron!T$9,Xero!$A:$A,Heron!$A$4,Xero!$E:$E,Heron!$A55)+SUMIFS(Xero!$F:$F,Xero!$B:$B,Heron!T$9,Xero!$A:$A,Heron!$A$5,Xero!$E:$E,Heron!$A55)</f>
        <v>0</v>
      </c>
      <c r="U55" s="32">
        <f>SUMIFS(Xero!$F:$F,Xero!$B:$B,Heron!U$9,Xero!$A:$A,Heron!$A$4,Xero!$E:$E,Heron!$A55)+SUMIFS(Xero!$F:$F,Xero!$B:$B,Heron!U$9,Xero!$A:$A,Heron!$A$5,Xero!$E:$E,Heron!$A55)</f>
        <v>0</v>
      </c>
      <c r="V55" s="32">
        <f>SUMIFS(Xero!$F:$F,Xero!$B:$B,Heron!V$9,Xero!$A:$A,Heron!$A$4,Xero!$E:$E,Heron!$A55)+SUMIFS(Xero!$F:$F,Xero!$B:$B,Heron!V$9,Xero!$A:$A,Heron!$A$5,Xero!$E:$E,Heron!$A55)</f>
        <v>0</v>
      </c>
      <c r="W55" s="32">
        <f>SUMIFS(Xero!$F:$F,Xero!$B:$B,Heron!W$9,Xero!$A:$A,Heron!$A$4,Xero!$E:$E,Heron!$A55)+SUMIFS(Xero!$F:$F,Xero!$B:$B,Heron!W$9,Xero!$A:$A,Heron!$A$5,Xero!$E:$E,Heron!$A55)</f>
        <v>0</v>
      </c>
      <c r="X55" s="32">
        <f>SUMIFS(Xero!$F:$F,Xero!$B:$B,Heron!X$9,Xero!$A:$A,Heron!$A$4,Xero!$E:$E,Heron!$A55)+SUMIFS(Xero!$F:$F,Xero!$B:$B,Heron!X$9,Xero!$A:$A,Heron!$A$5,Xero!$E:$E,Heron!$A55)</f>
        <v>0</v>
      </c>
      <c r="Y55" s="32">
        <f>SUMIFS(Xero!$F:$F,Xero!$B:$B,Heron!Y$9,Xero!$A:$A,Heron!$A$4,Xero!$E:$E,Heron!$A55)+SUMIFS(Xero!$F:$F,Xero!$B:$B,Heron!Y$9,Xero!$A:$A,Heron!$A$5,Xero!$E:$E,Heron!$A55)</f>
        <v>0</v>
      </c>
      <c r="Z55" s="32">
        <f>SUMIFS(Xero!$F:$F,Xero!$B:$B,Heron!Z$9,Xero!$A:$A,Heron!$A$4,Xero!$E:$E,Heron!$A55)+SUMIFS(Xero!$F:$F,Xero!$B:$B,Heron!Z$9,Xero!$A:$A,Heron!$A$5,Xero!$E:$E,Heron!$A55)</f>
        <v>0</v>
      </c>
      <c r="AA55" s="32">
        <f>SUMIFS(Xero!$F:$F,Xero!$B:$B,Heron!AA$9,Xero!$A:$A,Heron!$A$4,Xero!$E:$E,Heron!$A55)+SUMIFS(Xero!$F:$F,Xero!$B:$B,Heron!AA$9,Xero!$A:$A,Heron!$A$5,Xero!$E:$E,Heron!$A55)</f>
        <v>0</v>
      </c>
      <c r="AB55" s="32">
        <f>SUMIFS(Xero!$F:$F,Xero!$B:$B,Heron!AB$9,Xero!$A:$A,Heron!$A$4,Xero!$E:$E,Heron!$A55)+SUMIFS(Xero!$F:$F,Xero!$B:$B,Heron!AB$9,Xero!$A:$A,Heron!$A$5,Xero!$E:$E,Heron!$A55)</f>
        <v>0</v>
      </c>
      <c r="AC55" s="32">
        <f>SUMIFS(Xero!$F:$F,Xero!$B:$B,Heron!AC$9,Xero!$A:$A,Heron!$A$4,Xero!$E:$E,Heron!$A55)+SUMIFS(Xero!$F:$F,Xero!$B:$B,Heron!AC$9,Xero!$A:$A,Heron!$A$5,Xero!$E:$E,Heron!$A55)</f>
        <v>0</v>
      </c>
      <c r="AD55" s="32">
        <f>SUMIFS(Xero!$F:$F,Xero!$B:$B,Heron!AD$9,Xero!$A:$A,Heron!$A$4,Xero!$E:$E,Heron!$A55)+SUMIFS(Xero!$F:$F,Xero!$B:$B,Heron!AD$9,Xero!$A:$A,Heron!$A$5,Xero!$E:$E,Heron!$A55)</f>
        <v>0</v>
      </c>
      <c r="AE55" s="32">
        <f>SUMIFS(Xero!$F:$F,Xero!$B:$B,Heron!AE$9,Xero!$A:$A,Heron!$A$4,Xero!$E:$E,Heron!$A55)+SUMIFS(Xero!$F:$F,Xero!$B:$B,Heron!AE$9,Xero!$A:$A,Heron!$A$5,Xero!$E:$E,Heron!$A55)</f>
        <v>0</v>
      </c>
      <c r="AF55" s="32">
        <f>SUMIFS(Xero!$F:$F,Xero!$B:$B,Heron!AF$9,Xero!$A:$A,Heron!$A$4,Xero!$E:$E,Heron!$A55)+SUMIFS(Xero!$F:$F,Xero!$B:$B,Heron!AF$9,Xero!$A:$A,Heron!$A$5,Xero!$E:$E,Heron!$A55)</f>
        <v>6212.85</v>
      </c>
      <c r="AG55" s="32">
        <f>SUMIFS(Xero!$F:$F,Xero!$B:$B,Heron!AG$9,Xero!$A:$A,Heron!$A$4,Xero!$E:$E,Heron!$A55)+SUMIFS(Xero!$F:$F,Xero!$B:$B,Heron!AG$9,Xero!$A:$A,Heron!$A$5,Xero!$E:$E,Heron!$A55)</f>
        <v>0</v>
      </c>
      <c r="AH55" s="32">
        <f>SUMIFS(Xero!$F:$F,Xero!$B:$B,Heron!AH$9,Xero!$A:$A,Heron!$A$4,Xero!$E:$E,Heron!$A55)+SUMIFS(Xero!$F:$F,Xero!$B:$B,Heron!AH$9,Xero!$A:$A,Heron!$A$5,Xero!$E:$E,Heron!$A55)</f>
        <v>0</v>
      </c>
      <c r="AI55" s="32">
        <f>SUMIFS(Xero!$F:$F,Xero!$B:$B,Heron!AI$9,Xero!$A:$A,Heron!$A$4,Xero!$E:$E,Heron!$A55)+SUMIFS(Xero!$F:$F,Xero!$B:$B,Heron!AI$9,Xero!$A:$A,Heron!$A$5,Xero!$E:$E,Heron!$A55)</f>
        <v>0</v>
      </c>
      <c r="AJ55" s="32">
        <f>SUMIFS(Xero!$F:$F,Xero!$B:$B,Heron!AJ$9,Xero!$A:$A,Heron!$A$4,Xero!$E:$E,Heron!$A55)+SUMIFS(Xero!$F:$F,Xero!$B:$B,Heron!AJ$9,Xero!$A:$A,Heron!$A$5,Xero!$E:$E,Heron!$A55)</f>
        <v>0</v>
      </c>
      <c r="AK55" s="32">
        <f>SUMIFS(Xero!$F:$F,Xero!$B:$B,Heron!AK$9,Xero!$A:$A,Heron!$A$4,Xero!$E:$E,Heron!$A55)+SUMIFS(Xero!$F:$F,Xero!$B:$B,Heron!AK$9,Xero!$A:$A,Heron!$A$5,Xero!$E:$E,Heron!$A55)</f>
        <v>0</v>
      </c>
      <c r="AL55" s="32">
        <f>SUMIFS(Xero!$F:$F,Xero!$B:$B,Heron!AL$9,Xero!$A:$A,Heron!$A$4,Xero!$E:$E,Heron!$A55)+SUMIFS(Xero!$F:$F,Xero!$B:$B,Heron!AL$9,Xero!$A:$A,Heron!$A$5,Xero!$E:$E,Heron!$A55)</f>
        <v>0</v>
      </c>
      <c r="AM55" s="32">
        <f>SUMIFS(Xero!$F:$F,Xero!$B:$B,Heron!AM$9,Xero!$A:$A,Heron!$A$4,Xero!$E:$E,Heron!$A55)+SUMIFS(Xero!$F:$F,Xero!$B:$B,Heron!AM$9,Xero!$A:$A,Heron!$A$5,Xero!$E:$E,Heron!$A55)</f>
        <v>0</v>
      </c>
      <c r="AN55" s="32">
        <f>SUMIFS(Xero!$F:$F,Xero!$B:$B,Heron!AN$9,Xero!$A:$A,Heron!$A$4,Xero!$E:$E,Heron!$A55)+SUMIFS(Xero!$F:$F,Xero!$B:$B,Heron!AN$9,Xero!$A:$A,Heron!$A$5,Xero!$E:$E,Heron!$A55)</f>
        <v>0</v>
      </c>
      <c r="AO55" s="32">
        <f>SUMIFS(Xero!$F:$F,Xero!$B:$B,Heron!AO$9,Xero!$A:$A,Heron!$A$4,Xero!$E:$E,Heron!$A55)+SUMIFS(Xero!$F:$F,Xero!$B:$B,Heron!AO$9,Xero!$A:$A,Heron!$A$5,Xero!$E:$E,Heron!$A55)</f>
        <v>0</v>
      </c>
      <c r="AP55" s="32">
        <f>SUMIFS(Xero!$F:$F,Xero!$B:$B,Heron!AP$9,Xero!$A:$A,Heron!$A$4,Xero!$E:$E,Heron!$A55)+SUMIFS(Xero!$F:$F,Xero!$B:$B,Heron!AP$9,Xero!$A:$A,Heron!$A$5,Xero!$E:$E,Heron!$A55)</f>
        <v>0</v>
      </c>
      <c r="AQ55" s="32">
        <f>SUMIFS(Xero!$F:$F,Xero!$B:$B,Heron!AQ$9,Xero!$A:$A,Heron!$A$4,Xero!$E:$E,Heron!$A55)+SUMIFS(Xero!$F:$F,Xero!$B:$B,Heron!AQ$9,Xero!$A:$A,Heron!$A$5,Xero!$E:$E,Heron!$A55)</f>
        <v>0</v>
      </c>
      <c r="AR55" s="32">
        <f>SUMIFS(Xero!$F:$F,Xero!$B:$B,Heron!AR$9,Xero!$A:$A,Heron!$A$4,Xero!$E:$E,Heron!$A55)+SUMIFS(Xero!$F:$F,Xero!$B:$B,Heron!AR$9,Xero!$A:$A,Heron!$A$5,Xero!$E:$E,Heron!$A55)</f>
        <v>0</v>
      </c>
      <c r="AS55" s="32">
        <f>SUMIFS(Xero!$F:$F,Xero!$B:$B,Heron!AS$9,Xero!$A:$A,Heron!$A$4,Xero!$E:$E,Heron!$A55)+SUMIFS(Xero!$F:$F,Xero!$B:$B,Heron!AS$9,Xero!$A:$A,Heron!$A$5,Xero!$E:$E,Heron!$A55)</f>
        <v>0</v>
      </c>
      <c r="AT55" s="32">
        <f>SUMIFS(Xero!$F:$F,Xero!$B:$B,Heron!AT$9,Xero!$A:$A,Heron!$A$4,Xero!$E:$E,Heron!$A55)+SUMIFS(Xero!$F:$F,Xero!$B:$B,Heron!AT$9,Xero!$A:$A,Heron!$A$5,Xero!$E:$E,Heron!$A55)</f>
        <v>0</v>
      </c>
      <c r="AU55" s="32">
        <f>SUMIFS(Xero!$F:$F,Xero!$B:$B,Heron!AU$9,Xero!$A:$A,Heron!$A$4,Xero!$E:$E,Heron!$A55)+SUMIFS(Xero!$F:$F,Xero!$B:$B,Heron!AU$9,Xero!$A:$A,Heron!$A$5,Xero!$E:$E,Heron!$A55)</f>
        <v>0</v>
      </c>
      <c r="AV55" s="32">
        <f>SUMIFS(Xero!$F:$F,Xero!$B:$B,Heron!AV$9,Xero!$A:$A,Heron!$A$4,Xero!$E:$E,Heron!$A55)+SUMIFS(Xero!$F:$F,Xero!$B:$B,Heron!AV$9,Xero!$A:$A,Heron!$A$5,Xero!$E:$E,Heron!$A55)</f>
        <v>0</v>
      </c>
      <c r="AW55" s="32">
        <f>SUMIFS(Xero!$F:$F,Xero!$B:$B,Heron!AW$9,Xero!$A:$A,Heron!$A$4,Xero!$E:$E,Heron!$A55)+SUMIFS(Xero!$F:$F,Xero!$B:$B,Heron!AW$9,Xero!$A:$A,Heron!$A$5,Xero!$E:$E,Heron!$A55)</f>
        <v>0</v>
      </c>
      <c r="AX55" s="32">
        <f>SUMIFS(Xero!$F:$F,Xero!$B:$B,Heron!AX$9,Xero!$A:$A,Heron!$A$4,Xero!$E:$E,Heron!$A55)+SUMIFS(Xero!$F:$F,Xero!$B:$B,Heron!AX$9,Xero!$A:$A,Heron!$A$5,Xero!$E:$E,Heron!$A55)</f>
        <v>0</v>
      </c>
      <c r="AY55" s="32">
        <f>SUMIFS(Xero!$F:$F,Xero!$B:$B,Heron!AY$9,Xero!$A:$A,Heron!$A$4,Xero!$E:$E,Heron!$A55)+SUMIFS(Xero!$F:$F,Xero!$B:$B,Heron!AY$9,Xero!$A:$A,Heron!$A$5,Xero!$E:$E,Heron!$A55)</f>
        <v>0</v>
      </c>
      <c r="AZ55" s="32">
        <f>SUMIFS(Xero!$F:$F,Xero!$B:$B,Heron!AZ$9,Xero!$A:$A,Heron!$A$4,Xero!$E:$E,Heron!$A55)+SUMIFS(Xero!$F:$F,Xero!$B:$B,Heron!AZ$9,Xero!$A:$A,Heron!$A$5,Xero!$E:$E,Heron!$A55)</f>
        <v>0</v>
      </c>
      <c r="BA55" s="32">
        <f>SUMIFS(Xero!$F:$F,Xero!$B:$B,Heron!BA$9,Xero!$A:$A,Heron!$A$4,Xero!$E:$E,Heron!$A55)+SUMIFS(Xero!$F:$F,Xero!$B:$B,Heron!BA$9,Xero!$A:$A,Heron!$A$5,Xero!$E:$E,Heron!$A55)</f>
        <v>0</v>
      </c>
      <c r="BB55" s="32">
        <f>SUMIFS(Xero!$F:$F,Xero!$B:$B,Heron!BB$9,Xero!$A:$A,Heron!$A$4,Xero!$E:$E,Heron!$A55)+SUMIFS(Xero!$F:$F,Xero!$B:$B,Heron!BB$9,Xero!$A:$A,Heron!$A$5,Xero!$E:$E,Heron!$A55)</f>
        <v>0</v>
      </c>
      <c r="BC55" s="32">
        <f>SUMIFS(Xero!$F:$F,Xero!$B:$B,Heron!BC$9,Xero!$A:$A,Heron!$A$4,Xero!$E:$E,Heron!$A55)+SUMIFS(Xero!$F:$F,Xero!$B:$B,Heron!BC$9,Xero!$A:$A,Heron!$A$5,Xero!$E:$E,Heron!$A55)</f>
        <v>0</v>
      </c>
      <c r="BD55" s="32">
        <f>SUMIFS(Xero!$F:$F,Xero!$B:$B,Heron!BD$9,Xero!$A:$A,Heron!$A$4,Xero!$E:$E,Heron!$A55)+SUMIFS(Xero!$F:$F,Xero!$B:$B,Heron!BD$9,Xero!$A:$A,Heron!$A$5,Xero!$E:$E,Heron!$A55)</f>
        <v>0</v>
      </c>
      <c r="BE55" s="32">
        <f>SUMIFS(Xero!$F:$F,Xero!$B:$B,Heron!BE$9,Xero!$A:$A,Heron!$A$4,Xero!$E:$E,Heron!$A55)+SUMIFS(Xero!$F:$F,Xero!$B:$B,Heron!BE$9,Xero!$A:$A,Heron!$A$5,Xero!$E:$E,Heron!$A55)</f>
        <v>0</v>
      </c>
      <c r="BF55" s="32">
        <f t="shared" si="6"/>
        <v>6212.85</v>
      </c>
      <c r="BG55" s="1">
        <f t="shared" si="7"/>
        <v>6212.85</v>
      </c>
      <c r="BH55" s="1">
        <f t="shared" si="8"/>
        <v>0</v>
      </c>
    </row>
    <row r="56" spans="1:60" ht="16" x14ac:dyDescent="0.2">
      <c r="A56" s="31" t="s">
        <v>1104</v>
      </c>
      <c r="D56" s="32">
        <f>SUMIFS(Xero!$F:$F,Xero!$B:$B,Heron!D$9,Xero!$A:$A,Heron!$A$4,Xero!$E:$E,Heron!$A56)+SUMIFS(Xero!$F:$F,Xero!$B:$B,Heron!D$9,Xero!$A:$A,Heron!$A$5,Xero!$E:$E,Heron!$A56)</f>
        <v>0</v>
      </c>
      <c r="E56" s="32">
        <f>SUMIFS(Xero!$F:$F,Xero!$B:$B,Heron!E$9,Xero!$A:$A,Heron!$A$4,Xero!$E:$E,Heron!$A56)+SUMIFS(Xero!$F:$F,Xero!$B:$B,Heron!E$9,Xero!$A:$A,Heron!$A$5,Xero!$E:$E,Heron!$A56)</f>
        <v>0</v>
      </c>
      <c r="F56" s="32">
        <f>SUMIFS(Xero!$F:$F,Xero!$B:$B,Heron!F$9,Xero!$A:$A,Heron!$A$4,Xero!$E:$E,Heron!$A56)+SUMIFS(Xero!$F:$F,Xero!$B:$B,Heron!F$9,Xero!$A:$A,Heron!$A$5,Xero!$E:$E,Heron!$A56)</f>
        <v>0</v>
      </c>
      <c r="G56" s="32">
        <f>SUMIFS(Xero!$F:$F,Xero!$B:$B,Heron!G$9,Xero!$A:$A,Heron!$A$4,Xero!$E:$E,Heron!$A56)+SUMIFS(Xero!$F:$F,Xero!$B:$B,Heron!G$9,Xero!$A:$A,Heron!$A$5,Xero!$E:$E,Heron!$A56)</f>
        <v>0</v>
      </c>
      <c r="H56" s="32">
        <f>SUMIFS(Xero!$F:$F,Xero!$B:$B,Heron!H$9,Xero!$A:$A,Heron!$A$4,Xero!$E:$E,Heron!$A56)+SUMIFS(Xero!$F:$F,Xero!$B:$B,Heron!H$9,Xero!$A:$A,Heron!$A$5,Xero!$E:$E,Heron!$A56)</f>
        <v>3259.25</v>
      </c>
      <c r="I56" s="32">
        <f>SUMIFS(Xero!$F:$F,Xero!$B:$B,Heron!I$9,Xero!$A:$A,Heron!$A$4,Xero!$E:$E,Heron!$A56)+SUMIFS(Xero!$F:$F,Xero!$B:$B,Heron!I$9,Xero!$A:$A,Heron!$A$5,Xero!$E:$E,Heron!$A56)</f>
        <v>2700.55</v>
      </c>
      <c r="J56" s="32">
        <f>SUMIFS(Xero!$F:$F,Xero!$B:$B,Heron!J$9,Xero!$A:$A,Heron!$A$4,Xero!$E:$E,Heron!$A56)+SUMIFS(Xero!$F:$F,Xero!$B:$B,Heron!J$9,Xero!$A:$A,Heron!$A$5,Xero!$E:$E,Heron!$A56)</f>
        <v>2300.8200000000002</v>
      </c>
      <c r="K56" s="32">
        <f>SUMIFS(Xero!$F:$F,Xero!$B:$B,Heron!K$9,Xero!$A:$A,Heron!$A$4,Xero!$E:$E,Heron!$A56)+SUMIFS(Xero!$F:$F,Xero!$B:$B,Heron!K$9,Xero!$A:$A,Heron!$A$5,Xero!$E:$E,Heron!$A56)</f>
        <v>2325.02</v>
      </c>
      <c r="L56" s="32">
        <f>SUMIFS(Xero!$F:$F,Xero!$B:$B,Heron!L$9,Xero!$A:$A,Heron!$A$4,Xero!$E:$E,Heron!$A56)+SUMIFS(Xero!$F:$F,Xero!$B:$B,Heron!L$9,Xero!$A:$A,Heron!$A$5,Xero!$E:$E,Heron!$A56)</f>
        <v>2508.88</v>
      </c>
      <c r="M56" s="32">
        <f>SUMIFS(Xero!$F:$F,Xero!$B:$B,Heron!M$9,Xero!$A:$A,Heron!$A$4,Xero!$E:$E,Heron!$A56)+SUMIFS(Xero!$F:$F,Xero!$B:$B,Heron!M$9,Xero!$A:$A,Heron!$A$5,Xero!$E:$E,Heron!$A56)</f>
        <v>2543.5</v>
      </c>
      <c r="N56" s="32">
        <f>SUMIFS(Xero!$F:$F,Xero!$B:$B,Heron!N$9,Xero!$A:$A,Heron!$A$4,Xero!$E:$E,Heron!$A56)+SUMIFS(Xero!$F:$F,Xero!$B:$B,Heron!N$9,Xero!$A:$A,Heron!$A$5,Xero!$E:$E,Heron!$A56)</f>
        <v>2401.5300000000002</v>
      </c>
      <c r="O56" s="32">
        <f>SUMIFS(Xero!$F:$F,Xero!$B:$B,Heron!O$9,Xero!$A:$A,Heron!$A$4,Xero!$E:$E,Heron!$A56)+SUMIFS(Xero!$F:$F,Xero!$B:$B,Heron!O$9,Xero!$A:$A,Heron!$A$5,Xero!$E:$E,Heron!$A56)</f>
        <v>2401.5300000000002</v>
      </c>
      <c r="P56" s="32">
        <f>SUMIFS(Xero!$F:$F,Xero!$B:$B,Heron!P$9,Xero!$A:$A,Heron!$A$4,Xero!$E:$E,Heron!$A56)+SUMIFS(Xero!$F:$F,Xero!$B:$B,Heron!P$9,Xero!$A:$A,Heron!$A$5,Xero!$E:$E,Heron!$A56)</f>
        <v>2215.9</v>
      </c>
      <c r="Q56" s="32">
        <f>SUMIFS(Xero!$F:$F,Xero!$B:$B,Heron!Q$9,Xero!$A:$A,Heron!$A$4,Xero!$E:$E,Heron!$A56)+SUMIFS(Xero!$F:$F,Xero!$B:$B,Heron!Q$9,Xero!$A:$A,Heron!$A$5,Xero!$E:$E,Heron!$A56)</f>
        <v>0</v>
      </c>
      <c r="R56" s="32">
        <f>SUMIFS(Xero!$F:$F,Xero!$B:$B,Heron!R$9,Xero!$A:$A,Heron!$A$4,Xero!$E:$E,Heron!$A56)+SUMIFS(Xero!$F:$F,Xero!$B:$B,Heron!R$9,Xero!$A:$A,Heron!$A$5,Xero!$E:$E,Heron!$A56)</f>
        <v>4886.7299999999996</v>
      </c>
      <c r="S56" s="32">
        <f>SUMIFS(Xero!$F:$F,Xero!$B:$B,Heron!S$9,Xero!$A:$A,Heron!$A$4,Xero!$E:$E,Heron!$A56)+SUMIFS(Xero!$F:$F,Xero!$B:$B,Heron!S$9,Xero!$A:$A,Heron!$A$5,Xero!$E:$E,Heron!$A56)</f>
        <v>2619.62</v>
      </c>
      <c r="T56" s="32">
        <f>SUMIFS(Xero!$F:$F,Xero!$B:$B,Heron!T$9,Xero!$A:$A,Heron!$A$4,Xero!$E:$E,Heron!$A56)+SUMIFS(Xero!$F:$F,Xero!$B:$B,Heron!T$9,Xero!$A:$A,Heron!$A$5,Xero!$E:$E,Heron!$A56)</f>
        <v>3534.69</v>
      </c>
      <c r="U56" s="32">
        <f>SUMIFS(Xero!$F:$F,Xero!$B:$B,Heron!U$9,Xero!$A:$A,Heron!$A$4,Xero!$E:$E,Heron!$A56)+SUMIFS(Xero!$F:$F,Xero!$B:$B,Heron!U$9,Xero!$A:$A,Heron!$A$5,Xero!$E:$E,Heron!$A56)</f>
        <v>4119.96</v>
      </c>
      <c r="V56" s="32">
        <f>SUMIFS(Xero!$F:$F,Xero!$B:$B,Heron!V$9,Xero!$A:$A,Heron!$A$4,Xero!$E:$E,Heron!$A56)+SUMIFS(Xero!$F:$F,Xero!$B:$B,Heron!V$9,Xero!$A:$A,Heron!$A$5,Xero!$E:$E,Heron!$A56)</f>
        <v>3237.68</v>
      </c>
      <c r="W56" s="32">
        <f>SUMIFS(Xero!$F:$F,Xero!$B:$B,Heron!W$9,Xero!$A:$A,Heron!$A$4,Xero!$E:$E,Heron!$A56)+SUMIFS(Xero!$F:$F,Xero!$B:$B,Heron!W$9,Xero!$A:$A,Heron!$A$5,Xero!$E:$E,Heron!$A56)</f>
        <v>3022.39</v>
      </c>
      <c r="X56" s="32">
        <f>SUMIFS(Xero!$F:$F,Xero!$B:$B,Heron!X$9,Xero!$A:$A,Heron!$A$4,Xero!$E:$E,Heron!$A56)+SUMIFS(Xero!$F:$F,Xero!$B:$B,Heron!X$9,Xero!$A:$A,Heron!$A$5,Xero!$E:$E,Heron!$A56)</f>
        <v>3070.69</v>
      </c>
      <c r="Y56" s="32">
        <f>SUMIFS(Xero!$F:$F,Xero!$B:$B,Heron!Y$9,Xero!$A:$A,Heron!$A$4,Xero!$E:$E,Heron!$A56)+SUMIFS(Xero!$F:$F,Xero!$B:$B,Heron!Y$9,Xero!$A:$A,Heron!$A$5,Xero!$E:$E,Heron!$A56)</f>
        <v>0</v>
      </c>
      <c r="Z56" s="32">
        <f>SUMIFS(Xero!$F:$F,Xero!$B:$B,Heron!Z$9,Xero!$A:$A,Heron!$A$4,Xero!$E:$E,Heron!$A56)+SUMIFS(Xero!$F:$F,Xero!$B:$B,Heron!Z$9,Xero!$A:$A,Heron!$A$5,Xero!$E:$E,Heron!$A56)</f>
        <v>5123.04</v>
      </c>
      <c r="AA56" s="32">
        <f>SUMIFS(Xero!$F:$F,Xero!$B:$B,Heron!AA$9,Xero!$A:$A,Heron!$A$4,Xero!$E:$E,Heron!$A56)+SUMIFS(Xero!$F:$F,Xero!$B:$B,Heron!AA$9,Xero!$A:$A,Heron!$A$5,Xero!$E:$E,Heron!$A56)</f>
        <v>0</v>
      </c>
      <c r="AB56" s="32">
        <f>SUMIFS(Xero!$F:$F,Xero!$B:$B,Heron!AB$9,Xero!$A:$A,Heron!$A$4,Xero!$E:$E,Heron!$A56)+SUMIFS(Xero!$F:$F,Xero!$B:$B,Heron!AB$9,Xero!$A:$A,Heron!$A$5,Xero!$E:$E,Heron!$A56)</f>
        <v>11216.13</v>
      </c>
      <c r="AC56" s="32">
        <f>SUMIFS(Xero!$F:$F,Xero!$B:$B,Heron!AC$9,Xero!$A:$A,Heron!$A$4,Xero!$E:$E,Heron!$A56)+SUMIFS(Xero!$F:$F,Xero!$B:$B,Heron!AC$9,Xero!$A:$A,Heron!$A$5,Xero!$E:$E,Heron!$A56)</f>
        <v>-2477.5100000000002</v>
      </c>
      <c r="AD56" s="32">
        <f>SUMIFS(Xero!$F:$F,Xero!$B:$B,Heron!AD$9,Xero!$A:$A,Heron!$A$4,Xero!$E:$E,Heron!$A56)+SUMIFS(Xero!$F:$F,Xero!$B:$B,Heron!AD$9,Xero!$A:$A,Heron!$A$5,Xero!$E:$E,Heron!$A56)</f>
        <v>2524.84</v>
      </c>
      <c r="AE56" s="32">
        <f>SUMIFS(Xero!$F:$F,Xero!$B:$B,Heron!AE$9,Xero!$A:$A,Heron!$A$4,Xero!$E:$E,Heron!$A56)+SUMIFS(Xero!$F:$F,Xero!$B:$B,Heron!AE$9,Xero!$A:$A,Heron!$A$5,Xero!$E:$E,Heron!$A56)</f>
        <v>0</v>
      </c>
      <c r="AF56" s="32">
        <f>SUMIFS(Xero!$F:$F,Xero!$B:$B,Heron!AF$9,Xero!$A:$A,Heron!$A$4,Xero!$E:$E,Heron!$A56)+SUMIFS(Xero!$F:$F,Xero!$B:$B,Heron!AF$9,Xero!$A:$A,Heron!$A$5,Xero!$E:$E,Heron!$A56)</f>
        <v>0</v>
      </c>
      <c r="AG56" s="32">
        <f>SUMIFS(Xero!$F:$F,Xero!$B:$B,Heron!AG$9,Xero!$A:$A,Heron!$A$4,Xero!$E:$E,Heron!$A56)+SUMIFS(Xero!$F:$F,Xero!$B:$B,Heron!AG$9,Xero!$A:$A,Heron!$A$5,Xero!$E:$E,Heron!$A56)</f>
        <v>118819.54</v>
      </c>
      <c r="AH56" s="32">
        <f>SUMIFS(Xero!$F:$F,Xero!$B:$B,Heron!AH$9,Xero!$A:$A,Heron!$A$4,Xero!$E:$E,Heron!$A56)+SUMIFS(Xero!$F:$F,Xero!$B:$B,Heron!AH$9,Xero!$A:$A,Heron!$A$5,Xero!$E:$E,Heron!$A56)</f>
        <v>833.84</v>
      </c>
      <c r="AI56" s="32">
        <f>SUMIFS(Xero!$F:$F,Xero!$B:$B,Heron!AI$9,Xero!$A:$A,Heron!$A$4,Xero!$E:$E,Heron!$A56)+SUMIFS(Xero!$F:$F,Xero!$B:$B,Heron!AI$9,Xero!$A:$A,Heron!$A$5,Xero!$E:$E,Heron!$A56)</f>
        <v>93347.01</v>
      </c>
      <c r="AJ56" s="32">
        <f>SUMIFS(Xero!$F:$F,Xero!$B:$B,Heron!AJ$9,Xero!$A:$A,Heron!$A$4,Xero!$E:$E,Heron!$A56)+SUMIFS(Xero!$F:$F,Xero!$B:$B,Heron!AJ$9,Xero!$A:$A,Heron!$A$5,Xero!$E:$E,Heron!$A56)</f>
        <v>498.69</v>
      </c>
      <c r="AK56" s="32">
        <f>SUMIFS(Xero!$F:$F,Xero!$B:$B,Heron!AK$9,Xero!$A:$A,Heron!$A$4,Xero!$E:$E,Heron!$A56)+SUMIFS(Xero!$F:$F,Xero!$B:$B,Heron!AK$9,Xero!$A:$A,Heron!$A$5,Xero!$E:$E,Heron!$A56)</f>
        <v>-971.22</v>
      </c>
      <c r="AL56" s="32">
        <f>SUMIFS(Xero!$F:$F,Xero!$B:$B,Heron!AL$9,Xero!$A:$A,Heron!$A$4,Xero!$E:$E,Heron!$A56)+SUMIFS(Xero!$F:$F,Xero!$B:$B,Heron!AL$9,Xero!$A:$A,Heron!$A$5,Xero!$E:$E,Heron!$A56)</f>
        <v>68.37</v>
      </c>
      <c r="AM56" s="32">
        <f>SUMIFS(Xero!$F:$F,Xero!$B:$B,Heron!AM$9,Xero!$A:$A,Heron!$A$4,Xero!$E:$E,Heron!$A56)+SUMIFS(Xero!$F:$F,Xero!$B:$B,Heron!AM$9,Xero!$A:$A,Heron!$A$5,Xero!$E:$E,Heron!$A56)</f>
        <v>0</v>
      </c>
      <c r="AN56" s="32">
        <f>SUMIFS(Xero!$F:$F,Xero!$B:$B,Heron!AN$9,Xero!$A:$A,Heron!$A$4,Xero!$E:$E,Heron!$A56)+SUMIFS(Xero!$F:$F,Xero!$B:$B,Heron!AN$9,Xero!$A:$A,Heron!$A$5,Xero!$E:$E,Heron!$A56)</f>
        <v>0</v>
      </c>
      <c r="AO56" s="32">
        <f>SUMIFS(Xero!$F:$F,Xero!$B:$B,Heron!AO$9,Xero!$A:$A,Heron!$A$4,Xero!$E:$E,Heron!$A56)+SUMIFS(Xero!$F:$F,Xero!$B:$B,Heron!AO$9,Xero!$A:$A,Heron!$A$5,Xero!$E:$E,Heron!$A56)</f>
        <v>0</v>
      </c>
      <c r="AP56" s="32">
        <f>SUMIFS(Xero!$F:$F,Xero!$B:$B,Heron!AP$9,Xero!$A:$A,Heron!$A$4,Xero!$E:$E,Heron!$A56)+SUMIFS(Xero!$F:$F,Xero!$B:$B,Heron!AP$9,Xero!$A:$A,Heron!$A$5,Xero!$E:$E,Heron!$A56)</f>
        <v>0</v>
      </c>
      <c r="AQ56" s="32">
        <f>SUMIFS(Xero!$F:$F,Xero!$B:$B,Heron!AQ$9,Xero!$A:$A,Heron!$A$4,Xero!$E:$E,Heron!$A56)+SUMIFS(Xero!$F:$F,Xero!$B:$B,Heron!AQ$9,Xero!$A:$A,Heron!$A$5,Xero!$E:$E,Heron!$A56)</f>
        <v>0</v>
      </c>
      <c r="AR56" s="32">
        <f>SUMIFS(Xero!$F:$F,Xero!$B:$B,Heron!AR$9,Xero!$A:$A,Heron!$A$4,Xero!$E:$E,Heron!$A56)+SUMIFS(Xero!$F:$F,Xero!$B:$B,Heron!AR$9,Xero!$A:$A,Heron!$A$5,Xero!$E:$E,Heron!$A56)</f>
        <v>0</v>
      </c>
      <c r="AS56" s="32">
        <f>SUMIFS(Xero!$F:$F,Xero!$B:$B,Heron!AS$9,Xero!$A:$A,Heron!$A$4,Xero!$E:$E,Heron!$A56)+SUMIFS(Xero!$F:$F,Xero!$B:$B,Heron!AS$9,Xero!$A:$A,Heron!$A$5,Xero!$E:$E,Heron!$A56)</f>
        <v>0</v>
      </c>
      <c r="AT56" s="32">
        <f>SUMIFS(Xero!$F:$F,Xero!$B:$B,Heron!AT$9,Xero!$A:$A,Heron!$A$4,Xero!$E:$E,Heron!$A56)+SUMIFS(Xero!$F:$F,Xero!$B:$B,Heron!AT$9,Xero!$A:$A,Heron!$A$5,Xero!$E:$E,Heron!$A56)</f>
        <v>0</v>
      </c>
      <c r="AU56" s="32">
        <f>SUMIFS(Xero!$F:$F,Xero!$B:$B,Heron!AU$9,Xero!$A:$A,Heron!$A$4,Xero!$E:$E,Heron!$A56)+SUMIFS(Xero!$F:$F,Xero!$B:$B,Heron!AU$9,Xero!$A:$A,Heron!$A$5,Xero!$E:$E,Heron!$A56)</f>
        <v>0</v>
      </c>
      <c r="AV56" s="32">
        <f>SUMIFS(Xero!$F:$F,Xero!$B:$B,Heron!AV$9,Xero!$A:$A,Heron!$A$4,Xero!$E:$E,Heron!$A56)+SUMIFS(Xero!$F:$F,Xero!$B:$B,Heron!AV$9,Xero!$A:$A,Heron!$A$5,Xero!$E:$E,Heron!$A56)</f>
        <v>0</v>
      </c>
      <c r="AW56" s="32">
        <f>SUMIFS(Xero!$F:$F,Xero!$B:$B,Heron!AW$9,Xero!$A:$A,Heron!$A$4,Xero!$E:$E,Heron!$A56)+SUMIFS(Xero!$F:$F,Xero!$B:$B,Heron!AW$9,Xero!$A:$A,Heron!$A$5,Xero!$E:$E,Heron!$A56)</f>
        <v>0</v>
      </c>
      <c r="AX56" s="32">
        <f>SUMIFS(Xero!$F:$F,Xero!$B:$B,Heron!AX$9,Xero!$A:$A,Heron!$A$4,Xero!$E:$E,Heron!$A56)+SUMIFS(Xero!$F:$F,Xero!$B:$B,Heron!AX$9,Xero!$A:$A,Heron!$A$5,Xero!$E:$E,Heron!$A56)</f>
        <v>0</v>
      </c>
      <c r="AY56" s="32">
        <f>SUMIFS(Xero!$F:$F,Xero!$B:$B,Heron!AY$9,Xero!$A:$A,Heron!$A$4,Xero!$E:$E,Heron!$A56)+SUMIFS(Xero!$F:$F,Xero!$B:$B,Heron!AY$9,Xero!$A:$A,Heron!$A$5,Xero!$E:$E,Heron!$A56)</f>
        <v>0</v>
      </c>
      <c r="AZ56" s="32">
        <f>SUMIFS(Xero!$F:$F,Xero!$B:$B,Heron!AZ$9,Xero!$A:$A,Heron!$A$4,Xero!$E:$E,Heron!$A56)+SUMIFS(Xero!$F:$F,Xero!$B:$B,Heron!AZ$9,Xero!$A:$A,Heron!$A$5,Xero!$E:$E,Heron!$A56)</f>
        <v>0</v>
      </c>
      <c r="BA56" s="32">
        <f>SUMIFS(Xero!$F:$F,Xero!$B:$B,Heron!BA$9,Xero!$A:$A,Heron!$A$4,Xero!$E:$E,Heron!$A56)+SUMIFS(Xero!$F:$F,Xero!$B:$B,Heron!BA$9,Xero!$A:$A,Heron!$A$5,Xero!$E:$E,Heron!$A56)</f>
        <v>0</v>
      </c>
      <c r="BB56" s="32">
        <f>SUMIFS(Xero!$F:$F,Xero!$B:$B,Heron!BB$9,Xero!$A:$A,Heron!$A$4,Xero!$E:$E,Heron!$A56)+SUMIFS(Xero!$F:$F,Xero!$B:$B,Heron!BB$9,Xero!$A:$A,Heron!$A$5,Xero!$E:$E,Heron!$A56)</f>
        <v>0</v>
      </c>
      <c r="BC56" s="32">
        <f>SUMIFS(Xero!$F:$F,Xero!$B:$B,Heron!BC$9,Xero!$A:$A,Heron!$A$4,Xero!$E:$E,Heron!$A56)+SUMIFS(Xero!$F:$F,Xero!$B:$B,Heron!BC$9,Xero!$A:$A,Heron!$A$5,Xero!$E:$E,Heron!$A56)</f>
        <v>0</v>
      </c>
      <c r="BD56" s="32">
        <f>SUMIFS(Xero!$F:$F,Xero!$B:$B,Heron!BD$9,Xero!$A:$A,Heron!$A$4,Xero!$E:$E,Heron!$A56)+SUMIFS(Xero!$F:$F,Xero!$B:$B,Heron!BD$9,Xero!$A:$A,Heron!$A$5,Xero!$E:$E,Heron!$A56)</f>
        <v>0</v>
      </c>
      <c r="BE56" s="32">
        <f>SUMIFS(Xero!$F:$F,Xero!$B:$B,Heron!BE$9,Xero!$A:$A,Heron!$A$4,Xero!$E:$E,Heron!$A56)+SUMIFS(Xero!$F:$F,Xero!$B:$B,Heron!BE$9,Xero!$A:$A,Heron!$A$5,Xero!$E:$E,Heron!$A56)</f>
        <v>0</v>
      </c>
      <c r="BF56" s="32">
        <f t="shared" si="6"/>
        <v>276131.46999999997</v>
      </c>
      <c r="BG56" s="1">
        <f t="shared" si="7"/>
        <v>276131.46999999997</v>
      </c>
      <c r="BH56" s="1">
        <f t="shared" si="8"/>
        <v>0</v>
      </c>
    </row>
    <row r="57" spans="1:60" ht="16" x14ac:dyDescent="0.2">
      <c r="A57" s="31" t="s">
        <v>1069</v>
      </c>
      <c r="D57" s="32">
        <f>SUMIFS(Xero!$F:$F,Xero!$B:$B,Heron!D$9,Xero!$A:$A,Heron!$A$4,Xero!$E:$E,Heron!$A57)+SUMIFS(Xero!$F:$F,Xero!$B:$B,Heron!D$9,Xero!$A:$A,Heron!$A$5,Xero!$E:$E,Heron!$A57)</f>
        <v>0</v>
      </c>
      <c r="E57" s="32">
        <f>SUMIFS(Xero!$F:$F,Xero!$B:$B,Heron!E$9,Xero!$A:$A,Heron!$A$4,Xero!$E:$E,Heron!$A57)+SUMIFS(Xero!$F:$F,Xero!$B:$B,Heron!E$9,Xero!$A:$A,Heron!$A$5,Xero!$E:$E,Heron!$A57)</f>
        <v>0</v>
      </c>
      <c r="F57" s="32">
        <f>SUMIFS(Xero!$F:$F,Xero!$B:$B,Heron!F$9,Xero!$A:$A,Heron!$A$4,Xero!$E:$E,Heron!$A57)+SUMIFS(Xero!$F:$F,Xero!$B:$B,Heron!F$9,Xero!$A:$A,Heron!$A$5,Xero!$E:$E,Heron!$A57)</f>
        <v>0</v>
      </c>
      <c r="G57" s="32">
        <f>SUMIFS(Xero!$F:$F,Xero!$B:$B,Heron!G$9,Xero!$A:$A,Heron!$A$4,Xero!$E:$E,Heron!$A57)+SUMIFS(Xero!$F:$F,Xero!$B:$B,Heron!G$9,Xero!$A:$A,Heron!$A$5,Xero!$E:$E,Heron!$A57)</f>
        <v>0</v>
      </c>
      <c r="H57" s="32">
        <f>SUMIFS(Xero!$F:$F,Xero!$B:$B,Heron!H$9,Xero!$A:$A,Heron!$A$4,Xero!$E:$E,Heron!$A57)+SUMIFS(Xero!$F:$F,Xero!$B:$B,Heron!H$9,Xero!$A:$A,Heron!$A$5,Xero!$E:$E,Heron!$A57)</f>
        <v>0</v>
      </c>
      <c r="I57" s="32">
        <f>SUMIFS(Xero!$F:$F,Xero!$B:$B,Heron!I$9,Xero!$A:$A,Heron!$A$4,Xero!$E:$E,Heron!$A57)+SUMIFS(Xero!$F:$F,Xero!$B:$B,Heron!I$9,Xero!$A:$A,Heron!$A$5,Xero!$E:$E,Heron!$A57)</f>
        <v>0</v>
      </c>
      <c r="J57" s="32">
        <f>SUMIFS(Xero!$F:$F,Xero!$B:$B,Heron!J$9,Xero!$A:$A,Heron!$A$4,Xero!$E:$E,Heron!$A57)+SUMIFS(Xero!$F:$F,Xero!$B:$B,Heron!J$9,Xero!$A:$A,Heron!$A$5,Xero!$E:$E,Heron!$A57)</f>
        <v>0</v>
      </c>
      <c r="K57" s="32">
        <f>SUMIFS(Xero!$F:$F,Xero!$B:$B,Heron!K$9,Xero!$A:$A,Heron!$A$4,Xero!$E:$E,Heron!$A57)+SUMIFS(Xero!$F:$F,Xero!$B:$B,Heron!K$9,Xero!$A:$A,Heron!$A$5,Xero!$E:$E,Heron!$A57)</f>
        <v>0</v>
      </c>
      <c r="L57" s="32">
        <f>SUMIFS(Xero!$F:$F,Xero!$B:$B,Heron!L$9,Xero!$A:$A,Heron!$A$4,Xero!$E:$E,Heron!$A57)+SUMIFS(Xero!$F:$F,Xero!$B:$B,Heron!L$9,Xero!$A:$A,Heron!$A$5,Xero!$E:$E,Heron!$A57)</f>
        <v>0</v>
      </c>
      <c r="M57" s="32">
        <f>SUMIFS(Xero!$F:$F,Xero!$B:$B,Heron!M$9,Xero!$A:$A,Heron!$A$4,Xero!$E:$E,Heron!$A57)+SUMIFS(Xero!$F:$F,Xero!$B:$B,Heron!M$9,Xero!$A:$A,Heron!$A$5,Xero!$E:$E,Heron!$A57)</f>
        <v>0</v>
      </c>
      <c r="N57" s="32">
        <f>SUMIFS(Xero!$F:$F,Xero!$B:$B,Heron!N$9,Xero!$A:$A,Heron!$A$4,Xero!$E:$E,Heron!$A57)+SUMIFS(Xero!$F:$F,Xero!$B:$B,Heron!N$9,Xero!$A:$A,Heron!$A$5,Xero!$E:$E,Heron!$A57)</f>
        <v>0</v>
      </c>
      <c r="O57" s="32">
        <f>SUMIFS(Xero!$F:$F,Xero!$B:$B,Heron!O$9,Xero!$A:$A,Heron!$A$4,Xero!$E:$E,Heron!$A57)+SUMIFS(Xero!$F:$F,Xero!$B:$B,Heron!O$9,Xero!$A:$A,Heron!$A$5,Xero!$E:$E,Heron!$A57)</f>
        <v>0</v>
      </c>
      <c r="P57" s="32">
        <f>SUMIFS(Xero!$F:$F,Xero!$B:$B,Heron!P$9,Xero!$A:$A,Heron!$A$4,Xero!$E:$E,Heron!$A57)+SUMIFS(Xero!$F:$F,Xero!$B:$B,Heron!P$9,Xero!$A:$A,Heron!$A$5,Xero!$E:$E,Heron!$A57)</f>
        <v>0</v>
      </c>
      <c r="Q57" s="32">
        <f>SUMIFS(Xero!$F:$F,Xero!$B:$B,Heron!Q$9,Xero!$A:$A,Heron!$A$4,Xero!$E:$E,Heron!$A57)+SUMIFS(Xero!$F:$F,Xero!$B:$B,Heron!Q$9,Xero!$A:$A,Heron!$A$5,Xero!$E:$E,Heron!$A57)</f>
        <v>0</v>
      </c>
      <c r="R57" s="32">
        <f>SUMIFS(Xero!$F:$F,Xero!$B:$B,Heron!R$9,Xero!$A:$A,Heron!$A$4,Xero!$E:$E,Heron!$A57)+SUMIFS(Xero!$F:$F,Xero!$B:$B,Heron!R$9,Xero!$A:$A,Heron!$A$5,Xero!$E:$E,Heron!$A57)</f>
        <v>0</v>
      </c>
      <c r="S57" s="32">
        <f>SUMIFS(Xero!$F:$F,Xero!$B:$B,Heron!S$9,Xero!$A:$A,Heron!$A$4,Xero!$E:$E,Heron!$A57)+SUMIFS(Xero!$F:$F,Xero!$B:$B,Heron!S$9,Xero!$A:$A,Heron!$A$5,Xero!$E:$E,Heron!$A57)</f>
        <v>0</v>
      </c>
      <c r="T57" s="32">
        <f>SUMIFS(Xero!$F:$F,Xero!$B:$B,Heron!T$9,Xero!$A:$A,Heron!$A$4,Xero!$E:$E,Heron!$A57)+SUMIFS(Xero!$F:$F,Xero!$B:$B,Heron!T$9,Xero!$A:$A,Heron!$A$5,Xero!$E:$E,Heron!$A57)</f>
        <v>0</v>
      </c>
      <c r="U57" s="32">
        <f>SUMIFS(Xero!$F:$F,Xero!$B:$B,Heron!U$9,Xero!$A:$A,Heron!$A$4,Xero!$E:$E,Heron!$A57)+SUMIFS(Xero!$F:$F,Xero!$B:$B,Heron!U$9,Xero!$A:$A,Heron!$A$5,Xero!$E:$E,Heron!$A57)</f>
        <v>0</v>
      </c>
      <c r="V57" s="32">
        <f>SUMIFS(Xero!$F:$F,Xero!$B:$B,Heron!V$9,Xero!$A:$A,Heron!$A$4,Xero!$E:$E,Heron!$A57)+SUMIFS(Xero!$F:$F,Xero!$B:$B,Heron!V$9,Xero!$A:$A,Heron!$A$5,Xero!$E:$E,Heron!$A57)</f>
        <v>0</v>
      </c>
      <c r="W57" s="32">
        <f>SUMIFS(Xero!$F:$F,Xero!$B:$B,Heron!W$9,Xero!$A:$A,Heron!$A$4,Xero!$E:$E,Heron!$A57)+SUMIFS(Xero!$F:$F,Xero!$B:$B,Heron!W$9,Xero!$A:$A,Heron!$A$5,Xero!$E:$E,Heron!$A57)</f>
        <v>0</v>
      </c>
      <c r="X57" s="32">
        <f>SUMIFS(Xero!$F:$F,Xero!$B:$B,Heron!X$9,Xero!$A:$A,Heron!$A$4,Xero!$E:$E,Heron!$A57)+SUMIFS(Xero!$F:$F,Xero!$B:$B,Heron!X$9,Xero!$A:$A,Heron!$A$5,Xero!$E:$E,Heron!$A57)</f>
        <v>3563.4</v>
      </c>
      <c r="Y57" s="32">
        <f>SUMIFS(Xero!$F:$F,Xero!$B:$B,Heron!Y$9,Xero!$A:$A,Heron!$A$4,Xero!$E:$E,Heron!$A57)+SUMIFS(Xero!$F:$F,Xero!$B:$B,Heron!Y$9,Xero!$A:$A,Heron!$A$5,Xero!$E:$E,Heron!$A57)</f>
        <v>0</v>
      </c>
      <c r="Z57" s="32">
        <f>SUMIFS(Xero!$F:$F,Xero!$B:$B,Heron!Z$9,Xero!$A:$A,Heron!$A$4,Xero!$E:$E,Heron!$A57)+SUMIFS(Xero!$F:$F,Xero!$B:$B,Heron!Z$9,Xero!$A:$A,Heron!$A$5,Xero!$E:$E,Heron!$A57)</f>
        <v>7126.8</v>
      </c>
      <c r="AA57" s="32">
        <f>SUMIFS(Xero!$F:$F,Xero!$B:$B,Heron!AA$9,Xero!$A:$A,Heron!$A$4,Xero!$E:$E,Heron!$A57)+SUMIFS(Xero!$F:$F,Xero!$B:$B,Heron!AA$9,Xero!$A:$A,Heron!$A$5,Xero!$E:$E,Heron!$A57)</f>
        <v>0</v>
      </c>
      <c r="AB57" s="32">
        <f>SUMIFS(Xero!$F:$F,Xero!$B:$B,Heron!AB$9,Xero!$A:$A,Heron!$A$4,Xero!$E:$E,Heron!$A57)+SUMIFS(Xero!$F:$F,Xero!$B:$B,Heron!AB$9,Xero!$A:$A,Heron!$A$5,Xero!$E:$E,Heron!$A57)</f>
        <v>10690.2</v>
      </c>
      <c r="AC57" s="32">
        <f>SUMIFS(Xero!$F:$F,Xero!$B:$B,Heron!AC$9,Xero!$A:$A,Heron!$A$4,Xero!$E:$E,Heron!$A57)+SUMIFS(Xero!$F:$F,Xero!$B:$B,Heron!AC$9,Xero!$A:$A,Heron!$A$5,Xero!$E:$E,Heron!$A57)</f>
        <v>0</v>
      </c>
      <c r="AD57" s="32">
        <f>SUMIFS(Xero!$F:$F,Xero!$B:$B,Heron!AD$9,Xero!$A:$A,Heron!$A$4,Xero!$E:$E,Heron!$A57)+SUMIFS(Xero!$F:$F,Xero!$B:$B,Heron!AD$9,Xero!$A:$A,Heron!$A$5,Xero!$E:$E,Heron!$A57)</f>
        <v>0</v>
      </c>
      <c r="AE57" s="32">
        <f>SUMIFS(Xero!$F:$F,Xero!$B:$B,Heron!AE$9,Xero!$A:$A,Heron!$A$4,Xero!$E:$E,Heron!$A57)+SUMIFS(Xero!$F:$F,Xero!$B:$B,Heron!AE$9,Xero!$A:$A,Heron!$A$5,Xero!$E:$E,Heron!$A57)</f>
        <v>0</v>
      </c>
      <c r="AF57" s="32">
        <f>SUMIFS(Xero!$F:$F,Xero!$B:$B,Heron!AF$9,Xero!$A:$A,Heron!$A$4,Xero!$E:$E,Heron!$A57)+SUMIFS(Xero!$F:$F,Xero!$B:$B,Heron!AF$9,Xero!$A:$A,Heron!$A$5,Xero!$E:$E,Heron!$A57)</f>
        <v>0</v>
      </c>
      <c r="AG57" s="32">
        <f>SUMIFS(Xero!$F:$F,Xero!$B:$B,Heron!AG$9,Xero!$A:$A,Heron!$A$4,Xero!$E:$E,Heron!$A57)+SUMIFS(Xero!$F:$F,Xero!$B:$B,Heron!AG$9,Xero!$A:$A,Heron!$A$5,Xero!$E:$E,Heron!$A57)</f>
        <v>0</v>
      </c>
      <c r="AH57" s="32">
        <f>SUMIFS(Xero!$F:$F,Xero!$B:$B,Heron!AH$9,Xero!$A:$A,Heron!$A$4,Xero!$E:$E,Heron!$A57)+SUMIFS(Xero!$F:$F,Xero!$B:$B,Heron!AH$9,Xero!$A:$A,Heron!$A$5,Xero!$E:$E,Heron!$A57)</f>
        <v>0</v>
      </c>
      <c r="AI57" s="32">
        <f>SUMIFS(Xero!$F:$F,Xero!$B:$B,Heron!AI$9,Xero!$A:$A,Heron!$A$4,Xero!$E:$E,Heron!$A57)+SUMIFS(Xero!$F:$F,Xero!$B:$B,Heron!AI$9,Xero!$A:$A,Heron!$A$5,Xero!$E:$E,Heron!$A57)</f>
        <v>36288.17</v>
      </c>
      <c r="AJ57" s="32">
        <f>SUMIFS(Xero!$F:$F,Xero!$B:$B,Heron!AJ$9,Xero!$A:$A,Heron!$A$4,Xero!$E:$E,Heron!$A57)+SUMIFS(Xero!$F:$F,Xero!$B:$B,Heron!AJ$9,Xero!$A:$A,Heron!$A$5,Xero!$E:$E,Heron!$A57)</f>
        <v>0</v>
      </c>
      <c r="AK57" s="32">
        <f>SUMIFS(Xero!$F:$F,Xero!$B:$B,Heron!AK$9,Xero!$A:$A,Heron!$A$4,Xero!$E:$E,Heron!$A57)+SUMIFS(Xero!$F:$F,Xero!$B:$B,Heron!AK$9,Xero!$A:$A,Heron!$A$5,Xero!$E:$E,Heron!$A57)</f>
        <v>0</v>
      </c>
      <c r="AL57" s="32">
        <f>SUMIFS(Xero!$F:$F,Xero!$B:$B,Heron!AL$9,Xero!$A:$A,Heron!$A$4,Xero!$E:$E,Heron!$A57)+SUMIFS(Xero!$F:$F,Xero!$B:$B,Heron!AL$9,Xero!$A:$A,Heron!$A$5,Xero!$E:$E,Heron!$A57)</f>
        <v>0</v>
      </c>
      <c r="AM57" s="32">
        <f>SUMIFS(Xero!$F:$F,Xero!$B:$B,Heron!AM$9,Xero!$A:$A,Heron!$A$4,Xero!$E:$E,Heron!$A57)+SUMIFS(Xero!$F:$F,Xero!$B:$B,Heron!AM$9,Xero!$A:$A,Heron!$A$5,Xero!$E:$E,Heron!$A57)</f>
        <v>0</v>
      </c>
      <c r="AN57" s="32">
        <f>SUMIFS(Xero!$F:$F,Xero!$B:$B,Heron!AN$9,Xero!$A:$A,Heron!$A$4,Xero!$E:$E,Heron!$A57)+SUMIFS(Xero!$F:$F,Xero!$B:$B,Heron!AN$9,Xero!$A:$A,Heron!$A$5,Xero!$E:$E,Heron!$A57)</f>
        <v>0</v>
      </c>
      <c r="AO57" s="32">
        <f>SUMIFS(Xero!$F:$F,Xero!$B:$B,Heron!AO$9,Xero!$A:$A,Heron!$A$4,Xero!$E:$E,Heron!$A57)+SUMIFS(Xero!$F:$F,Xero!$B:$B,Heron!AO$9,Xero!$A:$A,Heron!$A$5,Xero!$E:$E,Heron!$A57)</f>
        <v>0</v>
      </c>
      <c r="AP57" s="32">
        <f>SUMIFS(Xero!$F:$F,Xero!$B:$B,Heron!AP$9,Xero!$A:$A,Heron!$A$4,Xero!$E:$E,Heron!$A57)+SUMIFS(Xero!$F:$F,Xero!$B:$B,Heron!AP$9,Xero!$A:$A,Heron!$A$5,Xero!$E:$E,Heron!$A57)</f>
        <v>0</v>
      </c>
      <c r="AQ57" s="32">
        <f>SUMIFS(Xero!$F:$F,Xero!$B:$B,Heron!AQ$9,Xero!$A:$A,Heron!$A$4,Xero!$E:$E,Heron!$A57)+SUMIFS(Xero!$F:$F,Xero!$B:$B,Heron!AQ$9,Xero!$A:$A,Heron!$A$5,Xero!$E:$E,Heron!$A57)</f>
        <v>0</v>
      </c>
      <c r="AR57" s="32">
        <f>SUMIFS(Xero!$F:$F,Xero!$B:$B,Heron!AR$9,Xero!$A:$A,Heron!$A$4,Xero!$E:$E,Heron!$A57)+SUMIFS(Xero!$F:$F,Xero!$B:$B,Heron!AR$9,Xero!$A:$A,Heron!$A$5,Xero!$E:$E,Heron!$A57)</f>
        <v>0</v>
      </c>
      <c r="AS57" s="32">
        <f>SUMIFS(Xero!$F:$F,Xero!$B:$B,Heron!AS$9,Xero!$A:$A,Heron!$A$4,Xero!$E:$E,Heron!$A57)+SUMIFS(Xero!$F:$F,Xero!$B:$B,Heron!AS$9,Xero!$A:$A,Heron!$A$5,Xero!$E:$E,Heron!$A57)</f>
        <v>0</v>
      </c>
      <c r="AT57" s="32">
        <f>SUMIFS(Xero!$F:$F,Xero!$B:$B,Heron!AT$9,Xero!$A:$A,Heron!$A$4,Xero!$E:$E,Heron!$A57)+SUMIFS(Xero!$F:$F,Xero!$B:$B,Heron!AT$9,Xero!$A:$A,Heron!$A$5,Xero!$E:$E,Heron!$A57)</f>
        <v>0</v>
      </c>
      <c r="AU57" s="32">
        <f>SUMIFS(Xero!$F:$F,Xero!$B:$B,Heron!AU$9,Xero!$A:$A,Heron!$A$4,Xero!$E:$E,Heron!$A57)+SUMIFS(Xero!$F:$F,Xero!$B:$B,Heron!AU$9,Xero!$A:$A,Heron!$A$5,Xero!$E:$E,Heron!$A57)</f>
        <v>0</v>
      </c>
      <c r="AV57" s="32">
        <f>SUMIFS(Xero!$F:$F,Xero!$B:$B,Heron!AV$9,Xero!$A:$A,Heron!$A$4,Xero!$E:$E,Heron!$A57)+SUMIFS(Xero!$F:$F,Xero!$B:$B,Heron!AV$9,Xero!$A:$A,Heron!$A$5,Xero!$E:$E,Heron!$A57)</f>
        <v>0</v>
      </c>
      <c r="AW57" s="32">
        <f>SUMIFS(Xero!$F:$F,Xero!$B:$B,Heron!AW$9,Xero!$A:$A,Heron!$A$4,Xero!$E:$E,Heron!$A57)+SUMIFS(Xero!$F:$F,Xero!$B:$B,Heron!AW$9,Xero!$A:$A,Heron!$A$5,Xero!$E:$E,Heron!$A57)</f>
        <v>0</v>
      </c>
      <c r="AX57" s="32">
        <f>SUMIFS(Xero!$F:$F,Xero!$B:$B,Heron!AX$9,Xero!$A:$A,Heron!$A$4,Xero!$E:$E,Heron!$A57)+SUMIFS(Xero!$F:$F,Xero!$B:$B,Heron!AX$9,Xero!$A:$A,Heron!$A$5,Xero!$E:$E,Heron!$A57)</f>
        <v>0</v>
      </c>
      <c r="AY57" s="32">
        <f>SUMIFS(Xero!$F:$F,Xero!$B:$B,Heron!AY$9,Xero!$A:$A,Heron!$A$4,Xero!$E:$E,Heron!$A57)+SUMIFS(Xero!$F:$F,Xero!$B:$B,Heron!AY$9,Xero!$A:$A,Heron!$A$5,Xero!$E:$E,Heron!$A57)</f>
        <v>0</v>
      </c>
      <c r="AZ57" s="32">
        <f>SUMIFS(Xero!$F:$F,Xero!$B:$B,Heron!AZ$9,Xero!$A:$A,Heron!$A$4,Xero!$E:$E,Heron!$A57)+SUMIFS(Xero!$F:$F,Xero!$B:$B,Heron!AZ$9,Xero!$A:$A,Heron!$A$5,Xero!$E:$E,Heron!$A57)</f>
        <v>0</v>
      </c>
      <c r="BA57" s="32">
        <f>SUMIFS(Xero!$F:$F,Xero!$B:$B,Heron!BA$9,Xero!$A:$A,Heron!$A$4,Xero!$E:$E,Heron!$A57)+SUMIFS(Xero!$F:$F,Xero!$B:$B,Heron!BA$9,Xero!$A:$A,Heron!$A$5,Xero!$E:$E,Heron!$A57)</f>
        <v>0</v>
      </c>
      <c r="BB57" s="32">
        <f>SUMIFS(Xero!$F:$F,Xero!$B:$B,Heron!BB$9,Xero!$A:$A,Heron!$A$4,Xero!$E:$E,Heron!$A57)+SUMIFS(Xero!$F:$F,Xero!$B:$B,Heron!BB$9,Xero!$A:$A,Heron!$A$5,Xero!$E:$E,Heron!$A57)</f>
        <v>0</v>
      </c>
      <c r="BC57" s="32">
        <f>SUMIFS(Xero!$F:$F,Xero!$B:$B,Heron!BC$9,Xero!$A:$A,Heron!$A$4,Xero!$E:$E,Heron!$A57)+SUMIFS(Xero!$F:$F,Xero!$B:$B,Heron!BC$9,Xero!$A:$A,Heron!$A$5,Xero!$E:$E,Heron!$A57)</f>
        <v>0</v>
      </c>
      <c r="BD57" s="32">
        <f>SUMIFS(Xero!$F:$F,Xero!$B:$B,Heron!BD$9,Xero!$A:$A,Heron!$A$4,Xero!$E:$E,Heron!$A57)+SUMIFS(Xero!$F:$F,Xero!$B:$B,Heron!BD$9,Xero!$A:$A,Heron!$A$5,Xero!$E:$E,Heron!$A57)</f>
        <v>0</v>
      </c>
      <c r="BE57" s="32">
        <f>SUMIFS(Xero!$F:$F,Xero!$B:$B,Heron!BE$9,Xero!$A:$A,Heron!$A$4,Xero!$E:$E,Heron!$A57)+SUMIFS(Xero!$F:$F,Xero!$B:$B,Heron!BE$9,Xero!$A:$A,Heron!$A$5,Xero!$E:$E,Heron!$A57)</f>
        <v>0</v>
      </c>
      <c r="BF57" s="32">
        <f t="shared" si="6"/>
        <v>57668.57</v>
      </c>
      <c r="BG57" s="1">
        <f t="shared" si="7"/>
        <v>57668.57</v>
      </c>
      <c r="BH57" s="1">
        <f t="shared" si="8"/>
        <v>0</v>
      </c>
    </row>
    <row r="58" spans="1:60" ht="16" x14ac:dyDescent="0.2">
      <c r="A58" s="31" t="s">
        <v>1077</v>
      </c>
      <c r="D58" s="32">
        <f>SUMIFS(Xero!$F:$F,Xero!$B:$B,Heron!D$9,Xero!$A:$A,Heron!$A$4,Xero!$E:$E,Heron!$A58)+SUMIFS(Xero!$F:$F,Xero!$B:$B,Heron!D$9,Xero!$A:$A,Heron!$A$5,Xero!$E:$E,Heron!$A58)</f>
        <v>0</v>
      </c>
      <c r="E58" s="32">
        <f>SUMIFS(Xero!$F:$F,Xero!$B:$B,Heron!E$9,Xero!$A:$A,Heron!$A$4,Xero!$E:$E,Heron!$A58)+SUMIFS(Xero!$F:$F,Xero!$B:$B,Heron!E$9,Xero!$A:$A,Heron!$A$5,Xero!$E:$E,Heron!$A58)</f>
        <v>0</v>
      </c>
      <c r="F58" s="32">
        <f>SUMIFS(Xero!$F:$F,Xero!$B:$B,Heron!F$9,Xero!$A:$A,Heron!$A$4,Xero!$E:$E,Heron!$A58)+SUMIFS(Xero!$F:$F,Xero!$B:$B,Heron!F$9,Xero!$A:$A,Heron!$A$5,Xero!$E:$E,Heron!$A58)</f>
        <v>0</v>
      </c>
      <c r="G58" s="32">
        <f>SUMIFS(Xero!$F:$F,Xero!$B:$B,Heron!G$9,Xero!$A:$A,Heron!$A$4,Xero!$E:$E,Heron!$A58)+SUMIFS(Xero!$F:$F,Xero!$B:$B,Heron!G$9,Xero!$A:$A,Heron!$A$5,Xero!$E:$E,Heron!$A58)</f>
        <v>0</v>
      </c>
      <c r="H58" s="32">
        <f>SUMIFS(Xero!$F:$F,Xero!$B:$B,Heron!H$9,Xero!$A:$A,Heron!$A$4,Xero!$E:$E,Heron!$A58)+SUMIFS(Xero!$F:$F,Xero!$B:$B,Heron!H$9,Xero!$A:$A,Heron!$A$5,Xero!$E:$E,Heron!$A58)</f>
        <v>173.86</v>
      </c>
      <c r="I58" s="32">
        <f>SUMIFS(Xero!$F:$F,Xero!$B:$B,Heron!I$9,Xero!$A:$A,Heron!$A$4,Xero!$E:$E,Heron!$A58)+SUMIFS(Xero!$F:$F,Xero!$B:$B,Heron!I$9,Xero!$A:$A,Heron!$A$5,Xero!$E:$E,Heron!$A58)</f>
        <v>316.95999999999998</v>
      </c>
      <c r="J58" s="32">
        <f>SUMIFS(Xero!$F:$F,Xero!$B:$B,Heron!J$9,Xero!$A:$A,Heron!$A$4,Xero!$E:$E,Heron!$A58)+SUMIFS(Xero!$F:$F,Xero!$B:$B,Heron!J$9,Xero!$A:$A,Heron!$A$5,Xero!$E:$E,Heron!$A58)</f>
        <v>544.08000000000004</v>
      </c>
      <c r="K58" s="32">
        <f>SUMIFS(Xero!$F:$F,Xero!$B:$B,Heron!K$9,Xero!$A:$A,Heron!$A$4,Xero!$E:$E,Heron!$A58)+SUMIFS(Xero!$F:$F,Xero!$B:$B,Heron!K$9,Xero!$A:$A,Heron!$A$5,Xero!$E:$E,Heron!$A58)</f>
        <v>345.35</v>
      </c>
      <c r="L58" s="32">
        <f>SUMIFS(Xero!$F:$F,Xero!$B:$B,Heron!L$9,Xero!$A:$A,Heron!$A$4,Xero!$E:$E,Heron!$A58)+SUMIFS(Xero!$F:$F,Xero!$B:$B,Heron!L$9,Xero!$A:$A,Heron!$A$5,Xero!$E:$E,Heron!$A58)</f>
        <v>402.13</v>
      </c>
      <c r="M58" s="32">
        <f>SUMIFS(Xero!$F:$F,Xero!$B:$B,Heron!M$9,Xero!$A:$A,Heron!$A$4,Xero!$E:$E,Heron!$A58)+SUMIFS(Xero!$F:$F,Xero!$B:$B,Heron!M$9,Xero!$A:$A,Heron!$A$5,Xero!$E:$E,Heron!$A58)</f>
        <v>458.9</v>
      </c>
      <c r="N58" s="32">
        <f>SUMIFS(Xero!$F:$F,Xero!$B:$B,Heron!N$9,Xero!$A:$A,Heron!$A$4,Xero!$E:$E,Heron!$A58)+SUMIFS(Xero!$F:$F,Xero!$B:$B,Heron!N$9,Xero!$A:$A,Heron!$A$5,Xero!$E:$E,Heron!$A58)</f>
        <v>856.37</v>
      </c>
      <c r="O58" s="32">
        <f>SUMIFS(Xero!$F:$F,Xero!$B:$B,Heron!O$9,Xero!$A:$A,Heron!$A$4,Xero!$E:$E,Heron!$A58)+SUMIFS(Xero!$F:$F,Xero!$B:$B,Heron!O$9,Xero!$A:$A,Heron!$A$5,Xero!$E:$E,Heron!$A58)</f>
        <v>856.37</v>
      </c>
      <c r="P58" s="32">
        <f>SUMIFS(Xero!$F:$F,Xero!$B:$B,Heron!P$9,Xero!$A:$A,Heron!$A$4,Xero!$E:$E,Heron!$A58)+SUMIFS(Xero!$F:$F,Xero!$B:$B,Heron!P$9,Xero!$A:$A,Heron!$A$5,Xero!$E:$E,Heron!$A58)</f>
        <v>10580.4</v>
      </c>
      <c r="Q58" s="32">
        <f>SUMIFS(Xero!$F:$F,Xero!$B:$B,Heron!Q$9,Xero!$A:$A,Heron!$A$4,Xero!$E:$E,Heron!$A58)+SUMIFS(Xero!$F:$F,Xero!$B:$B,Heron!Q$9,Xero!$A:$A,Heron!$A$5,Xero!$E:$E,Heron!$A58)</f>
        <v>0</v>
      </c>
      <c r="R58" s="32">
        <f>SUMIFS(Xero!$F:$F,Xero!$B:$B,Heron!R$9,Xero!$A:$A,Heron!$A$4,Xero!$E:$E,Heron!$A58)+SUMIFS(Xero!$F:$F,Xero!$B:$B,Heron!R$9,Xero!$A:$A,Heron!$A$5,Xero!$E:$E,Heron!$A58)</f>
        <v>9207.4</v>
      </c>
      <c r="S58" s="32">
        <f>SUMIFS(Xero!$F:$F,Xero!$B:$B,Heron!S$9,Xero!$A:$A,Heron!$A$4,Xero!$E:$E,Heron!$A58)+SUMIFS(Xero!$F:$F,Xero!$B:$B,Heron!S$9,Xero!$A:$A,Heron!$A$5,Xero!$E:$E,Heron!$A58)</f>
        <v>4339.57</v>
      </c>
      <c r="T58" s="32">
        <f>SUMIFS(Xero!$F:$F,Xero!$B:$B,Heron!T$9,Xero!$A:$A,Heron!$A$4,Xero!$E:$E,Heron!$A58)+SUMIFS(Xero!$F:$F,Xero!$B:$B,Heron!T$9,Xero!$A:$A,Heron!$A$5,Xero!$E:$E,Heron!$A58)</f>
        <v>4380.79</v>
      </c>
      <c r="U58" s="32">
        <f>SUMIFS(Xero!$F:$F,Xero!$B:$B,Heron!U$9,Xero!$A:$A,Heron!$A$4,Xero!$E:$E,Heron!$A58)+SUMIFS(Xero!$F:$F,Xero!$B:$B,Heron!U$9,Xero!$A:$A,Heron!$A$5,Xero!$E:$E,Heron!$A58)</f>
        <v>4775.0600000000004</v>
      </c>
      <c r="V58" s="32">
        <f>SUMIFS(Xero!$F:$F,Xero!$B:$B,Heron!V$9,Xero!$A:$A,Heron!$A$4,Xero!$E:$E,Heron!$A58)+SUMIFS(Xero!$F:$F,Xero!$B:$B,Heron!V$9,Xero!$A:$A,Heron!$A$5,Xero!$E:$E,Heron!$A58)</f>
        <v>4998.5</v>
      </c>
      <c r="W58" s="32">
        <f>SUMIFS(Xero!$F:$F,Xero!$B:$B,Heron!W$9,Xero!$A:$A,Heron!$A$4,Xero!$E:$E,Heron!$A58)+SUMIFS(Xero!$F:$F,Xero!$B:$B,Heron!W$9,Xero!$A:$A,Heron!$A$5,Xero!$E:$E,Heron!$A58)</f>
        <v>4972.63</v>
      </c>
      <c r="X58" s="32">
        <f>SUMIFS(Xero!$F:$F,Xero!$B:$B,Heron!X$9,Xero!$A:$A,Heron!$A$4,Xero!$E:$E,Heron!$A58)+SUMIFS(Xero!$F:$F,Xero!$B:$B,Heron!X$9,Xero!$A:$A,Heron!$A$5,Xero!$E:$E,Heron!$A58)</f>
        <v>8627.1200000000008</v>
      </c>
      <c r="Y58" s="32">
        <f>SUMIFS(Xero!$F:$F,Xero!$B:$B,Heron!Y$9,Xero!$A:$A,Heron!$A$4,Xero!$E:$E,Heron!$A58)+SUMIFS(Xero!$F:$F,Xero!$B:$B,Heron!Y$9,Xero!$A:$A,Heron!$A$5,Xero!$E:$E,Heron!$A58)</f>
        <v>0</v>
      </c>
      <c r="Z58" s="32">
        <f>SUMIFS(Xero!$F:$F,Xero!$B:$B,Heron!Z$9,Xero!$A:$A,Heron!$A$4,Xero!$E:$E,Heron!$A58)+SUMIFS(Xero!$F:$F,Xero!$B:$B,Heron!Z$9,Xero!$A:$A,Heron!$A$5,Xero!$E:$E,Heron!$A58)</f>
        <v>25749.27</v>
      </c>
      <c r="AA58" s="32">
        <f>SUMIFS(Xero!$F:$F,Xero!$B:$B,Heron!AA$9,Xero!$A:$A,Heron!$A$4,Xero!$E:$E,Heron!$A58)+SUMIFS(Xero!$F:$F,Xero!$B:$B,Heron!AA$9,Xero!$A:$A,Heron!$A$5,Xero!$E:$E,Heron!$A58)</f>
        <v>0</v>
      </c>
      <c r="AB58" s="32">
        <f>SUMIFS(Xero!$F:$F,Xero!$B:$B,Heron!AB$9,Xero!$A:$A,Heron!$A$4,Xero!$E:$E,Heron!$A58)+SUMIFS(Xero!$F:$F,Xero!$B:$B,Heron!AB$9,Xero!$A:$A,Heron!$A$5,Xero!$E:$E,Heron!$A58)</f>
        <v>39349.03</v>
      </c>
      <c r="AC58" s="32">
        <f>SUMIFS(Xero!$F:$F,Xero!$B:$B,Heron!AC$9,Xero!$A:$A,Heron!$A$4,Xero!$E:$E,Heron!$A58)+SUMIFS(Xero!$F:$F,Xero!$B:$B,Heron!AC$9,Xero!$A:$A,Heron!$A$5,Xero!$E:$E,Heron!$A58)</f>
        <v>-4301.84</v>
      </c>
      <c r="AD58" s="32">
        <f>SUMIFS(Xero!$F:$F,Xero!$B:$B,Heron!AD$9,Xero!$A:$A,Heron!$A$4,Xero!$E:$E,Heron!$A58)+SUMIFS(Xero!$F:$F,Xero!$B:$B,Heron!AD$9,Xero!$A:$A,Heron!$A$5,Xero!$E:$E,Heron!$A58)</f>
        <v>8832.24</v>
      </c>
      <c r="AE58" s="32">
        <f>SUMIFS(Xero!$F:$F,Xero!$B:$B,Heron!AE$9,Xero!$A:$A,Heron!$A$4,Xero!$E:$E,Heron!$A58)+SUMIFS(Xero!$F:$F,Xero!$B:$B,Heron!AE$9,Xero!$A:$A,Heron!$A$5,Xero!$E:$E,Heron!$A58)</f>
        <v>0</v>
      </c>
      <c r="AF58" s="32">
        <f>SUMIFS(Xero!$F:$F,Xero!$B:$B,Heron!AF$9,Xero!$A:$A,Heron!$A$4,Xero!$E:$E,Heron!$A58)+SUMIFS(Xero!$F:$F,Xero!$B:$B,Heron!AF$9,Xero!$A:$A,Heron!$A$5,Xero!$E:$E,Heron!$A58)</f>
        <v>0</v>
      </c>
      <c r="AG58" s="32">
        <f>SUMIFS(Xero!$F:$F,Xero!$B:$B,Heron!AG$9,Xero!$A:$A,Heron!$A$4,Xero!$E:$E,Heron!$A58)+SUMIFS(Xero!$F:$F,Xero!$B:$B,Heron!AG$9,Xero!$A:$A,Heron!$A$5,Xero!$E:$E,Heron!$A58)</f>
        <v>0</v>
      </c>
      <c r="AH58" s="32">
        <f>SUMIFS(Xero!$F:$F,Xero!$B:$B,Heron!AH$9,Xero!$A:$A,Heron!$A$4,Xero!$E:$E,Heron!$A58)+SUMIFS(Xero!$F:$F,Xero!$B:$B,Heron!AH$9,Xero!$A:$A,Heron!$A$5,Xero!$E:$E,Heron!$A58)</f>
        <v>1094.18</v>
      </c>
      <c r="AI58" s="32">
        <f>SUMIFS(Xero!$F:$F,Xero!$B:$B,Heron!AI$9,Xero!$A:$A,Heron!$A$4,Xero!$E:$E,Heron!$A58)+SUMIFS(Xero!$F:$F,Xero!$B:$B,Heron!AI$9,Xero!$A:$A,Heron!$A$5,Xero!$E:$E,Heron!$A58)</f>
        <v>47156.78</v>
      </c>
      <c r="AJ58" s="32">
        <f>SUMIFS(Xero!$F:$F,Xero!$B:$B,Heron!AJ$9,Xero!$A:$A,Heron!$A$4,Xero!$E:$E,Heron!$A58)+SUMIFS(Xero!$F:$F,Xero!$B:$B,Heron!AJ$9,Xero!$A:$A,Heron!$A$5,Xero!$E:$E,Heron!$A58)</f>
        <v>1058.21</v>
      </c>
      <c r="AK58" s="32">
        <f>SUMIFS(Xero!$F:$F,Xero!$B:$B,Heron!AK$9,Xero!$A:$A,Heron!$A$4,Xero!$E:$E,Heron!$A58)+SUMIFS(Xero!$F:$F,Xero!$B:$B,Heron!AK$9,Xero!$A:$A,Heron!$A$5,Xero!$E:$E,Heron!$A58)</f>
        <v>971.22</v>
      </c>
      <c r="AL58" s="32">
        <f>SUMIFS(Xero!$F:$F,Xero!$B:$B,Heron!AL$9,Xero!$A:$A,Heron!$A$4,Xero!$E:$E,Heron!$A58)+SUMIFS(Xero!$F:$F,Xero!$B:$B,Heron!AL$9,Xero!$A:$A,Heron!$A$5,Xero!$E:$E,Heron!$A58)</f>
        <v>-147.72</v>
      </c>
      <c r="AM58" s="32">
        <f>SUMIFS(Xero!$F:$F,Xero!$B:$B,Heron!AM$9,Xero!$A:$A,Heron!$A$4,Xero!$E:$E,Heron!$A58)+SUMIFS(Xero!$F:$F,Xero!$B:$B,Heron!AM$9,Xero!$A:$A,Heron!$A$5,Xero!$E:$E,Heron!$A58)</f>
        <v>0</v>
      </c>
      <c r="AN58" s="32">
        <f>SUMIFS(Xero!$F:$F,Xero!$B:$B,Heron!AN$9,Xero!$A:$A,Heron!$A$4,Xero!$E:$E,Heron!$A58)+SUMIFS(Xero!$F:$F,Xero!$B:$B,Heron!AN$9,Xero!$A:$A,Heron!$A$5,Xero!$E:$E,Heron!$A58)</f>
        <v>0</v>
      </c>
      <c r="AO58" s="32">
        <f>SUMIFS(Xero!$F:$F,Xero!$B:$B,Heron!AO$9,Xero!$A:$A,Heron!$A$4,Xero!$E:$E,Heron!$A58)+SUMIFS(Xero!$F:$F,Xero!$B:$B,Heron!AO$9,Xero!$A:$A,Heron!$A$5,Xero!$E:$E,Heron!$A58)</f>
        <v>0</v>
      </c>
      <c r="AP58" s="32">
        <f>SUMIFS(Xero!$F:$F,Xero!$B:$B,Heron!AP$9,Xero!$A:$A,Heron!$A$4,Xero!$E:$E,Heron!$A58)+SUMIFS(Xero!$F:$F,Xero!$B:$B,Heron!AP$9,Xero!$A:$A,Heron!$A$5,Xero!$E:$E,Heron!$A58)</f>
        <v>0</v>
      </c>
      <c r="AQ58" s="32">
        <f>SUMIFS(Xero!$F:$F,Xero!$B:$B,Heron!AQ$9,Xero!$A:$A,Heron!$A$4,Xero!$E:$E,Heron!$A58)+SUMIFS(Xero!$F:$F,Xero!$B:$B,Heron!AQ$9,Xero!$A:$A,Heron!$A$5,Xero!$E:$E,Heron!$A58)</f>
        <v>0</v>
      </c>
      <c r="AR58" s="32">
        <f>SUMIFS(Xero!$F:$F,Xero!$B:$B,Heron!AR$9,Xero!$A:$A,Heron!$A$4,Xero!$E:$E,Heron!$A58)+SUMIFS(Xero!$F:$F,Xero!$B:$B,Heron!AR$9,Xero!$A:$A,Heron!$A$5,Xero!$E:$E,Heron!$A58)</f>
        <v>0</v>
      </c>
      <c r="AS58" s="32">
        <f>SUMIFS(Xero!$F:$F,Xero!$B:$B,Heron!AS$9,Xero!$A:$A,Heron!$A$4,Xero!$E:$E,Heron!$A58)+SUMIFS(Xero!$F:$F,Xero!$B:$B,Heron!AS$9,Xero!$A:$A,Heron!$A$5,Xero!$E:$E,Heron!$A58)</f>
        <v>0</v>
      </c>
      <c r="AT58" s="32">
        <f>SUMIFS(Xero!$F:$F,Xero!$B:$B,Heron!AT$9,Xero!$A:$A,Heron!$A$4,Xero!$E:$E,Heron!$A58)+SUMIFS(Xero!$F:$F,Xero!$B:$B,Heron!AT$9,Xero!$A:$A,Heron!$A$5,Xero!$E:$E,Heron!$A58)</f>
        <v>0</v>
      </c>
      <c r="AU58" s="32">
        <f>SUMIFS(Xero!$F:$F,Xero!$B:$B,Heron!AU$9,Xero!$A:$A,Heron!$A$4,Xero!$E:$E,Heron!$A58)+SUMIFS(Xero!$F:$F,Xero!$B:$B,Heron!AU$9,Xero!$A:$A,Heron!$A$5,Xero!$E:$E,Heron!$A58)</f>
        <v>0</v>
      </c>
      <c r="AV58" s="32">
        <f>SUMIFS(Xero!$F:$F,Xero!$B:$B,Heron!AV$9,Xero!$A:$A,Heron!$A$4,Xero!$E:$E,Heron!$A58)+SUMIFS(Xero!$F:$F,Xero!$B:$B,Heron!AV$9,Xero!$A:$A,Heron!$A$5,Xero!$E:$E,Heron!$A58)</f>
        <v>0</v>
      </c>
      <c r="AW58" s="32">
        <f>SUMIFS(Xero!$F:$F,Xero!$B:$B,Heron!AW$9,Xero!$A:$A,Heron!$A$4,Xero!$E:$E,Heron!$A58)+SUMIFS(Xero!$F:$F,Xero!$B:$B,Heron!AW$9,Xero!$A:$A,Heron!$A$5,Xero!$E:$E,Heron!$A58)</f>
        <v>0</v>
      </c>
      <c r="AX58" s="32">
        <f>SUMIFS(Xero!$F:$F,Xero!$B:$B,Heron!AX$9,Xero!$A:$A,Heron!$A$4,Xero!$E:$E,Heron!$A58)+SUMIFS(Xero!$F:$F,Xero!$B:$B,Heron!AX$9,Xero!$A:$A,Heron!$A$5,Xero!$E:$E,Heron!$A58)</f>
        <v>0</v>
      </c>
      <c r="AY58" s="32">
        <f>SUMIFS(Xero!$F:$F,Xero!$B:$B,Heron!AY$9,Xero!$A:$A,Heron!$A$4,Xero!$E:$E,Heron!$A58)+SUMIFS(Xero!$F:$F,Xero!$B:$B,Heron!AY$9,Xero!$A:$A,Heron!$A$5,Xero!$E:$E,Heron!$A58)</f>
        <v>0</v>
      </c>
      <c r="AZ58" s="32">
        <f>SUMIFS(Xero!$F:$F,Xero!$B:$B,Heron!AZ$9,Xero!$A:$A,Heron!$A$4,Xero!$E:$E,Heron!$A58)+SUMIFS(Xero!$F:$F,Xero!$B:$B,Heron!AZ$9,Xero!$A:$A,Heron!$A$5,Xero!$E:$E,Heron!$A58)</f>
        <v>0</v>
      </c>
      <c r="BA58" s="32">
        <f>SUMIFS(Xero!$F:$F,Xero!$B:$B,Heron!BA$9,Xero!$A:$A,Heron!$A$4,Xero!$E:$E,Heron!$A58)+SUMIFS(Xero!$F:$F,Xero!$B:$B,Heron!BA$9,Xero!$A:$A,Heron!$A$5,Xero!$E:$E,Heron!$A58)</f>
        <v>0</v>
      </c>
      <c r="BB58" s="32">
        <f>SUMIFS(Xero!$F:$F,Xero!$B:$B,Heron!BB$9,Xero!$A:$A,Heron!$A$4,Xero!$E:$E,Heron!$A58)+SUMIFS(Xero!$F:$F,Xero!$B:$B,Heron!BB$9,Xero!$A:$A,Heron!$A$5,Xero!$E:$E,Heron!$A58)</f>
        <v>0</v>
      </c>
      <c r="BC58" s="32">
        <f>SUMIFS(Xero!$F:$F,Xero!$B:$B,Heron!BC$9,Xero!$A:$A,Heron!$A$4,Xero!$E:$E,Heron!$A58)+SUMIFS(Xero!$F:$F,Xero!$B:$B,Heron!BC$9,Xero!$A:$A,Heron!$A$5,Xero!$E:$E,Heron!$A58)</f>
        <v>0</v>
      </c>
      <c r="BD58" s="32">
        <f>SUMIFS(Xero!$F:$F,Xero!$B:$B,Heron!BD$9,Xero!$A:$A,Heron!$A$4,Xero!$E:$E,Heron!$A58)+SUMIFS(Xero!$F:$F,Xero!$B:$B,Heron!BD$9,Xero!$A:$A,Heron!$A$5,Xero!$E:$E,Heron!$A58)</f>
        <v>0</v>
      </c>
      <c r="BE58" s="32">
        <f>SUMIFS(Xero!$F:$F,Xero!$B:$B,Heron!BE$9,Xero!$A:$A,Heron!$A$4,Xero!$E:$E,Heron!$A58)+SUMIFS(Xero!$F:$F,Xero!$B:$B,Heron!BE$9,Xero!$A:$A,Heron!$A$5,Xero!$E:$E,Heron!$A58)</f>
        <v>0</v>
      </c>
      <c r="BF58" s="32">
        <f t="shared" si="6"/>
        <v>175596.86</v>
      </c>
      <c r="BG58" s="1">
        <f t="shared" si="7"/>
        <v>175596.86</v>
      </c>
      <c r="BH58" s="1">
        <f t="shared" si="8"/>
        <v>0</v>
      </c>
    </row>
    <row r="59" spans="1:60" ht="16" x14ac:dyDescent="0.2">
      <c r="A59" s="31" t="s">
        <v>1196</v>
      </c>
      <c r="D59" s="32">
        <f>SUMIFS(Xero!$F:$F,Xero!$B:$B,Heron!D$9,Xero!$A:$A,Heron!$A$4,Xero!$E:$E,Heron!$A59)+SUMIFS(Xero!$F:$F,Xero!$B:$B,Heron!D$9,Xero!$A:$A,Heron!$A$5,Xero!$E:$E,Heron!$A59)</f>
        <v>0</v>
      </c>
      <c r="E59" s="32">
        <f>SUMIFS(Xero!$F:$F,Xero!$B:$B,Heron!E$9,Xero!$A:$A,Heron!$A$4,Xero!$E:$E,Heron!$A59)+SUMIFS(Xero!$F:$F,Xero!$B:$B,Heron!E$9,Xero!$A:$A,Heron!$A$5,Xero!$E:$E,Heron!$A59)</f>
        <v>0</v>
      </c>
      <c r="F59" s="32">
        <f>SUMIFS(Xero!$F:$F,Xero!$B:$B,Heron!F$9,Xero!$A:$A,Heron!$A$4,Xero!$E:$E,Heron!$A59)+SUMIFS(Xero!$F:$F,Xero!$B:$B,Heron!F$9,Xero!$A:$A,Heron!$A$5,Xero!$E:$E,Heron!$A59)</f>
        <v>0</v>
      </c>
      <c r="G59" s="32">
        <f>SUMIFS(Xero!$F:$F,Xero!$B:$B,Heron!G$9,Xero!$A:$A,Heron!$A$4,Xero!$E:$E,Heron!$A59)+SUMIFS(Xero!$F:$F,Xero!$B:$B,Heron!G$9,Xero!$A:$A,Heron!$A$5,Xero!$E:$E,Heron!$A59)</f>
        <v>0</v>
      </c>
      <c r="H59" s="32">
        <f>SUMIFS(Xero!$F:$F,Xero!$B:$B,Heron!H$9,Xero!$A:$A,Heron!$A$4,Xero!$E:$E,Heron!$A59)+SUMIFS(Xero!$F:$F,Xero!$B:$B,Heron!H$9,Xero!$A:$A,Heron!$A$5,Xero!$E:$E,Heron!$A59)</f>
        <v>3000</v>
      </c>
      <c r="I59" s="32">
        <f>SUMIFS(Xero!$F:$F,Xero!$B:$B,Heron!I$9,Xero!$A:$A,Heron!$A$4,Xero!$E:$E,Heron!$A59)+SUMIFS(Xero!$F:$F,Xero!$B:$B,Heron!I$9,Xero!$A:$A,Heron!$A$5,Xero!$E:$E,Heron!$A59)</f>
        <v>0</v>
      </c>
      <c r="J59" s="32">
        <f>SUMIFS(Xero!$F:$F,Xero!$B:$B,Heron!J$9,Xero!$A:$A,Heron!$A$4,Xero!$E:$E,Heron!$A59)+SUMIFS(Xero!$F:$F,Xero!$B:$B,Heron!J$9,Xero!$A:$A,Heron!$A$5,Xero!$E:$E,Heron!$A59)</f>
        <v>0</v>
      </c>
      <c r="K59" s="32">
        <f>SUMIFS(Xero!$F:$F,Xero!$B:$B,Heron!K$9,Xero!$A:$A,Heron!$A$4,Xero!$E:$E,Heron!$A59)+SUMIFS(Xero!$F:$F,Xero!$B:$B,Heron!K$9,Xero!$A:$A,Heron!$A$5,Xero!$E:$E,Heron!$A59)</f>
        <v>0</v>
      </c>
      <c r="L59" s="32">
        <f>SUMIFS(Xero!$F:$F,Xero!$B:$B,Heron!L$9,Xero!$A:$A,Heron!$A$4,Xero!$E:$E,Heron!$A59)+SUMIFS(Xero!$F:$F,Xero!$B:$B,Heron!L$9,Xero!$A:$A,Heron!$A$5,Xero!$E:$E,Heron!$A59)</f>
        <v>0</v>
      </c>
      <c r="M59" s="32">
        <f>SUMIFS(Xero!$F:$F,Xero!$B:$B,Heron!M$9,Xero!$A:$A,Heron!$A$4,Xero!$E:$E,Heron!$A59)+SUMIFS(Xero!$F:$F,Xero!$B:$B,Heron!M$9,Xero!$A:$A,Heron!$A$5,Xero!$E:$E,Heron!$A59)</f>
        <v>0</v>
      </c>
      <c r="N59" s="32">
        <f>SUMIFS(Xero!$F:$F,Xero!$B:$B,Heron!N$9,Xero!$A:$A,Heron!$A$4,Xero!$E:$E,Heron!$A59)+SUMIFS(Xero!$F:$F,Xero!$B:$B,Heron!N$9,Xero!$A:$A,Heron!$A$5,Xero!$E:$E,Heron!$A59)</f>
        <v>0</v>
      </c>
      <c r="O59" s="32">
        <f>SUMIFS(Xero!$F:$F,Xero!$B:$B,Heron!O$9,Xero!$A:$A,Heron!$A$4,Xero!$E:$E,Heron!$A59)+SUMIFS(Xero!$F:$F,Xero!$B:$B,Heron!O$9,Xero!$A:$A,Heron!$A$5,Xero!$E:$E,Heron!$A59)</f>
        <v>0</v>
      </c>
      <c r="P59" s="32">
        <f>SUMIFS(Xero!$F:$F,Xero!$B:$B,Heron!P$9,Xero!$A:$A,Heron!$A$4,Xero!$E:$E,Heron!$A59)+SUMIFS(Xero!$F:$F,Xero!$B:$B,Heron!P$9,Xero!$A:$A,Heron!$A$5,Xero!$E:$E,Heron!$A59)</f>
        <v>0</v>
      </c>
      <c r="Q59" s="32">
        <f>SUMIFS(Xero!$F:$F,Xero!$B:$B,Heron!Q$9,Xero!$A:$A,Heron!$A$4,Xero!$E:$E,Heron!$A59)+SUMIFS(Xero!$F:$F,Xero!$B:$B,Heron!Q$9,Xero!$A:$A,Heron!$A$5,Xero!$E:$E,Heron!$A59)</f>
        <v>0</v>
      </c>
      <c r="R59" s="32">
        <f>SUMIFS(Xero!$F:$F,Xero!$B:$B,Heron!R$9,Xero!$A:$A,Heron!$A$4,Xero!$E:$E,Heron!$A59)+SUMIFS(Xero!$F:$F,Xero!$B:$B,Heron!R$9,Xero!$A:$A,Heron!$A$5,Xero!$E:$E,Heron!$A59)</f>
        <v>0</v>
      </c>
      <c r="S59" s="32">
        <f>SUMIFS(Xero!$F:$F,Xero!$B:$B,Heron!S$9,Xero!$A:$A,Heron!$A$4,Xero!$E:$E,Heron!$A59)+SUMIFS(Xero!$F:$F,Xero!$B:$B,Heron!S$9,Xero!$A:$A,Heron!$A$5,Xero!$E:$E,Heron!$A59)</f>
        <v>0</v>
      </c>
      <c r="T59" s="32">
        <f>SUMIFS(Xero!$F:$F,Xero!$B:$B,Heron!T$9,Xero!$A:$A,Heron!$A$4,Xero!$E:$E,Heron!$A59)+SUMIFS(Xero!$F:$F,Xero!$B:$B,Heron!T$9,Xero!$A:$A,Heron!$A$5,Xero!$E:$E,Heron!$A59)</f>
        <v>0</v>
      </c>
      <c r="U59" s="32">
        <f>SUMIFS(Xero!$F:$F,Xero!$B:$B,Heron!U$9,Xero!$A:$A,Heron!$A$4,Xero!$E:$E,Heron!$A59)+SUMIFS(Xero!$F:$F,Xero!$B:$B,Heron!U$9,Xero!$A:$A,Heron!$A$5,Xero!$E:$E,Heron!$A59)</f>
        <v>0</v>
      </c>
      <c r="V59" s="32">
        <f>SUMIFS(Xero!$F:$F,Xero!$B:$B,Heron!V$9,Xero!$A:$A,Heron!$A$4,Xero!$E:$E,Heron!$A59)+SUMIFS(Xero!$F:$F,Xero!$B:$B,Heron!V$9,Xero!$A:$A,Heron!$A$5,Xero!$E:$E,Heron!$A59)</f>
        <v>0</v>
      </c>
      <c r="W59" s="32">
        <f>SUMIFS(Xero!$F:$F,Xero!$B:$B,Heron!W$9,Xero!$A:$A,Heron!$A$4,Xero!$E:$E,Heron!$A59)+SUMIFS(Xero!$F:$F,Xero!$B:$B,Heron!W$9,Xero!$A:$A,Heron!$A$5,Xero!$E:$E,Heron!$A59)</f>
        <v>0</v>
      </c>
      <c r="X59" s="32">
        <f>SUMIFS(Xero!$F:$F,Xero!$B:$B,Heron!X$9,Xero!$A:$A,Heron!$A$4,Xero!$E:$E,Heron!$A59)+SUMIFS(Xero!$F:$F,Xero!$B:$B,Heron!X$9,Xero!$A:$A,Heron!$A$5,Xero!$E:$E,Heron!$A59)</f>
        <v>0</v>
      </c>
      <c r="Y59" s="32">
        <f>SUMIFS(Xero!$F:$F,Xero!$B:$B,Heron!Y$9,Xero!$A:$A,Heron!$A$4,Xero!$E:$E,Heron!$A59)+SUMIFS(Xero!$F:$F,Xero!$B:$B,Heron!Y$9,Xero!$A:$A,Heron!$A$5,Xero!$E:$E,Heron!$A59)</f>
        <v>0</v>
      </c>
      <c r="Z59" s="32">
        <f>SUMIFS(Xero!$F:$F,Xero!$B:$B,Heron!Z$9,Xero!$A:$A,Heron!$A$4,Xero!$E:$E,Heron!$A59)+SUMIFS(Xero!$F:$F,Xero!$B:$B,Heron!Z$9,Xero!$A:$A,Heron!$A$5,Xero!$E:$E,Heron!$A59)</f>
        <v>0</v>
      </c>
      <c r="AA59" s="32">
        <f>SUMIFS(Xero!$F:$F,Xero!$B:$B,Heron!AA$9,Xero!$A:$A,Heron!$A$4,Xero!$E:$E,Heron!$A59)+SUMIFS(Xero!$F:$F,Xero!$B:$B,Heron!AA$9,Xero!$A:$A,Heron!$A$5,Xero!$E:$E,Heron!$A59)</f>
        <v>0</v>
      </c>
      <c r="AB59" s="32">
        <f>SUMIFS(Xero!$F:$F,Xero!$B:$B,Heron!AB$9,Xero!$A:$A,Heron!$A$4,Xero!$E:$E,Heron!$A59)+SUMIFS(Xero!$F:$F,Xero!$B:$B,Heron!AB$9,Xero!$A:$A,Heron!$A$5,Xero!$E:$E,Heron!$A59)</f>
        <v>0</v>
      </c>
      <c r="AC59" s="32">
        <f>SUMIFS(Xero!$F:$F,Xero!$B:$B,Heron!AC$9,Xero!$A:$A,Heron!$A$4,Xero!$E:$E,Heron!$A59)+SUMIFS(Xero!$F:$F,Xero!$B:$B,Heron!AC$9,Xero!$A:$A,Heron!$A$5,Xero!$E:$E,Heron!$A59)</f>
        <v>0</v>
      </c>
      <c r="AD59" s="32">
        <f>SUMIFS(Xero!$F:$F,Xero!$B:$B,Heron!AD$9,Xero!$A:$A,Heron!$A$4,Xero!$E:$E,Heron!$A59)+SUMIFS(Xero!$F:$F,Xero!$B:$B,Heron!AD$9,Xero!$A:$A,Heron!$A$5,Xero!$E:$E,Heron!$A59)</f>
        <v>0</v>
      </c>
      <c r="AE59" s="32">
        <f>SUMIFS(Xero!$F:$F,Xero!$B:$B,Heron!AE$9,Xero!$A:$A,Heron!$A$4,Xero!$E:$E,Heron!$A59)+SUMIFS(Xero!$F:$F,Xero!$B:$B,Heron!AE$9,Xero!$A:$A,Heron!$A$5,Xero!$E:$E,Heron!$A59)</f>
        <v>0</v>
      </c>
      <c r="AF59" s="32">
        <f>SUMIFS(Xero!$F:$F,Xero!$B:$B,Heron!AF$9,Xero!$A:$A,Heron!$A$4,Xero!$E:$E,Heron!$A59)+SUMIFS(Xero!$F:$F,Xero!$B:$B,Heron!AF$9,Xero!$A:$A,Heron!$A$5,Xero!$E:$E,Heron!$A59)</f>
        <v>0</v>
      </c>
      <c r="AG59" s="32">
        <f>SUMIFS(Xero!$F:$F,Xero!$B:$B,Heron!AG$9,Xero!$A:$A,Heron!$A$4,Xero!$E:$E,Heron!$A59)+SUMIFS(Xero!$F:$F,Xero!$B:$B,Heron!AG$9,Xero!$A:$A,Heron!$A$5,Xero!$E:$E,Heron!$A59)</f>
        <v>0</v>
      </c>
      <c r="AH59" s="32">
        <f>SUMIFS(Xero!$F:$F,Xero!$B:$B,Heron!AH$9,Xero!$A:$A,Heron!$A$4,Xero!$E:$E,Heron!$A59)+SUMIFS(Xero!$F:$F,Xero!$B:$B,Heron!AH$9,Xero!$A:$A,Heron!$A$5,Xero!$E:$E,Heron!$A59)</f>
        <v>0</v>
      </c>
      <c r="AI59" s="32">
        <f>SUMIFS(Xero!$F:$F,Xero!$B:$B,Heron!AI$9,Xero!$A:$A,Heron!$A$4,Xero!$E:$E,Heron!$A59)+SUMIFS(Xero!$F:$F,Xero!$B:$B,Heron!AI$9,Xero!$A:$A,Heron!$A$5,Xero!$E:$E,Heron!$A59)</f>
        <v>0</v>
      </c>
      <c r="AJ59" s="32">
        <f>SUMIFS(Xero!$F:$F,Xero!$B:$B,Heron!AJ$9,Xero!$A:$A,Heron!$A$4,Xero!$E:$E,Heron!$A59)+SUMIFS(Xero!$F:$F,Xero!$B:$B,Heron!AJ$9,Xero!$A:$A,Heron!$A$5,Xero!$E:$E,Heron!$A59)</f>
        <v>0</v>
      </c>
      <c r="AK59" s="32">
        <f>SUMIFS(Xero!$F:$F,Xero!$B:$B,Heron!AK$9,Xero!$A:$A,Heron!$A$4,Xero!$E:$E,Heron!$A59)+SUMIFS(Xero!$F:$F,Xero!$B:$B,Heron!AK$9,Xero!$A:$A,Heron!$A$5,Xero!$E:$E,Heron!$A59)</f>
        <v>0</v>
      </c>
      <c r="AL59" s="32">
        <f>SUMIFS(Xero!$F:$F,Xero!$B:$B,Heron!AL$9,Xero!$A:$A,Heron!$A$4,Xero!$E:$E,Heron!$A59)+SUMIFS(Xero!$F:$F,Xero!$B:$B,Heron!AL$9,Xero!$A:$A,Heron!$A$5,Xero!$E:$E,Heron!$A59)</f>
        <v>0</v>
      </c>
      <c r="AM59" s="32">
        <f>SUMIFS(Xero!$F:$F,Xero!$B:$B,Heron!AM$9,Xero!$A:$A,Heron!$A$4,Xero!$E:$E,Heron!$A59)+SUMIFS(Xero!$F:$F,Xero!$B:$B,Heron!AM$9,Xero!$A:$A,Heron!$A$5,Xero!$E:$E,Heron!$A59)</f>
        <v>0</v>
      </c>
      <c r="AN59" s="32">
        <f>SUMIFS(Xero!$F:$F,Xero!$B:$B,Heron!AN$9,Xero!$A:$A,Heron!$A$4,Xero!$E:$E,Heron!$A59)+SUMIFS(Xero!$F:$F,Xero!$B:$B,Heron!AN$9,Xero!$A:$A,Heron!$A$5,Xero!$E:$E,Heron!$A59)</f>
        <v>0</v>
      </c>
      <c r="AO59" s="32">
        <f>SUMIFS(Xero!$F:$F,Xero!$B:$B,Heron!AO$9,Xero!$A:$A,Heron!$A$4,Xero!$E:$E,Heron!$A59)+SUMIFS(Xero!$F:$F,Xero!$B:$B,Heron!AO$9,Xero!$A:$A,Heron!$A$5,Xero!$E:$E,Heron!$A59)</f>
        <v>0</v>
      </c>
      <c r="AP59" s="32">
        <f>SUMIFS(Xero!$F:$F,Xero!$B:$B,Heron!AP$9,Xero!$A:$A,Heron!$A$4,Xero!$E:$E,Heron!$A59)+SUMIFS(Xero!$F:$F,Xero!$B:$B,Heron!AP$9,Xero!$A:$A,Heron!$A$5,Xero!$E:$E,Heron!$A59)</f>
        <v>0</v>
      </c>
      <c r="AQ59" s="32">
        <f>SUMIFS(Xero!$F:$F,Xero!$B:$B,Heron!AQ$9,Xero!$A:$A,Heron!$A$4,Xero!$E:$E,Heron!$A59)+SUMIFS(Xero!$F:$F,Xero!$B:$B,Heron!AQ$9,Xero!$A:$A,Heron!$A$5,Xero!$E:$E,Heron!$A59)</f>
        <v>0</v>
      </c>
      <c r="AR59" s="32">
        <f>SUMIFS(Xero!$F:$F,Xero!$B:$B,Heron!AR$9,Xero!$A:$A,Heron!$A$4,Xero!$E:$E,Heron!$A59)+SUMIFS(Xero!$F:$F,Xero!$B:$B,Heron!AR$9,Xero!$A:$A,Heron!$A$5,Xero!$E:$E,Heron!$A59)</f>
        <v>0</v>
      </c>
      <c r="AS59" s="32">
        <f>SUMIFS(Xero!$F:$F,Xero!$B:$B,Heron!AS$9,Xero!$A:$A,Heron!$A$4,Xero!$E:$E,Heron!$A59)+SUMIFS(Xero!$F:$F,Xero!$B:$B,Heron!AS$9,Xero!$A:$A,Heron!$A$5,Xero!$E:$E,Heron!$A59)</f>
        <v>0</v>
      </c>
      <c r="AT59" s="32">
        <f>SUMIFS(Xero!$F:$F,Xero!$B:$B,Heron!AT$9,Xero!$A:$A,Heron!$A$4,Xero!$E:$E,Heron!$A59)+SUMIFS(Xero!$F:$F,Xero!$B:$B,Heron!AT$9,Xero!$A:$A,Heron!$A$5,Xero!$E:$E,Heron!$A59)</f>
        <v>0</v>
      </c>
      <c r="AU59" s="32">
        <f>SUMIFS(Xero!$F:$F,Xero!$B:$B,Heron!AU$9,Xero!$A:$A,Heron!$A$4,Xero!$E:$E,Heron!$A59)+SUMIFS(Xero!$F:$F,Xero!$B:$B,Heron!AU$9,Xero!$A:$A,Heron!$A$5,Xero!$E:$E,Heron!$A59)</f>
        <v>0</v>
      </c>
      <c r="AV59" s="32">
        <f>SUMIFS(Xero!$F:$F,Xero!$B:$B,Heron!AV$9,Xero!$A:$A,Heron!$A$4,Xero!$E:$E,Heron!$A59)+SUMIFS(Xero!$F:$F,Xero!$B:$B,Heron!AV$9,Xero!$A:$A,Heron!$A$5,Xero!$E:$E,Heron!$A59)</f>
        <v>0</v>
      </c>
      <c r="AW59" s="32">
        <f>SUMIFS(Xero!$F:$F,Xero!$B:$B,Heron!AW$9,Xero!$A:$A,Heron!$A$4,Xero!$E:$E,Heron!$A59)+SUMIFS(Xero!$F:$F,Xero!$B:$B,Heron!AW$9,Xero!$A:$A,Heron!$A$5,Xero!$E:$E,Heron!$A59)</f>
        <v>0</v>
      </c>
      <c r="AX59" s="32">
        <f>SUMIFS(Xero!$F:$F,Xero!$B:$B,Heron!AX$9,Xero!$A:$A,Heron!$A$4,Xero!$E:$E,Heron!$A59)+SUMIFS(Xero!$F:$F,Xero!$B:$B,Heron!AX$9,Xero!$A:$A,Heron!$A$5,Xero!$E:$E,Heron!$A59)</f>
        <v>0</v>
      </c>
      <c r="AY59" s="32">
        <f>SUMIFS(Xero!$F:$F,Xero!$B:$B,Heron!AY$9,Xero!$A:$A,Heron!$A$4,Xero!$E:$E,Heron!$A59)+SUMIFS(Xero!$F:$F,Xero!$B:$B,Heron!AY$9,Xero!$A:$A,Heron!$A$5,Xero!$E:$E,Heron!$A59)</f>
        <v>0</v>
      </c>
      <c r="AZ59" s="32">
        <f>SUMIFS(Xero!$F:$F,Xero!$B:$B,Heron!AZ$9,Xero!$A:$A,Heron!$A$4,Xero!$E:$E,Heron!$A59)+SUMIFS(Xero!$F:$F,Xero!$B:$B,Heron!AZ$9,Xero!$A:$A,Heron!$A$5,Xero!$E:$E,Heron!$A59)</f>
        <v>0</v>
      </c>
      <c r="BA59" s="32">
        <f>SUMIFS(Xero!$F:$F,Xero!$B:$B,Heron!BA$9,Xero!$A:$A,Heron!$A$4,Xero!$E:$E,Heron!$A59)+SUMIFS(Xero!$F:$F,Xero!$B:$B,Heron!BA$9,Xero!$A:$A,Heron!$A$5,Xero!$E:$E,Heron!$A59)</f>
        <v>0</v>
      </c>
      <c r="BB59" s="32">
        <f>SUMIFS(Xero!$F:$F,Xero!$B:$B,Heron!BB$9,Xero!$A:$A,Heron!$A$4,Xero!$E:$E,Heron!$A59)+SUMIFS(Xero!$F:$F,Xero!$B:$B,Heron!BB$9,Xero!$A:$A,Heron!$A$5,Xero!$E:$E,Heron!$A59)</f>
        <v>0</v>
      </c>
      <c r="BC59" s="32">
        <f>SUMIFS(Xero!$F:$F,Xero!$B:$B,Heron!BC$9,Xero!$A:$A,Heron!$A$4,Xero!$E:$E,Heron!$A59)+SUMIFS(Xero!$F:$F,Xero!$B:$B,Heron!BC$9,Xero!$A:$A,Heron!$A$5,Xero!$E:$E,Heron!$A59)</f>
        <v>0</v>
      </c>
      <c r="BD59" s="32">
        <f>SUMIFS(Xero!$F:$F,Xero!$B:$B,Heron!BD$9,Xero!$A:$A,Heron!$A$4,Xero!$E:$E,Heron!$A59)+SUMIFS(Xero!$F:$F,Xero!$B:$B,Heron!BD$9,Xero!$A:$A,Heron!$A$5,Xero!$E:$E,Heron!$A59)</f>
        <v>0</v>
      </c>
      <c r="BE59" s="32">
        <f>SUMIFS(Xero!$F:$F,Xero!$B:$B,Heron!BE$9,Xero!$A:$A,Heron!$A$4,Xero!$E:$E,Heron!$A59)+SUMIFS(Xero!$F:$F,Xero!$B:$B,Heron!BE$9,Xero!$A:$A,Heron!$A$5,Xero!$E:$E,Heron!$A59)</f>
        <v>0</v>
      </c>
      <c r="BF59" s="32">
        <f t="shared" si="6"/>
        <v>3000</v>
      </c>
      <c r="BG59" s="1">
        <f t="shared" si="7"/>
        <v>3000</v>
      </c>
      <c r="BH59" s="1">
        <f t="shared" si="8"/>
        <v>0</v>
      </c>
    </row>
    <row r="60" spans="1:60" ht="16" x14ac:dyDescent="0.2">
      <c r="A60" s="31" t="s">
        <v>1063</v>
      </c>
      <c r="D60" s="32">
        <f>SUMIFS(Xero!$F:$F,Xero!$B:$B,Heron!D$9,Xero!$A:$A,Heron!$A$4,Xero!$E:$E,Heron!$A60)+SUMIFS(Xero!$F:$F,Xero!$B:$B,Heron!D$9,Xero!$A:$A,Heron!$A$5,Xero!$E:$E,Heron!$A60)</f>
        <v>0</v>
      </c>
      <c r="E60" s="32">
        <f>SUMIFS(Xero!$F:$F,Xero!$B:$B,Heron!E$9,Xero!$A:$A,Heron!$A$4,Xero!$E:$E,Heron!$A60)+SUMIFS(Xero!$F:$F,Xero!$B:$B,Heron!E$9,Xero!$A:$A,Heron!$A$5,Xero!$E:$E,Heron!$A60)</f>
        <v>0</v>
      </c>
      <c r="F60" s="32">
        <f>SUMIFS(Xero!$F:$F,Xero!$B:$B,Heron!F$9,Xero!$A:$A,Heron!$A$4,Xero!$E:$E,Heron!$A60)+SUMIFS(Xero!$F:$F,Xero!$B:$B,Heron!F$9,Xero!$A:$A,Heron!$A$5,Xero!$E:$E,Heron!$A60)</f>
        <v>0</v>
      </c>
      <c r="G60" s="32">
        <f>SUMIFS(Xero!$F:$F,Xero!$B:$B,Heron!G$9,Xero!$A:$A,Heron!$A$4,Xero!$E:$E,Heron!$A60)+SUMIFS(Xero!$F:$F,Xero!$B:$B,Heron!G$9,Xero!$A:$A,Heron!$A$5,Xero!$E:$E,Heron!$A60)</f>
        <v>0</v>
      </c>
      <c r="H60" s="32">
        <f>SUMIFS(Xero!$F:$F,Xero!$B:$B,Heron!H$9,Xero!$A:$A,Heron!$A$4,Xero!$E:$E,Heron!$A60)+SUMIFS(Xero!$F:$F,Xero!$B:$B,Heron!H$9,Xero!$A:$A,Heron!$A$5,Xero!$E:$E,Heron!$A60)</f>
        <v>0</v>
      </c>
      <c r="I60" s="32">
        <f>SUMIFS(Xero!$F:$F,Xero!$B:$B,Heron!I$9,Xero!$A:$A,Heron!$A$4,Xero!$E:$E,Heron!$A60)+SUMIFS(Xero!$F:$F,Xero!$B:$B,Heron!I$9,Xero!$A:$A,Heron!$A$5,Xero!$E:$E,Heron!$A60)</f>
        <v>0</v>
      </c>
      <c r="J60" s="32">
        <f>SUMIFS(Xero!$F:$F,Xero!$B:$B,Heron!J$9,Xero!$A:$A,Heron!$A$4,Xero!$E:$E,Heron!$A60)+SUMIFS(Xero!$F:$F,Xero!$B:$B,Heron!J$9,Xero!$A:$A,Heron!$A$5,Xero!$E:$E,Heron!$A60)</f>
        <v>67385</v>
      </c>
      <c r="K60" s="32">
        <f>SUMIFS(Xero!$F:$F,Xero!$B:$B,Heron!K$9,Xero!$A:$A,Heron!$A$4,Xero!$E:$E,Heron!$A60)+SUMIFS(Xero!$F:$F,Xero!$B:$B,Heron!K$9,Xero!$A:$A,Heron!$A$5,Xero!$E:$E,Heron!$A60)</f>
        <v>73220.73</v>
      </c>
      <c r="L60" s="32">
        <f>SUMIFS(Xero!$F:$F,Xero!$B:$B,Heron!L$9,Xero!$A:$A,Heron!$A$4,Xero!$E:$E,Heron!$A60)+SUMIFS(Xero!$F:$F,Xero!$B:$B,Heron!L$9,Xero!$A:$A,Heron!$A$5,Xero!$E:$E,Heron!$A60)</f>
        <v>73960</v>
      </c>
      <c r="M60" s="32">
        <f>SUMIFS(Xero!$F:$F,Xero!$B:$B,Heron!M$9,Xero!$A:$A,Heron!$A$4,Xero!$E:$E,Heron!$A60)+SUMIFS(Xero!$F:$F,Xero!$B:$B,Heron!M$9,Xero!$A:$A,Heron!$A$5,Xero!$E:$E,Heron!$A60)</f>
        <v>76348.100000000006</v>
      </c>
      <c r="N60" s="32">
        <f>SUMIFS(Xero!$F:$F,Xero!$B:$B,Heron!N$9,Xero!$A:$A,Heron!$A$4,Xero!$E:$E,Heron!$A60)+SUMIFS(Xero!$F:$F,Xero!$B:$B,Heron!N$9,Xero!$A:$A,Heron!$A$5,Xero!$E:$E,Heron!$A60)</f>
        <v>70984.92</v>
      </c>
      <c r="O60" s="32">
        <f>SUMIFS(Xero!$F:$F,Xero!$B:$B,Heron!O$9,Xero!$A:$A,Heron!$A$4,Xero!$E:$E,Heron!$A60)+SUMIFS(Xero!$F:$F,Xero!$B:$B,Heron!O$9,Xero!$A:$A,Heron!$A$5,Xero!$E:$E,Heron!$A60)</f>
        <v>71410</v>
      </c>
      <c r="P60" s="32">
        <f>SUMIFS(Xero!$F:$F,Xero!$B:$B,Heron!P$9,Xero!$A:$A,Heron!$A$4,Xero!$E:$E,Heron!$A60)+SUMIFS(Xero!$F:$F,Xero!$B:$B,Heron!P$9,Xero!$A:$A,Heron!$A$5,Xero!$E:$E,Heron!$A60)</f>
        <v>67644.039999999994</v>
      </c>
      <c r="Q60" s="32">
        <f>SUMIFS(Xero!$F:$F,Xero!$B:$B,Heron!Q$9,Xero!$A:$A,Heron!$A$4,Xero!$E:$E,Heron!$A60)+SUMIFS(Xero!$F:$F,Xero!$B:$B,Heron!Q$9,Xero!$A:$A,Heron!$A$5,Xero!$E:$E,Heron!$A60)</f>
        <v>78771.649999999994</v>
      </c>
      <c r="R60" s="32">
        <f>SUMIFS(Xero!$F:$F,Xero!$B:$B,Heron!R$9,Xero!$A:$A,Heron!$A$4,Xero!$E:$E,Heron!$A60)+SUMIFS(Xero!$F:$F,Xero!$B:$B,Heron!R$9,Xero!$A:$A,Heron!$A$5,Xero!$E:$E,Heron!$A60)</f>
        <v>86424.99</v>
      </c>
      <c r="S60" s="32">
        <f>SUMIFS(Xero!$F:$F,Xero!$B:$B,Heron!S$9,Xero!$A:$A,Heron!$A$4,Xero!$E:$E,Heron!$A60)+SUMIFS(Xero!$F:$F,Xero!$B:$B,Heron!S$9,Xero!$A:$A,Heron!$A$5,Xero!$E:$E,Heron!$A60)</f>
        <v>86425</v>
      </c>
      <c r="T60" s="32">
        <f>SUMIFS(Xero!$F:$F,Xero!$B:$B,Heron!T$9,Xero!$A:$A,Heron!$A$4,Xero!$E:$E,Heron!$A60)+SUMIFS(Xero!$F:$F,Xero!$B:$B,Heron!T$9,Xero!$A:$A,Heron!$A$5,Xero!$E:$E,Heron!$A60)</f>
        <v>86425</v>
      </c>
      <c r="U60" s="32">
        <f>SUMIFS(Xero!$F:$F,Xero!$B:$B,Heron!U$9,Xero!$A:$A,Heron!$A$4,Xero!$E:$E,Heron!$A60)+SUMIFS(Xero!$F:$F,Xero!$B:$B,Heron!U$9,Xero!$A:$A,Heron!$A$5,Xero!$E:$E,Heron!$A60)</f>
        <v>83750</v>
      </c>
      <c r="V60" s="32">
        <f>SUMIFS(Xero!$F:$F,Xero!$B:$B,Heron!V$9,Xero!$A:$A,Heron!$A$4,Xero!$E:$E,Heron!$A60)+SUMIFS(Xero!$F:$F,Xero!$B:$B,Heron!V$9,Xero!$A:$A,Heron!$A$5,Xero!$E:$E,Heron!$A60)</f>
        <v>90550</v>
      </c>
      <c r="W60" s="32">
        <f>SUMIFS(Xero!$F:$F,Xero!$B:$B,Heron!W$9,Xero!$A:$A,Heron!$A$4,Xero!$E:$E,Heron!$A60)+SUMIFS(Xero!$F:$F,Xero!$B:$B,Heron!W$9,Xero!$A:$A,Heron!$A$5,Xero!$E:$E,Heron!$A60)</f>
        <v>90550</v>
      </c>
      <c r="X60" s="32">
        <f>SUMIFS(Xero!$F:$F,Xero!$B:$B,Heron!X$9,Xero!$A:$A,Heron!$A$4,Xero!$E:$E,Heron!$A60)+SUMIFS(Xero!$F:$F,Xero!$B:$B,Heron!X$9,Xero!$A:$A,Heron!$A$5,Xero!$E:$E,Heron!$A60)</f>
        <v>81000</v>
      </c>
      <c r="Y60" s="32">
        <f>SUMIFS(Xero!$F:$F,Xero!$B:$B,Heron!Y$9,Xero!$A:$A,Heron!$A$4,Xero!$E:$E,Heron!$A60)+SUMIFS(Xero!$F:$F,Xero!$B:$B,Heron!Y$9,Xero!$A:$A,Heron!$A$5,Xero!$E:$E,Heron!$A60)</f>
        <v>102812.43</v>
      </c>
      <c r="Z60" s="32">
        <f>SUMIFS(Xero!$F:$F,Xero!$B:$B,Heron!Z$9,Xero!$A:$A,Heron!$A$4,Xero!$E:$E,Heron!$A60)+SUMIFS(Xero!$F:$F,Xero!$B:$B,Heron!Z$9,Xero!$A:$A,Heron!$A$5,Xero!$E:$E,Heron!$A60)</f>
        <v>82812.429999999993</v>
      </c>
      <c r="AA60" s="32">
        <f>SUMIFS(Xero!$F:$F,Xero!$B:$B,Heron!AA$9,Xero!$A:$A,Heron!$A$4,Xero!$E:$E,Heron!$A60)+SUMIFS(Xero!$F:$F,Xero!$B:$B,Heron!AA$9,Xero!$A:$A,Heron!$A$5,Xero!$E:$E,Heron!$A60)</f>
        <v>103742</v>
      </c>
      <c r="AB60" s="32">
        <f>SUMIFS(Xero!$F:$F,Xero!$B:$B,Heron!AB$9,Xero!$A:$A,Heron!$A$4,Xero!$E:$E,Heron!$A60)+SUMIFS(Xero!$F:$F,Xero!$B:$B,Heron!AB$9,Xero!$A:$A,Heron!$A$5,Xero!$E:$E,Heron!$A60)</f>
        <v>109218.57</v>
      </c>
      <c r="AC60" s="32">
        <f>SUMIFS(Xero!$F:$F,Xero!$B:$B,Heron!AC$9,Xero!$A:$A,Heron!$A$4,Xero!$E:$E,Heron!$A60)+SUMIFS(Xero!$F:$F,Xero!$B:$B,Heron!AC$9,Xero!$A:$A,Heron!$A$5,Xero!$E:$E,Heron!$A60)</f>
        <v>98308</v>
      </c>
      <c r="AD60" s="32">
        <f>SUMIFS(Xero!$F:$F,Xero!$B:$B,Heron!AD$9,Xero!$A:$A,Heron!$A$4,Xero!$E:$E,Heron!$A60)+SUMIFS(Xero!$F:$F,Xero!$B:$B,Heron!AD$9,Xero!$A:$A,Heron!$A$5,Xero!$E:$E,Heron!$A60)</f>
        <v>121658</v>
      </c>
      <c r="AE60" s="32">
        <f>SUMIFS(Xero!$F:$F,Xero!$B:$B,Heron!AE$9,Xero!$A:$A,Heron!$A$4,Xero!$E:$E,Heron!$A60)+SUMIFS(Xero!$F:$F,Xero!$B:$B,Heron!AE$9,Xero!$A:$A,Heron!$A$5,Xero!$E:$E,Heron!$A60)</f>
        <v>121658</v>
      </c>
      <c r="AF60" s="32">
        <f>SUMIFS(Xero!$F:$F,Xero!$B:$B,Heron!AF$9,Xero!$A:$A,Heron!$A$4,Xero!$E:$E,Heron!$A60)+SUMIFS(Xero!$F:$F,Xero!$B:$B,Heron!AF$9,Xero!$A:$A,Heron!$A$5,Xero!$E:$E,Heron!$A60)</f>
        <v>121658</v>
      </c>
      <c r="AG60" s="32">
        <f>SUMIFS(Xero!$F:$F,Xero!$B:$B,Heron!AG$9,Xero!$A:$A,Heron!$A$4,Xero!$E:$E,Heron!$A60)+SUMIFS(Xero!$F:$F,Xero!$B:$B,Heron!AG$9,Xero!$A:$A,Heron!$A$5,Xero!$E:$E,Heron!$A60)</f>
        <v>122083</v>
      </c>
      <c r="AH60" s="32">
        <f>SUMIFS(Xero!$F:$F,Xero!$B:$B,Heron!AH$9,Xero!$A:$A,Heron!$A$4,Xero!$E:$E,Heron!$A60)+SUMIFS(Xero!$F:$F,Xero!$B:$B,Heron!AH$9,Xero!$A:$A,Heron!$A$5,Xero!$E:$E,Heron!$A60)</f>
        <v>128833</v>
      </c>
      <c r="AI60" s="32">
        <f>SUMIFS(Xero!$F:$F,Xero!$B:$B,Heron!AI$9,Xero!$A:$A,Heron!$A$4,Xero!$E:$E,Heron!$A60)+SUMIFS(Xero!$F:$F,Xero!$B:$B,Heron!AI$9,Xero!$A:$A,Heron!$A$5,Xero!$E:$E,Heron!$A60)</f>
        <v>115333</v>
      </c>
      <c r="AJ60" s="32">
        <f>SUMIFS(Xero!$F:$F,Xero!$B:$B,Heron!AJ$9,Xero!$A:$A,Heron!$A$4,Xero!$E:$E,Heron!$A60)+SUMIFS(Xero!$F:$F,Xero!$B:$B,Heron!AJ$9,Xero!$A:$A,Heron!$A$5,Xero!$E:$E,Heron!$A60)</f>
        <v>115333</v>
      </c>
      <c r="AK60" s="32">
        <f>SUMIFS(Xero!$F:$F,Xero!$B:$B,Heron!AK$9,Xero!$A:$A,Heron!$A$4,Xero!$E:$E,Heron!$A60)+SUMIFS(Xero!$F:$F,Xero!$B:$B,Heron!AK$9,Xero!$A:$A,Heron!$A$5,Xero!$E:$E,Heron!$A60)</f>
        <v>116233</v>
      </c>
      <c r="AL60" s="32">
        <f>SUMIFS(Xero!$F:$F,Xero!$B:$B,Heron!AL$9,Xero!$A:$A,Heron!$A$4,Xero!$E:$E,Heron!$A60)+SUMIFS(Xero!$F:$F,Xero!$B:$B,Heron!AL$9,Xero!$A:$A,Heron!$A$5,Xero!$E:$E,Heron!$A60)</f>
        <v>120475.57</v>
      </c>
      <c r="AM60" s="32">
        <f>SUMIFS(Xero!$F:$F,Xero!$B:$B,Heron!AM$9,Xero!$A:$A,Heron!$A$4,Xero!$E:$E,Heron!$A60)+SUMIFS(Xero!$F:$F,Xero!$B:$B,Heron!AM$9,Xero!$A:$A,Heron!$A$5,Xero!$E:$E,Heron!$A60)</f>
        <v>113979.47</v>
      </c>
      <c r="AN60" s="32">
        <f>SUMIFS(Xero!$F:$F,Xero!$B:$B,Heron!AN$9,Xero!$A:$A,Heron!$A$4,Xero!$E:$E,Heron!$A60)+SUMIFS(Xero!$F:$F,Xero!$B:$B,Heron!AN$9,Xero!$A:$A,Heron!$A$5,Xero!$E:$E,Heron!$A60)</f>
        <v>0</v>
      </c>
      <c r="AO60" s="32">
        <f>SUMIFS(Xero!$F:$F,Xero!$B:$B,Heron!AO$9,Xero!$A:$A,Heron!$A$4,Xero!$E:$E,Heron!$A60)+SUMIFS(Xero!$F:$F,Xero!$B:$B,Heron!AO$9,Xero!$A:$A,Heron!$A$5,Xero!$E:$E,Heron!$A60)</f>
        <v>0</v>
      </c>
      <c r="AP60" s="32">
        <f>SUMIFS(Xero!$F:$F,Xero!$B:$B,Heron!AP$9,Xero!$A:$A,Heron!$A$4,Xero!$E:$E,Heron!$A60)+SUMIFS(Xero!$F:$F,Xero!$B:$B,Heron!AP$9,Xero!$A:$A,Heron!$A$5,Xero!$E:$E,Heron!$A60)</f>
        <v>0</v>
      </c>
      <c r="AQ60" s="32">
        <f>SUMIFS(Xero!$F:$F,Xero!$B:$B,Heron!AQ$9,Xero!$A:$A,Heron!$A$4,Xero!$E:$E,Heron!$A60)+SUMIFS(Xero!$F:$F,Xero!$B:$B,Heron!AQ$9,Xero!$A:$A,Heron!$A$5,Xero!$E:$E,Heron!$A60)</f>
        <v>0</v>
      </c>
      <c r="AR60" s="32">
        <f>SUMIFS(Xero!$F:$F,Xero!$B:$B,Heron!AR$9,Xero!$A:$A,Heron!$A$4,Xero!$E:$E,Heron!$A60)+SUMIFS(Xero!$F:$F,Xero!$B:$B,Heron!AR$9,Xero!$A:$A,Heron!$A$5,Xero!$E:$E,Heron!$A60)</f>
        <v>0</v>
      </c>
      <c r="AS60" s="32">
        <f>SUMIFS(Xero!$F:$F,Xero!$B:$B,Heron!AS$9,Xero!$A:$A,Heron!$A$4,Xero!$E:$E,Heron!$A60)+SUMIFS(Xero!$F:$F,Xero!$B:$B,Heron!AS$9,Xero!$A:$A,Heron!$A$5,Xero!$E:$E,Heron!$A60)</f>
        <v>0</v>
      </c>
      <c r="AT60" s="32">
        <f>SUMIFS(Xero!$F:$F,Xero!$B:$B,Heron!AT$9,Xero!$A:$A,Heron!$A$4,Xero!$E:$E,Heron!$A60)+SUMIFS(Xero!$F:$F,Xero!$B:$B,Heron!AT$9,Xero!$A:$A,Heron!$A$5,Xero!$E:$E,Heron!$A60)</f>
        <v>0</v>
      </c>
      <c r="AU60" s="32">
        <f>SUMIFS(Xero!$F:$F,Xero!$B:$B,Heron!AU$9,Xero!$A:$A,Heron!$A$4,Xero!$E:$E,Heron!$A60)+SUMIFS(Xero!$F:$F,Xero!$B:$B,Heron!AU$9,Xero!$A:$A,Heron!$A$5,Xero!$E:$E,Heron!$A60)</f>
        <v>0</v>
      </c>
      <c r="AV60" s="32">
        <f>SUMIFS(Xero!$F:$F,Xero!$B:$B,Heron!AV$9,Xero!$A:$A,Heron!$A$4,Xero!$E:$E,Heron!$A60)+SUMIFS(Xero!$F:$F,Xero!$B:$B,Heron!AV$9,Xero!$A:$A,Heron!$A$5,Xero!$E:$E,Heron!$A60)</f>
        <v>0</v>
      </c>
      <c r="AW60" s="32">
        <f>SUMIFS(Xero!$F:$F,Xero!$B:$B,Heron!AW$9,Xero!$A:$A,Heron!$A$4,Xero!$E:$E,Heron!$A60)+SUMIFS(Xero!$F:$F,Xero!$B:$B,Heron!AW$9,Xero!$A:$A,Heron!$A$5,Xero!$E:$E,Heron!$A60)</f>
        <v>0</v>
      </c>
      <c r="AX60" s="32">
        <f>SUMIFS(Xero!$F:$F,Xero!$B:$B,Heron!AX$9,Xero!$A:$A,Heron!$A$4,Xero!$E:$E,Heron!$A60)+SUMIFS(Xero!$F:$F,Xero!$B:$B,Heron!AX$9,Xero!$A:$A,Heron!$A$5,Xero!$E:$E,Heron!$A60)</f>
        <v>0</v>
      </c>
      <c r="AY60" s="32">
        <f>SUMIFS(Xero!$F:$F,Xero!$B:$B,Heron!AY$9,Xero!$A:$A,Heron!$A$4,Xero!$E:$E,Heron!$A60)+SUMIFS(Xero!$F:$F,Xero!$B:$B,Heron!AY$9,Xero!$A:$A,Heron!$A$5,Xero!$E:$E,Heron!$A60)</f>
        <v>0</v>
      </c>
      <c r="AZ60" s="32">
        <f>SUMIFS(Xero!$F:$F,Xero!$B:$B,Heron!AZ$9,Xero!$A:$A,Heron!$A$4,Xero!$E:$E,Heron!$A60)+SUMIFS(Xero!$F:$F,Xero!$B:$B,Heron!AZ$9,Xero!$A:$A,Heron!$A$5,Xero!$E:$E,Heron!$A60)</f>
        <v>0</v>
      </c>
      <c r="BA60" s="32">
        <f>SUMIFS(Xero!$F:$F,Xero!$B:$B,Heron!BA$9,Xero!$A:$A,Heron!$A$4,Xero!$E:$E,Heron!$A60)+SUMIFS(Xero!$F:$F,Xero!$B:$B,Heron!BA$9,Xero!$A:$A,Heron!$A$5,Xero!$E:$E,Heron!$A60)</f>
        <v>0</v>
      </c>
      <c r="BB60" s="32">
        <f>SUMIFS(Xero!$F:$F,Xero!$B:$B,Heron!BB$9,Xero!$A:$A,Heron!$A$4,Xero!$E:$E,Heron!$A60)+SUMIFS(Xero!$F:$F,Xero!$B:$B,Heron!BB$9,Xero!$A:$A,Heron!$A$5,Xero!$E:$E,Heron!$A60)</f>
        <v>0</v>
      </c>
      <c r="BC60" s="32">
        <f>SUMIFS(Xero!$F:$F,Xero!$B:$B,Heron!BC$9,Xero!$A:$A,Heron!$A$4,Xero!$E:$E,Heron!$A60)+SUMIFS(Xero!$F:$F,Xero!$B:$B,Heron!BC$9,Xero!$A:$A,Heron!$A$5,Xero!$E:$E,Heron!$A60)</f>
        <v>0</v>
      </c>
      <c r="BD60" s="32">
        <f>SUMIFS(Xero!$F:$F,Xero!$B:$B,Heron!BD$9,Xero!$A:$A,Heron!$A$4,Xero!$E:$E,Heron!$A60)+SUMIFS(Xero!$F:$F,Xero!$B:$B,Heron!BD$9,Xero!$A:$A,Heron!$A$5,Xero!$E:$E,Heron!$A60)</f>
        <v>0</v>
      </c>
      <c r="BE60" s="32">
        <f>SUMIFS(Xero!$F:$F,Xero!$B:$B,Heron!BE$9,Xero!$A:$A,Heron!$A$4,Xero!$E:$E,Heron!$A60)+SUMIFS(Xero!$F:$F,Xero!$B:$B,Heron!BE$9,Xero!$A:$A,Heron!$A$5,Xero!$E:$E,Heron!$A60)</f>
        <v>0</v>
      </c>
      <c r="BF60" s="32">
        <f t="shared" si="6"/>
        <v>2878986.9</v>
      </c>
      <c r="BG60" s="1">
        <f t="shared" si="7"/>
        <v>2878986.9</v>
      </c>
      <c r="BH60" s="1">
        <f t="shared" si="8"/>
        <v>0</v>
      </c>
    </row>
    <row r="61" spans="1:60" ht="16" x14ac:dyDescent="0.2">
      <c r="A61" s="31" t="s">
        <v>1088</v>
      </c>
      <c r="D61" s="32">
        <f>SUMIFS(Xero!$F:$F,Xero!$B:$B,Heron!D$9,Xero!$A:$A,Heron!$A$4,Xero!$E:$E,Heron!$A61)+SUMIFS(Xero!$F:$F,Xero!$B:$B,Heron!D$9,Xero!$A:$A,Heron!$A$5,Xero!$E:$E,Heron!$A61)</f>
        <v>0</v>
      </c>
      <c r="E61" s="32">
        <f>SUMIFS(Xero!$F:$F,Xero!$B:$B,Heron!E$9,Xero!$A:$A,Heron!$A$4,Xero!$E:$E,Heron!$A61)+SUMIFS(Xero!$F:$F,Xero!$B:$B,Heron!E$9,Xero!$A:$A,Heron!$A$5,Xero!$E:$E,Heron!$A61)</f>
        <v>0</v>
      </c>
      <c r="F61" s="32">
        <f>SUMIFS(Xero!$F:$F,Xero!$B:$B,Heron!F$9,Xero!$A:$A,Heron!$A$4,Xero!$E:$E,Heron!$A61)+SUMIFS(Xero!$F:$F,Xero!$B:$B,Heron!F$9,Xero!$A:$A,Heron!$A$5,Xero!$E:$E,Heron!$A61)</f>
        <v>0</v>
      </c>
      <c r="G61" s="32">
        <f>SUMIFS(Xero!$F:$F,Xero!$B:$B,Heron!G$9,Xero!$A:$A,Heron!$A$4,Xero!$E:$E,Heron!$A61)+SUMIFS(Xero!$F:$F,Xero!$B:$B,Heron!G$9,Xero!$A:$A,Heron!$A$5,Xero!$E:$E,Heron!$A61)</f>
        <v>0</v>
      </c>
      <c r="H61" s="32">
        <f>SUMIFS(Xero!$F:$F,Xero!$B:$B,Heron!H$9,Xero!$A:$A,Heron!$A$4,Xero!$E:$E,Heron!$A61)+SUMIFS(Xero!$F:$F,Xero!$B:$B,Heron!H$9,Xero!$A:$A,Heron!$A$5,Xero!$E:$E,Heron!$A61)</f>
        <v>0</v>
      </c>
      <c r="I61" s="32">
        <f>SUMIFS(Xero!$F:$F,Xero!$B:$B,Heron!I$9,Xero!$A:$A,Heron!$A$4,Xero!$E:$E,Heron!$A61)+SUMIFS(Xero!$F:$F,Xero!$B:$B,Heron!I$9,Xero!$A:$A,Heron!$A$5,Xero!$E:$E,Heron!$A61)</f>
        <v>0</v>
      </c>
      <c r="J61" s="32">
        <f>SUMIFS(Xero!$F:$F,Xero!$B:$B,Heron!J$9,Xero!$A:$A,Heron!$A$4,Xero!$E:$E,Heron!$A61)+SUMIFS(Xero!$F:$F,Xero!$B:$B,Heron!J$9,Xero!$A:$A,Heron!$A$5,Xero!$E:$E,Heron!$A61)</f>
        <v>5940</v>
      </c>
      <c r="K61" s="32">
        <f>SUMIFS(Xero!$F:$F,Xero!$B:$B,Heron!K$9,Xero!$A:$A,Heron!$A$4,Xero!$E:$E,Heron!$A61)+SUMIFS(Xero!$F:$F,Xero!$B:$B,Heron!K$9,Xero!$A:$A,Heron!$A$5,Xero!$E:$E,Heron!$A61)</f>
        <v>7568</v>
      </c>
      <c r="L61" s="32">
        <f>SUMIFS(Xero!$F:$F,Xero!$B:$B,Heron!L$9,Xero!$A:$A,Heron!$A$4,Xero!$E:$E,Heron!$A61)+SUMIFS(Xero!$F:$F,Xero!$B:$B,Heron!L$9,Xero!$A:$A,Heron!$A$5,Xero!$E:$E,Heron!$A61)</f>
        <v>0</v>
      </c>
      <c r="M61" s="32">
        <f>SUMIFS(Xero!$F:$F,Xero!$B:$B,Heron!M$9,Xero!$A:$A,Heron!$A$4,Xero!$E:$E,Heron!$A61)+SUMIFS(Xero!$F:$F,Xero!$B:$B,Heron!M$9,Xero!$A:$A,Heron!$A$5,Xero!$E:$E,Heron!$A61)</f>
        <v>17184.490000000002</v>
      </c>
      <c r="N61" s="32">
        <f>SUMIFS(Xero!$F:$F,Xero!$B:$B,Heron!N$9,Xero!$A:$A,Heron!$A$4,Xero!$E:$E,Heron!$A61)+SUMIFS(Xero!$F:$F,Xero!$B:$B,Heron!N$9,Xero!$A:$A,Heron!$A$5,Xero!$E:$E,Heron!$A61)</f>
        <v>0</v>
      </c>
      <c r="O61" s="32">
        <f>SUMIFS(Xero!$F:$F,Xero!$B:$B,Heron!O$9,Xero!$A:$A,Heron!$A$4,Xero!$E:$E,Heron!$A61)+SUMIFS(Xero!$F:$F,Xero!$B:$B,Heron!O$9,Xero!$A:$A,Heron!$A$5,Xero!$E:$E,Heron!$A61)</f>
        <v>0</v>
      </c>
      <c r="P61" s="32">
        <f>SUMIFS(Xero!$F:$F,Xero!$B:$B,Heron!P$9,Xero!$A:$A,Heron!$A$4,Xero!$E:$E,Heron!$A61)+SUMIFS(Xero!$F:$F,Xero!$B:$B,Heron!P$9,Xero!$A:$A,Heron!$A$5,Xero!$E:$E,Heron!$A61)</f>
        <v>4000</v>
      </c>
      <c r="Q61" s="32">
        <f>SUMIFS(Xero!$F:$F,Xero!$B:$B,Heron!Q$9,Xero!$A:$A,Heron!$A$4,Xero!$E:$E,Heron!$A61)+SUMIFS(Xero!$F:$F,Xero!$B:$B,Heron!Q$9,Xero!$A:$A,Heron!$A$5,Xero!$E:$E,Heron!$A61)</f>
        <v>0</v>
      </c>
      <c r="R61" s="32">
        <f>SUMIFS(Xero!$F:$F,Xero!$B:$B,Heron!R$9,Xero!$A:$A,Heron!$A$4,Xero!$E:$E,Heron!$A61)+SUMIFS(Xero!$F:$F,Xero!$B:$B,Heron!R$9,Xero!$A:$A,Heron!$A$5,Xero!$E:$E,Heron!$A61)</f>
        <v>24000</v>
      </c>
      <c r="S61" s="32">
        <f>SUMIFS(Xero!$F:$F,Xero!$B:$B,Heron!S$9,Xero!$A:$A,Heron!$A$4,Xero!$E:$E,Heron!$A61)+SUMIFS(Xero!$F:$F,Xero!$B:$B,Heron!S$9,Xero!$A:$A,Heron!$A$5,Xero!$E:$E,Heron!$A61)</f>
        <v>4000</v>
      </c>
      <c r="T61" s="32">
        <f>SUMIFS(Xero!$F:$F,Xero!$B:$B,Heron!T$9,Xero!$A:$A,Heron!$A$4,Xero!$E:$E,Heron!$A61)+SUMIFS(Xero!$F:$F,Xero!$B:$B,Heron!T$9,Xero!$A:$A,Heron!$A$5,Xero!$E:$E,Heron!$A61)</f>
        <v>4000</v>
      </c>
      <c r="U61" s="32">
        <f>SUMIFS(Xero!$F:$F,Xero!$B:$B,Heron!U$9,Xero!$A:$A,Heron!$A$4,Xero!$E:$E,Heron!$A61)+SUMIFS(Xero!$F:$F,Xero!$B:$B,Heron!U$9,Xero!$A:$A,Heron!$A$5,Xero!$E:$E,Heron!$A61)</f>
        <v>4000</v>
      </c>
      <c r="V61" s="32">
        <f>SUMIFS(Xero!$F:$F,Xero!$B:$B,Heron!V$9,Xero!$A:$A,Heron!$A$4,Xero!$E:$E,Heron!$A61)+SUMIFS(Xero!$F:$F,Xero!$B:$B,Heron!V$9,Xero!$A:$A,Heron!$A$5,Xero!$E:$E,Heron!$A61)</f>
        <v>8000</v>
      </c>
      <c r="W61" s="32">
        <f>SUMIFS(Xero!$F:$F,Xero!$B:$B,Heron!W$9,Xero!$A:$A,Heron!$A$4,Xero!$E:$E,Heron!$A61)+SUMIFS(Xero!$F:$F,Xero!$B:$B,Heron!W$9,Xero!$A:$A,Heron!$A$5,Xero!$E:$E,Heron!$A61)</f>
        <v>4000</v>
      </c>
      <c r="X61" s="32">
        <f>SUMIFS(Xero!$F:$F,Xero!$B:$B,Heron!X$9,Xero!$A:$A,Heron!$A$4,Xero!$E:$E,Heron!$A61)+SUMIFS(Xero!$F:$F,Xero!$B:$B,Heron!X$9,Xero!$A:$A,Heron!$A$5,Xero!$E:$E,Heron!$A61)</f>
        <v>4000</v>
      </c>
      <c r="Y61" s="32">
        <f>SUMIFS(Xero!$F:$F,Xero!$B:$B,Heron!Y$9,Xero!$A:$A,Heron!$A$4,Xero!$E:$E,Heron!$A61)+SUMIFS(Xero!$F:$F,Xero!$B:$B,Heron!Y$9,Xero!$A:$A,Heron!$A$5,Xero!$E:$E,Heron!$A61)</f>
        <v>4000</v>
      </c>
      <c r="Z61" s="32">
        <f>SUMIFS(Xero!$F:$F,Xero!$B:$B,Heron!Z$9,Xero!$A:$A,Heron!$A$4,Xero!$E:$E,Heron!$A61)+SUMIFS(Xero!$F:$F,Xero!$B:$B,Heron!Z$9,Xero!$A:$A,Heron!$A$5,Xero!$E:$E,Heron!$A61)</f>
        <v>0</v>
      </c>
      <c r="AA61" s="32">
        <f>SUMIFS(Xero!$F:$F,Xero!$B:$B,Heron!AA$9,Xero!$A:$A,Heron!$A$4,Xero!$E:$E,Heron!$A61)+SUMIFS(Xero!$F:$F,Xero!$B:$B,Heron!AA$9,Xero!$A:$A,Heron!$A$5,Xero!$E:$E,Heron!$A61)</f>
        <v>16000</v>
      </c>
      <c r="AB61" s="32">
        <f>SUMIFS(Xero!$F:$F,Xero!$B:$B,Heron!AB$9,Xero!$A:$A,Heron!$A$4,Xero!$E:$E,Heron!$A61)+SUMIFS(Xero!$F:$F,Xero!$B:$B,Heron!AB$9,Xero!$A:$A,Heron!$A$5,Xero!$E:$E,Heron!$A61)</f>
        <v>0</v>
      </c>
      <c r="AC61" s="32">
        <f>SUMIFS(Xero!$F:$F,Xero!$B:$B,Heron!AC$9,Xero!$A:$A,Heron!$A$4,Xero!$E:$E,Heron!$A61)+SUMIFS(Xero!$F:$F,Xero!$B:$B,Heron!AC$9,Xero!$A:$A,Heron!$A$5,Xero!$E:$E,Heron!$A61)</f>
        <v>4000</v>
      </c>
      <c r="AD61" s="32">
        <f>SUMIFS(Xero!$F:$F,Xero!$B:$B,Heron!AD$9,Xero!$A:$A,Heron!$A$4,Xero!$E:$E,Heron!$A61)+SUMIFS(Xero!$F:$F,Xero!$B:$B,Heron!AD$9,Xero!$A:$A,Heron!$A$5,Xero!$E:$E,Heron!$A61)</f>
        <v>4000</v>
      </c>
      <c r="AE61" s="32">
        <f>SUMIFS(Xero!$F:$F,Xero!$B:$B,Heron!AE$9,Xero!$A:$A,Heron!$A$4,Xero!$E:$E,Heron!$A61)+SUMIFS(Xero!$F:$F,Xero!$B:$B,Heron!AE$9,Xero!$A:$A,Heron!$A$5,Xero!$E:$E,Heron!$A61)</f>
        <v>11450</v>
      </c>
      <c r="AF61" s="32">
        <f>SUMIFS(Xero!$F:$F,Xero!$B:$B,Heron!AF$9,Xero!$A:$A,Heron!$A$4,Xero!$E:$E,Heron!$A61)+SUMIFS(Xero!$F:$F,Xero!$B:$B,Heron!AF$9,Xero!$A:$A,Heron!$A$5,Xero!$E:$E,Heron!$A61)</f>
        <v>7250</v>
      </c>
      <c r="AG61" s="32">
        <f>SUMIFS(Xero!$F:$F,Xero!$B:$B,Heron!AG$9,Xero!$A:$A,Heron!$A$4,Xero!$E:$E,Heron!$A61)+SUMIFS(Xero!$F:$F,Xero!$B:$B,Heron!AG$9,Xero!$A:$A,Heron!$A$5,Xero!$E:$E,Heron!$A61)</f>
        <v>7250</v>
      </c>
      <c r="AH61" s="32">
        <f>SUMIFS(Xero!$F:$F,Xero!$B:$B,Heron!AH$9,Xero!$A:$A,Heron!$A$4,Xero!$E:$E,Heron!$A61)+SUMIFS(Xero!$F:$F,Xero!$B:$B,Heron!AH$9,Xero!$A:$A,Heron!$A$5,Xero!$E:$E,Heron!$A61)</f>
        <v>7250</v>
      </c>
      <c r="AI61" s="32">
        <f>SUMIFS(Xero!$F:$F,Xero!$B:$B,Heron!AI$9,Xero!$A:$A,Heron!$A$4,Xero!$E:$E,Heron!$A61)+SUMIFS(Xero!$F:$F,Xero!$B:$B,Heron!AI$9,Xero!$A:$A,Heron!$A$5,Xero!$E:$E,Heron!$A61)</f>
        <v>17450</v>
      </c>
      <c r="AJ61" s="32">
        <f>SUMIFS(Xero!$F:$F,Xero!$B:$B,Heron!AJ$9,Xero!$A:$A,Heron!$A$4,Xero!$E:$E,Heron!$A61)+SUMIFS(Xero!$F:$F,Xero!$B:$B,Heron!AJ$9,Xero!$A:$A,Heron!$A$5,Xero!$E:$E,Heron!$A61)</f>
        <v>15450</v>
      </c>
      <c r="AK61" s="32">
        <f>SUMIFS(Xero!$F:$F,Xero!$B:$B,Heron!AK$9,Xero!$A:$A,Heron!$A$4,Xero!$E:$E,Heron!$A61)+SUMIFS(Xero!$F:$F,Xero!$B:$B,Heron!AK$9,Xero!$A:$A,Heron!$A$5,Xero!$E:$E,Heron!$A61)</f>
        <v>14250</v>
      </c>
      <c r="AL61" s="32">
        <f>SUMIFS(Xero!$F:$F,Xero!$B:$B,Heron!AL$9,Xero!$A:$A,Heron!$A$4,Xero!$E:$E,Heron!$A61)+SUMIFS(Xero!$F:$F,Xero!$B:$B,Heron!AL$9,Xero!$A:$A,Heron!$A$5,Xero!$E:$E,Heron!$A61)</f>
        <v>14700</v>
      </c>
      <c r="AM61" s="32">
        <f>SUMIFS(Xero!$F:$F,Xero!$B:$B,Heron!AM$9,Xero!$A:$A,Heron!$A$4,Xero!$E:$E,Heron!$A61)+SUMIFS(Xero!$F:$F,Xero!$B:$B,Heron!AM$9,Xero!$A:$A,Heron!$A$5,Xero!$E:$E,Heron!$A61)</f>
        <v>16950</v>
      </c>
      <c r="AN61" s="32">
        <f>SUMIFS(Xero!$F:$F,Xero!$B:$B,Heron!AN$9,Xero!$A:$A,Heron!$A$4,Xero!$E:$E,Heron!$A61)+SUMIFS(Xero!$F:$F,Xero!$B:$B,Heron!AN$9,Xero!$A:$A,Heron!$A$5,Xero!$E:$E,Heron!$A61)</f>
        <v>0</v>
      </c>
      <c r="AO61" s="32">
        <f>SUMIFS(Xero!$F:$F,Xero!$B:$B,Heron!AO$9,Xero!$A:$A,Heron!$A$4,Xero!$E:$E,Heron!$A61)+SUMIFS(Xero!$F:$F,Xero!$B:$B,Heron!AO$9,Xero!$A:$A,Heron!$A$5,Xero!$E:$E,Heron!$A61)</f>
        <v>0</v>
      </c>
      <c r="AP61" s="32">
        <f>SUMIFS(Xero!$F:$F,Xero!$B:$B,Heron!AP$9,Xero!$A:$A,Heron!$A$4,Xero!$E:$E,Heron!$A61)+SUMIFS(Xero!$F:$F,Xero!$B:$B,Heron!AP$9,Xero!$A:$A,Heron!$A$5,Xero!$E:$E,Heron!$A61)</f>
        <v>0</v>
      </c>
      <c r="AQ61" s="32">
        <f>SUMIFS(Xero!$F:$F,Xero!$B:$B,Heron!AQ$9,Xero!$A:$A,Heron!$A$4,Xero!$E:$E,Heron!$A61)+SUMIFS(Xero!$F:$F,Xero!$B:$B,Heron!AQ$9,Xero!$A:$A,Heron!$A$5,Xero!$E:$E,Heron!$A61)</f>
        <v>0</v>
      </c>
      <c r="AR61" s="32">
        <f>SUMIFS(Xero!$F:$F,Xero!$B:$B,Heron!AR$9,Xero!$A:$A,Heron!$A$4,Xero!$E:$E,Heron!$A61)+SUMIFS(Xero!$F:$F,Xero!$B:$B,Heron!AR$9,Xero!$A:$A,Heron!$A$5,Xero!$E:$E,Heron!$A61)</f>
        <v>0</v>
      </c>
      <c r="AS61" s="32">
        <f>SUMIFS(Xero!$F:$F,Xero!$B:$B,Heron!AS$9,Xero!$A:$A,Heron!$A$4,Xero!$E:$E,Heron!$A61)+SUMIFS(Xero!$F:$F,Xero!$B:$B,Heron!AS$9,Xero!$A:$A,Heron!$A$5,Xero!$E:$E,Heron!$A61)</f>
        <v>0</v>
      </c>
      <c r="AT61" s="32">
        <f>SUMIFS(Xero!$F:$F,Xero!$B:$B,Heron!AT$9,Xero!$A:$A,Heron!$A$4,Xero!$E:$E,Heron!$A61)+SUMIFS(Xero!$F:$F,Xero!$B:$B,Heron!AT$9,Xero!$A:$A,Heron!$A$5,Xero!$E:$E,Heron!$A61)</f>
        <v>0</v>
      </c>
      <c r="AU61" s="32">
        <f>SUMIFS(Xero!$F:$F,Xero!$B:$B,Heron!AU$9,Xero!$A:$A,Heron!$A$4,Xero!$E:$E,Heron!$A61)+SUMIFS(Xero!$F:$F,Xero!$B:$B,Heron!AU$9,Xero!$A:$A,Heron!$A$5,Xero!$E:$E,Heron!$A61)</f>
        <v>0</v>
      </c>
      <c r="AV61" s="32">
        <f>SUMIFS(Xero!$F:$F,Xero!$B:$B,Heron!AV$9,Xero!$A:$A,Heron!$A$4,Xero!$E:$E,Heron!$A61)+SUMIFS(Xero!$F:$F,Xero!$B:$B,Heron!AV$9,Xero!$A:$A,Heron!$A$5,Xero!$E:$E,Heron!$A61)</f>
        <v>0</v>
      </c>
      <c r="AW61" s="32">
        <f>SUMIFS(Xero!$F:$F,Xero!$B:$B,Heron!AW$9,Xero!$A:$A,Heron!$A$4,Xero!$E:$E,Heron!$A61)+SUMIFS(Xero!$F:$F,Xero!$B:$B,Heron!AW$9,Xero!$A:$A,Heron!$A$5,Xero!$E:$E,Heron!$A61)</f>
        <v>0</v>
      </c>
      <c r="AX61" s="32">
        <f>SUMIFS(Xero!$F:$F,Xero!$B:$B,Heron!AX$9,Xero!$A:$A,Heron!$A$4,Xero!$E:$E,Heron!$A61)+SUMIFS(Xero!$F:$F,Xero!$B:$B,Heron!AX$9,Xero!$A:$A,Heron!$A$5,Xero!$E:$E,Heron!$A61)</f>
        <v>0</v>
      </c>
      <c r="AY61" s="32">
        <f>SUMIFS(Xero!$F:$F,Xero!$B:$B,Heron!AY$9,Xero!$A:$A,Heron!$A$4,Xero!$E:$E,Heron!$A61)+SUMIFS(Xero!$F:$F,Xero!$B:$B,Heron!AY$9,Xero!$A:$A,Heron!$A$5,Xero!$E:$E,Heron!$A61)</f>
        <v>0</v>
      </c>
      <c r="AZ61" s="32">
        <f>SUMIFS(Xero!$F:$F,Xero!$B:$B,Heron!AZ$9,Xero!$A:$A,Heron!$A$4,Xero!$E:$E,Heron!$A61)+SUMIFS(Xero!$F:$F,Xero!$B:$B,Heron!AZ$9,Xero!$A:$A,Heron!$A$5,Xero!$E:$E,Heron!$A61)</f>
        <v>0</v>
      </c>
      <c r="BA61" s="32">
        <f>SUMIFS(Xero!$F:$F,Xero!$B:$B,Heron!BA$9,Xero!$A:$A,Heron!$A$4,Xero!$E:$E,Heron!$A61)+SUMIFS(Xero!$F:$F,Xero!$B:$B,Heron!BA$9,Xero!$A:$A,Heron!$A$5,Xero!$E:$E,Heron!$A61)</f>
        <v>0</v>
      </c>
      <c r="BB61" s="32">
        <f>SUMIFS(Xero!$F:$F,Xero!$B:$B,Heron!BB$9,Xero!$A:$A,Heron!$A$4,Xero!$E:$E,Heron!$A61)+SUMIFS(Xero!$F:$F,Xero!$B:$B,Heron!BB$9,Xero!$A:$A,Heron!$A$5,Xero!$E:$E,Heron!$A61)</f>
        <v>0</v>
      </c>
      <c r="BC61" s="32">
        <f>SUMIFS(Xero!$F:$F,Xero!$B:$B,Heron!BC$9,Xero!$A:$A,Heron!$A$4,Xero!$E:$E,Heron!$A61)+SUMIFS(Xero!$F:$F,Xero!$B:$B,Heron!BC$9,Xero!$A:$A,Heron!$A$5,Xero!$E:$E,Heron!$A61)</f>
        <v>0</v>
      </c>
      <c r="BD61" s="32">
        <f>SUMIFS(Xero!$F:$F,Xero!$B:$B,Heron!BD$9,Xero!$A:$A,Heron!$A$4,Xero!$E:$E,Heron!$A61)+SUMIFS(Xero!$F:$F,Xero!$B:$B,Heron!BD$9,Xero!$A:$A,Heron!$A$5,Xero!$E:$E,Heron!$A61)</f>
        <v>0</v>
      </c>
      <c r="BE61" s="32">
        <f>SUMIFS(Xero!$F:$F,Xero!$B:$B,Heron!BE$9,Xero!$A:$A,Heron!$A$4,Xero!$E:$E,Heron!$A61)+SUMIFS(Xero!$F:$F,Xero!$B:$B,Heron!BE$9,Xero!$A:$A,Heron!$A$5,Xero!$E:$E,Heron!$A61)</f>
        <v>0</v>
      </c>
      <c r="BF61" s="32">
        <f t="shared" ref="BF61:BF92" si="9">SUM(D61:BE61)</f>
        <v>226692.49</v>
      </c>
      <c r="BG61" s="1">
        <f t="shared" si="7"/>
        <v>226692.49</v>
      </c>
      <c r="BH61" s="1">
        <f t="shared" si="8"/>
        <v>0</v>
      </c>
    </row>
    <row r="62" spans="1:60" ht="16" x14ac:dyDescent="0.2">
      <c r="A62" s="31" t="s">
        <v>1070</v>
      </c>
      <c r="D62" s="32">
        <f>SUMIFS(Xero!$F:$F,Xero!$B:$B,Heron!D$9,Xero!$A:$A,Heron!$A$4,Xero!$E:$E,Heron!$A62)+SUMIFS(Xero!$F:$F,Xero!$B:$B,Heron!D$9,Xero!$A:$A,Heron!$A$5,Xero!$E:$E,Heron!$A62)</f>
        <v>0</v>
      </c>
      <c r="E62" s="32">
        <f>SUMIFS(Xero!$F:$F,Xero!$B:$B,Heron!E$9,Xero!$A:$A,Heron!$A$4,Xero!$E:$E,Heron!$A62)+SUMIFS(Xero!$F:$F,Xero!$B:$B,Heron!E$9,Xero!$A:$A,Heron!$A$5,Xero!$E:$E,Heron!$A62)</f>
        <v>0</v>
      </c>
      <c r="F62" s="32">
        <f>SUMIFS(Xero!$F:$F,Xero!$B:$B,Heron!F$9,Xero!$A:$A,Heron!$A$4,Xero!$E:$E,Heron!$A62)+SUMIFS(Xero!$F:$F,Xero!$B:$B,Heron!F$9,Xero!$A:$A,Heron!$A$5,Xero!$E:$E,Heron!$A62)</f>
        <v>0</v>
      </c>
      <c r="G62" s="32">
        <f>SUMIFS(Xero!$F:$F,Xero!$B:$B,Heron!G$9,Xero!$A:$A,Heron!$A$4,Xero!$E:$E,Heron!$A62)+SUMIFS(Xero!$F:$F,Xero!$B:$B,Heron!G$9,Xero!$A:$A,Heron!$A$5,Xero!$E:$E,Heron!$A62)</f>
        <v>0</v>
      </c>
      <c r="H62" s="32">
        <f>SUMIFS(Xero!$F:$F,Xero!$B:$B,Heron!H$9,Xero!$A:$A,Heron!$A$4,Xero!$E:$E,Heron!$A62)+SUMIFS(Xero!$F:$F,Xero!$B:$B,Heron!H$9,Xero!$A:$A,Heron!$A$5,Xero!$E:$E,Heron!$A62)</f>
        <v>0</v>
      </c>
      <c r="I62" s="32">
        <f>SUMIFS(Xero!$F:$F,Xero!$B:$B,Heron!I$9,Xero!$A:$A,Heron!$A$4,Xero!$E:$E,Heron!$A62)+SUMIFS(Xero!$F:$F,Xero!$B:$B,Heron!I$9,Xero!$A:$A,Heron!$A$5,Xero!$E:$E,Heron!$A62)</f>
        <v>0</v>
      </c>
      <c r="J62" s="32">
        <f>SUMIFS(Xero!$F:$F,Xero!$B:$B,Heron!J$9,Xero!$A:$A,Heron!$A$4,Xero!$E:$E,Heron!$A62)+SUMIFS(Xero!$F:$F,Xero!$B:$B,Heron!J$9,Xero!$A:$A,Heron!$A$5,Xero!$E:$E,Heron!$A62)</f>
        <v>0</v>
      </c>
      <c r="K62" s="32">
        <f>SUMIFS(Xero!$F:$F,Xero!$B:$B,Heron!K$9,Xero!$A:$A,Heron!$A$4,Xero!$E:$E,Heron!$A62)+SUMIFS(Xero!$F:$F,Xero!$B:$B,Heron!K$9,Xero!$A:$A,Heron!$A$5,Xero!$E:$E,Heron!$A62)</f>
        <v>0</v>
      </c>
      <c r="L62" s="32">
        <f>SUMIFS(Xero!$F:$F,Xero!$B:$B,Heron!L$9,Xero!$A:$A,Heron!$A$4,Xero!$E:$E,Heron!$A62)+SUMIFS(Xero!$F:$F,Xero!$B:$B,Heron!L$9,Xero!$A:$A,Heron!$A$5,Xero!$E:$E,Heron!$A62)</f>
        <v>0</v>
      </c>
      <c r="M62" s="32">
        <f>SUMIFS(Xero!$F:$F,Xero!$B:$B,Heron!M$9,Xero!$A:$A,Heron!$A$4,Xero!$E:$E,Heron!$A62)+SUMIFS(Xero!$F:$F,Xero!$B:$B,Heron!M$9,Xero!$A:$A,Heron!$A$5,Xero!$E:$E,Heron!$A62)</f>
        <v>0</v>
      </c>
      <c r="N62" s="32">
        <f>SUMIFS(Xero!$F:$F,Xero!$B:$B,Heron!N$9,Xero!$A:$A,Heron!$A$4,Xero!$E:$E,Heron!$A62)+SUMIFS(Xero!$F:$F,Xero!$B:$B,Heron!N$9,Xero!$A:$A,Heron!$A$5,Xero!$E:$E,Heron!$A62)</f>
        <v>0</v>
      </c>
      <c r="O62" s="32">
        <f>SUMIFS(Xero!$F:$F,Xero!$B:$B,Heron!O$9,Xero!$A:$A,Heron!$A$4,Xero!$E:$E,Heron!$A62)+SUMIFS(Xero!$F:$F,Xero!$B:$B,Heron!O$9,Xero!$A:$A,Heron!$A$5,Xero!$E:$E,Heron!$A62)</f>
        <v>0</v>
      </c>
      <c r="P62" s="32">
        <f>SUMIFS(Xero!$F:$F,Xero!$B:$B,Heron!P$9,Xero!$A:$A,Heron!$A$4,Xero!$E:$E,Heron!$A62)+SUMIFS(Xero!$F:$F,Xero!$B:$B,Heron!P$9,Xero!$A:$A,Heron!$A$5,Xero!$E:$E,Heron!$A62)</f>
        <v>0</v>
      </c>
      <c r="Q62" s="32">
        <f>SUMIFS(Xero!$F:$F,Xero!$B:$B,Heron!Q$9,Xero!$A:$A,Heron!$A$4,Xero!$E:$E,Heron!$A62)+SUMIFS(Xero!$F:$F,Xero!$B:$B,Heron!Q$9,Xero!$A:$A,Heron!$A$5,Xero!$E:$E,Heron!$A62)</f>
        <v>0</v>
      </c>
      <c r="R62" s="32">
        <f>SUMIFS(Xero!$F:$F,Xero!$B:$B,Heron!R$9,Xero!$A:$A,Heron!$A$4,Xero!$E:$E,Heron!$A62)+SUMIFS(Xero!$F:$F,Xero!$B:$B,Heron!R$9,Xero!$A:$A,Heron!$A$5,Xero!$E:$E,Heron!$A62)</f>
        <v>0</v>
      </c>
      <c r="S62" s="32">
        <f>SUMIFS(Xero!$F:$F,Xero!$B:$B,Heron!S$9,Xero!$A:$A,Heron!$A$4,Xero!$E:$E,Heron!$A62)+SUMIFS(Xero!$F:$F,Xero!$B:$B,Heron!S$9,Xero!$A:$A,Heron!$A$5,Xero!$E:$E,Heron!$A62)</f>
        <v>0</v>
      </c>
      <c r="T62" s="32">
        <f>SUMIFS(Xero!$F:$F,Xero!$B:$B,Heron!T$9,Xero!$A:$A,Heron!$A$4,Xero!$E:$E,Heron!$A62)+SUMIFS(Xero!$F:$F,Xero!$B:$B,Heron!T$9,Xero!$A:$A,Heron!$A$5,Xero!$E:$E,Heron!$A62)</f>
        <v>0</v>
      </c>
      <c r="U62" s="32">
        <f>SUMIFS(Xero!$F:$F,Xero!$B:$B,Heron!U$9,Xero!$A:$A,Heron!$A$4,Xero!$E:$E,Heron!$A62)+SUMIFS(Xero!$F:$F,Xero!$B:$B,Heron!U$9,Xero!$A:$A,Heron!$A$5,Xero!$E:$E,Heron!$A62)</f>
        <v>0</v>
      </c>
      <c r="V62" s="32">
        <f>SUMIFS(Xero!$F:$F,Xero!$B:$B,Heron!V$9,Xero!$A:$A,Heron!$A$4,Xero!$E:$E,Heron!$A62)+SUMIFS(Xero!$F:$F,Xero!$B:$B,Heron!V$9,Xero!$A:$A,Heron!$A$5,Xero!$E:$E,Heron!$A62)</f>
        <v>0</v>
      </c>
      <c r="W62" s="32">
        <f>SUMIFS(Xero!$F:$F,Xero!$B:$B,Heron!W$9,Xero!$A:$A,Heron!$A$4,Xero!$E:$E,Heron!$A62)+SUMIFS(Xero!$F:$F,Xero!$B:$B,Heron!W$9,Xero!$A:$A,Heron!$A$5,Xero!$E:$E,Heron!$A62)</f>
        <v>0</v>
      </c>
      <c r="X62" s="32">
        <f>SUMIFS(Xero!$F:$F,Xero!$B:$B,Heron!X$9,Xero!$A:$A,Heron!$A$4,Xero!$E:$E,Heron!$A62)+SUMIFS(Xero!$F:$F,Xero!$B:$B,Heron!X$9,Xero!$A:$A,Heron!$A$5,Xero!$E:$E,Heron!$A62)</f>
        <v>0</v>
      </c>
      <c r="Y62" s="32">
        <f>SUMIFS(Xero!$F:$F,Xero!$B:$B,Heron!Y$9,Xero!$A:$A,Heron!$A$4,Xero!$E:$E,Heron!$A62)+SUMIFS(Xero!$F:$F,Xero!$B:$B,Heron!Y$9,Xero!$A:$A,Heron!$A$5,Xero!$E:$E,Heron!$A62)</f>
        <v>0</v>
      </c>
      <c r="Z62" s="32">
        <f>SUMIFS(Xero!$F:$F,Xero!$B:$B,Heron!Z$9,Xero!$A:$A,Heron!$A$4,Xero!$E:$E,Heron!$A62)+SUMIFS(Xero!$F:$F,Xero!$B:$B,Heron!Z$9,Xero!$A:$A,Heron!$A$5,Xero!$E:$E,Heron!$A62)</f>
        <v>0</v>
      </c>
      <c r="AA62" s="32">
        <f>SUMIFS(Xero!$F:$F,Xero!$B:$B,Heron!AA$9,Xero!$A:$A,Heron!$A$4,Xero!$E:$E,Heron!$A62)+SUMIFS(Xero!$F:$F,Xero!$B:$B,Heron!AA$9,Xero!$A:$A,Heron!$A$5,Xero!$E:$E,Heron!$A62)</f>
        <v>0</v>
      </c>
      <c r="AB62" s="32">
        <f>SUMIFS(Xero!$F:$F,Xero!$B:$B,Heron!AB$9,Xero!$A:$A,Heron!$A$4,Xero!$E:$E,Heron!$A62)+SUMIFS(Xero!$F:$F,Xero!$B:$B,Heron!AB$9,Xero!$A:$A,Heron!$A$5,Xero!$E:$E,Heron!$A62)</f>
        <v>0</v>
      </c>
      <c r="AC62" s="32">
        <f>SUMIFS(Xero!$F:$F,Xero!$B:$B,Heron!AC$9,Xero!$A:$A,Heron!$A$4,Xero!$E:$E,Heron!$A62)+SUMIFS(Xero!$F:$F,Xero!$B:$B,Heron!AC$9,Xero!$A:$A,Heron!$A$5,Xero!$E:$E,Heron!$A62)</f>
        <v>0</v>
      </c>
      <c r="AD62" s="32">
        <f>SUMIFS(Xero!$F:$F,Xero!$B:$B,Heron!AD$9,Xero!$A:$A,Heron!$A$4,Xero!$E:$E,Heron!$A62)+SUMIFS(Xero!$F:$F,Xero!$B:$B,Heron!AD$9,Xero!$A:$A,Heron!$A$5,Xero!$E:$E,Heron!$A62)</f>
        <v>0</v>
      </c>
      <c r="AE62" s="32">
        <f>SUMIFS(Xero!$F:$F,Xero!$B:$B,Heron!AE$9,Xero!$A:$A,Heron!$A$4,Xero!$E:$E,Heron!$A62)+SUMIFS(Xero!$F:$F,Xero!$B:$B,Heron!AE$9,Xero!$A:$A,Heron!$A$5,Xero!$E:$E,Heron!$A62)</f>
        <v>71583.149999999994</v>
      </c>
      <c r="AF62" s="32">
        <f>SUMIFS(Xero!$F:$F,Xero!$B:$B,Heron!AF$9,Xero!$A:$A,Heron!$A$4,Xero!$E:$E,Heron!$A62)+SUMIFS(Xero!$F:$F,Xero!$B:$B,Heron!AF$9,Xero!$A:$A,Heron!$A$5,Xero!$E:$E,Heron!$A62)</f>
        <v>5282.68</v>
      </c>
      <c r="AG62" s="32">
        <f>SUMIFS(Xero!$F:$F,Xero!$B:$B,Heron!AG$9,Xero!$A:$A,Heron!$A$4,Xero!$E:$E,Heron!$A62)+SUMIFS(Xero!$F:$F,Xero!$B:$B,Heron!AG$9,Xero!$A:$A,Heron!$A$5,Xero!$E:$E,Heron!$A62)</f>
        <v>0</v>
      </c>
      <c r="AH62" s="32">
        <f>SUMIFS(Xero!$F:$F,Xero!$B:$B,Heron!AH$9,Xero!$A:$A,Heron!$A$4,Xero!$E:$E,Heron!$A62)+SUMIFS(Xero!$F:$F,Xero!$B:$B,Heron!AH$9,Xero!$A:$A,Heron!$A$5,Xero!$E:$E,Heron!$A62)</f>
        <v>0</v>
      </c>
      <c r="AI62" s="32">
        <f>SUMIFS(Xero!$F:$F,Xero!$B:$B,Heron!AI$9,Xero!$A:$A,Heron!$A$4,Xero!$E:$E,Heron!$A62)+SUMIFS(Xero!$F:$F,Xero!$B:$B,Heron!AI$9,Xero!$A:$A,Heron!$A$5,Xero!$E:$E,Heron!$A62)</f>
        <v>0</v>
      </c>
      <c r="AJ62" s="32">
        <f>SUMIFS(Xero!$F:$F,Xero!$B:$B,Heron!AJ$9,Xero!$A:$A,Heron!$A$4,Xero!$E:$E,Heron!$A62)+SUMIFS(Xero!$F:$F,Xero!$B:$B,Heron!AJ$9,Xero!$A:$A,Heron!$A$5,Xero!$E:$E,Heron!$A62)</f>
        <v>0</v>
      </c>
      <c r="AK62" s="32">
        <f>SUMIFS(Xero!$F:$F,Xero!$B:$B,Heron!AK$9,Xero!$A:$A,Heron!$A$4,Xero!$E:$E,Heron!$A62)+SUMIFS(Xero!$F:$F,Xero!$B:$B,Heron!AK$9,Xero!$A:$A,Heron!$A$5,Xero!$E:$E,Heron!$A62)</f>
        <v>0</v>
      </c>
      <c r="AL62" s="32">
        <f>SUMIFS(Xero!$F:$F,Xero!$B:$B,Heron!AL$9,Xero!$A:$A,Heron!$A$4,Xero!$E:$E,Heron!$A62)+SUMIFS(Xero!$F:$F,Xero!$B:$B,Heron!AL$9,Xero!$A:$A,Heron!$A$5,Xero!$E:$E,Heron!$A62)</f>
        <v>0</v>
      </c>
      <c r="AM62" s="32">
        <f>SUMIFS(Xero!$F:$F,Xero!$B:$B,Heron!AM$9,Xero!$A:$A,Heron!$A$4,Xero!$E:$E,Heron!$A62)+SUMIFS(Xero!$F:$F,Xero!$B:$B,Heron!AM$9,Xero!$A:$A,Heron!$A$5,Xero!$E:$E,Heron!$A62)</f>
        <v>0</v>
      </c>
      <c r="AN62" s="32">
        <f>SUMIFS(Xero!$F:$F,Xero!$B:$B,Heron!AN$9,Xero!$A:$A,Heron!$A$4,Xero!$E:$E,Heron!$A62)+SUMIFS(Xero!$F:$F,Xero!$B:$B,Heron!AN$9,Xero!$A:$A,Heron!$A$5,Xero!$E:$E,Heron!$A62)</f>
        <v>0</v>
      </c>
      <c r="AO62" s="32">
        <f>SUMIFS(Xero!$F:$F,Xero!$B:$B,Heron!AO$9,Xero!$A:$A,Heron!$A$4,Xero!$E:$E,Heron!$A62)+SUMIFS(Xero!$F:$F,Xero!$B:$B,Heron!AO$9,Xero!$A:$A,Heron!$A$5,Xero!$E:$E,Heron!$A62)</f>
        <v>0</v>
      </c>
      <c r="AP62" s="32">
        <f>SUMIFS(Xero!$F:$F,Xero!$B:$B,Heron!AP$9,Xero!$A:$A,Heron!$A$4,Xero!$E:$E,Heron!$A62)+SUMIFS(Xero!$F:$F,Xero!$B:$B,Heron!AP$9,Xero!$A:$A,Heron!$A$5,Xero!$E:$E,Heron!$A62)</f>
        <v>0</v>
      </c>
      <c r="AQ62" s="32">
        <f>SUMIFS(Xero!$F:$F,Xero!$B:$B,Heron!AQ$9,Xero!$A:$A,Heron!$A$4,Xero!$E:$E,Heron!$A62)+SUMIFS(Xero!$F:$F,Xero!$B:$B,Heron!AQ$9,Xero!$A:$A,Heron!$A$5,Xero!$E:$E,Heron!$A62)</f>
        <v>0</v>
      </c>
      <c r="AR62" s="32">
        <f>SUMIFS(Xero!$F:$F,Xero!$B:$B,Heron!AR$9,Xero!$A:$A,Heron!$A$4,Xero!$E:$E,Heron!$A62)+SUMIFS(Xero!$F:$F,Xero!$B:$B,Heron!AR$9,Xero!$A:$A,Heron!$A$5,Xero!$E:$E,Heron!$A62)</f>
        <v>0</v>
      </c>
      <c r="AS62" s="32">
        <f>SUMIFS(Xero!$F:$F,Xero!$B:$B,Heron!AS$9,Xero!$A:$A,Heron!$A$4,Xero!$E:$E,Heron!$A62)+SUMIFS(Xero!$F:$F,Xero!$B:$B,Heron!AS$9,Xero!$A:$A,Heron!$A$5,Xero!$E:$E,Heron!$A62)</f>
        <v>0</v>
      </c>
      <c r="AT62" s="32">
        <f>SUMIFS(Xero!$F:$F,Xero!$B:$B,Heron!AT$9,Xero!$A:$A,Heron!$A$4,Xero!$E:$E,Heron!$A62)+SUMIFS(Xero!$F:$F,Xero!$B:$B,Heron!AT$9,Xero!$A:$A,Heron!$A$5,Xero!$E:$E,Heron!$A62)</f>
        <v>0</v>
      </c>
      <c r="AU62" s="32">
        <f>SUMIFS(Xero!$F:$F,Xero!$B:$B,Heron!AU$9,Xero!$A:$A,Heron!$A$4,Xero!$E:$E,Heron!$A62)+SUMIFS(Xero!$F:$F,Xero!$B:$B,Heron!AU$9,Xero!$A:$A,Heron!$A$5,Xero!$E:$E,Heron!$A62)</f>
        <v>0</v>
      </c>
      <c r="AV62" s="32">
        <f>SUMIFS(Xero!$F:$F,Xero!$B:$B,Heron!AV$9,Xero!$A:$A,Heron!$A$4,Xero!$E:$E,Heron!$A62)+SUMIFS(Xero!$F:$F,Xero!$B:$B,Heron!AV$9,Xero!$A:$A,Heron!$A$5,Xero!$E:$E,Heron!$A62)</f>
        <v>0</v>
      </c>
      <c r="AW62" s="32">
        <f>SUMIFS(Xero!$F:$F,Xero!$B:$B,Heron!AW$9,Xero!$A:$A,Heron!$A$4,Xero!$E:$E,Heron!$A62)+SUMIFS(Xero!$F:$F,Xero!$B:$B,Heron!AW$9,Xero!$A:$A,Heron!$A$5,Xero!$E:$E,Heron!$A62)</f>
        <v>0</v>
      </c>
      <c r="AX62" s="32">
        <f>SUMIFS(Xero!$F:$F,Xero!$B:$B,Heron!AX$9,Xero!$A:$A,Heron!$A$4,Xero!$E:$E,Heron!$A62)+SUMIFS(Xero!$F:$F,Xero!$B:$B,Heron!AX$9,Xero!$A:$A,Heron!$A$5,Xero!$E:$E,Heron!$A62)</f>
        <v>0</v>
      </c>
      <c r="AY62" s="32">
        <f>SUMIFS(Xero!$F:$F,Xero!$B:$B,Heron!AY$9,Xero!$A:$A,Heron!$A$4,Xero!$E:$E,Heron!$A62)+SUMIFS(Xero!$F:$F,Xero!$B:$B,Heron!AY$9,Xero!$A:$A,Heron!$A$5,Xero!$E:$E,Heron!$A62)</f>
        <v>0</v>
      </c>
      <c r="AZ62" s="32">
        <f>SUMIFS(Xero!$F:$F,Xero!$B:$B,Heron!AZ$9,Xero!$A:$A,Heron!$A$4,Xero!$E:$E,Heron!$A62)+SUMIFS(Xero!$F:$F,Xero!$B:$B,Heron!AZ$9,Xero!$A:$A,Heron!$A$5,Xero!$E:$E,Heron!$A62)</f>
        <v>0</v>
      </c>
      <c r="BA62" s="32">
        <f>SUMIFS(Xero!$F:$F,Xero!$B:$B,Heron!BA$9,Xero!$A:$A,Heron!$A$4,Xero!$E:$E,Heron!$A62)+SUMIFS(Xero!$F:$F,Xero!$B:$B,Heron!BA$9,Xero!$A:$A,Heron!$A$5,Xero!$E:$E,Heron!$A62)</f>
        <v>0</v>
      </c>
      <c r="BB62" s="32">
        <f>SUMIFS(Xero!$F:$F,Xero!$B:$B,Heron!BB$9,Xero!$A:$A,Heron!$A$4,Xero!$E:$E,Heron!$A62)+SUMIFS(Xero!$F:$F,Xero!$B:$B,Heron!BB$9,Xero!$A:$A,Heron!$A$5,Xero!$E:$E,Heron!$A62)</f>
        <v>0</v>
      </c>
      <c r="BC62" s="32">
        <f>SUMIFS(Xero!$F:$F,Xero!$B:$B,Heron!BC$9,Xero!$A:$A,Heron!$A$4,Xero!$E:$E,Heron!$A62)+SUMIFS(Xero!$F:$F,Xero!$B:$B,Heron!BC$9,Xero!$A:$A,Heron!$A$5,Xero!$E:$E,Heron!$A62)</f>
        <v>0</v>
      </c>
      <c r="BD62" s="32">
        <f>SUMIFS(Xero!$F:$F,Xero!$B:$B,Heron!BD$9,Xero!$A:$A,Heron!$A$4,Xero!$E:$E,Heron!$A62)+SUMIFS(Xero!$F:$F,Xero!$B:$B,Heron!BD$9,Xero!$A:$A,Heron!$A$5,Xero!$E:$E,Heron!$A62)</f>
        <v>0</v>
      </c>
      <c r="BE62" s="32">
        <f>SUMIFS(Xero!$F:$F,Xero!$B:$B,Heron!BE$9,Xero!$A:$A,Heron!$A$4,Xero!$E:$E,Heron!$A62)+SUMIFS(Xero!$F:$F,Xero!$B:$B,Heron!BE$9,Xero!$A:$A,Heron!$A$5,Xero!$E:$E,Heron!$A62)</f>
        <v>0</v>
      </c>
      <c r="BF62" s="32">
        <f t="shared" si="9"/>
        <v>76865.829999999987</v>
      </c>
      <c r="BG62" s="1">
        <f t="shared" si="7"/>
        <v>76865.829999999987</v>
      </c>
      <c r="BH62" s="1">
        <f t="shared" si="8"/>
        <v>0</v>
      </c>
    </row>
    <row r="63" spans="1:60" ht="16" x14ac:dyDescent="0.2">
      <c r="A63" s="31" t="s">
        <v>1099</v>
      </c>
      <c r="D63" s="32">
        <f>SUMIFS(Xero!$F:$F,Xero!$B:$B,Heron!D$9,Xero!$A:$A,Heron!$A$4,Xero!$E:$E,Heron!$A63)+SUMIFS(Xero!$F:$F,Xero!$B:$B,Heron!D$9,Xero!$A:$A,Heron!$A$5,Xero!$E:$E,Heron!$A63)</f>
        <v>0</v>
      </c>
      <c r="E63" s="32">
        <f>SUMIFS(Xero!$F:$F,Xero!$B:$B,Heron!E$9,Xero!$A:$A,Heron!$A$4,Xero!$E:$E,Heron!$A63)+SUMIFS(Xero!$F:$F,Xero!$B:$B,Heron!E$9,Xero!$A:$A,Heron!$A$5,Xero!$E:$E,Heron!$A63)</f>
        <v>250</v>
      </c>
      <c r="F63" s="32">
        <f>SUMIFS(Xero!$F:$F,Xero!$B:$B,Heron!F$9,Xero!$A:$A,Heron!$A$4,Xero!$E:$E,Heron!$A63)+SUMIFS(Xero!$F:$F,Xero!$B:$B,Heron!F$9,Xero!$A:$A,Heron!$A$5,Xero!$E:$E,Heron!$A63)</f>
        <v>0</v>
      </c>
      <c r="G63" s="32">
        <f>SUMIFS(Xero!$F:$F,Xero!$B:$B,Heron!G$9,Xero!$A:$A,Heron!$A$4,Xero!$E:$E,Heron!$A63)+SUMIFS(Xero!$F:$F,Xero!$B:$B,Heron!G$9,Xero!$A:$A,Heron!$A$5,Xero!$E:$E,Heron!$A63)</f>
        <v>0</v>
      </c>
      <c r="H63" s="32">
        <f>SUMIFS(Xero!$F:$F,Xero!$B:$B,Heron!H$9,Xero!$A:$A,Heron!$A$4,Xero!$E:$E,Heron!$A63)+SUMIFS(Xero!$F:$F,Xero!$B:$B,Heron!H$9,Xero!$A:$A,Heron!$A$5,Xero!$E:$E,Heron!$A63)</f>
        <v>0</v>
      </c>
      <c r="I63" s="32">
        <f>SUMIFS(Xero!$F:$F,Xero!$B:$B,Heron!I$9,Xero!$A:$A,Heron!$A$4,Xero!$E:$E,Heron!$A63)+SUMIFS(Xero!$F:$F,Xero!$B:$B,Heron!I$9,Xero!$A:$A,Heron!$A$5,Xero!$E:$E,Heron!$A63)</f>
        <v>0</v>
      </c>
      <c r="J63" s="32">
        <f>SUMIFS(Xero!$F:$F,Xero!$B:$B,Heron!J$9,Xero!$A:$A,Heron!$A$4,Xero!$E:$E,Heron!$A63)+SUMIFS(Xero!$F:$F,Xero!$B:$B,Heron!J$9,Xero!$A:$A,Heron!$A$5,Xero!$E:$E,Heron!$A63)</f>
        <v>0</v>
      </c>
      <c r="K63" s="32">
        <f>SUMIFS(Xero!$F:$F,Xero!$B:$B,Heron!K$9,Xero!$A:$A,Heron!$A$4,Xero!$E:$E,Heron!$A63)+SUMIFS(Xero!$F:$F,Xero!$B:$B,Heron!K$9,Xero!$A:$A,Heron!$A$5,Xero!$E:$E,Heron!$A63)</f>
        <v>0</v>
      </c>
      <c r="L63" s="32">
        <f>SUMIFS(Xero!$F:$F,Xero!$B:$B,Heron!L$9,Xero!$A:$A,Heron!$A$4,Xero!$E:$E,Heron!$A63)+SUMIFS(Xero!$F:$F,Xero!$B:$B,Heron!L$9,Xero!$A:$A,Heron!$A$5,Xero!$E:$E,Heron!$A63)</f>
        <v>0</v>
      </c>
      <c r="M63" s="32">
        <f>SUMIFS(Xero!$F:$F,Xero!$B:$B,Heron!M$9,Xero!$A:$A,Heron!$A$4,Xero!$E:$E,Heron!$A63)+SUMIFS(Xero!$F:$F,Xero!$B:$B,Heron!M$9,Xero!$A:$A,Heron!$A$5,Xero!$E:$E,Heron!$A63)</f>
        <v>0</v>
      </c>
      <c r="N63" s="32">
        <f>SUMIFS(Xero!$F:$F,Xero!$B:$B,Heron!N$9,Xero!$A:$A,Heron!$A$4,Xero!$E:$E,Heron!$A63)+SUMIFS(Xero!$F:$F,Xero!$B:$B,Heron!N$9,Xero!$A:$A,Heron!$A$5,Xero!$E:$E,Heron!$A63)</f>
        <v>0</v>
      </c>
      <c r="O63" s="32">
        <f>SUMIFS(Xero!$F:$F,Xero!$B:$B,Heron!O$9,Xero!$A:$A,Heron!$A$4,Xero!$E:$E,Heron!$A63)+SUMIFS(Xero!$F:$F,Xero!$B:$B,Heron!O$9,Xero!$A:$A,Heron!$A$5,Xero!$E:$E,Heron!$A63)</f>
        <v>0</v>
      </c>
      <c r="P63" s="32">
        <f>SUMIFS(Xero!$F:$F,Xero!$B:$B,Heron!P$9,Xero!$A:$A,Heron!$A$4,Xero!$E:$E,Heron!$A63)+SUMIFS(Xero!$F:$F,Xero!$B:$B,Heron!P$9,Xero!$A:$A,Heron!$A$5,Xero!$E:$E,Heron!$A63)</f>
        <v>0</v>
      </c>
      <c r="Q63" s="32">
        <f>SUMIFS(Xero!$F:$F,Xero!$B:$B,Heron!Q$9,Xero!$A:$A,Heron!$A$4,Xero!$E:$E,Heron!$A63)+SUMIFS(Xero!$F:$F,Xero!$B:$B,Heron!Q$9,Xero!$A:$A,Heron!$A$5,Xero!$E:$E,Heron!$A63)</f>
        <v>0</v>
      </c>
      <c r="R63" s="32">
        <f>SUMIFS(Xero!$F:$F,Xero!$B:$B,Heron!R$9,Xero!$A:$A,Heron!$A$4,Xero!$E:$E,Heron!$A63)+SUMIFS(Xero!$F:$F,Xero!$B:$B,Heron!R$9,Xero!$A:$A,Heron!$A$5,Xero!$E:$E,Heron!$A63)</f>
        <v>0</v>
      </c>
      <c r="S63" s="32">
        <f>SUMIFS(Xero!$F:$F,Xero!$B:$B,Heron!S$9,Xero!$A:$A,Heron!$A$4,Xero!$E:$E,Heron!$A63)+SUMIFS(Xero!$F:$F,Xero!$B:$B,Heron!S$9,Xero!$A:$A,Heron!$A$5,Xero!$E:$E,Heron!$A63)</f>
        <v>0</v>
      </c>
      <c r="T63" s="32">
        <f>SUMIFS(Xero!$F:$F,Xero!$B:$B,Heron!T$9,Xero!$A:$A,Heron!$A$4,Xero!$E:$E,Heron!$A63)+SUMIFS(Xero!$F:$F,Xero!$B:$B,Heron!T$9,Xero!$A:$A,Heron!$A$5,Xero!$E:$E,Heron!$A63)</f>
        <v>0</v>
      </c>
      <c r="U63" s="32">
        <f>SUMIFS(Xero!$F:$F,Xero!$B:$B,Heron!U$9,Xero!$A:$A,Heron!$A$4,Xero!$E:$E,Heron!$A63)+SUMIFS(Xero!$F:$F,Xero!$B:$B,Heron!U$9,Xero!$A:$A,Heron!$A$5,Xero!$E:$E,Heron!$A63)</f>
        <v>0</v>
      </c>
      <c r="V63" s="32">
        <f>SUMIFS(Xero!$F:$F,Xero!$B:$B,Heron!V$9,Xero!$A:$A,Heron!$A$4,Xero!$E:$E,Heron!$A63)+SUMIFS(Xero!$F:$F,Xero!$B:$B,Heron!V$9,Xero!$A:$A,Heron!$A$5,Xero!$E:$E,Heron!$A63)</f>
        <v>0</v>
      </c>
      <c r="W63" s="32">
        <f>SUMIFS(Xero!$F:$F,Xero!$B:$B,Heron!W$9,Xero!$A:$A,Heron!$A$4,Xero!$E:$E,Heron!$A63)+SUMIFS(Xero!$F:$F,Xero!$B:$B,Heron!W$9,Xero!$A:$A,Heron!$A$5,Xero!$E:$E,Heron!$A63)</f>
        <v>0</v>
      </c>
      <c r="X63" s="32">
        <f>SUMIFS(Xero!$F:$F,Xero!$B:$B,Heron!X$9,Xero!$A:$A,Heron!$A$4,Xero!$E:$E,Heron!$A63)+SUMIFS(Xero!$F:$F,Xero!$B:$B,Heron!X$9,Xero!$A:$A,Heron!$A$5,Xero!$E:$E,Heron!$A63)</f>
        <v>0</v>
      </c>
      <c r="Y63" s="32">
        <f>SUMIFS(Xero!$F:$F,Xero!$B:$B,Heron!Y$9,Xero!$A:$A,Heron!$A$4,Xero!$E:$E,Heron!$A63)+SUMIFS(Xero!$F:$F,Xero!$B:$B,Heron!Y$9,Xero!$A:$A,Heron!$A$5,Xero!$E:$E,Heron!$A63)</f>
        <v>0</v>
      </c>
      <c r="Z63" s="32">
        <f>SUMIFS(Xero!$F:$F,Xero!$B:$B,Heron!Z$9,Xero!$A:$A,Heron!$A$4,Xero!$E:$E,Heron!$A63)+SUMIFS(Xero!$F:$F,Xero!$B:$B,Heron!Z$9,Xero!$A:$A,Heron!$A$5,Xero!$E:$E,Heron!$A63)</f>
        <v>0</v>
      </c>
      <c r="AA63" s="32">
        <f>SUMIFS(Xero!$F:$F,Xero!$B:$B,Heron!AA$9,Xero!$A:$A,Heron!$A$4,Xero!$E:$E,Heron!$A63)+SUMIFS(Xero!$F:$F,Xero!$B:$B,Heron!AA$9,Xero!$A:$A,Heron!$A$5,Xero!$E:$E,Heron!$A63)</f>
        <v>0</v>
      </c>
      <c r="AB63" s="32">
        <f>SUMIFS(Xero!$F:$F,Xero!$B:$B,Heron!AB$9,Xero!$A:$A,Heron!$A$4,Xero!$E:$E,Heron!$A63)+SUMIFS(Xero!$F:$F,Xero!$B:$B,Heron!AB$9,Xero!$A:$A,Heron!$A$5,Xero!$E:$E,Heron!$A63)</f>
        <v>0</v>
      </c>
      <c r="AC63" s="32">
        <f>SUMIFS(Xero!$F:$F,Xero!$B:$B,Heron!AC$9,Xero!$A:$A,Heron!$A$4,Xero!$E:$E,Heron!$A63)+SUMIFS(Xero!$F:$F,Xero!$B:$B,Heron!AC$9,Xero!$A:$A,Heron!$A$5,Xero!$E:$E,Heron!$A63)</f>
        <v>0</v>
      </c>
      <c r="AD63" s="32">
        <f>SUMIFS(Xero!$F:$F,Xero!$B:$B,Heron!AD$9,Xero!$A:$A,Heron!$A$4,Xero!$E:$E,Heron!$A63)+SUMIFS(Xero!$F:$F,Xero!$B:$B,Heron!AD$9,Xero!$A:$A,Heron!$A$5,Xero!$E:$E,Heron!$A63)</f>
        <v>39.47</v>
      </c>
      <c r="AE63" s="32">
        <f>SUMIFS(Xero!$F:$F,Xero!$B:$B,Heron!AE$9,Xero!$A:$A,Heron!$A$4,Xero!$E:$E,Heron!$A63)+SUMIFS(Xero!$F:$F,Xero!$B:$B,Heron!AE$9,Xero!$A:$A,Heron!$A$5,Xero!$E:$E,Heron!$A63)</f>
        <v>0</v>
      </c>
      <c r="AF63" s="32">
        <f>SUMIFS(Xero!$F:$F,Xero!$B:$B,Heron!AF$9,Xero!$A:$A,Heron!$A$4,Xero!$E:$E,Heron!$A63)+SUMIFS(Xero!$F:$F,Xero!$B:$B,Heron!AF$9,Xero!$A:$A,Heron!$A$5,Xero!$E:$E,Heron!$A63)</f>
        <v>0</v>
      </c>
      <c r="AG63" s="32">
        <f>SUMIFS(Xero!$F:$F,Xero!$B:$B,Heron!AG$9,Xero!$A:$A,Heron!$A$4,Xero!$E:$E,Heron!$A63)+SUMIFS(Xero!$F:$F,Xero!$B:$B,Heron!AG$9,Xero!$A:$A,Heron!$A$5,Xero!$E:$E,Heron!$A63)</f>
        <v>0</v>
      </c>
      <c r="AH63" s="32">
        <f>SUMIFS(Xero!$F:$F,Xero!$B:$B,Heron!AH$9,Xero!$A:$A,Heron!$A$4,Xero!$E:$E,Heron!$A63)+SUMIFS(Xero!$F:$F,Xero!$B:$B,Heron!AH$9,Xero!$A:$A,Heron!$A$5,Xero!$E:$E,Heron!$A63)</f>
        <v>0</v>
      </c>
      <c r="AI63" s="32">
        <f>SUMIFS(Xero!$F:$F,Xero!$B:$B,Heron!AI$9,Xero!$A:$A,Heron!$A$4,Xero!$E:$E,Heron!$A63)+SUMIFS(Xero!$F:$F,Xero!$B:$B,Heron!AI$9,Xero!$A:$A,Heron!$A$5,Xero!$E:$E,Heron!$A63)</f>
        <v>0</v>
      </c>
      <c r="AJ63" s="32">
        <f>SUMIFS(Xero!$F:$F,Xero!$B:$B,Heron!AJ$9,Xero!$A:$A,Heron!$A$4,Xero!$E:$E,Heron!$A63)+SUMIFS(Xero!$F:$F,Xero!$B:$B,Heron!AJ$9,Xero!$A:$A,Heron!$A$5,Xero!$E:$E,Heron!$A63)</f>
        <v>0</v>
      </c>
      <c r="AK63" s="32">
        <f>SUMIFS(Xero!$F:$F,Xero!$B:$B,Heron!AK$9,Xero!$A:$A,Heron!$A$4,Xero!$E:$E,Heron!$A63)+SUMIFS(Xero!$F:$F,Xero!$B:$B,Heron!AK$9,Xero!$A:$A,Heron!$A$5,Xero!$E:$E,Heron!$A63)</f>
        <v>0</v>
      </c>
      <c r="AL63" s="32">
        <f>SUMIFS(Xero!$F:$F,Xero!$B:$B,Heron!AL$9,Xero!$A:$A,Heron!$A$4,Xero!$E:$E,Heron!$A63)+SUMIFS(Xero!$F:$F,Xero!$B:$B,Heron!AL$9,Xero!$A:$A,Heron!$A$5,Xero!$E:$E,Heron!$A63)</f>
        <v>0</v>
      </c>
      <c r="AM63" s="32">
        <f>SUMIFS(Xero!$F:$F,Xero!$B:$B,Heron!AM$9,Xero!$A:$A,Heron!$A$4,Xero!$E:$E,Heron!$A63)+SUMIFS(Xero!$F:$F,Xero!$B:$B,Heron!AM$9,Xero!$A:$A,Heron!$A$5,Xero!$E:$E,Heron!$A63)</f>
        <v>0</v>
      </c>
      <c r="AN63" s="32">
        <f>SUMIFS(Xero!$F:$F,Xero!$B:$B,Heron!AN$9,Xero!$A:$A,Heron!$A$4,Xero!$E:$E,Heron!$A63)+SUMIFS(Xero!$F:$F,Xero!$B:$B,Heron!AN$9,Xero!$A:$A,Heron!$A$5,Xero!$E:$E,Heron!$A63)</f>
        <v>0</v>
      </c>
      <c r="AO63" s="32">
        <f>SUMIFS(Xero!$F:$F,Xero!$B:$B,Heron!AO$9,Xero!$A:$A,Heron!$A$4,Xero!$E:$E,Heron!$A63)+SUMIFS(Xero!$F:$F,Xero!$B:$B,Heron!AO$9,Xero!$A:$A,Heron!$A$5,Xero!$E:$E,Heron!$A63)</f>
        <v>0</v>
      </c>
      <c r="AP63" s="32">
        <f>SUMIFS(Xero!$F:$F,Xero!$B:$B,Heron!AP$9,Xero!$A:$A,Heron!$A$4,Xero!$E:$E,Heron!$A63)+SUMIFS(Xero!$F:$F,Xero!$B:$B,Heron!AP$9,Xero!$A:$A,Heron!$A$5,Xero!$E:$E,Heron!$A63)</f>
        <v>0</v>
      </c>
      <c r="AQ63" s="32">
        <f>SUMIFS(Xero!$F:$F,Xero!$B:$B,Heron!AQ$9,Xero!$A:$A,Heron!$A$4,Xero!$E:$E,Heron!$A63)+SUMIFS(Xero!$F:$F,Xero!$B:$B,Heron!AQ$9,Xero!$A:$A,Heron!$A$5,Xero!$E:$E,Heron!$A63)</f>
        <v>0</v>
      </c>
      <c r="AR63" s="32">
        <f>SUMIFS(Xero!$F:$F,Xero!$B:$B,Heron!AR$9,Xero!$A:$A,Heron!$A$4,Xero!$E:$E,Heron!$A63)+SUMIFS(Xero!$F:$F,Xero!$B:$B,Heron!AR$9,Xero!$A:$A,Heron!$A$5,Xero!$E:$E,Heron!$A63)</f>
        <v>0</v>
      </c>
      <c r="AS63" s="32">
        <f>SUMIFS(Xero!$F:$F,Xero!$B:$B,Heron!AS$9,Xero!$A:$A,Heron!$A$4,Xero!$E:$E,Heron!$A63)+SUMIFS(Xero!$F:$F,Xero!$B:$B,Heron!AS$9,Xero!$A:$A,Heron!$A$5,Xero!$E:$E,Heron!$A63)</f>
        <v>0</v>
      </c>
      <c r="AT63" s="32">
        <f>SUMIFS(Xero!$F:$F,Xero!$B:$B,Heron!AT$9,Xero!$A:$A,Heron!$A$4,Xero!$E:$E,Heron!$A63)+SUMIFS(Xero!$F:$F,Xero!$B:$B,Heron!AT$9,Xero!$A:$A,Heron!$A$5,Xero!$E:$E,Heron!$A63)</f>
        <v>0</v>
      </c>
      <c r="AU63" s="32">
        <f>SUMIFS(Xero!$F:$F,Xero!$B:$B,Heron!AU$9,Xero!$A:$A,Heron!$A$4,Xero!$E:$E,Heron!$A63)+SUMIFS(Xero!$F:$F,Xero!$B:$B,Heron!AU$9,Xero!$A:$A,Heron!$A$5,Xero!$E:$E,Heron!$A63)</f>
        <v>0</v>
      </c>
      <c r="AV63" s="32">
        <f>SUMIFS(Xero!$F:$F,Xero!$B:$B,Heron!AV$9,Xero!$A:$A,Heron!$A$4,Xero!$E:$E,Heron!$A63)+SUMIFS(Xero!$F:$F,Xero!$B:$B,Heron!AV$9,Xero!$A:$A,Heron!$A$5,Xero!$E:$E,Heron!$A63)</f>
        <v>0</v>
      </c>
      <c r="AW63" s="32">
        <f>SUMIFS(Xero!$F:$F,Xero!$B:$B,Heron!AW$9,Xero!$A:$A,Heron!$A$4,Xero!$E:$E,Heron!$A63)+SUMIFS(Xero!$F:$F,Xero!$B:$B,Heron!AW$9,Xero!$A:$A,Heron!$A$5,Xero!$E:$E,Heron!$A63)</f>
        <v>0</v>
      </c>
      <c r="AX63" s="32">
        <f>SUMIFS(Xero!$F:$F,Xero!$B:$B,Heron!AX$9,Xero!$A:$A,Heron!$A$4,Xero!$E:$E,Heron!$A63)+SUMIFS(Xero!$F:$F,Xero!$B:$B,Heron!AX$9,Xero!$A:$A,Heron!$A$5,Xero!$E:$E,Heron!$A63)</f>
        <v>0</v>
      </c>
      <c r="AY63" s="32">
        <f>SUMIFS(Xero!$F:$F,Xero!$B:$B,Heron!AY$9,Xero!$A:$A,Heron!$A$4,Xero!$E:$E,Heron!$A63)+SUMIFS(Xero!$F:$F,Xero!$B:$B,Heron!AY$9,Xero!$A:$A,Heron!$A$5,Xero!$E:$E,Heron!$A63)</f>
        <v>0</v>
      </c>
      <c r="AZ63" s="32">
        <f>SUMIFS(Xero!$F:$F,Xero!$B:$B,Heron!AZ$9,Xero!$A:$A,Heron!$A$4,Xero!$E:$E,Heron!$A63)+SUMIFS(Xero!$F:$F,Xero!$B:$B,Heron!AZ$9,Xero!$A:$A,Heron!$A$5,Xero!$E:$E,Heron!$A63)</f>
        <v>0</v>
      </c>
      <c r="BA63" s="32">
        <f>SUMIFS(Xero!$F:$F,Xero!$B:$B,Heron!BA$9,Xero!$A:$A,Heron!$A$4,Xero!$E:$E,Heron!$A63)+SUMIFS(Xero!$F:$F,Xero!$B:$B,Heron!BA$9,Xero!$A:$A,Heron!$A$5,Xero!$E:$E,Heron!$A63)</f>
        <v>0</v>
      </c>
      <c r="BB63" s="32">
        <f>SUMIFS(Xero!$F:$F,Xero!$B:$B,Heron!BB$9,Xero!$A:$A,Heron!$A$4,Xero!$E:$E,Heron!$A63)+SUMIFS(Xero!$F:$F,Xero!$B:$B,Heron!BB$9,Xero!$A:$A,Heron!$A$5,Xero!$E:$E,Heron!$A63)</f>
        <v>0</v>
      </c>
      <c r="BC63" s="32">
        <f>SUMIFS(Xero!$F:$F,Xero!$B:$B,Heron!BC$9,Xero!$A:$A,Heron!$A$4,Xero!$E:$E,Heron!$A63)+SUMIFS(Xero!$F:$F,Xero!$B:$B,Heron!BC$9,Xero!$A:$A,Heron!$A$5,Xero!$E:$E,Heron!$A63)</f>
        <v>0</v>
      </c>
      <c r="BD63" s="32">
        <f>SUMIFS(Xero!$F:$F,Xero!$B:$B,Heron!BD$9,Xero!$A:$A,Heron!$A$4,Xero!$E:$E,Heron!$A63)+SUMIFS(Xero!$F:$F,Xero!$B:$B,Heron!BD$9,Xero!$A:$A,Heron!$A$5,Xero!$E:$E,Heron!$A63)</f>
        <v>0</v>
      </c>
      <c r="BE63" s="32">
        <f>SUMIFS(Xero!$F:$F,Xero!$B:$B,Heron!BE$9,Xero!$A:$A,Heron!$A$4,Xero!$E:$E,Heron!$A63)+SUMIFS(Xero!$F:$F,Xero!$B:$B,Heron!BE$9,Xero!$A:$A,Heron!$A$5,Xero!$E:$E,Heron!$A63)</f>
        <v>0</v>
      </c>
      <c r="BF63" s="32">
        <f t="shared" si="9"/>
        <v>289.47000000000003</v>
      </c>
      <c r="BG63" s="1">
        <f t="shared" si="7"/>
        <v>289.47000000000003</v>
      </c>
      <c r="BH63" s="1">
        <f t="shared" si="8"/>
        <v>0</v>
      </c>
    </row>
    <row r="64" spans="1:60" ht="16" x14ac:dyDescent="0.2">
      <c r="A64" s="31" t="s">
        <v>1050</v>
      </c>
      <c r="D64" s="32">
        <f>SUMIFS(Xero!$F:$F,Xero!$B:$B,Heron!D$9,Xero!$A:$A,Heron!$A$4,Xero!$E:$E,Heron!$A64)+SUMIFS(Xero!$F:$F,Xero!$B:$B,Heron!D$9,Xero!$A:$A,Heron!$A$5,Xero!$E:$E,Heron!$A64)</f>
        <v>0</v>
      </c>
      <c r="E64" s="32">
        <f>SUMIFS(Xero!$F:$F,Xero!$B:$B,Heron!E$9,Xero!$A:$A,Heron!$A$4,Xero!$E:$E,Heron!$A64)+SUMIFS(Xero!$F:$F,Xero!$B:$B,Heron!E$9,Xero!$A:$A,Heron!$A$5,Xero!$E:$E,Heron!$A64)</f>
        <v>0</v>
      </c>
      <c r="F64" s="32">
        <f>SUMIFS(Xero!$F:$F,Xero!$B:$B,Heron!F$9,Xero!$A:$A,Heron!$A$4,Xero!$E:$E,Heron!$A64)+SUMIFS(Xero!$F:$F,Xero!$B:$B,Heron!F$9,Xero!$A:$A,Heron!$A$5,Xero!$E:$E,Heron!$A64)</f>
        <v>0</v>
      </c>
      <c r="G64" s="32">
        <f>SUMIFS(Xero!$F:$F,Xero!$B:$B,Heron!G$9,Xero!$A:$A,Heron!$A$4,Xero!$E:$E,Heron!$A64)+SUMIFS(Xero!$F:$F,Xero!$B:$B,Heron!G$9,Xero!$A:$A,Heron!$A$5,Xero!$E:$E,Heron!$A64)</f>
        <v>0</v>
      </c>
      <c r="H64" s="32">
        <f>SUMIFS(Xero!$F:$F,Xero!$B:$B,Heron!H$9,Xero!$A:$A,Heron!$A$4,Xero!$E:$E,Heron!$A64)+SUMIFS(Xero!$F:$F,Xero!$B:$B,Heron!H$9,Xero!$A:$A,Heron!$A$5,Xero!$E:$E,Heron!$A64)</f>
        <v>0</v>
      </c>
      <c r="I64" s="32">
        <f>SUMIFS(Xero!$F:$F,Xero!$B:$B,Heron!I$9,Xero!$A:$A,Heron!$A$4,Xero!$E:$E,Heron!$A64)+SUMIFS(Xero!$F:$F,Xero!$B:$B,Heron!I$9,Xero!$A:$A,Heron!$A$5,Xero!$E:$E,Heron!$A64)</f>
        <v>0</v>
      </c>
      <c r="J64" s="32">
        <f>SUMIFS(Xero!$F:$F,Xero!$B:$B,Heron!J$9,Xero!$A:$A,Heron!$A$4,Xero!$E:$E,Heron!$A64)+SUMIFS(Xero!$F:$F,Xero!$B:$B,Heron!J$9,Xero!$A:$A,Heron!$A$5,Xero!$E:$E,Heron!$A64)</f>
        <v>0</v>
      </c>
      <c r="K64" s="32">
        <f>SUMIFS(Xero!$F:$F,Xero!$B:$B,Heron!K$9,Xero!$A:$A,Heron!$A$4,Xero!$E:$E,Heron!$A64)+SUMIFS(Xero!$F:$F,Xero!$B:$B,Heron!K$9,Xero!$A:$A,Heron!$A$5,Xero!$E:$E,Heron!$A64)</f>
        <v>0</v>
      </c>
      <c r="L64" s="32">
        <f>SUMIFS(Xero!$F:$F,Xero!$B:$B,Heron!L$9,Xero!$A:$A,Heron!$A$4,Xero!$E:$E,Heron!$A64)+SUMIFS(Xero!$F:$F,Xero!$B:$B,Heron!L$9,Xero!$A:$A,Heron!$A$5,Xero!$E:$E,Heron!$A64)</f>
        <v>0</v>
      </c>
      <c r="M64" s="32">
        <f>SUMIFS(Xero!$F:$F,Xero!$B:$B,Heron!M$9,Xero!$A:$A,Heron!$A$4,Xero!$E:$E,Heron!$A64)+SUMIFS(Xero!$F:$F,Xero!$B:$B,Heron!M$9,Xero!$A:$A,Heron!$A$5,Xero!$E:$E,Heron!$A64)</f>
        <v>0</v>
      </c>
      <c r="N64" s="32">
        <f>SUMIFS(Xero!$F:$F,Xero!$B:$B,Heron!N$9,Xero!$A:$A,Heron!$A$4,Xero!$E:$E,Heron!$A64)+SUMIFS(Xero!$F:$F,Xero!$B:$B,Heron!N$9,Xero!$A:$A,Heron!$A$5,Xero!$E:$E,Heron!$A64)</f>
        <v>0</v>
      </c>
      <c r="O64" s="32">
        <f>SUMIFS(Xero!$F:$F,Xero!$B:$B,Heron!O$9,Xero!$A:$A,Heron!$A$4,Xero!$E:$E,Heron!$A64)+SUMIFS(Xero!$F:$F,Xero!$B:$B,Heron!O$9,Xero!$A:$A,Heron!$A$5,Xero!$E:$E,Heron!$A64)</f>
        <v>0</v>
      </c>
      <c r="P64" s="32">
        <f>SUMIFS(Xero!$F:$F,Xero!$B:$B,Heron!P$9,Xero!$A:$A,Heron!$A$4,Xero!$E:$E,Heron!$A64)+SUMIFS(Xero!$F:$F,Xero!$B:$B,Heron!P$9,Xero!$A:$A,Heron!$A$5,Xero!$E:$E,Heron!$A64)</f>
        <v>0</v>
      </c>
      <c r="Q64" s="32">
        <f>SUMIFS(Xero!$F:$F,Xero!$B:$B,Heron!Q$9,Xero!$A:$A,Heron!$A$4,Xero!$E:$E,Heron!$A64)+SUMIFS(Xero!$F:$F,Xero!$B:$B,Heron!Q$9,Xero!$A:$A,Heron!$A$5,Xero!$E:$E,Heron!$A64)</f>
        <v>0</v>
      </c>
      <c r="R64" s="32">
        <f>SUMIFS(Xero!$F:$F,Xero!$B:$B,Heron!R$9,Xero!$A:$A,Heron!$A$4,Xero!$E:$E,Heron!$A64)+SUMIFS(Xero!$F:$F,Xero!$B:$B,Heron!R$9,Xero!$A:$A,Heron!$A$5,Xero!$E:$E,Heron!$A64)</f>
        <v>0</v>
      </c>
      <c r="S64" s="32">
        <f>SUMIFS(Xero!$F:$F,Xero!$B:$B,Heron!S$9,Xero!$A:$A,Heron!$A$4,Xero!$E:$E,Heron!$A64)+SUMIFS(Xero!$F:$F,Xero!$B:$B,Heron!S$9,Xero!$A:$A,Heron!$A$5,Xero!$E:$E,Heron!$A64)</f>
        <v>0</v>
      </c>
      <c r="T64" s="32">
        <f>SUMIFS(Xero!$F:$F,Xero!$B:$B,Heron!T$9,Xero!$A:$A,Heron!$A$4,Xero!$E:$E,Heron!$A64)+SUMIFS(Xero!$F:$F,Xero!$B:$B,Heron!T$9,Xero!$A:$A,Heron!$A$5,Xero!$E:$E,Heron!$A64)</f>
        <v>0</v>
      </c>
      <c r="U64" s="32">
        <f>SUMIFS(Xero!$F:$F,Xero!$B:$B,Heron!U$9,Xero!$A:$A,Heron!$A$4,Xero!$E:$E,Heron!$A64)+SUMIFS(Xero!$F:$F,Xero!$B:$B,Heron!U$9,Xero!$A:$A,Heron!$A$5,Xero!$E:$E,Heron!$A64)</f>
        <v>0</v>
      </c>
      <c r="V64" s="32">
        <f>SUMIFS(Xero!$F:$F,Xero!$B:$B,Heron!V$9,Xero!$A:$A,Heron!$A$4,Xero!$E:$E,Heron!$A64)+SUMIFS(Xero!$F:$F,Xero!$B:$B,Heron!V$9,Xero!$A:$A,Heron!$A$5,Xero!$E:$E,Heron!$A64)</f>
        <v>0</v>
      </c>
      <c r="W64" s="32">
        <f>SUMIFS(Xero!$F:$F,Xero!$B:$B,Heron!W$9,Xero!$A:$A,Heron!$A$4,Xero!$E:$E,Heron!$A64)+SUMIFS(Xero!$F:$F,Xero!$B:$B,Heron!W$9,Xero!$A:$A,Heron!$A$5,Xero!$E:$E,Heron!$A64)</f>
        <v>0</v>
      </c>
      <c r="X64" s="32">
        <f>SUMIFS(Xero!$F:$F,Xero!$B:$B,Heron!X$9,Xero!$A:$A,Heron!$A$4,Xero!$E:$E,Heron!$A64)+SUMIFS(Xero!$F:$F,Xero!$B:$B,Heron!X$9,Xero!$A:$A,Heron!$A$5,Xero!$E:$E,Heron!$A64)</f>
        <v>0</v>
      </c>
      <c r="Y64" s="32">
        <f>SUMIFS(Xero!$F:$F,Xero!$B:$B,Heron!Y$9,Xero!$A:$A,Heron!$A$4,Xero!$E:$E,Heron!$A64)+SUMIFS(Xero!$F:$F,Xero!$B:$B,Heron!Y$9,Xero!$A:$A,Heron!$A$5,Xero!$E:$E,Heron!$A64)</f>
        <v>0</v>
      </c>
      <c r="Z64" s="32">
        <f>SUMIFS(Xero!$F:$F,Xero!$B:$B,Heron!Z$9,Xero!$A:$A,Heron!$A$4,Xero!$E:$E,Heron!$A64)+SUMIFS(Xero!$F:$F,Xero!$B:$B,Heron!Z$9,Xero!$A:$A,Heron!$A$5,Xero!$E:$E,Heron!$A64)</f>
        <v>0</v>
      </c>
      <c r="AA64" s="32">
        <f>SUMIFS(Xero!$F:$F,Xero!$B:$B,Heron!AA$9,Xero!$A:$A,Heron!$A$4,Xero!$E:$E,Heron!$A64)+SUMIFS(Xero!$F:$F,Xero!$B:$B,Heron!AA$9,Xero!$A:$A,Heron!$A$5,Xero!$E:$E,Heron!$A64)</f>
        <v>0</v>
      </c>
      <c r="AB64" s="32">
        <f>SUMIFS(Xero!$F:$F,Xero!$B:$B,Heron!AB$9,Xero!$A:$A,Heron!$A$4,Xero!$E:$E,Heron!$A64)+SUMIFS(Xero!$F:$F,Xero!$B:$B,Heron!AB$9,Xero!$A:$A,Heron!$A$5,Xero!$E:$E,Heron!$A64)</f>
        <v>199.99</v>
      </c>
      <c r="AC64" s="32">
        <f>SUMIFS(Xero!$F:$F,Xero!$B:$B,Heron!AC$9,Xero!$A:$A,Heron!$A$4,Xero!$E:$E,Heron!$A64)+SUMIFS(Xero!$F:$F,Xero!$B:$B,Heron!AC$9,Xero!$A:$A,Heron!$A$5,Xero!$E:$E,Heron!$A64)</f>
        <v>0</v>
      </c>
      <c r="AD64" s="32">
        <f>SUMIFS(Xero!$F:$F,Xero!$B:$B,Heron!AD$9,Xero!$A:$A,Heron!$A$4,Xero!$E:$E,Heron!$A64)+SUMIFS(Xero!$F:$F,Xero!$B:$B,Heron!AD$9,Xero!$A:$A,Heron!$A$5,Xero!$E:$E,Heron!$A64)</f>
        <v>0</v>
      </c>
      <c r="AE64" s="32">
        <f>SUMIFS(Xero!$F:$F,Xero!$B:$B,Heron!AE$9,Xero!$A:$A,Heron!$A$4,Xero!$E:$E,Heron!$A64)+SUMIFS(Xero!$F:$F,Xero!$B:$B,Heron!AE$9,Xero!$A:$A,Heron!$A$5,Xero!$E:$E,Heron!$A64)</f>
        <v>0</v>
      </c>
      <c r="AF64" s="32">
        <f>SUMIFS(Xero!$F:$F,Xero!$B:$B,Heron!AF$9,Xero!$A:$A,Heron!$A$4,Xero!$E:$E,Heron!$A64)+SUMIFS(Xero!$F:$F,Xero!$B:$B,Heron!AF$9,Xero!$A:$A,Heron!$A$5,Xero!$E:$E,Heron!$A64)</f>
        <v>0</v>
      </c>
      <c r="AG64" s="32">
        <f>SUMIFS(Xero!$F:$F,Xero!$B:$B,Heron!AG$9,Xero!$A:$A,Heron!$A$4,Xero!$E:$E,Heron!$A64)+SUMIFS(Xero!$F:$F,Xero!$B:$B,Heron!AG$9,Xero!$A:$A,Heron!$A$5,Xero!$E:$E,Heron!$A64)</f>
        <v>0</v>
      </c>
      <c r="AH64" s="32">
        <f>SUMIFS(Xero!$F:$F,Xero!$B:$B,Heron!AH$9,Xero!$A:$A,Heron!$A$4,Xero!$E:$E,Heron!$A64)+SUMIFS(Xero!$F:$F,Xero!$B:$B,Heron!AH$9,Xero!$A:$A,Heron!$A$5,Xero!$E:$E,Heron!$A64)</f>
        <v>0</v>
      </c>
      <c r="AI64" s="32">
        <f>SUMIFS(Xero!$F:$F,Xero!$B:$B,Heron!AI$9,Xero!$A:$A,Heron!$A$4,Xero!$E:$E,Heron!$A64)+SUMIFS(Xero!$F:$F,Xero!$B:$B,Heron!AI$9,Xero!$A:$A,Heron!$A$5,Xero!$E:$E,Heron!$A64)</f>
        <v>0</v>
      </c>
      <c r="AJ64" s="32">
        <f>SUMIFS(Xero!$F:$F,Xero!$B:$B,Heron!AJ$9,Xero!$A:$A,Heron!$A$4,Xero!$E:$E,Heron!$A64)+SUMIFS(Xero!$F:$F,Xero!$B:$B,Heron!AJ$9,Xero!$A:$A,Heron!$A$5,Xero!$E:$E,Heron!$A64)</f>
        <v>0</v>
      </c>
      <c r="AK64" s="32">
        <f>SUMIFS(Xero!$F:$F,Xero!$B:$B,Heron!AK$9,Xero!$A:$A,Heron!$A$4,Xero!$E:$E,Heron!$A64)+SUMIFS(Xero!$F:$F,Xero!$B:$B,Heron!AK$9,Xero!$A:$A,Heron!$A$5,Xero!$E:$E,Heron!$A64)</f>
        <v>2956.52</v>
      </c>
      <c r="AL64" s="32">
        <f>SUMIFS(Xero!$F:$F,Xero!$B:$B,Heron!AL$9,Xero!$A:$A,Heron!$A$4,Xero!$E:$E,Heron!$A64)+SUMIFS(Xero!$F:$F,Xero!$B:$B,Heron!AL$9,Xero!$A:$A,Heron!$A$5,Xero!$E:$E,Heron!$A64)</f>
        <v>0</v>
      </c>
      <c r="AM64" s="32">
        <f>SUMIFS(Xero!$F:$F,Xero!$B:$B,Heron!AM$9,Xero!$A:$A,Heron!$A$4,Xero!$E:$E,Heron!$A64)+SUMIFS(Xero!$F:$F,Xero!$B:$B,Heron!AM$9,Xero!$A:$A,Heron!$A$5,Xero!$E:$E,Heron!$A64)</f>
        <v>0</v>
      </c>
      <c r="AN64" s="32">
        <f>SUMIFS(Xero!$F:$F,Xero!$B:$B,Heron!AN$9,Xero!$A:$A,Heron!$A$4,Xero!$E:$E,Heron!$A64)+SUMIFS(Xero!$F:$F,Xero!$B:$B,Heron!AN$9,Xero!$A:$A,Heron!$A$5,Xero!$E:$E,Heron!$A64)</f>
        <v>0</v>
      </c>
      <c r="AO64" s="32">
        <f>SUMIFS(Xero!$F:$F,Xero!$B:$B,Heron!AO$9,Xero!$A:$A,Heron!$A$4,Xero!$E:$E,Heron!$A64)+SUMIFS(Xero!$F:$F,Xero!$B:$B,Heron!AO$9,Xero!$A:$A,Heron!$A$5,Xero!$E:$E,Heron!$A64)</f>
        <v>0</v>
      </c>
      <c r="AP64" s="32">
        <f>SUMIFS(Xero!$F:$F,Xero!$B:$B,Heron!AP$9,Xero!$A:$A,Heron!$A$4,Xero!$E:$E,Heron!$A64)+SUMIFS(Xero!$F:$F,Xero!$B:$B,Heron!AP$9,Xero!$A:$A,Heron!$A$5,Xero!$E:$E,Heron!$A64)</f>
        <v>0</v>
      </c>
      <c r="AQ64" s="32">
        <f>SUMIFS(Xero!$F:$F,Xero!$B:$B,Heron!AQ$9,Xero!$A:$A,Heron!$A$4,Xero!$E:$E,Heron!$A64)+SUMIFS(Xero!$F:$F,Xero!$B:$B,Heron!AQ$9,Xero!$A:$A,Heron!$A$5,Xero!$E:$E,Heron!$A64)</f>
        <v>0</v>
      </c>
      <c r="AR64" s="32">
        <f>SUMIFS(Xero!$F:$F,Xero!$B:$B,Heron!AR$9,Xero!$A:$A,Heron!$A$4,Xero!$E:$E,Heron!$A64)+SUMIFS(Xero!$F:$F,Xero!$B:$B,Heron!AR$9,Xero!$A:$A,Heron!$A$5,Xero!$E:$E,Heron!$A64)</f>
        <v>0</v>
      </c>
      <c r="AS64" s="32">
        <f>SUMIFS(Xero!$F:$F,Xero!$B:$B,Heron!AS$9,Xero!$A:$A,Heron!$A$4,Xero!$E:$E,Heron!$A64)+SUMIFS(Xero!$F:$F,Xero!$B:$B,Heron!AS$9,Xero!$A:$A,Heron!$A$5,Xero!$E:$E,Heron!$A64)</f>
        <v>0</v>
      </c>
      <c r="AT64" s="32">
        <f>SUMIFS(Xero!$F:$F,Xero!$B:$B,Heron!AT$9,Xero!$A:$A,Heron!$A$4,Xero!$E:$E,Heron!$A64)+SUMIFS(Xero!$F:$F,Xero!$B:$B,Heron!AT$9,Xero!$A:$A,Heron!$A$5,Xero!$E:$E,Heron!$A64)</f>
        <v>0</v>
      </c>
      <c r="AU64" s="32">
        <f>SUMIFS(Xero!$F:$F,Xero!$B:$B,Heron!AU$9,Xero!$A:$A,Heron!$A$4,Xero!$E:$E,Heron!$A64)+SUMIFS(Xero!$F:$F,Xero!$B:$B,Heron!AU$9,Xero!$A:$A,Heron!$A$5,Xero!$E:$E,Heron!$A64)</f>
        <v>0</v>
      </c>
      <c r="AV64" s="32">
        <f>SUMIFS(Xero!$F:$F,Xero!$B:$B,Heron!AV$9,Xero!$A:$A,Heron!$A$4,Xero!$E:$E,Heron!$A64)+SUMIFS(Xero!$F:$F,Xero!$B:$B,Heron!AV$9,Xero!$A:$A,Heron!$A$5,Xero!$E:$E,Heron!$A64)</f>
        <v>0</v>
      </c>
      <c r="AW64" s="32">
        <f>SUMIFS(Xero!$F:$F,Xero!$B:$B,Heron!AW$9,Xero!$A:$A,Heron!$A$4,Xero!$E:$E,Heron!$A64)+SUMIFS(Xero!$F:$F,Xero!$B:$B,Heron!AW$9,Xero!$A:$A,Heron!$A$5,Xero!$E:$E,Heron!$A64)</f>
        <v>0</v>
      </c>
      <c r="AX64" s="32">
        <f>SUMIFS(Xero!$F:$F,Xero!$B:$B,Heron!AX$9,Xero!$A:$A,Heron!$A$4,Xero!$E:$E,Heron!$A64)+SUMIFS(Xero!$F:$F,Xero!$B:$B,Heron!AX$9,Xero!$A:$A,Heron!$A$5,Xero!$E:$E,Heron!$A64)</f>
        <v>0</v>
      </c>
      <c r="AY64" s="32">
        <f>SUMIFS(Xero!$F:$F,Xero!$B:$B,Heron!AY$9,Xero!$A:$A,Heron!$A$4,Xero!$E:$E,Heron!$A64)+SUMIFS(Xero!$F:$F,Xero!$B:$B,Heron!AY$9,Xero!$A:$A,Heron!$A$5,Xero!$E:$E,Heron!$A64)</f>
        <v>0</v>
      </c>
      <c r="AZ64" s="32">
        <f>SUMIFS(Xero!$F:$F,Xero!$B:$B,Heron!AZ$9,Xero!$A:$A,Heron!$A$4,Xero!$E:$E,Heron!$A64)+SUMIFS(Xero!$F:$F,Xero!$B:$B,Heron!AZ$9,Xero!$A:$A,Heron!$A$5,Xero!$E:$E,Heron!$A64)</f>
        <v>0</v>
      </c>
      <c r="BA64" s="32">
        <f>SUMIFS(Xero!$F:$F,Xero!$B:$B,Heron!BA$9,Xero!$A:$A,Heron!$A$4,Xero!$E:$E,Heron!$A64)+SUMIFS(Xero!$F:$F,Xero!$B:$B,Heron!BA$9,Xero!$A:$A,Heron!$A$5,Xero!$E:$E,Heron!$A64)</f>
        <v>0</v>
      </c>
      <c r="BB64" s="32">
        <f>SUMIFS(Xero!$F:$F,Xero!$B:$B,Heron!BB$9,Xero!$A:$A,Heron!$A$4,Xero!$E:$E,Heron!$A64)+SUMIFS(Xero!$F:$F,Xero!$B:$B,Heron!BB$9,Xero!$A:$A,Heron!$A$5,Xero!$E:$E,Heron!$A64)</f>
        <v>0</v>
      </c>
      <c r="BC64" s="32">
        <f>SUMIFS(Xero!$F:$F,Xero!$B:$B,Heron!BC$9,Xero!$A:$A,Heron!$A$4,Xero!$E:$E,Heron!$A64)+SUMIFS(Xero!$F:$F,Xero!$B:$B,Heron!BC$9,Xero!$A:$A,Heron!$A$5,Xero!$E:$E,Heron!$A64)</f>
        <v>0</v>
      </c>
      <c r="BD64" s="32">
        <f>SUMIFS(Xero!$F:$F,Xero!$B:$B,Heron!BD$9,Xero!$A:$A,Heron!$A$4,Xero!$E:$E,Heron!$A64)+SUMIFS(Xero!$F:$F,Xero!$B:$B,Heron!BD$9,Xero!$A:$A,Heron!$A$5,Xero!$E:$E,Heron!$A64)</f>
        <v>0</v>
      </c>
      <c r="BE64" s="32">
        <f>SUMIFS(Xero!$F:$F,Xero!$B:$B,Heron!BE$9,Xero!$A:$A,Heron!$A$4,Xero!$E:$E,Heron!$A64)+SUMIFS(Xero!$F:$F,Xero!$B:$B,Heron!BE$9,Xero!$A:$A,Heron!$A$5,Xero!$E:$E,Heron!$A64)</f>
        <v>0</v>
      </c>
      <c r="BF64" s="32">
        <f t="shared" si="9"/>
        <v>3156.51</v>
      </c>
      <c r="BG64" s="1">
        <f t="shared" si="7"/>
        <v>3156.51</v>
      </c>
      <c r="BH64" s="1">
        <f t="shared" si="8"/>
        <v>0</v>
      </c>
    </row>
    <row r="65" spans="1:60" ht="16" x14ac:dyDescent="0.2">
      <c r="A65" s="31" t="s">
        <v>1127</v>
      </c>
      <c r="D65" s="32">
        <f>SUMIFS(Xero!$F:$F,Xero!$B:$B,Heron!D$9,Xero!$A:$A,Heron!$A$4,Xero!$E:$E,Heron!$A65)+SUMIFS(Xero!$F:$F,Xero!$B:$B,Heron!D$9,Xero!$A:$A,Heron!$A$5,Xero!$E:$E,Heron!$A65)</f>
        <v>0</v>
      </c>
      <c r="E65" s="32">
        <f>SUMIFS(Xero!$F:$F,Xero!$B:$B,Heron!E$9,Xero!$A:$A,Heron!$A$4,Xero!$E:$E,Heron!$A65)+SUMIFS(Xero!$F:$F,Xero!$B:$B,Heron!E$9,Xero!$A:$A,Heron!$A$5,Xero!$E:$E,Heron!$A65)</f>
        <v>0</v>
      </c>
      <c r="F65" s="32">
        <f>SUMIFS(Xero!$F:$F,Xero!$B:$B,Heron!F$9,Xero!$A:$A,Heron!$A$4,Xero!$E:$E,Heron!$A65)+SUMIFS(Xero!$F:$F,Xero!$B:$B,Heron!F$9,Xero!$A:$A,Heron!$A$5,Xero!$E:$E,Heron!$A65)</f>
        <v>0</v>
      </c>
      <c r="G65" s="32">
        <f>SUMIFS(Xero!$F:$F,Xero!$B:$B,Heron!G$9,Xero!$A:$A,Heron!$A$4,Xero!$E:$E,Heron!$A65)+SUMIFS(Xero!$F:$F,Xero!$B:$B,Heron!G$9,Xero!$A:$A,Heron!$A$5,Xero!$E:$E,Heron!$A65)</f>
        <v>0</v>
      </c>
      <c r="H65" s="32">
        <f>SUMIFS(Xero!$F:$F,Xero!$B:$B,Heron!H$9,Xero!$A:$A,Heron!$A$4,Xero!$E:$E,Heron!$A65)+SUMIFS(Xero!$F:$F,Xero!$B:$B,Heron!H$9,Xero!$A:$A,Heron!$A$5,Xero!$E:$E,Heron!$A65)</f>
        <v>0</v>
      </c>
      <c r="I65" s="32">
        <f>SUMIFS(Xero!$F:$F,Xero!$B:$B,Heron!I$9,Xero!$A:$A,Heron!$A$4,Xero!$E:$E,Heron!$A65)+SUMIFS(Xero!$F:$F,Xero!$B:$B,Heron!I$9,Xero!$A:$A,Heron!$A$5,Xero!$E:$E,Heron!$A65)</f>
        <v>0</v>
      </c>
      <c r="J65" s="32">
        <f>SUMIFS(Xero!$F:$F,Xero!$B:$B,Heron!J$9,Xero!$A:$A,Heron!$A$4,Xero!$E:$E,Heron!$A65)+SUMIFS(Xero!$F:$F,Xero!$B:$B,Heron!J$9,Xero!$A:$A,Heron!$A$5,Xero!$E:$E,Heron!$A65)</f>
        <v>0</v>
      </c>
      <c r="K65" s="32">
        <f>SUMIFS(Xero!$F:$F,Xero!$B:$B,Heron!K$9,Xero!$A:$A,Heron!$A$4,Xero!$E:$E,Heron!$A65)+SUMIFS(Xero!$F:$F,Xero!$B:$B,Heron!K$9,Xero!$A:$A,Heron!$A$5,Xero!$E:$E,Heron!$A65)</f>
        <v>0</v>
      </c>
      <c r="L65" s="32">
        <f>SUMIFS(Xero!$F:$F,Xero!$B:$B,Heron!L$9,Xero!$A:$A,Heron!$A$4,Xero!$E:$E,Heron!$A65)+SUMIFS(Xero!$F:$F,Xero!$B:$B,Heron!L$9,Xero!$A:$A,Heron!$A$5,Xero!$E:$E,Heron!$A65)</f>
        <v>0</v>
      </c>
      <c r="M65" s="32">
        <f>SUMIFS(Xero!$F:$F,Xero!$B:$B,Heron!M$9,Xero!$A:$A,Heron!$A$4,Xero!$E:$E,Heron!$A65)+SUMIFS(Xero!$F:$F,Xero!$B:$B,Heron!M$9,Xero!$A:$A,Heron!$A$5,Xero!$E:$E,Heron!$A65)</f>
        <v>0</v>
      </c>
      <c r="N65" s="32">
        <f>SUMIFS(Xero!$F:$F,Xero!$B:$B,Heron!N$9,Xero!$A:$A,Heron!$A$4,Xero!$E:$E,Heron!$A65)+SUMIFS(Xero!$F:$F,Xero!$B:$B,Heron!N$9,Xero!$A:$A,Heron!$A$5,Xero!$E:$E,Heron!$A65)</f>
        <v>0</v>
      </c>
      <c r="O65" s="32">
        <f>SUMIFS(Xero!$F:$F,Xero!$B:$B,Heron!O$9,Xero!$A:$A,Heron!$A$4,Xero!$E:$E,Heron!$A65)+SUMIFS(Xero!$F:$F,Xero!$B:$B,Heron!O$9,Xero!$A:$A,Heron!$A$5,Xero!$E:$E,Heron!$A65)</f>
        <v>0</v>
      </c>
      <c r="P65" s="32">
        <f>SUMIFS(Xero!$F:$F,Xero!$B:$B,Heron!P$9,Xero!$A:$A,Heron!$A$4,Xero!$E:$E,Heron!$A65)+SUMIFS(Xero!$F:$F,Xero!$B:$B,Heron!P$9,Xero!$A:$A,Heron!$A$5,Xero!$E:$E,Heron!$A65)</f>
        <v>0</v>
      </c>
      <c r="Q65" s="32">
        <f>SUMIFS(Xero!$F:$F,Xero!$B:$B,Heron!Q$9,Xero!$A:$A,Heron!$A$4,Xero!$E:$E,Heron!$A65)+SUMIFS(Xero!$F:$F,Xero!$B:$B,Heron!Q$9,Xero!$A:$A,Heron!$A$5,Xero!$E:$E,Heron!$A65)</f>
        <v>0</v>
      </c>
      <c r="R65" s="32">
        <f>SUMIFS(Xero!$F:$F,Xero!$B:$B,Heron!R$9,Xero!$A:$A,Heron!$A$4,Xero!$E:$E,Heron!$A65)+SUMIFS(Xero!$F:$F,Xero!$B:$B,Heron!R$9,Xero!$A:$A,Heron!$A$5,Xero!$E:$E,Heron!$A65)</f>
        <v>0</v>
      </c>
      <c r="S65" s="32">
        <f>SUMIFS(Xero!$F:$F,Xero!$B:$B,Heron!S$9,Xero!$A:$A,Heron!$A$4,Xero!$E:$E,Heron!$A65)+SUMIFS(Xero!$F:$F,Xero!$B:$B,Heron!S$9,Xero!$A:$A,Heron!$A$5,Xero!$E:$E,Heron!$A65)</f>
        <v>0</v>
      </c>
      <c r="T65" s="32">
        <f>SUMIFS(Xero!$F:$F,Xero!$B:$B,Heron!T$9,Xero!$A:$A,Heron!$A$4,Xero!$E:$E,Heron!$A65)+SUMIFS(Xero!$F:$F,Xero!$B:$B,Heron!T$9,Xero!$A:$A,Heron!$A$5,Xero!$E:$E,Heron!$A65)</f>
        <v>0</v>
      </c>
      <c r="U65" s="32">
        <f>SUMIFS(Xero!$F:$F,Xero!$B:$B,Heron!U$9,Xero!$A:$A,Heron!$A$4,Xero!$E:$E,Heron!$A65)+SUMIFS(Xero!$F:$F,Xero!$B:$B,Heron!U$9,Xero!$A:$A,Heron!$A$5,Xero!$E:$E,Heron!$A65)</f>
        <v>0</v>
      </c>
      <c r="V65" s="32">
        <f>SUMIFS(Xero!$F:$F,Xero!$B:$B,Heron!V$9,Xero!$A:$A,Heron!$A$4,Xero!$E:$E,Heron!$A65)+SUMIFS(Xero!$F:$F,Xero!$B:$B,Heron!V$9,Xero!$A:$A,Heron!$A$5,Xero!$E:$E,Heron!$A65)</f>
        <v>4142.3</v>
      </c>
      <c r="W65" s="32">
        <f>SUMIFS(Xero!$F:$F,Xero!$B:$B,Heron!W$9,Xero!$A:$A,Heron!$A$4,Xero!$E:$E,Heron!$A65)+SUMIFS(Xero!$F:$F,Xero!$B:$B,Heron!W$9,Xero!$A:$A,Heron!$A$5,Xero!$E:$E,Heron!$A65)</f>
        <v>0</v>
      </c>
      <c r="X65" s="32">
        <f>SUMIFS(Xero!$F:$F,Xero!$B:$B,Heron!X$9,Xero!$A:$A,Heron!$A$4,Xero!$E:$E,Heron!$A65)+SUMIFS(Xero!$F:$F,Xero!$B:$B,Heron!X$9,Xero!$A:$A,Heron!$A$5,Xero!$E:$E,Heron!$A65)</f>
        <v>4092.56</v>
      </c>
      <c r="Y65" s="32">
        <f>SUMIFS(Xero!$F:$F,Xero!$B:$B,Heron!Y$9,Xero!$A:$A,Heron!$A$4,Xero!$E:$E,Heron!$A65)+SUMIFS(Xero!$F:$F,Xero!$B:$B,Heron!Y$9,Xero!$A:$A,Heron!$A$5,Xero!$E:$E,Heron!$A65)</f>
        <v>4467.96</v>
      </c>
      <c r="Z65" s="32">
        <f>SUMIFS(Xero!$F:$F,Xero!$B:$B,Heron!Z$9,Xero!$A:$A,Heron!$A$4,Xero!$E:$E,Heron!$A65)+SUMIFS(Xero!$F:$F,Xero!$B:$B,Heron!Z$9,Xero!$A:$A,Heron!$A$5,Xero!$E:$E,Heron!$A65)</f>
        <v>4379.83</v>
      </c>
      <c r="AA65" s="32">
        <f>SUMIFS(Xero!$F:$F,Xero!$B:$B,Heron!AA$9,Xero!$A:$A,Heron!$A$4,Xero!$E:$E,Heron!$A65)+SUMIFS(Xero!$F:$F,Xero!$B:$B,Heron!AA$9,Xero!$A:$A,Heron!$A$5,Xero!$E:$E,Heron!$A65)</f>
        <v>9346.68</v>
      </c>
      <c r="AB65" s="32">
        <f>SUMIFS(Xero!$F:$F,Xero!$B:$B,Heron!AB$9,Xero!$A:$A,Heron!$A$4,Xero!$E:$E,Heron!$A65)+SUMIFS(Xero!$F:$F,Xero!$B:$B,Heron!AB$9,Xero!$A:$A,Heron!$A$5,Xero!$E:$E,Heron!$A65)</f>
        <v>0</v>
      </c>
      <c r="AC65" s="32">
        <f>SUMIFS(Xero!$F:$F,Xero!$B:$B,Heron!AC$9,Xero!$A:$A,Heron!$A$4,Xero!$E:$E,Heron!$A65)+SUMIFS(Xero!$F:$F,Xero!$B:$B,Heron!AC$9,Xero!$A:$A,Heron!$A$5,Xero!$E:$E,Heron!$A65)</f>
        <v>7350.33</v>
      </c>
      <c r="AD65" s="32">
        <f>SUMIFS(Xero!$F:$F,Xero!$B:$B,Heron!AD$9,Xero!$A:$A,Heron!$A$4,Xero!$E:$E,Heron!$A65)+SUMIFS(Xero!$F:$F,Xero!$B:$B,Heron!AD$9,Xero!$A:$A,Heron!$A$5,Xero!$E:$E,Heron!$A65)</f>
        <v>8823.9</v>
      </c>
      <c r="AE65" s="32">
        <f>SUMIFS(Xero!$F:$F,Xero!$B:$B,Heron!AE$9,Xero!$A:$A,Heron!$A$4,Xero!$E:$E,Heron!$A65)+SUMIFS(Xero!$F:$F,Xero!$B:$B,Heron!AE$9,Xero!$A:$A,Heron!$A$5,Xero!$E:$E,Heron!$A65)</f>
        <v>10741.66</v>
      </c>
      <c r="AF65" s="32">
        <f>SUMIFS(Xero!$F:$F,Xero!$B:$B,Heron!AF$9,Xero!$A:$A,Heron!$A$4,Xero!$E:$E,Heron!$A65)+SUMIFS(Xero!$F:$F,Xero!$B:$B,Heron!AF$9,Xero!$A:$A,Heron!$A$5,Xero!$E:$E,Heron!$A65)</f>
        <v>10459.969999999999</v>
      </c>
      <c r="AG65" s="32">
        <f>SUMIFS(Xero!$F:$F,Xero!$B:$B,Heron!AG$9,Xero!$A:$A,Heron!$A$4,Xero!$E:$E,Heron!$A65)+SUMIFS(Xero!$F:$F,Xero!$B:$B,Heron!AG$9,Xero!$A:$A,Heron!$A$5,Xero!$E:$E,Heron!$A65)</f>
        <v>10516.5</v>
      </c>
      <c r="AH65" s="32">
        <f>SUMIFS(Xero!$F:$F,Xero!$B:$B,Heron!AH$9,Xero!$A:$A,Heron!$A$4,Xero!$E:$E,Heron!$A65)+SUMIFS(Xero!$F:$F,Xero!$B:$B,Heron!AH$9,Xero!$A:$A,Heron!$A$5,Xero!$E:$E,Heron!$A65)</f>
        <v>13224.43</v>
      </c>
      <c r="AI65" s="32">
        <f>SUMIFS(Xero!$F:$F,Xero!$B:$B,Heron!AI$9,Xero!$A:$A,Heron!$A$4,Xero!$E:$E,Heron!$A65)+SUMIFS(Xero!$F:$F,Xero!$B:$B,Heron!AI$9,Xero!$A:$A,Heron!$A$5,Xero!$E:$E,Heron!$A65)</f>
        <v>12147.19</v>
      </c>
      <c r="AJ65" s="32">
        <f>SUMIFS(Xero!$F:$F,Xero!$B:$B,Heron!AJ$9,Xero!$A:$A,Heron!$A$4,Xero!$E:$E,Heron!$A65)+SUMIFS(Xero!$F:$F,Xero!$B:$B,Heron!AJ$9,Xero!$A:$A,Heron!$A$5,Xero!$E:$E,Heron!$A65)</f>
        <v>12118.18</v>
      </c>
      <c r="AK65" s="32">
        <f>SUMIFS(Xero!$F:$F,Xero!$B:$B,Heron!AK$9,Xero!$A:$A,Heron!$A$4,Xero!$E:$E,Heron!$A65)+SUMIFS(Xero!$F:$F,Xero!$B:$B,Heron!AK$9,Xero!$A:$A,Heron!$A$5,Xero!$E:$E,Heron!$A65)</f>
        <v>17021.080000000002</v>
      </c>
      <c r="AL65" s="32">
        <f>SUMIFS(Xero!$F:$F,Xero!$B:$B,Heron!AL$9,Xero!$A:$A,Heron!$A$4,Xero!$E:$E,Heron!$A65)+SUMIFS(Xero!$F:$F,Xero!$B:$B,Heron!AL$9,Xero!$A:$A,Heron!$A$5,Xero!$E:$E,Heron!$A65)</f>
        <v>15043.78</v>
      </c>
      <c r="AM65" s="32">
        <f>SUMIFS(Xero!$F:$F,Xero!$B:$B,Heron!AM$9,Xero!$A:$A,Heron!$A$4,Xero!$E:$E,Heron!$A65)+SUMIFS(Xero!$F:$F,Xero!$B:$B,Heron!AM$9,Xero!$A:$A,Heron!$A$5,Xero!$E:$E,Heron!$A65)</f>
        <v>15124.94</v>
      </c>
      <c r="AN65" s="32">
        <f>SUMIFS(Xero!$F:$F,Xero!$B:$B,Heron!AN$9,Xero!$A:$A,Heron!$A$4,Xero!$E:$E,Heron!$A65)+SUMIFS(Xero!$F:$F,Xero!$B:$B,Heron!AN$9,Xero!$A:$A,Heron!$A$5,Xero!$E:$E,Heron!$A65)</f>
        <v>0</v>
      </c>
      <c r="AO65" s="32">
        <f>SUMIFS(Xero!$F:$F,Xero!$B:$B,Heron!AO$9,Xero!$A:$A,Heron!$A$4,Xero!$E:$E,Heron!$A65)+SUMIFS(Xero!$F:$F,Xero!$B:$B,Heron!AO$9,Xero!$A:$A,Heron!$A$5,Xero!$E:$E,Heron!$A65)</f>
        <v>0</v>
      </c>
      <c r="AP65" s="32">
        <f>SUMIFS(Xero!$F:$F,Xero!$B:$B,Heron!AP$9,Xero!$A:$A,Heron!$A$4,Xero!$E:$E,Heron!$A65)+SUMIFS(Xero!$F:$F,Xero!$B:$B,Heron!AP$9,Xero!$A:$A,Heron!$A$5,Xero!$E:$E,Heron!$A65)</f>
        <v>0</v>
      </c>
      <c r="AQ65" s="32">
        <f>SUMIFS(Xero!$F:$F,Xero!$B:$B,Heron!AQ$9,Xero!$A:$A,Heron!$A$4,Xero!$E:$E,Heron!$A65)+SUMIFS(Xero!$F:$F,Xero!$B:$B,Heron!AQ$9,Xero!$A:$A,Heron!$A$5,Xero!$E:$E,Heron!$A65)</f>
        <v>0</v>
      </c>
      <c r="AR65" s="32">
        <f>SUMIFS(Xero!$F:$F,Xero!$B:$B,Heron!AR$9,Xero!$A:$A,Heron!$A$4,Xero!$E:$E,Heron!$A65)+SUMIFS(Xero!$F:$F,Xero!$B:$B,Heron!AR$9,Xero!$A:$A,Heron!$A$5,Xero!$E:$E,Heron!$A65)</f>
        <v>0</v>
      </c>
      <c r="AS65" s="32">
        <f>SUMIFS(Xero!$F:$F,Xero!$B:$B,Heron!AS$9,Xero!$A:$A,Heron!$A$4,Xero!$E:$E,Heron!$A65)+SUMIFS(Xero!$F:$F,Xero!$B:$B,Heron!AS$9,Xero!$A:$A,Heron!$A$5,Xero!$E:$E,Heron!$A65)</f>
        <v>0</v>
      </c>
      <c r="AT65" s="32">
        <f>SUMIFS(Xero!$F:$F,Xero!$B:$B,Heron!AT$9,Xero!$A:$A,Heron!$A$4,Xero!$E:$E,Heron!$A65)+SUMIFS(Xero!$F:$F,Xero!$B:$B,Heron!AT$9,Xero!$A:$A,Heron!$A$5,Xero!$E:$E,Heron!$A65)</f>
        <v>0</v>
      </c>
      <c r="AU65" s="32">
        <f>SUMIFS(Xero!$F:$F,Xero!$B:$B,Heron!AU$9,Xero!$A:$A,Heron!$A$4,Xero!$E:$E,Heron!$A65)+SUMIFS(Xero!$F:$F,Xero!$B:$B,Heron!AU$9,Xero!$A:$A,Heron!$A$5,Xero!$E:$E,Heron!$A65)</f>
        <v>0</v>
      </c>
      <c r="AV65" s="32">
        <f>SUMIFS(Xero!$F:$F,Xero!$B:$B,Heron!AV$9,Xero!$A:$A,Heron!$A$4,Xero!$E:$E,Heron!$A65)+SUMIFS(Xero!$F:$F,Xero!$B:$B,Heron!AV$9,Xero!$A:$A,Heron!$A$5,Xero!$E:$E,Heron!$A65)</f>
        <v>0</v>
      </c>
      <c r="AW65" s="32">
        <f>SUMIFS(Xero!$F:$F,Xero!$B:$B,Heron!AW$9,Xero!$A:$A,Heron!$A$4,Xero!$E:$E,Heron!$A65)+SUMIFS(Xero!$F:$F,Xero!$B:$B,Heron!AW$9,Xero!$A:$A,Heron!$A$5,Xero!$E:$E,Heron!$A65)</f>
        <v>0</v>
      </c>
      <c r="AX65" s="32">
        <f>SUMIFS(Xero!$F:$F,Xero!$B:$B,Heron!AX$9,Xero!$A:$A,Heron!$A$4,Xero!$E:$E,Heron!$A65)+SUMIFS(Xero!$F:$F,Xero!$B:$B,Heron!AX$9,Xero!$A:$A,Heron!$A$5,Xero!$E:$E,Heron!$A65)</f>
        <v>0</v>
      </c>
      <c r="AY65" s="32">
        <f>SUMIFS(Xero!$F:$F,Xero!$B:$B,Heron!AY$9,Xero!$A:$A,Heron!$A$4,Xero!$E:$E,Heron!$A65)+SUMIFS(Xero!$F:$F,Xero!$B:$B,Heron!AY$9,Xero!$A:$A,Heron!$A$5,Xero!$E:$E,Heron!$A65)</f>
        <v>0</v>
      </c>
      <c r="AZ65" s="32">
        <f>SUMIFS(Xero!$F:$F,Xero!$B:$B,Heron!AZ$9,Xero!$A:$A,Heron!$A$4,Xero!$E:$E,Heron!$A65)+SUMIFS(Xero!$F:$F,Xero!$B:$B,Heron!AZ$9,Xero!$A:$A,Heron!$A$5,Xero!$E:$E,Heron!$A65)</f>
        <v>0</v>
      </c>
      <c r="BA65" s="32">
        <f>SUMIFS(Xero!$F:$F,Xero!$B:$B,Heron!BA$9,Xero!$A:$A,Heron!$A$4,Xero!$E:$E,Heron!$A65)+SUMIFS(Xero!$F:$F,Xero!$B:$B,Heron!BA$9,Xero!$A:$A,Heron!$A$5,Xero!$E:$E,Heron!$A65)</f>
        <v>0</v>
      </c>
      <c r="BB65" s="32">
        <f>SUMIFS(Xero!$F:$F,Xero!$B:$B,Heron!BB$9,Xero!$A:$A,Heron!$A$4,Xero!$E:$E,Heron!$A65)+SUMIFS(Xero!$F:$F,Xero!$B:$B,Heron!BB$9,Xero!$A:$A,Heron!$A$5,Xero!$E:$E,Heron!$A65)</f>
        <v>0</v>
      </c>
      <c r="BC65" s="32">
        <f>SUMIFS(Xero!$F:$F,Xero!$B:$B,Heron!BC$9,Xero!$A:$A,Heron!$A$4,Xero!$E:$E,Heron!$A65)+SUMIFS(Xero!$F:$F,Xero!$B:$B,Heron!BC$9,Xero!$A:$A,Heron!$A$5,Xero!$E:$E,Heron!$A65)</f>
        <v>0</v>
      </c>
      <c r="BD65" s="32">
        <f>SUMIFS(Xero!$F:$F,Xero!$B:$B,Heron!BD$9,Xero!$A:$A,Heron!$A$4,Xero!$E:$E,Heron!$A65)+SUMIFS(Xero!$F:$F,Xero!$B:$B,Heron!BD$9,Xero!$A:$A,Heron!$A$5,Xero!$E:$E,Heron!$A65)</f>
        <v>0</v>
      </c>
      <c r="BE65" s="32">
        <f>SUMIFS(Xero!$F:$F,Xero!$B:$B,Heron!BE$9,Xero!$A:$A,Heron!$A$4,Xero!$E:$E,Heron!$A65)+SUMIFS(Xero!$F:$F,Xero!$B:$B,Heron!BE$9,Xero!$A:$A,Heron!$A$5,Xero!$E:$E,Heron!$A65)</f>
        <v>0</v>
      </c>
      <c r="BF65" s="32">
        <f t="shared" si="9"/>
        <v>159001.29</v>
      </c>
      <c r="BG65" s="1">
        <f t="shared" si="7"/>
        <v>159001.29</v>
      </c>
      <c r="BH65" s="1">
        <f t="shared" si="8"/>
        <v>0</v>
      </c>
    </row>
    <row r="66" spans="1:60" ht="16" x14ac:dyDescent="0.2">
      <c r="A66" s="31" t="s">
        <v>1425</v>
      </c>
      <c r="D66" s="32">
        <f>SUMIFS(Xero!$F:$F,Xero!$B:$B,Heron!D$9,Xero!$A:$A,Heron!$A$4,Xero!$E:$E,Heron!$A66)+SUMIFS(Xero!$F:$F,Xero!$B:$B,Heron!D$9,Xero!$A:$A,Heron!$A$5,Xero!$E:$E,Heron!$A66)</f>
        <v>0</v>
      </c>
      <c r="E66" s="32">
        <f>SUMIFS(Xero!$F:$F,Xero!$B:$B,Heron!E$9,Xero!$A:$A,Heron!$A$4,Xero!$E:$E,Heron!$A66)+SUMIFS(Xero!$F:$F,Xero!$B:$B,Heron!E$9,Xero!$A:$A,Heron!$A$5,Xero!$E:$E,Heron!$A66)</f>
        <v>0</v>
      </c>
      <c r="F66" s="32">
        <f>SUMIFS(Xero!$F:$F,Xero!$B:$B,Heron!F$9,Xero!$A:$A,Heron!$A$4,Xero!$E:$E,Heron!$A66)+SUMIFS(Xero!$F:$F,Xero!$B:$B,Heron!F$9,Xero!$A:$A,Heron!$A$5,Xero!$E:$E,Heron!$A66)</f>
        <v>0</v>
      </c>
      <c r="G66" s="32">
        <f>SUMIFS(Xero!$F:$F,Xero!$B:$B,Heron!G$9,Xero!$A:$A,Heron!$A$4,Xero!$E:$E,Heron!$A66)+SUMIFS(Xero!$F:$F,Xero!$B:$B,Heron!G$9,Xero!$A:$A,Heron!$A$5,Xero!$E:$E,Heron!$A66)</f>
        <v>0</v>
      </c>
      <c r="H66" s="32">
        <f>SUMIFS(Xero!$F:$F,Xero!$B:$B,Heron!H$9,Xero!$A:$A,Heron!$A$4,Xero!$E:$E,Heron!$A66)+SUMIFS(Xero!$F:$F,Xero!$B:$B,Heron!H$9,Xero!$A:$A,Heron!$A$5,Xero!$E:$E,Heron!$A66)</f>
        <v>0</v>
      </c>
      <c r="I66" s="32">
        <f>SUMIFS(Xero!$F:$F,Xero!$B:$B,Heron!I$9,Xero!$A:$A,Heron!$A$4,Xero!$E:$E,Heron!$A66)+SUMIFS(Xero!$F:$F,Xero!$B:$B,Heron!I$9,Xero!$A:$A,Heron!$A$5,Xero!$E:$E,Heron!$A66)</f>
        <v>0</v>
      </c>
      <c r="J66" s="32">
        <f>SUMIFS(Xero!$F:$F,Xero!$B:$B,Heron!J$9,Xero!$A:$A,Heron!$A$4,Xero!$E:$E,Heron!$A66)+SUMIFS(Xero!$F:$F,Xero!$B:$B,Heron!J$9,Xero!$A:$A,Heron!$A$5,Xero!$E:$E,Heron!$A66)</f>
        <v>0</v>
      </c>
      <c r="K66" s="32">
        <f>SUMIFS(Xero!$F:$F,Xero!$B:$B,Heron!K$9,Xero!$A:$A,Heron!$A$4,Xero!$E:$E,Heron!$A66)+SUMIFS(Xero!$F:$F,Xero!$B:$B,Heron!K$9,Xero!$A:$A,Heron!$A$5,Xero!$E:$E,Heron!$A66)</f>
        <v>0</v>
      </c>
      <c r="L66" s="32">
        <f>SUMIFS(Xero!$F:$F,Xero!$B:$B,Heron!L$9,Xero!$A:$A,Heron!$A$4,Xero!$E:$E,Heron!$A66)+SUMIFS(Xero!$F:$F,Xero!$B:$B,Heron!L$9,Xero!$A:$A,Heron!$A$5,Xero!$E:$E,Heron!$A66)</f>
        <v>0</v>
      </c>
      <c r="M66" s="32">
        <f>SUMIFS(Xero!$F:$F,Xero!$B:$B,Heron!M$9,Xero!$A:$A,Heron!$A$4,Xero!$E:$E,Heron!$A66)+SUMIFS(Xero!$F:$F,Xero!$B:$B,Heron!M$9,Xero!$A:$A,Heron!$A$5,Xero!$E:$E,Heron!$A66)</f>
        <v>0</v>
      </c>
      <c r="N66" s="32">
        <f>SUMIFS(Xero!$F:$F,Xero!$B:$B,Heron!N$9,Xero!$A:$A,Heron!$A$4,Xero!$E:$E,Heron!$A66)+SUMIFS(Xero!$F:$F,Xero!$B:$B,Heron!N$9,Xero!$A:$A,Heron!$A$5,Xero!$E:$E,Heron!$A66)</f>
        <v>35.369999999999997</v>
      </c>
      <c r="O66" s="32">
        <f>SUMIFS(Xero!$F:$F,Xero!$B:$B,Heron!O$9,Xero!$A:$A,Heron!$A$4,Xero!$E:$E,Heron!$A66)+SUMIFS(Xero!$F:$F,Xero!$B:$B,Heron!O$9,Xero!$A:$A,Heron!$A$5,Xero!$E:$E,Heron!$A66)</f>
        <v>0</v>
      </c>
      <c r="P66" s="32">
        <f>SUMIFS(Xero!$F:$F,Xero!$B:$B,Heron!P$9,Xero!$A:$A,Heron!$A$4,Xero!$E:$E,Heron!$A66)+SUMIFS(Xero!$F:$F,Xero!$B:$B,Heron!P$9,Xero!$A:$A,Heron!$A$5,Xero!$E:$E,Heron!$A66)</f>
        <v>54.64</v>
      </c>
      <c r="Q66" s="32">
        <f>SUMIFS(Xero!$F:$F,Xero!$B:$B,Heron!Q$9,Xero!$A:$A,Heron!$A$4,Xero!$E:$E,Heron!$A66)+SUMIFS(Xero!$F:$F,Xero!$B:$B,Heron!Q$9,Xero!$A:$A,Heron!$A$5,Xero!$E:$E,Heron!$A66)</f>
        <v>0</v>
      </c>
      <c r="R66" s="32">
        <f>SUMIFS(Xero!$F:$F,Xero!$B:$B,Heron!R$9,Xero!$A:$A,Heron!$A$4,Xero!$E:$E,Heron!$A66)+SUMIFS(Xero!$F:$F,Xero!$B:$B,Heron!R$9,Xero!$A:$A,Heron!$A$5,Xero!$E:$E,Heron!$A66)</f>
        <v>0</v>
      </c>
      <c r="S66" s="32">
        <f>SUMIFS(Xero!$F:$F,Xero!$B:$B,Heron!S$9,Xero!$A:$A,Heron!$A$4,Xero!$E:$E,Heron!$A66)+SUMIFS(Xero!$F:$F,Xero!$B:$B,Heron!S$9,Xero!$A:$A,Heron!$A$5,Xero!$E:$E,Heron!$A66)</f>
        <v>158.56</v>
      </c>
      <c r="T66" s="32">
        <f>SUMIFS(Xero!$F:$F,Xero!$B:$B,Heron!T$9,Xero!$A:$A,Heron!$A$4,Xero!$E:$E,Heron!$A66)+SUMIFS(Xero!$F:$F,Xero!$B:$B,Heron!T$9,Xero!$A:$A,Heron!$A$5,Xero!$E:$E,Heron!$A66)</f>
        <v>11.22</v>
      </c>
      <c r="U66" s="32">
        <f>SUMIFS(Xero!$F:$F,Xero!$B:$B,Heron!U$9,Xero!$A:$A,Heron!$A$4,Xero!$E:$E,Heron!$A66)+SUMIFS(Xero!$F:$F,Xero!$B:$B,Heron!U$9,Xero!$A:$A,Heron!$A$5,Xero!$E:$E,Heron!$A66)</f>
        <v>92.64</v>
      </c>
      <c r="V66" s="32">
        <f>SUMIFS(Xero!$F:$F,Xero!$B:$B,Heron!V$9,Xero!$A:$A,Heron!$A$4,Xero!$E:$E,Heron!$A66)+SUMIFS(Xero!$F:$F,Xero!$B:$B,Heron!V$9,Xero!$A:$A,Heron!$A$5,Xero!$E:$E,Heron!$A66)</f>
        <v>89.72</v>
      </c>
      <c r="W66" s="32">
        <f>SUMIFS(Xero!$F:$F,Xero!$B:$B,Heron!W$9,Xero!$A:$A,Heron!$A$4,Xero!$E:$E,Heron!$A66)+SUMIFS(Xero!$F:$F,Xero!$B:$B,Heron!W$9,Xero!$A:$A,Heron!$A$5,Xero!$E:$E,Heron!$A66)</f>
        <v>181.66</v>
      </c>
      <c r="X66" s="32">
        <f>SUMIFS(Xero!$F:$F,Xero!$B:$B,Heron!X$9,Xero!$A:$A,Heron!$A$4,Xero!$E:$E,Heron!$A66)+SUMIFS(Xero!$F:$F,Xero!$B:$B,Heron!X$9,Xero!$A:$A,Heron!$A$5,Xero!$E:$E,Heron!$A66)</f>
        <v>0</v>
      </c>
      <c r="Y66" s="32">
        <f>SUMIFS(Xero!$F:$F,Xero!$B:$B,Heron!Y$9,Xero!$A:$A,Heron!$A$4,Xero!$E:$E,Heron!$A66)+SUMIFS(Xero!$F:$F,Xero!$B:$B,Heron!Y$9,Xero!$A:$A,Heron!$A$5,Xero!$E:$E,Heron!$A66)</f>
        <v>0</v>
      </c>
      <c r="Z66" s="32">
        <f>SUMIFS(Xero!$F:$F,Xero!$B:$B,Heron!Z$9,Xero!$A:$A,Heron!$A$4,Xero!$E:$E,Heron!$A66)+SUMIFS(Xero!$F:$F,Xero!$B:$B,Heron!Z$9,Xero!$A:$A,Heron!$A$5,Xero!$E:$E,Heron!$A66)</f>
        <v>0</v>
      </c>
      <c r="AA66" s="32">
        <f>SUMIFS(Xero!$F:$F,Xero!$B:$B,Heron!AA$9,Xero!$A:$A,Heron!$A$4,Xero!$E:$E,Heron!$A66)+SUMIFS(Xero!$F:$F,Xero!$B:$B,Heron!AA$9,Xero!$A:$A,Heron!$A$5,Xero!$E:$E,Heron!$A66)</f>
        <v>0</v>
      </c>
      <c r="AB66" s="32">
        <f>SUMIFS(Xero!$F:$F,Xero!$B:$B,Heron!AB$9,Xero!$A:$A,Heron!$A$4,Xero!$E:$E,Heron!$A66)+SUMIFS(Xero!$F:$F,Xero!$B:$B,Heron!AB$9,Xero!$A:$A,Heron!$A$5,Xero!$E:$E,Heron!$A66)</f>
        <v>181.67</v>
      </c>
      <c r="AC66" s="32">
        <f>SUMIFS(Xero!$F:$F,Xero!$B:$B,Heron!AC$9,Xero!$A:$A,Heron!$A$4,Xero!$E:$E,Heron!$A66)+SUMIFS(Xero!$F:$F,Xero!$B:$B,Heron!AC$9,Xero!$A:$A,Heron!$A$5,Xero!$E:$E,Heron!$A66)</f>
        <v>-715.47</v>
      </c>
      <c r="AD66" s="32">
        <f>SUMIFS(Xero!$F:$F,Xero!$B:$B,Heron!AD$9,Xero!$A:$A,Heron!$A$4,Xero!$E:$E,Heron!$A66)+SUMIFS(Xero!$F:$F,Xero!$B:$B,Heron!AD$9,Xero!$A:$A,Heron!$A$5,Xero!$E:$E,Heron!$A66)</f>
        <v>0</v>
      </c>
      <c r="AE66" s="32">
        <f>SUMIFS(Xero!$F:$F,Xero!$B:$B,Heron!AE$9,Xero!$A:$A,Heron!$A$4,Xero!$E:$E,Heron!$A66)+SUMIFS(Xero!$F:$F,Xero!$B:$B,Heron!AE$9,Xero!$A:$A,Heron!$A$5,Xero!$E:$E,Heron!$A66)</f>
        <v>0</v>
      </c>
      <c r="AF66" s="32">
        <f>SUMIFS(Xero!$F:$F,Xero!$B:$B,Heron!AF$9,Xero!$A:$A,Heron!$A$4,Xero!$E:$E,Heron!$A66)+SUMIFS(Xero!$F:$F,Xero!$B:$B,Heron!AF$9,Xero!$A:$A,Heron!$A$5,Xero!$E:$E,Heron!$A66)</f>
        <v>0</v>
      </c>
      <c r="AG66" s="32">
        <f>SUMIFS(Xero!$F:$F,Xero!$B:$B,Heron!AG$9,Xero!$A:$A,Heron!$A$4,Xero!$E:$E,Heron!$A66)+SUMIFS(Xero!$F:$F,Xero!$B:$B,Heron!AG$9,Xero!$A:$A,Heron!$A$5,Xero!$E:$E,Heron!$A66)</f>
        <v>0</v>
      </c>
      <c r="AH66" s="32">
        <f>SUMIFS(Xero!$F:$F,Xero!$B:$B,Heron!AH$9,Xero!$A:$A,Heron!$A$4,Xero!$E:$E,Heron!$A66)+SUMIFS(Xero!$F:$F,Xero!$B:$B,Heron!AH$9,Xero!$A:$A,Heron!$A$5,Xero!$E:$E,Heron!$A66)</f>
        <v>0</v>
      </c>
      <c r="AI66" s="32">
        <f>SUMIFS(Xero!$F:$F,Xero!$B:$B,Heron!AI$9,Xero!$A:$A,Heron!$A$4,Xero!$E:$E,Heron!$A66)+SUMIFS(Xero!$F:$F,Xero!$B:$B,Heron!AI$9,Xero!$A:$A,Heron!$A$5,Xero!$E:$E,Heron!$A66)</f>
        <v>0</v>
      </c>
      <c r="AJ66" s="32">
        <f>SUMIFS(Xero!$F:$F,Xero!$B:$B,Heron!AJ$9,Xero!$A:$A,Heron!$A$4,Xero!$E:$E,Heron!$A66)+SUMIFS(Xero!$F:$F,Xero!$B:$B,Heron!AJ$9,Xero!$A:$A,Heron!$A$5,Xero!$E:$E,Heron!$A66)</f>
        <v>0</v>
      </c>
      <c r="AK66" s="32">
        <f>SUMIFS(Xero!$F:$F,Xero!$B:$B,Heron!AK$9,Xero!$A:$A,Heron!$A$4,Xero!$E:$E,Heron!$A66)+SUMIFS(Xero!$F:$F,Xero!$B:$B,Heron!AK$9,Xero!$A:$A,Heron!$A$5,Xero!$E:$E,Heron!$A66)</f>
        <v>0</v>
      </c>
      <c r="AL66" s="32">
        <f>SUMIFS(Xero!$F:$F,Xero!$B:$B,Heron!AL$9,Xero!$A:$A,Heron!$A$4,Xero!$E:$E,Heron!$A66)+SUMIFS(Xero!$F:$F,Xero!$B:$B,Heron!AL$9,Xero!$A:$A,Heron!$A$5,Xero!$E:$E,Heron!$A66)</f>
        <v>0</v>
      </c>
      <c r="AM66" s="32">
        <f>SUMIFS(Xero!$F:$F,Xero!$B:$B,Heron!AM$9,Xero!$A:$A,Heron!$A$4,Xero!$E:$E,Heron!$A66)+SUMIFS(Xero!$F:$F,Xero!$B:$B,Heron!AM$9,Xero!$A:$A,Heron!$A$5,Xero!$E:$E,Heron!$A66)</f>
        <v>0</v>
      </c>
      <c r="AN66" s="32">
        <f>SUMIFS(Xero!$F:$F,Xero!$B:$B,Heron!AN$9,Xero!$A:$A,Heron!$A$4,Xero!$E:$E,Heron!$A66)+SUMIFS(Xero!$F:$F,Xero!$B:$B,Heron!AN$9,Xero!$A:$A,Heron!$A$5,Xero!$E:$E,Heron!$A66)</f>
        <v>0</v>
      </c>
      <c r="AO66" s="32">
        <f>SUMIFS(Xero!$F:$F,Xero!$B:$B,Heron!AO$9,Xero!$A:$A,Heron!$A$4,Xero!$E:$E,Heron!$A66)+SUMIFS(Xero!$F:$F,Xero!$B:$B,Heron!AO$9,Xero!$A:$A,Heron!$A$5,Xero!$E:$E,Heron!$A66)</f>
        <v>0</v>
      </c>
      <c r="AP66" s="32">
        <f>SUMIFS(Xero!$F:$F,Xero!$B:$B,Heron!AP$9,Xero!$A:$A,Heron!$A$4,Xero!$E:$E,Heron!$A66)+SUMIFS(Xero!$F:$F,Xero!$B:$B,Heron!AP$9,Xero!$A:$A,Heron!$A$5,Xero!$E:$E,Heron!$A66)</f>
        <v>0</v>
      </c>
      <c r="AQ66" s="32">
        <f>SUMIFS(Xero!$F:$F,Xero!$B:$B,Heron!AQ$9,Xero!$A:$A,Heron!$A$4,Xero!$E:$E,Heron!$A66)+SUMIFS(Xero!$F:$F,Xero!$B:$B,Heron!AQ$9,Xero!$A:$A,Heron!$A$5,Xero!$E:$E,Heron!$A66)</f>
        <v>0</v>
      </c>
      <c r="AR66" s="32">
        <f>SUMIFS(Xero!$F:$F,Xero!$B:$B,Heron!AR$9,Xero!$A:$A,Heron!$A$4,Xero!$E:$E,Heron!$A66)+SUMIFS(Xero!$F:$F,Xero!$B:$B,Heron!AR$9,Xero!$A:$A,Heron!$A$5,Xero!$E:$E,Heron!$A66)</f>
        <v>0</v>
      </c>
      <c r="AS66" s="32">
        <f>SUMIFS(Xero!$F:$F,Xero!$B:$B,Heron!AS$9,Xero!$A:$A,Heron!$A$4,Xero!$E:$E,Heron!$A66)+SUMIFS(Xero!$F:$F,Xero!$B:$B,Heron!AS$9,Xero!$A:$A,Heron!$A$5,Xero!$E:$E,Heron!$A66)</f>
        <v>0</v>
      </c>
      <c r="AT66" s="32">
        <f>SUMIFS(Xero!$F:$F,Xero!$B:$B,Heron!AT$9,Xero!$A:$A,Heron!$A$4,Xero!$E:$E,Heron!$A66)+SUMIFS(Xero!$F:$F,Xero!$B:$B,Heron!AT$9,Xero!$A:$A,Heron!$A$5,Xero!$E:$E,Heron!$A66)</f>
        <v>0</v>
      </c>
      <c r="AU66" s="32">
        <f>SUMIFS(Xero!$F:$F,Xero!$B:$B,Heron!AU$9,Xero!$A:$A,Heron!$A$4,Xero!$E:$E,Heron!$A66)+SUMIFS(Xero!$F:$F,Xero!$B:$B,Heron!AU$9,Xero!$A:$A,Heron!$A$5,Xero!$E:$E,Heron!$A66)</f>
        <v>0</v>
      </c>
      <c r="AV66" s="32">
        <f>SUMIFS(Xero!$F:$F,Xero!$B:$B,Heron!AV$9,Xero!$A:$A,Heron!$A$4,Xero!$E:$E,Heron!$A66)+SUMIFS(Xero!$F:$F,Xero!$B:$B,Heron!AV$9,Xero!$A:$A,Heron!$A$5,Xero!$E:$E,Heron!$A66)</f>
        <v>0</v>
      </c>
      <c r="AW66" s="32">
        <f>SUMIFS(Xero!$F:$F,Xero!$B:$B,Heron!AW$9,Xero!$A:$A,Heron!$A$4,Xero!$E:$E,Heron!$A66)+SUMIFS(Xero!$F:$F,Xero!$B:$B,Heron!AW$9,Xero!$A:$A,Heron!$A$5,Xero!$E:$E,Heron!$A66)</f>
        <v>0</v>
      </c>
      <c r="AX66" s="32">
        <f>SUMIFS(Xero!$F:$F,Xero!$B:$B,Heron!AX$9,Xero!$A:$A,Heron!$A$4,Xero!$E:$E,Heron!$A66)+SUMIFS(Xero!$F:$F,Xero!$B:$B,Heron!AX$9,Xero!$A:$A,Heron!$A$5,Xero!$E:$E,Heron!$A66)</f>
        <v>0</v>
      </c>
      <c r="AY66" s="32">
        <f>SUMIFS(Xero!$F:$F,Xero!$B:$B,Heron!AY$9,Xero!$A:$A,Heron!$A$4,Xero!$E:$E,Heron!$A66)+SUMIFS(Xero!$F:$F,Xero!$B:$B,Heron!AY$9,Xero!$A:$A,Heron!$A$5,Xero!$E:$E,Heron!$A66)</f>
        <v>0</v>
      </c>
      <c r="AZ66" s="32">
        <f>SUMIFS(Xero!$F:$F,Xero!$B:$B,Heron!AZ$9,Xero!$A:$A,Heron!$A$4,Xero!$E:$E,Heron!$A66)+SUMIFS(Xero!$F:$F,Xero!$B:$B,Heron!AZ$9,Xero!$A:$A,Heron!$A$5,Xero!$E:$E,Heron!$A66)</f>
        <v>0</v>
      </c>
      <c r="BA66" s="32">
        <f>SUMIFS(Xero!$F:$F,Xero!$B:$B,Heron!BA$9,Xero!$A:$A,Heron!$A$4,Xero!$E:$E,Heron!$A66)+SUMIFS(Xero!$F:$F,Xero!$B:$B,Heron!BA$9,Xero!$A:$A,Heron!$A$5,Xero!$E:$E,Heron!$A66)</f>
        <v>0</v>
      </c>
      <c r="BB66" s="32">
        <f>SUMIFS(Xero!$F:$F,Xero!$B:$B,Heron!BB$9,Xero!$A:$A,Heron!$A$4,Xero!$E:$E,Heron!$A66)+SUMIFS(Xero!$F:$F,Xero!$B:$B,Heron!BB$9,Xero!$A:$A,Heron!$A$5,Xero!$E:$E,Heron!$A66)</f>
        <v>0</v>
      </c>
      <c r="BC66" s="32">
        <f>SUMIFS(Xero!$F:$F,Xero!$B:$B,Heron!BC$9,Xero!$A:$A,Heron!$A$4,Xero!$E:$E,Heron!$A66)+SUMIFS(Xero!$F:$F,Xero!$B:$B,Heron!BC$9,Xero!$A:$A,Heron!$A$5,Xero!$E:$E,Heron!$A66)</f>
        <v>0</v>
      </c>
      <c r="BD66" s="32">
        <f>SUMIFS(Xero!$F:$F,Xero!$B:$B,Heron!BD$9,Xero!$A:$A,Heron!$A$4,Xero!$E:$E,Heron!$A66)+SUMIFS(Xero!$F:$F,Xero!$B:$B,Heron!BD$9,Xero!$A:$A,Heron!$A$5,Xero!$E:$E,Heron!$A66)</f>
        <v>0</v>
      </c>
      <c r="BE66" s="32">
        <f>SUMIFS(Xero!$F:$F,Xero!$B:$B,Heron!BE$9,Xero!$A:$A,Heron!$A$4,Xero!$E:$E,Heron!$A66)+SUMIFS(Xero!$F:$F,Xero!$B:$B,Heron!BE$9,Xero!$A:$A,Heron!$A$5,Xero!$E:$E,Heron!$A66)</f>
        <v>0</v>
      </c>
      <c r="BF66" s="32">
        <f t="shared" si="9"/>
        <v>90.009999999999877</v>
      </c>
      <c r="BG66" s="1">
        <f t="shared" si="7"/>
        <v>90.009999999999877</v>
      </c>
      <c r="BH66" s="1">
        <f t="shared" si="8"/>
        <v>0</v>
      </c>
    </row>
    <row r="67" spans="1:60" ht="16" x14ac:dyDescent="0.2">
      <c r="A67" s="31" t="s">
        <v>1679</v>
      </c>
      <c r="D67" s="32">
        <f>SUMIFS(Xero!$F:$F,Xero!$B:$B,Heron!D$9,Xero!$A:$A,Heron!$A$4,Xero!$E:$E,Heron!$A67)+SUMIFS(Xero!$F:$F,Xero!$B:$B,Heron!D$9,Xero!$A:$A,Heron!$A$5,Xero!$E:$E,Heron!$A67)</f>
        <v>0</v>
      </c>
      <c r="E67" s="32">
        <f>SUMIFS(Xero!$F:$F,Xero!$B:$B,Heron!E$9,Xero!$A:$A,Heron!$A$4,Xero!$E:$E,Heron!$A67)+SUMIFS(Xero!$F:$F,Xero!$B:$B,Heron!E$9,Xero!$A:$A,Heron!$A$5,Xero!$E:$E,Heron!$A67)</f>
        <v>0</v>
      </c>
      <c r="F67" s="32">
        <f>SUMIFS(Xero!$F:$F,Xero!$B:$B,Heron!F$9,Xero!$A:$A,Heron!$A$4,Xero!$E:$E,Heron!$A67)+SUMIFS(Xero!$F:$F,Xero!$B:$B,Heron!F$9,Xero!$A:$A,Heron!$A$5,Xero!$E:$E,Heron!$A67)</f>
        <v>0</v>
      </c>
      <c r="G67" s="32">
        <f>SUMIFS(Xero!$F:$F,Xero!$B:$B,Heron!G$9,Xero!$A:$A,Heron!$A$4,Xero!$E:$E,Heron!$A67)+SUMIFS(Xero!$F:$F,Xero!$B:$B,Heron!G$9,Xero!$A:$A,Heron!$A$5,Xero!$E:$E,Heron!$A67)</f>
        <v>0</v>
      </c>
      <c r="H67" s="32">
        <f>SUMIFS(Xero!$F:$F,Xero!$B:$B,Heron!H$9,Xero!$A:$A,Heron!$A$4,Xero!$E:$E,Heron!$A67)+SUMIFS(Xero!$F:$F,Xero!$B:$B,Heron!H$9,Xero!$A:$A,Heron!$A$5,Xero!$E:$E,Heron!$A67)</f>
        <v>0</v>
      </c>
      <c r="I67" s="32">
        <f>SUMIFS(Xero!$F:$F,Xero!$B:$B,Heron!I$9,Xero!$A:$A,Heron!$A$4,Xero!$E:$E,Heron!$A67)+SUMIFS(Xero!$F:$F,Xero!$B:$B,Heron!I$9,Xero!$A:$A,Heron!$A$5,Xero!$E:$E,Heron!$A67)</f>
        <v>0</v>
      </c>
      <c r="J67" s="32">
        <f>SUMIFS(Xero!$F:$F,Xero!$B:$B,Heron!J$9,Xero!$A:$A,Heron!$A$4,Xero!$E:$E,Heron!$A67)+SUMIFS(Xero!$F:$F,Xero!$B:$B,Heron!J$9,Xero!$A:$A,Heron!$A$5,Xero!$E:$E,Heron!$A67)</f>
        <v>0</v>
      </c>
      <c r="K67" s="32">
        <f>SUMIFS(Xero!$F:$F,Xero!$B:$B,Heron!K$9,Xero!$A:$A,Heron!$A$4,Xero!$E:$E,Heron!$A67)+SUMIFS(Xero!$F:$F,Xero!$B:$B,Heron!K$9,Xero!$A:$A,Heron!$A$5,Xero!$E:$E,Heron!$A67)</f>
        <v>0</v>
      </c>
      <c r="L67" s="32">
        <f>SUMIFS(Xero!$F:$F,Xero!$B:$B,Heron!L$9,Xero!$A:$A,Heron!$A$4,Xero!$E:$E,Heron!$A67)+SUMIFS(Xero!$F:$F,Xero!$B:$B,Heron!L$9,Xero!$A:$A,Heron!$A$5,Xero!$E:$E,Heron!$A67)</f>
        <v>0</v>
      </c>
      <c r="M67" s="32">
        <f>SUMIFS(Xero!$F:$F,Xero!$B:$B,Heron!M$9,Xero!$A:$A,Heron!$A$4,Xero!$E:$E,Heron!$A67)+SUMIFS(Xero!$F:$F,Xero!$B:$B,Heron!M$9,Xero!$A:$A,Heron!$A$5,Xero!$E:$E,Heron!$A67)</f>
        <v>0</v>
      </c>
      <c r="N67" s="32">
        <f>SUMIFS(Xero!$F:$F,Xero!$B:$B,Heron!N$9,Xero!$A:$A,Heron!$A$4,Xero!$E:$E,Heron!$A67)+SUMIFS(Xero!$F:$F,Xero!$B:$B,Heron!N$9,Xero!$A:$A,Heron!$A$5,Xero!$E:$E,Heron!$A67)</f>
        <v>0</v>
      </c>
      <c r="O67" s="32">
        <f>SUMIFS(Xero!$F:$F,Xero!$B:$B,Heron!O$9,Xero!$A:$A,Heron!$A$4,Xero!$E:$E,Heron!$A67)+SUMIFS(Xero!$F:$F,Xero!$B:$B,Heron!O$9,Xero!$A:$A,Heron!$A$5,Xero!$E:$E,Heron!$A67)</f>
        <v>0</v>
      </c>
      <c r="P67" s="32">
        <f>SUMIFS(Xero!$F:$F,Xero!$B:$B,Heron!P$9,Xero!$A:$A,Heron!$A$4,Xero!$E:$E,Heron!$A67)+SUMIFS(Xero!$F:$F,Xero!$B:$B,Heron!P$9,Xero!$A:$A,Heron!$A$5,Xero!$E:$E,Heron!$A67)</f>
        <v>0</v>
      </c>
      <c r="Q67" s="32">
        <f>SUMIFS(Xero!$F:$F,Xero!$B:$B,Heron!Q$9,Xero!$A:$A,Heron!$A$4,Xero!$E:$E,Heron!$A67)+SUMIFS(Xero!$F:$F,Xero!$B:$B,Heron!Q$9,Xero!$A:$A,Heron!$A$5,Xero!$E:$E,Heron!$A67)</f>
        <v>0</v>
      </c>
      <c r="R67" s="32">
        <f>SUMIFS(Xero!$F:$F,Xero!$B:$B,Heron!R$9,Xero!$A:$A,Heron!$A$4,Xero!$E:$E,Heron!$A67)+SUMIFS(Xero!$F:$F,Xero!$B:$B,Heron!R$9,Xero!$A:$A,Heron!$A$5,Xero!$E:$E,Heron!$A67)</f>
        <v>0</v>
      </c>
      <c r="S67" s="32">
        <f>SUMIFS(Xero!$F:$F,Xero!$B:$B,Heron!S$9,Xero!$A:$A,Heron!$A$4,Xero!$E:$E,Heron!$A67)+SUMIFS(Xero!$F:$F,Xero!$B:$B,Heron!S$9,Xero!$A:$A,Heron!$A$5,Xero!$E:$E,Heron!$A67)</f>
        <v>0</v>
      </c>
      <c r="T67" s="32">
        <f>SUMIFS(Xero!$F:$F,Xero!$B:$B,Heron!T$9,Xero!$A:$A,Heron!$A$4,Xero!$E:$E,Heron!$A67)+SUMIFS(Xero!$F:$F,Xero!$B:$B,Heron!T$9,Xero!$A:$A,Heron!$A$5,Xero!$E:$E,Heron!$A67)</f>
        <v>0</v>
      </c>
      <c r="U67" s="32">
        <f>SUMIFS(Xero!$F:$F,Xero!$B:$B,Heron!U$9,Xero!$A:$A,Heron!$A$4,Xero!$E:$E,Heron!$A67)+SUMIFS(Xero!$F:$F,Xero!$B:$B,Heron!U$9,Xero!$A:$A,Heron!$A$5,Xero!$E:$E,Heron!$A67)</f>
        <v>0</v>
      </c>
      <c r="V67" s="32">
        <f>SUMIFS(Xero!$F:$F,Xero!$B:$B,Heron!V$9,Xero!$A:$A,Heron!$A$4,Xero!$E:$E,Heron!$A67)+SUMIFS(Xero!$F:$F,Xero!$B:$B,Heron!V$9,Xero!$A:$A,Heron!$A$5,Xero!$E:$E,Heron!$A67)</f>
        <v>0</v>
      </c>
      <c r="W67" s="32">
        <f>SUMIFS(Xero!$F:$F,Xero!$B:$B,Heron!W$9,Xero!$A:$A,Heron!$A$4,Xero!$E:$E,Heron!$A67)+SUMIFS(Xero!$F:$F,Xero!$B:$B,Heron!W$9,Xero!$A:$A,Heron!$A$5,Xero!$E:$E,Heron!$A67)</f>
        <v>0</v>
      </c>
      <c r="X67" s="32">
        <f>SUMIFS(Xero!$F:$F,Xero!$B:$B,Heron!X$9,Xero!$A:$A,Heron!$A$4,Xero!$E:$E,Heron!$A67)+SUMIFS(Xero!$F:$F,Xero!$B:$B,Heron!X$9,Xero!$A:$A,Heron!$A$5,Xero!$E:$E,Heron!$A67)</f>
        <v>0</v>
      </c>
      <c r="Y67" s="32">
        <f>SUMIFS(Xero!$F:$F,Xero!$B:$B,Heron!Y$9,Xero!$A:$A,Heron!$A$4,Xero!$E:$E,Heron!$A67)+SUMIFS(Xero!$F:$F,Xero!$B:$B,Heron!Y$9,Xero!$A:$A,Heron!$A$5,Xero!$E:$E,Heron!$A67)</f>
        <v>0</v>
      </c>
      <c r="Z67" s="32">
        <f>SUMIFS(Xero!$F:$F,Xero!$B:$B,Heron!Z$9,Xero!$A:$A,Heron!$A$4,Xero!$E:$E,Heron!$A67)+SUMIFS(Xero!$F:$F,Xero!$B:$B,Heron!Z$9,Xero!$A:$A,Heron!$A$5,Xero!$E:$E,Heron!$A67)</f>
        <v>0</v>
      </c>
      <c r="AA67" s="32">
        <f>SUMIFS(Xero!$F:$F,Xero!$B:$B,Heron!AA$9,Xero!$A:$A,Heron!$A$4,Xero!$E:$E,Heron!$A67)+SUMIFS(Xero!$F:$F,Xero!$B:$B,Heron!AA$9,Xero!$A:$A,Heron!$A$5,Xero!$E:$E,Heron!$A67)</f>
        <v>0</v>
      </c>
      <c r="AB67" s="32">
        <f>SUMIFS(Xero!$F:$F,Xero!$B:$B,Heron!AB$9,Xero!$A:$A,Heron!$A$4,Xero!$E:$E,Heron!$A67)+SUMIFS(Xero!$F:$F,Xero!$B:$B,Heron!AB$9,Xero!$A:$A,Heron!$A$5,Xero!$E:$E,Heron!$A67)</f>
        <v>0</v>
      </c>
      <c r="AC67" s="32">
        <f>SUMIFS(Xero!$F:$F,Xero!$B:$B,Heron!AC$9,Xero!$A:$A,Heron!$A$4,Xero!$E:$E,Heron!$A67)+SUMIFS(Xero!$F:$F,Xero!$B:$B,Heron!AC$9,Xero!$A:$A,Heron!$A$5,Xero!$E:$E,Heron!$A67)</f>
        <v>0</v>
      </c>
      <c r="AD67" s="32">
        <f>SUMIFS(Xero!$F:$F,Xero!$B:$B,Heron!AD$9,Xero!$A:$A,Heron!$A$4,Xero!$E:$E,Heron!$A67)+SUMIFS(Xero!$F:$F,Xero!$B:$B,Heron!AD$9,Xero!$A:$A,Heron!$A$5,Xero!$E:$E,Heron!$A67)</f>
        <v>0</v>
      </c>
      <c r="AE67" s="32">
        <f>SUMIFS(Xero!$F:$F,Xero!$B:$B,Heron!AE$9,Xero!$A:$A,Heron!$A$4,Xero!$E:$E,Heron!$A67)+SUMIFS(Xero!$F:$F,Xero!$B:$B,Heron!AE$9,Xero!$A:$A,Heron!$A$5,Xero!$E:$E,Heron!$A67)</f>
        <v>0</v>
      </c>
      <c r="AF67" s="32">
        <f>SUMIFS(Xero!$F:$F,Xero!$B:$B,Heron!AF$9,Xero!$A:$A,Heron!$A$4,Xero!$E:$E,Heron!$A67)+SUMIFS(Xero!$F:$F,Xero!$B:$B,Heron!AF$9,Xero!$A:$A,Heron!$A$5,Xero!$E:$E,Heron!$A67)</f>
        <v>0</v>
      </c>
      <c r="AG67" s="32">
        <f>SUMIFS(Xero!$F:$F,Xero!$B:$B,Heron!AG$9,Xero!$A:$A,Heron!$A$4,Xero!$E:$E,Heron!$A67)+SUMIFS(Xero!$F:$F,Xero!$B:$B,Heron!AG$9,Xero!$A:$A,Heron!$A$5,Xero!$E:$E,Heron!$A67)</f>
        <v>1342.47</v>
      </c>
      <c r="AH67" s="32">
        <f>SUMIFS(Xero!$F:$F,Xero!$B:$B,Heron!AH$9,Xero!$A:$A,Heron!$A$4,Xero!$E:$E,Heron!$A67)+SUMIFS(Xero!$F:$F,Xero!$B:$B,Heron!AH$9,Xero!$A:$A,Heron!$A$5,Xero!$E:$E,Heron!$A67)</f>
        <v>4367.12</v>
      </c>
      <c r="AI67" s="32">
        <f>SUMIFS(Xero!$F:$F,Xero!$B:$B,Heron!AI$9,Xero!$A:$A,Heron!$A$4,Xero!$E:$E,Heron!$A67)+SUMIFS(Xero!$F:$F,Xero!$B:$B,Heron!AI$9,Xero!$A:$A,Heron!$A$5,Xero!$E:$E,Heron!$A67)</f>
        <v>0</v>
      </c>
      <c r="AJ67" s="32">
        <f>SUMIFS(Xero!$F:$F,Xero!$B:$B,Heron!AJ$9,Xero!$A:$A,Heron!$A$4,Xero!$E:$E,Heron!$A67)+SUMIFS(Xero!$F:$F,Xero!$B:$B,Heron!AJ$9,Xero!$A:$A,Heron!$A$5,Xero!$E:$E,Heron!$A67)</f>
        <v>0</v>
      </c>
      <c r="AK67" s="32">
        <f>SUMIFS(Xero!$F:$F,Xero!$B:$B,Heron!AK$9,Xero!$A:$A,Heron!$A$4,Xero!$E:$E,Heron!$A67)+SUMIFS(Xero!$F:$F,Xero!$B:$B,Heron!AK$9,Xero!$A:$A,Heron!$A$5,Xero!$E:$E,Heron!$A67)</f>
        <v>0</v>
      </c>
      <c r="AL67" s="32">
        <f>SUMIFS(Xero!$F:$F,Xero!$B:$B,Heron!AL$9,Xero!$A:$A,Heron!$A$4,Xero!$E:$E,Heron!$A67)+SUMIFS(Xero!$F:$F,Xero!$B:$B,Heron!AL$9,Xero!$A:$A,Heron!$A$5,Xero!$E:$E,Heron!$A67)</f>
        <v>0</v>
      </c>
      <c r="AM67" s="32">
        <f>SUMIFS(Xero!$F:$F,Xero!$B:$B,Heron!AM$9,Xero!$A:$A,Heron!$A$4,Xero!$E:$E,Heron!$A67)+SUMIFS(Xero!$F:$F,Xero!$B:$B,Heron!AM$9,Xero!$A:$A,Heron!$A$5,Xero!$E:$E,Heron!$A67)</f>
        <v>3821.92</v>
      </c>
      <c r="AN67" s="32">
        <f>SUMIFS(Xero!$F:$F,Xero!$B:$B,Heron!AN$9,Xero!$A:$A,Heron!$A$4,Xero!$E:$E,Heron!$A67)+SUMIFS(Xero!$F:$F,Xero!$B:$B,Heron!AN$9,Xero!$A:$A,Heron!$A$5,Xero!$E:$E,Heron!$A67)</f>
        <v>0</v>
      </c>
      <c r="AO67" s="32">
        <f>SUMIFS(Xero!$F:$F,Xero!$B:$B,Heron!AO$9,Xero!$A:$A,Heron!$A$4,Xero!$E:$E,Heron!$A67)+SUMIFS(Xero!$F:$F,Xero!$B:$B,Heron!AO$9,Xero!$A:$A,Heron!$A$5,Xero!$E:$E,Heron!$A67)</f>
        <v>0</v>
      </c>
      <c r="AP67" s="32">
        <f>SUMIFS(Xero!$F:$F,Xero!$B:$B,Heron!AP$9,Xero!$A:$A,Heron!$A$4,Xero!$E:$E,Heron!$A67)+SUMIFS(Xero!$F:$F,Xero!$B:$B,Heron!AP$9,Xero!$A:$A,Heron!$A$5,Xero!$E:$E,Heron!$A67)</f>
        <v>0</v>
      </c>
      <c r="AQ67" s="32">
        <f>SUMIFS(Xero!$F:$F,Xero!$B:$B,Heron!AQ$9,Xero!$A:$A,Heron!$A$4,Xero!$E:$E,Heron!$A67)+SUMIFS(Xero!$F:$F,Xero!$B:$B,Heron!AQ$9,Xero!$A:$A,Heron!$A$5,Xero!$E:$E,Heron!$A67)</f>
        <v>0</v>
      </c>
      <c r="AR67" s="32">
        <f>SUMIFS(Xero!$F:$F,Xero!$B:$B,Heron!AR$9,Xero!$A:$A,Heron!$A$4,Xero!$E:$E,Heron!$A67)+SUMIFS(Xero!$F:$F,Xero!$B:$B,Heron!AR$9,Xero!$A:$A,Heron!$A$5,Xero!$E:$E,Heron!$A67)</f>
        <v>0</v>
      </c>
      <c r="AS67" s="32">
        <f>SUMIFS(Xero!$F:$F,Xero!$B:$B,Heron!AS$9,Xero!$A:$A,Heron!$A$4,Xero!$E:$E,Heron!$A67)+SUMIFS(Xero!$F:$F,Xero!$B:$B,Heron!AS$9,Xero!$A:$A,Heron!$A$5,Xero!$E:$E,Heron!$A67)</f>
        <v>0</v>
      </c>
      <c r="AT67" s="32">
        <f>SUMIFS(Xero!$F:$F,Xero!$B:$B,Heron!AT$9,Xero!$A:$A,Heron!$A$4,Xero!$E:$E,Heron!$A67)+SUMIFS(Xero!$F:$F,Xero!$B:$B,Heron!AT$9,Xero!$A:$A,Heron!$A$5,Xero!$E:$E,Heron!$A67)</f>
        <v>0</v>
      </c>
      <c r="AU67" s="32">
        <f>SUMIFS(Xero!$F:$F,Xero!$B:$B,Heron!AU$9,Xero!$A:$A,Heron!$A$4,Xero!$E:$E,Heron!$A67)+SUMIFS(Xero!$F:$F,Xero!$B:$B,Heron!AU$9,Xero!$A:$A,Heron!$A$5,Xero!$E:$E,Heron!$A67)</f>
        <v>0</v>
      </c>
      <c r="AV67" s="32">
        <f>SUMIFS(Xero!$F:$F,Xero!$B:$B,Heron!AV$9,Xero!$A:$A,Heron!$A$4,Xero!$E:$E,Heron!$A67)+SUMIFS(Xero!$F:$F,Xero!$B:$B,Heron!AV$9,Xero!$A:$A,Heron!$A$5,Xero!$E:$E,Heron!$A67)</f>
        <v>0</v>
      </c>
      <c r="AW67" s="32">
        <f>SUMIFS(Xero!$F:$F,Xero!$B:$B,Heron!AW$9,Xero!$A:$A,Heron!$A$4,Xero!$E:$E,Heron!$A67)+SUMIFS(Xero!$F:$F,Xero!$B:$B,Heron!AW$9,Xero!$A:$A,Heron!$A$5,Xero!$E:$E,Heron!$A67)</f>
        <v>0</v>
      </c>
      <c r="AX67" s="32">
        <f>SUMIFS(Xero!$F:$F,Xero!$B:$B,Heron!AX$9,Xero!$A:$A,Heron!$A$4,Xero!$E:$E,Heron!$A67)+SUMIFS(Xero!$F:$F,Xero!$B:$B,Heron!AX$9,Xero!$A:$A,Heron!$A$5,Xero!$E:$E,Heron!$A67)</f>
        <v>0</v>
      </c>
      <c r="AY67" s="32">
        <f>SUMIFS(Xero!$F:$F,Xero!$B:$B,Heron!AY$9,Xero!$A:$A,Heron!$A$4,Xero!$E:$E,Heron!$A67)+SUMIFS(Xero!$F:$F,Xero!$B:$B,Heron!AY$9,Xero!$A:$A,Heron!$A$5,Xero!$E:$E,Heron!$A67)</f>
        <v>0</v>
      </c>
      <c r="AZ67" s="32">
        <f>SUMIFS(Xero!$F:$F,Xero!$B:$B,Heron!AZ$9,Xero!$A:$A,Heron!$A$4,Xero!$E:$E,Heron!$A67)+SUMIFS(Xero!$F:$F,Xero!$B:$B,Heron!AZ$9,Xero!$A:$A,Heron!$A$5,Xero!$E:$E,Heron!$A67)</f>
        <v>0</v>
      </c>
      <c r="BA67" s="32">
        <f>SUMIFS(Xero!$F:$F,Xero!$B:$B,Heron!BA$9,Xero!$A:$A,Heron!$A$4,Xero!$E:$E,Heron!$A67)+SUMIFS(Xero!$F:$F,Xero!$B:$B,Heron!BA$9,Xero!$A:$A,Heron!$A$5,Xero!$E:$E,Heron!$A67)</f>
        <v>0</v>
      </c>
      <c r="BB67" s="32">
        <f>SUMIFS(Xero!$F:$F,Xero!$B:$B,Heron!BB$9,Xero!$A:$A,Heron!$A$4,Xero!$E:$E,Heron!$A67)+SUMIFS(Xero!$F:$F,Xero!$B:$B,Heron!BB$9,Xero!$A:$A,Heron!$A$5,Xero!$E:$E,Heron!$A67)</f>
        <v>0</v>
      </c>
      <c r="BC67" s="32">
        <f>SUMIFS(Xero!$F:$F,Xero!$B:$B,Heron!BC$9,Xero!$A:$A,Heron!$A$4,Xero!$E:$E,Heron!$A67)+SUMIFS(Xero!$F:$F,Xero!$B:$B,Heron!BC$9,Xero!$A:$A,Heron!$A$5,Xero!$E:$E,Heron!$A67)</f>
        <v>0</v>
      </c>
      <c r="BD67" s="32">
        <f>SUMIFS(Xero!$F:$F,Xero!$B:$B,Heron!BD$9,Xero!$A:$A,Heron!$A$4,Xero!$E:$E,Heron!$A67)+SUMIFS(Xero!$F:$F,Xero!$B:$B,Heron!BD$9,Xero!$A:$A,Heron!$A$5,Xero!$E:$E,Heron!$A67)</f>
        <v>0</v>
      </c>
      <c r="BE67" s="32">
        <f>SUMIFS(Xero!$F:$F,Xero!$B:$B,Heron!BE$9,Xero!$A:$A,Heron!$A$4,Xero!$E:$E,Heron!$A67)+SUMIFS(Xero!$F:$F,Xero!$B:$B,Heron!BE$9,Xero!$A:$A,Heron!$A$5,Xero!$E:$E,Heron!$A67)</f>
        <v>0</v>
      </c>
      <c r="BF67" s="32">
        <f t="shared" si="9"/>
        <v>9531.51</v>
      </c>
      <c r="BG67" s="1">
        <f t="shared" si="7"/>
        <v>9531.51</v>
      </c>
      <c r="BH67" s="1">
        <f t="shared" si="8"/>
        <v>0</v>
      </c>
    </row>
    <row r="68" spans="1:60" ht="16" x14ac:dyDescent="0.2">
      <c r="A68" s="31" t="s">
        <v>1681</v>
      </c>
      <c r="D68" s="32">
        <f>SUMIFS(Xero!$F:$F,Xero!$B:$B,Heron!D$9,Xero!$A:$A,Heron!$A$4,Xero!$E:$E,Heron!$A68)+SUMIFS(Xero!$F:$F,Xero!$B:$B,Heron!D$9,Xero!$A:$A,Heron!$A$5,Xero!$E:$E,Heron!$A68)</f>
        <v>0</v>
      </c>
      <c r="E68" s="32">
        <f>SUMIFS(Xero!$F:$F,Xero!$B:$B,Heron!E$9,Xero!$A:$A,Heron!$A$4,Xero!$E:$E,Heron!$A68)+SUMIFS(Xero!$F:$F,Xero!$B:$B,Heron!E$9,Xero!$A:$A,Heron!$A$5,Xero!$E:$E,Heron!$A68)</f>
        <v>0</v>
      </c>
      <c r="F68" s="32">
        <f>SUMIFS(Xero!$F:$F,Xero!$B:$B,Heron!F$9,Xero!$A:$A,Heron!$A$4,Xero!$E:$E,Heron!$A68)+SUMIFS(Xero!$F:$F,Xero!$B:$B,Heron!F$9,Xero!$A:$A,Heron!$A$5,Xero!$E:$E,Heron!$A68)</f>
        <v>0</v>
      </c>
      <c r="G68" s="32">
        <f>SUMIFS(Xero!$F:$F,Xero!$B:$B,Heron!G$9,Xero!$A:$A,Heron!$A$4,Xero!$E:$E,Heron!$A68)+SUMIFS(Xero!$F:$F,Xero!$B:$B,Heron!G$9,Xero!$A:$A,Heron!$A$5,Xero!$E:$E,Heron!$A68)</f>
        <v>0</v>
      </c>
      <c r="H68" s="32">
        <f>SUMIFS(Xero!$F:$F,Xero!$B:$B,Heron!H$9,Xero!$A:$A,Heron!$A$4,Xero!$E:$E,Heron!$A68)+SUMIFS(Xero!$F:$F,Xero!$B:$B,Heron!H$9,Xero!$A:$A,Heron!$A$5,Xero!$E:$E,Heron!$A68)</f>
        <v>0</v>
      </c>
      <c r="I68" s="32">
        <f>SUMIFS(Xero!$F:$F,Xero!$B:$B,Heron!I$9,Xero!$A:$A,Heron!$A$4,Xero!$E:$E,Heron!$A68)+SUMIFS(Xero!$F:$F,Xero!$B:$B,Heron!I$9,Xero!$A:$A,Heron!$A$5,Xero!$E:$E,Heron!$A68)</f>
        <v>0</v>
      </c>
      <c r="J68" s="32">
        <f>SUMIFS(Xero!$F:$F,Xero!$B:$B,Heron!J$9,Xero!$A:$A,Heron!$A$4,Xero!$E:$E,Heron!$A68)+SUMIFS(Xero!$F:$F,Xero!$B:$B,Heron!J$9,Xero!$A:$A,Heron!$A$5,Xero!$E:$E,Heron!$A68)</f>
        <v>0</v>
      </c>
      <c r="K68" s="32">
        <f>SUMIFS(Xero!$F:$F,Xero!$B:$B,Heron!K$9,Xero!$A:$A,Heron!$A$4,Xero!$E:$E,Heron!$A68)+SUMIFS(Xero!$F:$F,Xero!$B:$B,Heron!K$9,Xero!$A:$A,Heron!$A$5,Xero!$E:$E,Heron!$A68)</f>
        <v>0</v>
      </c>
      <c r="L68" s="32">
        <f>SUMIFS(Xero!$F:$F,Xero!$B:$B,Heron!L$9,Xero!$A:$A,Heron!$A$4,Xero!$E:$E,Heron!$A68)+SUMIFS(Xero!$F:$F,Xero!$B:$B,Heron!L$9,Xero!$A:$A,Heron!$A$5,Xero!$E:$E,Heron!$A68)</f>
        <v>0</v>
      </c>
      <c r="M68" s="32">
        <f>SUMIFS(Xero!$F:$F,Xero!$B:$B,Heron!M$9,Xero!$A:$A,Heron!$A$4,Xero!$E:$E,Heron!$A68)+SUMIFS(Xero!$F:$F,Xero!$B:$B,Heron!M$9,Xero!$A:$A,Heron!$A$5,Xero!$E:$E,Heron!$A68)</f>
        <v>0</v>
      </c>
      <c r="N68" s="32">
        <f>SUMIFS(Xero!$F:$F,Xero!$B:$B,Heron!N$9,Xero!$A:$A,Heron!$A$4,Xero!$E:$E,Heron!$A68)+SUMIFS(Xero!$F:$F,Xero!$B:$B,Heron!N$9,Xero!$A:$A,Heron!$A$5,Xero!$E:$E,Heron!$A68)</f>
        <v>0</v>
      </c>
      <c r="O68" s="32">
        <f>SUMIFS(Xero!$F:$F,Xero!$B:$B,Heron!O$9,Xero!$A:$A,Heron!$A$4,Xero!$E:$E,Heron!$A68)+SUMIFS(Xero!$F:$F,Xero!$B:$B,Heron!O$9,Xero!$A:$A,Heron!$A$5,Xero!$E:$E,Heron!$A68)</f>
        <v>0</v>
      </c>
      <c r="P68" s="32">
        <f>SUMIFS(Xero!$F:$F,Xero!$B:$B,Heron!P$9,Xero!$A:$A,Heron!$A$4,Xero!$E:$E,Heron!$A68)+SUMIFS(Xero!$F:$F,Xero!$B:$B,Heron!P$9,Xero!$A:$A,Heron!$A$5,Xero!$E:$E,Heron!$A68)</f>
        <v>0</v>
      </c>
      <c r="Q68" s="32">
        <f>SUMIFS(Xero!$F:$F,Xero!$B:$B,Heron!Q$9,Xero!$A:$A,Heron!$A$4,Xero!$E:$E,Heron!$A68)+SUMIFS(Xero!$F:$F,Xero!$B:$B,Heron!Q$9,Xero!$A:$A,Heron!$A$5,Xero!$E:$E,Heron!$A68)</f>
        <v>0</v>
      </c>
      <c r="R68" s="32">
        <f>SUMIFS(Xero!$F:$F,Xero!$B:$B,Heron!R$9,Xero!$A:$A,Heron!$A$4,Xero!$E:$E,Heron!$A68)+SUMIFS(Xero!$F:$F,Xero!$B:$B,Heron!R$9,Xero!$A:$A,Heron!$A$5,Xero!$E:$E,Heron!$A68)</f>
        <v>0</v>
      </c>
      <c r="S68" s="32">
        <f>SUMIFS(Xero!$F:$F,Xero!$B:$B,Heron!S$9,Xero!$A:$A,Heron!$A$4,Xero!$E:$E,Heron!$A68)+SUMIFS(Xero!$F:$F,Xero!$B:$B,Heron!S$9,Xero!$A:$A,Heron!$A$5,Xero!$E:$E,Heron!$A68)</f>
        <v>0</v>
      </c>
      <c r="T68" s="32">
        <f>SUMIFS(Xero!$F:$F,Xero!$B:$B,Heron!T$9,Xero!$A:$A,Heron!$A$4,Xero!$E:$E,Heron!$A68)+SUMIFS(Xero!$F:$F,Xero!$B:$B,Heron!T$9,Xero!$A:$A,Heron!$A$5,Xero!$E:$E,Heron!$A68)</f>
        <v>0</v>
      </c>
      <c r="U68" s="32">
        <f>SUMIFS(Xero!$F:$F,Xero!$B:$B,Heron!U$9,Xero!$A:$A,Heron!$A$4,Xero!$E:$E,Heron!$A68)+SUMIFS(Xero!$F:$F,Xero!$B:$B,Heron!U$9,Xero!$A:$A,Heron!$A$5,Xero!$E:$E,Heron!$A68)</f>
        <v>0</v>
      </c>
      <c r="V68" s="32">
        <f>SUMIFS(Xero!$F:$F,Xero!$B:$B,Heron!V$9,Xero!$A:$A,Heron!$A$4,Xero!$E:$E,Heron!$A68)+SUMIFS(Xero!$F:$F,Xero!$B:$B,Heron!V$9,Xero!$A:$A,Heron!$A$5,Xero!$E:$E,Heron!$A68)</f>
        <v>0</v>
      </c>
      <c r="W68" s="32">
        <f>SUMIFS(Xero!$F:$F,Xero!$B:$B,Heron!W$9,Xero!$A:$A,Heron!$A$4,Xero!$E:$E,Heron!$A68)+SUMIFS(Xero!$F:$F,Xero!$B:$B,Heron!W$9,Xero!$A:$A,Heron!$A$5,Xero!$E:$E,Heron!$A68)</f>
        <v>0</v>
      </c>
      <c r="X68" s="32">
        <f>SUMIFS(Xero!$F:$F,Xero!$B:$B,Heron!X$9,Xero!$A:$A,Heron!$A$4,Xero!$E:$E,Heron!$A68)+SUMIFS(Xero!$F:$F,Xero!$B:$B,Heron!X$9,Xero!$A:$A,Heron!$A$5,Xero!$E:$E,Heron!$A68)</f>
        <v>0</v>
      </c>
      <c r="Y68" s="32">
        <f>SUMIFS(Xero!$F:$F,Xero!$B:$B,Heron!Y$9,Xero!$A:$A,Heron!$A$4,Xero!$E:$E,Heron!$A68)+SUMIFS(Xero!$F:$F,Xero!$B:$B,Heron!Y$9,Xero!$A:$A,Heron!$A$5,Xero!$E:$E,Heron!$A68)</f>
        <v>0</v>
      </c>
      <c r="Z68" s="32">
        <f>SUMIFS(Xero!$F:$F,Xero!$B:$B,Heron!Z$9,Xero!$A:$A,Heron!$A$4,Xero!$E:$E,Heron!$A68)+SUMIFS(Xero!$F:$F,Xero!$B:$B,Heron!Z$9,Xero!$A:$A,Heron!$A$5,Xero!$E:$E,Heron!$A68)</f>
        <v>0</v>
      </c>
      <c r="AA68" s="32">
        <f>SUMIFS(Xero!$F:$F,Xero!$B:$B,Heron!AA$9,Xero!$A:$A,Heron!$A$4,Xero!$E:$E,Heron!$A68)+SUMIFS(Xero!$F:$F,Xero!$B:$B,Heron!AA$9,Xero!$A:$A,Heron!$A$5,Xero!$E:$E,Heron!$A68)</f>
        <v>0</v>
      </c>
      <c r="AB68" s="32">
        <f>SUMIFS(Xero!$F:$F,Xero!$B:$B,Heron!AB$9,Xero!$A:$A,Heron!$A$4,Xero!$E:$E,Heron!$A68)+SUMIFS(Xero!$F:$F,Xero!$B:$B,Heron!AB$9,Xero!$A:$A,Heron!$A$5,Xero!$E:$E,Heron!$A68)</f>
        <v>0</v>
      </c>
      <c r="AC68" s="32">
        <f>SUMIFS(Xero!$F:$F,Xero!$B:$B,Heron!AC$9,Xero!$A:$A,Heron!$A$4,Xero!$E:$E,Heron!$A68)+SUMIFS(Xero!$F:$F,Xero!$B:$B,Heron!AC$9,Xero!$A:$A,Heron!$A$5,Xero!$E:$E,Heron!$A68)</f>
        <v>0</v>
      </c>
      <c r="AD68" s="32">
        <f>SUMIFS(Xero!$F:$F,Xero!$B:$B,Heron!AD$9,Xero!$A:$A,Heron!$A$4,Xero!$E:$E,Heron!$A68)+SUMIFS(Xero!$F:$F,Xero!$B:$B,Heron!AD$9,Xero!$A:$A,Heron!$A$5,Xero!$E:$E,Heron!$A68)</f>
        <v>0</v>
      </c>
      <c r="AE68" s="32">
        <f>SUMIFS(Xero!$F:$F,Xero!$B:$B,Heron!AE$9,Xero!$A:$A,Heron!$A$4,Xero!$E:$E,Heron!$A68)+SUMIFS(Xero!$F:$F,Xero!$B:$B,Heron!AE$9,Xero!$A:$A,Heron!$A$5,Xero!$E:$E,Heron!$A68)</f>
        <v>0</v>
      </c>
      <c r="AF68" s="32">
        <f>SUMIFS(Xero!$F:$F,Xero!$B:$B,Heron!AF$9,Xero!$A:$A,Heron!$A$4,Xero!$E:$E,Heron!$A68)+SUMIFS(Xero!$F:$F,Xero!$B:$B,Heron!AF$9,Xero!$A:$A,Heron!$A$5,Xero!$E:$E,Heron!$A68)</f>
        <v>0</v>
      </c>
      <c r="AG68" s="32">
        <f>SUMIFS(Xero!$F:$F,Xero!$B:$B,Heron!AG$9,Xero!$A:$A,Heron!$A$4,Xero!$E:$E,Heron!$A68)+SUMIFS(Xero!$F:$F,Xero!$B:$B,Heron!AG$9,Xero!$A:$A,Heron!$A$5,Xero!$E:$E,Heron!$A68)</f>
        <v>1610.96</v>
      </c>
      <c r="AH68" s="32">
        <f>SUMIFS(Xero!$F:$F,Xero!$B:$B,Heron!AH$9,Xero!$A:$A,Heron!$A$4,Xero!$E:$E,Heron!$A68)+SUMIFS(Xero!$F:$F,Xero!$B:$B,Heron!AH$9,Xero!$A:$A,Heron!$A$5,Xero!$E:$E,Heron!$A68)</f>
        <v>17723.419999999998</v>
      </c>
      <c r="AI68" s="32">
        <f>SUMIFS(Xero!$F:$F,Xero!$B:$B,Heron!AI$9,Xero!$A:$A,Heron!$A$4,Xero!$E:$E,Heron!$A68)+SUMIFS(Xero!$F:$F,Xero!$B:$B,Heron!AI$9,Xero!$A:$A,Heron!$A$5,Xero!$E:$E,Heron!$A68)</f>
        <v>0</v>
      </c>
      <c r="AJ68" s="32">
        <f>SUMIFS(Xero!$F:$F,Xero!$B:$B,Heron!AJ$9,Xero!$A:$A,Heron!$A$4,Xero!$E:$E,Heron!$A68)+SUMIFS(Xero!$F:$F,Xero!$B:$B,Heron!AJ$9,Xero!$A:$A,Heron!$A$5,Xero!$E:$E,Heron!$A68)</f>
        <v>0</v>
      </c>
      <c r="AK68" s="32">
        <f>SUMIFS(Xero!$F:$F,Xero!$B:$B,Heron!AK$9,Xero!$A:$A,Heron!$A$4,Xero!$E:$E,Heron!$A68)+SUMIFS(Xero!$F:$F,Xero!$B:$B,Heron!AK$9,Xero!$A:$A,Heron!$A$5,Xero!$E:$E,Heron!$A68)</f>
        <v>0</v>
      </c>
      <c r="AL68" s="32">
        <f>SUMIFS(Xero!$F:$F,Xero!$B:$B,Heron!AL$9,Xero!$A:$A,Heron!$A$4,Xero!$E:$E,Heron!$A68)+SUMIFS(Xero!$F:$F,Xero!$B:$B,Heron!AL$9,Xero!$A:$A,Heron!$A$5,Xero!$E:$E,Heron!$A68)</f>
        <v>0</v>
      </c>
      <c r="AM68" s="32">
        <f>SUMIFS(Xero!$F:$F,Xero!$B:$B,Heron!AM$9,Xero!$A:$A,Heron!$A$4,Xero!$E:$E,Heron!$A68)+SUMIFS(Xero!$F:$F,Xero!$B:$B,Heron!AM$9,Xero!$A:$A,Heron!$A$5,Xero!$E:$E,Heron!$A68)</f>
        <v>0</v>
      </c>
      <c r="AN68" s="32">
        <f>SUMIFS(Xero!$F:$F,Xero!$B:$B,Heron!AN$9,Xero!$A:$A,Heron!$A$4,Xero!$E:$E,Heron!$A68)+SUMIFS(Xero!$F:$F,Xero!$B:$B,Heron!AN$9,Xero!$A:$A,Heron!$A$5,Xero!$E:$E,Heron!$A68)</f>
        <v>0</v>
      </c>
      <c r="AO68" s="32">
        <f>SUMIFS(Xero!$F:$F,Xero!$B:$B,Heron!AO$9,Xero!$A:$A,Heron!$A$4,Xero!$E:$E,Heron!$A68)+SUMIFS(Xero!$F:$F,Xero!$B:$B,Heron!AO$9,Xero!$A:$A,Heron!$A$5,Xero!$E:$E,Heron!$A68)</f>
        <v>0</v>
      </c>
      <c r="AP68" s="32">
        <f>SUMIFS(Xero!$F:$F,Xero!$B:$B,Heron!AP$9,Xero!$A:$A,Heron!$A$4,Xero!$E:$E,Heron!$A68)+SUMIFS(Xero!$F:$F,Xero!$B:$B,Heron!AP$9,Xero!$A:$A,Heron!$A$5,Xero!$E:$E,Heron!$A68)</f>
        <v>0</v>
      </c>
      <c r="AQ68" s="32">
        <f>SUMIFS(Xero!$F:$F,Xero!$B:$B,Heron!AQ$9,Xero!$A:$A,Heron!$A$4,Xero!$E:$E,Heron!$A68)+SUMIFS(Xero!$F:$F,Xero!$B:$B,Heron!AQ$9,Xero!$A:$A,Heron!$A$5,Xero!$E:$E,Heron!$A68)</f>
        <v>0</v>
      </c>
      <c r="AR68" s="32">
        <f>SUMIFS(Xero!$F:$F,Xero!$B:$B,Heron!AR$9,Xero!$A:$A,Heron!$A$4,Xero!$E:$E,Heron!$A68)+SUMIFS(Xero!$F:$F,Xero!$B:$B,Heron!AR$9,Xero!$A:$A,Heron!$A$5,Xero!$E:$E,Heron!$A68)</f>
        <v>0</v>
      </c>
      <c r="AS68" s="32">
        <f>SUMIFS(Xero!$F:$F,Xero!$B:$B,Heron!AS$9,Xero!$A:$A,Heron!$A$4,Xero!$E:$E,Heron!$A68)+SUMIFS(Xero!$F:$F,Xero!$B:$B,Heron!AS$9,Xero!$A:$A,Heron!$A$5,Xero!$E:$E,Heron!$A68)</f>
        <v>0</v>
      </c>
      <c r="AT68" s="32">
        <f>SUMIFS(Xero!$F:$F,Xero!$B:$B,Heron!AT$9,Xero!$A:$A,Heron!$A$4,Xero!$E:$E,Heron!$A68)+SUMIFS(Xero!$F:$F,Xero!$B:$B,Heron!AT$9,Xero!$A:$A,Heron!$A$5,Xero!$E:$E,Heron!$A68)</f>
        <v>0</v>
      </c>
      <c r="AU68" s="32">
        <f>SUMIFS(Xero!$F:$F,Xero!$B:$B,Heron!AU$9,Xero!$A:$A,Heron!$A$4,Xero!$E:$E,Heron!$A68)+SUMIFS(Xero!$F:$F,Xero!$B:$B,Heron!AU$9,Xero!$A:$A,Heron!$A$5,Xero!$E:$E,Heron!$A68)</f>
        <v>0</v>
      </c>
      <c r="AV68" s="32">
        <f>SUMIFS(Xero!$F:$F,Xero!$B:$B,Heron!AV$9,Xero!$A:$A,Heron!$A$4,Xero!$E:$E,Heron!$A68)+SUMIFS(Xero!$F:$F,Xero!$B:$B,Heron!AV$9,Xero!$A:$A,Heron!$A$5,Xero!$E:$E,Heron!$A68)</f>
        <v>0</v>
      </c>
      <c r="AW68" s="32">
        <f>SUMIFS(Xero!$F:$F,Xero!$B:$B,Heron!AW$9,Xero!$A:$A,Heron!$A$4,Xero!$E:$E,Heron!$A68)+SUMIFS(Xero!$F:$F,Xero!$B:$B,Heron!AW$9,Xero!$A:$A,Heron!$A$5,Xero!$E:$E,Heron!$A68)</f>
        <v>0</v>
      </c>
      <c r="AX68" s="32">
        <f>SUMIFS(Xero!$F:$F,Xero!$B:$B,Heron!AX$9,Xero!$A:$A,Heron!$A$4,Xero!$E:$E,Heron!$A68)+SUMIFS(Xero!$F:$F,Xero!$B:$B,Heron!AX$9,Xero!$A:$A,Heron!$A$5,Xero!$E:$E,Heron!$A68)</f>
        <v>0</v>
      </c>
      <c r="AY68" s="32">
        <f>SUMIFS(Xero!$F:$F,Xero!$B:$B,Heron!AY$9,Xero!$A:$A,Heron!$A$4,Xero!$E:$E,Heron!$A68)+SUMIFS(Xero!$F:$F,Xero!$B:$B,Heron!AY$9,Xero!$A:$A,Heron!$A$5,Xero!$E:$E,Heron!$A68)</f>
        <v>0</v>
      </c>
      <c r="AZ68" s="32">
        <f>SUMIFS(Xero!$F:$F,Xero!$B:$B,Heron!AZ$9,Xero!$A:$A,Heron!$A$4,Xero!$E:$E,Heron!$A68)+SUMIFS(Xero!$F:$F,Xero!$B:$B,Heron!AZ$9,Xero!$A:$A,Heron!$A$5,Xero!$E:$E,Heron!$A68)</f>
        <v>0</v>
      </c>
      <c r="BA68" s="32">
        <f>SUMIFS(Xero!$F:$F,Xero!$B:$B,Heron!BA$9,Xero!$A:$A,Heron!$A$4,Xero!$E:$E,Heron!$A68)+SUMIFS(Xero!$F:$F,Xero!$B:$B,Heron!BA$9,Xero!$A:$A,Heron!$A$5,Xero!$E:$E,Heron!$A68)</f>
        <v>0</v>
      </c>
      <c r="BB68" s="32">
        <f>SUMIFS(Xero!$F:$F,Xero!$B:$B,Heron!BB$9,Xero!$A:$A,Heron!$A$4,Xero!$E:$E,Heron!$A68)+SUMIFS(Xero!$F:$F,Xero!$B:$B,Heron!BB$9,Xero!$A:$A,Heron!$A$5,Xero!$E:$E,Heron!$A68)</f>
        <v>0</v>
      </c>
      <c r="BC68" s="32">
        <f>SUMIFS(Xero!$F:$F,Xero!$B:$B,Heron!BC$9,Xero!$A:$A,Heron!$A$4,Xero!$E:$E,Heron!$A68)+SUMIFS(Xero!$F:$F,Xero!$B:$B,Heron!BC$9,Xero!$A:$A,Heron!$A$5,Xero!$E:$E,Heron!$A68)</f>
        <v>0</v>
      </c>
      <c r="BD68" s="32">
        <f>SUMIFS(Xero!$F:$F,Xero!$B:$B,Heron!BD$9,Xero!$A:$A,Heron!$A$4,Xero!$E:$E,Heron!$A68)+SUMIFS(Xero!$F:$F,Xero!$B:$B,Heron!BD$9,Xero!$A:$A,Heron!$A$5,Xero!$E:$E,Heron!$A68)</f>
        <v>0</v>
      </c>
      <c r="BE68" s="32">
        <f>SUMIFS(Xero!$F:$F,Xero!$B:$B,Heron!BE$9,Xero!$A:$A,Heron!$A$4,Xero!$E:$E,Heron!$A68)+SUMIFS(Xero!$F:$F,Xero!$B:$B,Heron!BE$9,Xero!$A:$A,Heron!$A$5,Xero!$E:$E,Heron!$A68)</f>
        <v>0</v>
      </c>
      <c r="BF68" s="32">
        <f t="shared" si="9"/>
        <v>19334.379999999997</v>
      </c>
      <c r="BG68" s="1">
        <f t="shared" si="7"/>
        <v>19334.379999999997</v>
      </c>
      <c r="BH68" s="1">
        <f t="shared" si="8"/>
        <v>0</v>
      </c>
    </row>
    <row r="69" spans="1:60" ht="16" x14ac:dyDescent="0.2">
      <c r="A69" s="31" t="s">
        <v>1688</v>
      </c>
      <c r="D69" s="32">
        <f>SUMIFS(Xero!$F:$F,Xero!$B:$B,Heron!D$9,Xero!$A:$A,Heron!$A$4,Xero!$E:$E,Heron!$A69)+SUMIFS(Xero!$F:$F,Xero!$B:$B,Heron!D$9,Xero!$A:$A,Heron!$A$5,Xero!$E:$E,Heron!$A69)</f>
        <v>0</v>
      </c>
      <c r="E69" s="32">
        <f>SUMIFS(Xero!$F:$F,Xero!$B:$B,Heron!E$9,Xero!$A:$A,Heron!$A$4,Xero!$E:$E,Heron!$A69)+SUMIFS(Xero!$F:$F,Xero!$B:$B,Heron!E$9,Xero!$A:$A,Heron!$A$5,Xero!$E:$E,Heron!$A69)</f>
        <v>0</v>
      </c>
      <c r="F69" s="32">
        <f>SUMIFS(Xero!$F:$F,Xero!$B:$B,Heron!F$9,Xero!$A:$A,Heron!$A$4,Xero!$E:$E,Heron!$A69)+SUMIFS(Xero!$F:$F,Xero!$B:$B,Heron!F$9,Xero!$A:$A,Heron!$A$5,Xero!$E:$E,Heron!$A69)</f>
        <v>0</v>
      </c>
      <c r="G69" s="32">
        <f>SUMIFS(Xero!$F:$F,Xero!$B:$B,Heron!G$9,Xero!$A:$A,Heron!$A$4,Xero!$E:$E,Heron!$A69)+SUMIFS(Xero!$F:$F,Xero!$B:$B,Heron!G$9,Xero!$A:$A,Heron!$A$5,Xero!$E:$E,Heron!$A69)</f>
        <v>0</v>
      </c>
      <c r="H69" s="32">
        <f>SUMIFS(Xero!$F:$F,Xero!$B:$B,Heron!H$9,Xero!$A:$A,Heron!$A$4,Xero!$E:$E,Heron!$A69)+SUMIFS(Xero!$F:$F,Xero!$B:$B,Heron!H$9,Xero!$A:$A,Heron!$A$5,Xero!$E:$E,Heron!$A69)</f>
        <v>0</v>
      </c>
      <c r="I69" s="32">
        <f>SUMIFS(Xero!$F:$F,Xero!$B:$B,Heron!I$9,Xero!$A:$A,Heron!$A$4,Xero!$E:$E,Heron!$A69)+SUMIFS(Xero!$F:$F,Xero!$B:$B,Heron!I$9,Xero!$A:$A,Heron!$A$5,Xero!$E:$E,Heron!$A69)</f>
        <v>0</v>
      </c>
      <c r="J69" s="32">
        <f>SUMIFS(Xero!$F:$F,Xero!$B:$B,Heron!J$9,Xero!$A:$A,Heron!$A$4,Xero!$E:$E,Heron!$A69)+SUMIFS(Xero!$F:$F,Xero!$B:$B,Heron!J$9,Xero!$A:$A,Heron!$A$5,Xero!$E:$E,Heron!$A69)</f>
        <v>0</v>
      </c>
      <c r="K69" s="32">
        <f>SUMIFS(Xero!$F:$F,Xero!$B:$B,Heron!K$9,Xero!$A:$A,Heron!$A$4,Xero!$E:$E,Heron!$A69)+SUMIFS(Xero!$F:$F,Xero!$B:$B,Heron!K$9,Xero!$A:$A,Heron!$A$5,Xero!$E:$E,Heron!$A69)</f>
        <v>0</v>
      </c>
      <c r="L69" s="32">
        <f>SUMIFS(Xero!$F:$F,Xero!$B:$B,Heron!L$9,Xero!$A:$A,Heron!$A$4,Xero!$E:$E,Heron!$A69)+SUMIFS(Xero!$F:$F,Xero!$B:$B,Heron!L$9,Xero!$A:$A,Heron!$A$5,Xero!$E:$E,Heron!$A69)</f>
        <v>0</v>
      </c>
      <c r="M69" s="32">
        <f>SUMIFS(Xero!$F:$F,Xero!$B:$B,Heron!M$9,Xero!$A:$A,Heron!$A$4,Xero!$E:$E,Heron!$A69)+SUMIFS(Xero!$F:$F,Xero!$B:$B,Heron!M$9,Xero!$A:$A,Heron!$A$5,Xero!$E:$E,Heron!$A69)</f>
        <v>0</v>
      </c>
      <c r="N69" s="32">
        <f>SUMIFS(Xero!$F:$F,Xero!$B:$B,Heron!N$9,Xero!$A:$A,Heron!$A$4,Xero!$E:$E,Heron!$A69)+SUMIFS(Xero!$F:$F,Xero!$B:$B,Heron!N$9,Xero!$A:$A,Heron!$A$5,Xero!$E:$E,Heron!$A69)</f>
        <v>0</v>
      </c>
      <c r="O69" s="32">
        <f>SUMIFS(Xero!$F:$F,Xero!$B:$B,Heron!O$9,Xero!$A:$A,Heron!$A$4,Xero!$E:$E,Heron!$A69)+SUMIFS(Xero!$F:$F,Xero!$B:$B,Heron!O$9,Xero!$A:$A,Heron!$A$5,Xero!$E:$E,Heron!$A69)</f>
        <v>0</v>
      </c>
      <c r="P69" s="32">
        <f>SUMIFS(Xero!$F:$F,Xero!$B:$B,Heron!P$9,Xero!$A:$A,Heron!$A$4,Xero!$E:$E,Heron!$A69)+SUMIFS(Xero!$F:$F,Xero!$B:$B,Heron!P$9,Xero!$A:$A,Heron!$A$5,Xero!$E:$E,Heron!$A69)</f>
        <v>0</v>
      </c>
      <c r="Q69" s="32">
        <f>SUMIFS(Xero!$F:$F,Xero!$B:$B,Heron!Q$9,Xero!$A:$A,Heron!$A$4,Xero!$E:$E,Heron!$A69)+SUMIFS(Xero!$F:$F,Xero!$B:$B,Heron!Q$9,Xero!$A:$A,Heron!$A$5,Xero!$E:$E,Heron!$A69)</f>
        <v>0</v>
      </c>
      <c r="R69" s="32">
        <f>SUMIFS(Xero!$F:$F,Xero!$B:$B,Heron!R$9,Xero!$A:$A,Heron!$A$4,Xero!$E:$E,Heron!$A69)+SUMIFS(Xero!$F:$F,Xero!$B:$B,Heron!R$9,Xero!$A:$A,Heron!$A$5,Xero!$E:$E,Heron!$A69)</f>
        <v>0</v>
      </c>
      <c r="S69" s="32">
        <f>SUMIFS(Xero!$F:$F,Xero!$B:$B,Heron!S$9,Xero!$A:$A,Heron!$A$4,Xero!$E:$E,Heron!$A69)+SUMIFS(Xero!$F:$F,Xero!$B:$B,Heron!S$9,Xero!$A:$A,Heron!$A$5,Xero!$E:$E,Heron!$A69)</f>
        <v>0</v>
      </c>
      <c r="T69" s="32">
        <f>SUMIFS(Xero!$F:$F,Xero!$B:$B,Heron!T$9,Xero!$A:$A,Heron!$A$4,Xero!$E:$E,Heron!$A69)+SUMIFS(Xero!$F:$F,Xero!$B:$B,Heron!T$9,Xero!$A:$A,Heron!$A$5,Xero!$E:$E,Heron!$A69)</f>
        <v>0</v>
      </c>
      <c r="U69" s="32">
        <f>SUMIFS(Xero!$F:$F,Xero!$B:$B,Heron!U$9,Xero!$A:$A,Heron!$A$4,Xero!$E:$E,Heron!$A69)+SUMIFS(Xero!$F:$F,Xero!$B:$B,Heron!U$9,Xero!$A:$A,Heron!$A$5,Xero!$E:$E,Heron!$A69)</f>
        <v>0</v>
      </c>
      <c r="V69" s="32">
        <f>SUMIFS(Xero!$F:$F,Xero!$B:$B,Heron!V$9,Xero!$A:$A,Heron!$A$4,Xero!$E:$E,Heron!$A69)+SUMIFS(Xero!$F:$F,Xero!$B:$B,Heron!V$9,Xero!$A:$A,Heron!$A$5,Xero!$E:$E,Heron!$A69)</f>
        <v>0</v>
      </c>
      <c r="W69" s="32">
        <f>SUMIFS(Xero!$F:$F,Xero!$B:$B,Heron!W$9,Xero!$A:$A,Heron!$A$4,Xero!$E:$E,Heron!$A69)+SUMIFS(Xero!$F:$F,Xero!$B:$B,Heron!W$9,Xero!$A:$A,Heron!$A$5,Xero!$E:$E,Heron!$A69)</f>
        <v>0</v>
      </c>
      <c r="X69" s="32">
        <f>SUMIFS(Xero!$F:$F,Xero!$B:$B,Heron!X$9,Xero!$A:$A,Heron!$A$4,Xero!$E:$E,Heron!$A69)+SUMIFS(Xero!$F:$F,Xero!$B:$B,Heron!X$9,Xero!$A:$A,Heron!$A$5,Xero!$E:$E,Heron!$A69)</f>
        <v>0</v>
      </c>
      <c r="Y69" s="32">
        <f>SUMIFS(Xero!$F:$F,Xero!$B:$B,Heron!Y$9,Xero!$A:$A,Heron!$A$4,Xero!$E:$E,Heron!$A69)+SUMIFS(Xero!$F:$F,Xero!$B:$B,Heron!Y$9,Xero!$A:$A,Heron!$A$5,Xero!$E:$E,Heron!$A69)</f>
        <v>0</v>
      </c>
      <c r="Z69" s="32">
        <f>SUMIFS(Xero!$F:$F,Xero!$B:$B,Heron!Z$9,Xero!$A:$A,Heron!$A$4,Xero!$E:$E,Heron!$A69)+SUMIFS(Xero!$F:$F,Xero!$B:$B,Heron!Z$9,Xero!$A:$A,Heron!$A$5,Xero!$E:$E,Heron!$A69)</f>
        <v>0</v>
      </c>
      <c r="AA69" s="32">
        <f>SUMIFS(Xero!$F:$F,Xero!$B:$B,Heron!AA$9,Xero!$A:$A,Heron!$A$4,Xero!$E:$E,Heron!$A69)+SUMIFS(Xero!$F:$F,Xero!$B:$B,Heron!AA$9,Xero!$A:$A,Heron!$A$5,Xero!$E:$E,Heron!$A69)</f>
        <v>0</v>
      </c>
      <c r="AB69" s="32">
        <f>SUMIFS(Xero!$F:$F,Xero!$B:$B,Heron!AB$9,Xero!$A:$A,Heron!$A$4,Xero!$E:$E,Heron!$A69)+SUMIFS(Xero!$F:$F,Xero!$B:$B,Heron!AB$9,Xero!$A:$A,Heron!$A$5,Xero!$E:$E,Heron!$A69)</f>
        <v>0</v>
      </c>
      <c r="AC69" s="32">
        <f>SUMIFS(Xero!$F:$F,Xero!$B:$B,Heron!AC$9,Xero!$A:$A,Heron!$A$4,Xero!$E:$E,Heron!$A69)+SUMIFS(Xero!$F:$F,Xero!$B:$B,Heron!AC$9,Xero!$A:$A,Heron!$A$5,Xero!$E:$E,Heron!$A69)</f>
        <v>0</v>
      </c>
      <c r="AD69" s="32">
        <f>SUMIFS(Xero!$F:$F,Xero!$B:$B,Heron!AD$9,Xero!$A:$A,Heron!$A$4,Xero!$E:$E,Heron!$A69)+SUMIFS(Xero!$F:$F,Xero!$B:$B,Heron!AD$9,Xero!$A:$A,Heron!$A$5,Xero!$E:$E,Heron!$A69)</f>
        <v>0</v>
      </c>
      <c r="AE69" s="32">
        <f>SUMIFS(Xero!$F:$F,Xero!$B:$B,Heron!AE$9,Xero!$A:$A,Heron!$A$4,Xero!$E:$E,Heron!$A69)+SUMIFS(Xero!$F:$F,Xero!$B:$B,Heron!AE$9,Xero!$A:$A,Heron!$A$5,Xero!$E:$E,Heron!$A69)</f>
        <v>0</v>
      </c>
      <c r="AF69" s="32">
        <f>SUMIFS(Xero!$F:$F,Xero!$B:$B,Heron!AF$9,Xero!$A:$A,Heron!$A$4,Xero!$E:$E,Heron!$A69)+SUMIFS(Xero!$F:$F,Xero!$B:$B,Heron!AF$9,Xero!$A:$A,Heron!$A$5,Xero!$E:$E,Heron!$A69)</f>
        <v>0</v>
      </c>
      <c r="AG69" s="32">
        <f>SUMIFS(Xero!$F:$F,Xero!$B:$B,Heron!AG$9,Xero!$A:$A,Heron!$A$4,Xero!$E:$E,Heron!$A69)+SUMIFS(Xero!$F:$F,Xero!$B:$B,Heron!AG$9,Xero!$A:$A,Heron!$A$5,Xero!$E:$E,Heron!$A69)</f>
        <v>0</v>
      </c>
      <c r="AH69" s="32">
        <f>SUMIFS(Xero!$F:$F,Xero!$B:$B,Heron!AH$9,Xero!$A:$A,Heron!$A$4,Xero!$E:$E,Heron!$A69)+SUMIFS(Xero!$F:$F,Xero!$B:$B,Heron!AH$9,Xero!$A:$A,Heron!$A$5,Xero!$E:$E,Heron!$A69)</f>
        <v>9131.51</v>
      </c>
      <c r="AI69" s="32">
        <f>SUMIFS(Xero!$F:$F,Xero!$B:$B,Heron!AI$9,Xero!$A:$A,Heron!$A$4,Xero!$E:$E,Heron!$A69)+SUMIFS(Xero!$F:$F,Xero!$B:$B,Heron!AI$9,Xero!$A:$A,Heron!$A$5,Xero!$E:$E,Heron!$A69)</f>
        <v>0</v>
      </c>
      <c r="AJ69" s="32">
        <f>SUMIFS(Xero!$F:$F,Xero!$B:$B,Heron!AJ$9,Xero!$A:$A,Heron!$A$4,Xero!$E:$E,Heron!$A69)+SUMIFS(Xero!$F:$F,Xero!$B:$B,Heron!AJ$9,Xero!$A:$A,Heron!$A$5,Xero!$E:$E,Heron!$A69)</f>
        <v>0</v>
      </c>
      <c r="AK69" s="32">
        <f>SUMIFS(Xero!$F:$F,Xero!$B:$B,Heron!AK$9,Xero!$A:$A,Heron!$A$4,Xero!$E:$E,Heron!$A69)+SUMIFS(Xero!$F:$F,Xero!$B:$B,Heron!AK$9,Xero!$A:$A,Heron!$A$5,Xero!$E:$E,Heron!$A69)</f>
        <v>0</v>
      </c>
      <c r="AL69" s="32">
        <f>SUMIFS(Xero!$F:$F,Xero!$B:$B,Heron!AL$9,Xero!$A:$A,Heron!$A$4,Xero!$E:$E,Heron!$A69)+SUMIFS(Xero!$F:$F,Xero!$B:$B,Heron!AL$9,Xero!$A:$A,Heron!$A$5,Xero!$E:$E,Heron!$A69)</f>
        <v>0</v>
      </c>
      <c r="AM69" s="32">
        <f>SUMIFS(Xero!$F:$F,Xero!$B:$B,Heron!AM$9,Xero!$A:$A,Heron!$A$4,Xero!$E:$E,Heron!$A69)+SUMIFS(Xero!$F:$F,Xero!$B:$B,Heron!AM$9,Xero!$A:$A,Heron!$A$5,Xero!$E:$E,Heron!$A69)</f>
        <v>0</v>
      </c>
      <c r="AN69" s="32">
        <f>SUMIFS(Xero!$F:$F,Xero!$B:$B,Heron!AN$9,Xero!$A:$A,Heron!$A$4,Xero!$E:$E,Heron!$A69)+SUMIFS(Xero!$F:$F,Xero!$B:$B,Heron!AN$9,Xero!$A:$A,Heron!$A$5,Xero!$E:$E,Heron!$A69)</f>
        <v>0</v>
      </c>
      <c r="AO69" s="32">
        <f>SUMIFS(Xero!$F:$F,Xero!$B:$B,Heron!AO$9,Xero!$A:$A,Heron!$A$4,Xero!$E:$E,Heron!$A69)+SUMIFS(Xero!$F:$F,Xero!$B:$B,Heron!AO$9,Xero!$A:$A,Heron!$A$5,Xero!$E:$E,Heron!$A69)</f>
        <v>0</v>
      </c>
      <c r="AP69" s="32">
        <f>SUMIFS(Xero!$F:$F,Xero!$B:$B,Heron!AP$9,Xero!$A:$A,Heron!$A$4,Xero!$E:$E,Heron!$A69)+SUMIFS(Xero!$F:$F,Xero!$B:$B,Heron!AP$9,Xero!$A:$A,Heron!$A$5,Xero!$E:$E,Heron!$A69)</f>
        <v>0</v>
      </c>
      <c r="AQ69" s="32">
        <f>SUMIFS(Xero!$F:$F,Xero!$B:$B,Heron!AQ$9,Xero!$A:$A,Heron!$A$4,Xero!$E:$E,Heron!$A69)+SUMIFS(Xero!$F:$F,Xero!$B:$B,Heron!AQ$9,Xero!$A:$A,Heron!$A$5,Xero!$E:$E,Heron!$A69)</f>
        <v>0</v>
      </c>
      <c r="AR69" s="32">
        <f>SUMIFS(Xero!$F:$F,Xero!$B:$B,Heron!AR$9,Xero!$A:$A,Heron!$A$4,Xero!$E:$E,Heron!$A69)+SUMIFS(Xero!$F:$F,Xero!$B:$B,Heron!AR$9,Xero!$A:$A,Heron!$A$5,Xero!$E:$E,Heron!$A69)</f>
        <v>0</v>
      </c>
      <c r="AS69" s="32">
        <f>SUMIFS(Xero!$F:$F,Xero!$B:$B,Heron!AS$9,Xero!$A:$A,Heron!$A$4,Xero!$E:$E,Heron!$A69)+SUMIFS(Xero!$F:$F,Xero!$B:$B,Heron!AS$9,Xero!$A:$A,Heron!$A$5,Xero!$E:$E,Heron!$A69)</f>
        <v>0</v>
      </c>
      <c r="AT69" s="32">
        <f>SUMIFS(Xero!$F:$F,Xero!$B:$B,Heron!AT$9,Xero!$A:$A,Heron!$A$4,Xero!$E:$E,Heron!$A69)+SUMIFS(Xero!$F:$F,Xero!$B:$B,Heron!AT$9,Xero!$A:$A,Heron!$A$5,Xero!$E:$E,Heron!$A69)</f>
        <v>0</v>
      </c>
      <c r="AU69" s="32">
        <f>SUMIFS(Xero!$F:$F,Xero!$B:$B,Heron!AU$9,Xero!$A:$A,Heron!$A$4,Xero!$E:$E,Heron!$A69)+SUMIFS(Xero!$F:$F,Xero!$B:$B,Heron!AU$9,Xero!$A:$A,Heron!$A$5,Xero!$E:$E,Heron!$A69)</f>
        <v>0</v>
      </c>
      <c r="AV69" s="32">
        <f>SUMIFS(Xero!$F:$F,Xero!$B:$B,Heron!AV$9,Xero!$A:$A,Heron!$A$4,Xero!$E:$E,Heron!$A69)+SUMIFS(Xero!$F:$F,Xero!$B:$B,Heron!AV$9,Xero!$A:$A,Heron!$A$5,Xero!$E:$E,Heron!$A69)</f>
        <v>0</v>
      </c>
      <c r="AW69" s="32">
        <f>SUMIFS(Xero!$F:$F,Xero!$B:$B,Heron!AW$9,Xero!$A:$A,Heron!$A$4,Xero!$E:$E,Heron!$A69)+SUMIFS(Xero!$F:$F,Xero!$B:$B,Heron!AW$9,Xero!$A:$A,Heron!$A$5,Xero!$E:$E,Heron!$A69)</f>
        <v>0</v>
      </c>
      <c r="AX69" s="32">
        <f>SUMIFS(Xero!$F:$F,Xero!$B:$B,Heron!AX$9,Xero!$A:$A,Heron!$A$4,Xero!$E:$E,Heron!$A69)+SUMIFS(Xero!$F:$F,Xero!$B:$B,Heron!AX$9,Xero!$A:$A,Heron!$A$5,Xero!$E:$E,Heron!$A69)</f>
        <v>0</v>
      </c>
      <c r="AY69" s="32">
        <f>SUMIFS(Xero!$F:$F,Xero!$B:$B,Heron!AY$9,Xero!$A:$A,Heron!$A$4,Xero!$E:$E,Heron!$A69)+SUMIFS(Xero!$F:$F,Xero!$B:$B,Heron!AY$9,Xero!$A:$A,Heron!$A$5,Xero!$E:$E,Heron!$A69)</f>
        <v>0</v>
      </c>
      <c r="AZ69" s="32">
        <f>SUMIFS(Xero!$F:$F,Xero!$B:$B,Heron!AZ$9,Xero!$A:$A,Heron!$A$4,Xero!$E:$E,Heron!$A69)+SUMIFS(Xero!$F:$F,Xero!$B:$B,Heron!AZ$9,Xero!$A:$A,Heron!$A$5,Xero!$E:$E,Heron!$A69)</f>
        <v>0</v>
      </c>
      <c r="BA69" s="32">
        <f>SUMIFS(Xero!$F:$F,Xero!$B:$B,Heron!BA$9,Xero!$A:$A,Heron!$A$4,Xero!$E:$E,Heron!$A69)+SUMIFS(Xero!$F:$F,Xero!$B:$B,Heron!BA$9,Xero!$A:$A,Heron!$A$5,Xero!$E:$E,Heron!$A69)</f>
        <v>0</v>
      </c>
      <c r="BB69" s="32">
        <f>SUMIFS(Xero!$F:$F,Xero!$B:$B,Heron!BB$9,Xero!$A:$A,Heron!$A$4,Xero!$E:$E,Heron!$A69)+SUMIFS(Xero!$F:$F,Xero!$B:$B,Heron!BB$9,Xero!$A:$A,Heron!$A$5,Xero!$E:$E,Heron!$A69)</f>
        <v>0</v>
      </c>
      <c r="BC69" s="32">
        <f>SUMIFS(Xero!$F:$F,Xero!$B:$B,Heron!BC$9,Xero!$A:$A,Heron!$A$4,Xero!$E:$E,Heron!$A69)+SUMIFS(Xero!$F:$F,Xero!$B:$B,Heron!BC$9,Xero!$A:$A,Heron!$A$5,Xero!$E:$E,Heron!$A69)</f>
        <v>0</v>
      </c>
      <c r="BD69" s="32">
        <f>SUMIFS(Xero!$F:$F,Xero!$B:$B,Heron!BD$9,Xero!$A:$A,Heron!$A$4,Xero!$E:$E,Heron!$A69)+SUMIFS(Xero!$F:$F,Xero!$B:$B,Heron!BD$9,Xero!$A:$A,Heron!$A$5,Xero!$E:$E,Heron!$A69)</f>
        <v>0</v>
      </c>
      <c r="BE69" s="32">
        <f>SUMIFS(Xero!$F:$F,Xero!$B:$B,Heron!BE$9,Xero!$A:$A,Heron!$A$4,Xero!$E:$E,Heron!$A69)+SUMIFS(Xero!$F:$F,Xero!$B:$B,Heron!BE$9,Xero!$A:$A,Heron!$A$5,Xero!$E:$E,Heron!$A69)</f>
        <v>0</v>
      </c>
      <c r="BF69" s="32">
        <f t="shared" si="9"/>
        <v>9131.51</v>
      </c>
      <c r="BG69" s="1">
        <f t="shared" si="7"/>
        <v>9131.51</v>
      </c>
      <c r="BH69" s="1">
        <f t="shared" si="8"/>
        <v>0</v>
      </c>
    </row>
    <row r="70" spans="1:60" ht="16" x14ac:dyDescent="0.2">
      <c r="A70" s="31" t="s">
        <v>1540</v>
      </c>
      <c r="D70" s="32">
        <f>SUMIFS(Xero!$F:$F,Xero!$B:$B,Heron!D$9,Xero!$A:$A,Heron!$A$4,Xero!$E:$E,Heron!$A70)+SUMIFS(Xero!$F:$F,Xero!$B:$B,Heron!D$9,Xero!$A:$A,Heron!$A$5,Xero!$E:$E,Heron!$A70)</f>
        <v>0</v>
      </c>
      <c r="E70" s="32">
        <f>SUMIFS(Xero!$F:$F,Xero!$B:$B,Heron!E$9,Xero!$A:$A,Heron!$A$4,Xero!$E:$E,Heron!$A70)+SUMIFS(Xero!$F:$F,Xero!$B:$B,Heron!E$9,Xero!$A:$A,Heron!$A$5,Xero!$E:$E,Heron!$A70)</f>
        <v>0</v>
      </c>
      <c r="F70" s="32">
        <f>SUMIFS(Xero!$F:$F,Xero!$B:$B,Heron!F$9,Xero!$A:$A,Heron!$A$4,Xero!$E:$E,Heron!$A70)+SUMIFS(Xero!$F:$F,Xero!$B:$B,Heron!F$9,Xero!$A:$A,Heron!$A$5,Xero!$E:$E,Heron!$A70)</f>
        <v>0</v>
      </c>
      <c r="G70" s="32">
        <f>SUMIFS(Xero!$F:$F,Xero!$B:$B,Heron!G$9,Xero!$A:$A,Heron!$A$4,Xero!$E:$E,Heron!$A70)+SUMIFS(Xero!$F:$F,Xero!$B:$B,Heron!G$9,Xero!$A:$A,Heron!$A$5,Xero!$E:$E,Heron!$A70)</f>
        <v>0</v>
      </c>
      <c r="H70" s="32">
        <f>SUMIFS(Xero!$F:$F,Xero!$B:$B,Heron!H$9,Xero!$A:$A,Heron!$A$4,Xero!$E:$E,Heron!$A70)+SUMIFS(Xero!$F:$F,Xero!$B:$B,Heron!H$9,Xero!$A:$A,Heron!$A$5,Xero!$E:$E,Heron!$A70)</f>
        <v>0</v>
      </c>
      <c r="I70" s="32">
        <f>SUMIFS(Xero!$F:$F,Xero!$B:$B,Heron!I$9,Xero!$A:$A,Heron!$A$4,Xero!$E:$E,Heron!$A70)+SUMIFS(Xero!$F:$F,Xero!$B:$B,Heron!I$9,Xero!$A:$A,Heron!$A$5,Xero!$E:$E,Heron!$A70)</f>
        <v>0</v>
      </c>
      <c r="J70" s="32">
        <f>SUMIFS(Xero!$F:$F,Xero!$B:$B,Heron!J$9,Xero!$A:$A,Heron!$A$4,Xero!$E:$E,Heron!$A70)+SUMIFS(Xero!$F:$F,Xero!$B:$B,Heron!J$9,Xero!$A:$A,Heron!$A$5,Xero!$E:$E,Heron!$A70)</f>
        <v>0</v>
      </c>
      <c r="K70" s="32">
        <f>SUMIFS(Xero!$F:$F,Xero!$B:$B,Heron!K$9,Xero!$A:$A,Heron!$A$4,Xero!$E:$E,Heron!$A70)+SUMIFS(Xero!$F:$F,Xero!$B:$B,Heron!K$9,Xero!$A:$A,Heron!$A$5,Xero!$E:$E,Heron!$A70)</f>
        <v>0</v>
      </c>
      <c r="L70" s="32">
        <f>SUMIFS(Xero!$F:$F,Xero!$B:$B,Heron!L$9,Xero!$A:$A,Heron!$A$4,Xero!$E:$E,Heron!$A70)+SUMIFS(Xero!$F:$F,Xero!$B:$B,Heron!L$9,Xero!$A:$A,Heron!$A$5,Xero!$E:$E,Heron!$A70)</f>
        <v>0</v>
      </c>
      <c r="M70" s="32">
        <f>SUMIFS(Xero!$F:$F,Xero!$B:$B,Heron!M$9,Xero!$A:$A,Heron!$A$4,Xero!$E:$E,Heron!$A70)+SUMIFS(Xero!$F:$F,Xero!$B:$B,Heron!M$9,Xero!$A:$A,Heron!$A$5,Xero!$E:$E,Heron!$A70)</f>
        <v>0</v>
      </c>
      <c r="N70" s="32">
        <f>SUMIFS(Xero!$F:$F,Xero!$B:$B,Heron!N$9,Xero!$A:$A,Heron!$A$4,Xero!$E:$E,Heron!$A70)+SUMIFS(Xero!$F:$F,Xero!$B:$B,Heron!N$9,Xero!$A:$A,Heron!$A$5,Xero!$E:$E,Heron!$A70)</f>
        <v>0</v>
      </c>
      <c r="O70" s="32">
        <f>SUMIFS(Xero!$F:$F,Xero!$B:$B,Heron!O$9,Xero!$A:$A,Heron!$A$4,Xero!$E:$E,Heron!$A70)+SUMIFS(Xero!$F:$F,Xero!$B:$B,Heron!O$9,Xero!$A:$A,Heron!$A$5,Xero!$E:$E,Heron!$A70)</f>
        <v>0</v>
      </c>
      <c r="P70" s="32">
        <f>SUMIFS(Xero!$F:$F,Xero!$B:$B,Heron!P$9,Xero!$A:$A,Heron!$A$4,Xero!$E:$E,Heron!$A70)+SUMIFS(Xero!$F:$F,Xero!$B:$B,Heron!P$9,Xero!$A:$A,Heron!$A$5,Xero!$E:$E,Heron!$A70)</f>
        <v>0</v>
      </c>
      <c r="Q70" s="32">
        <f>SUMIFS(Xero!$F:$F,Xero!$B:$B,Heron!Q$9,Xero!$A:$A,Heron!$A$4,Xero!$E:$E,Heron!$A70)+SUMIFS(Xero!$F:$F,Xero!$B:$B,Heron!Q$9,Xero!$A:$A,Heron!$A$5,Xero!$E:$E,Heron!$A70)</f>
        <v>0</v>
      </c>
      <c r="R70" s="32">
        <f>SUMIFS(Xero!$F:$F,Xero!$B:$B,Heron!R$9,Xero!$A:$A,Heron!$A$4,Xero!$E:$E,Heron!$A70)+SUMIFS(Xero!$F:$F,Xero!$B:$B,Heron!R$9,Xero!$A:$A,Heron!$A$5,Xero!$E:$E,Heron!$A70)</f>
        <v>0</v>
      </c>
      <c r="S70" s="32">
        <f>SUMIFS(Xero!$F:$F,Xero!$B:$B,Heron!S$9,Xero!$A:$A,Heron!$A$4,Xero!$E:$E,Heron!$A70)+SUMIFS(Xero!$F:$F,Xero!$B:$B,Heron!S$9,Xero!$A:$A,Heron!$A$5,Xero!$E:$E,Heron!$A70)</f>
        <v>0</v>
      </c>
      <c r="T70" s="32">
        <f>SUMIFS(Xero!$F:$F,Xero!$B:$B,Heron!T$9,Xero!$A:$A,Heron!$A$4,Xero!$E:$E,Heron!$A70)+SUMIFS(Xero!$F:$F,Xero!$B:$B,Heron!T$9,Xero!$A:$A,Heron!$A$5,Xero!$E:$E,Heron!$A70)</f>
        <v>0</v>
      </c>
      <c r="U70" s="32">
        <f>SUMIFS(Xero!$F:$F,Xero!$B:$B,Heron!U$9,Xero!$A:$A,Heron!$A$4,Xero!$E:$E,Heron!$A70)+SUMIFS(Xero!$F:$F,Xero!$B:$B,Heron!U$9,Xero!$A:$A,Heron!$A$5,Xero!$E:$E,Heron!$A70)</f>
        <v>0</v>
      </c>
      <c r="V70" s="32">
        <f>SUMIFS(Xero!$F:$F,Xero!$B:$B,Heron!V$9,Xero!$A:$A,Heron!$A$4,Xero!$E:$E,Heron!$A70)+SUMIFS(Xero!$F:$F,Xero!$B:$B,Heron!V$9,Xero!$A:$A,Heron!$A$5,Xero!$E:$E,Heron!$A70)</f>
        <v>0</v>
      </c>
      <c r="W70" s="32">
        <f>SUMIFS(Xero!$F:$F,Xero!$B:$B,Heron!W$9,Xero!$A:$A,Heron!$A$4,Xero!$E:$E,Heron!$A70)+SUMIFS(Xero!$F:$F,Xero!$B:$B,Heron!W$9,Xero!$A:$A,Heron!$A$5,Xero!$E:$E,Heron!$A70)</f>
        <v>0</v>
      </c>
      <c r="X70" s="32">
        <f>SUMIFS(Xero!$F:$F,Xero!$B:$B,Heron!X$9,Xero!$A:$A,Heron!$A$4,Xero!$E:$E,Heron!$A70)+SUMIFS(Xero!$F:$F,Xero!$B:$B,Heron!X$9,Xero!$A:$A,Heron!$A$5,Xero!$E:$E,Heron!$A70)</f>
        <v>10317.81</v>
      </c>
      <c r="Y70" s="32">
        <f>SUMIFS(Xero!$F:$F,Xero!$B:$B,Heron!Y$9,Xero!$A:$A,Heron!$A$4,Xero!$E:$E,Heron!$A70)+SUMIFS(Xero!$F:$F,Xero!$B:$B,Heron!Y$9,Xero!$A:$A,Heron!$A$5,Xero!$E:$E,Heron!$A70)</f>
        <v>53315.08</v>
      </c>
      <c r="Z70" s="32">
        <f>SUMIFS(Xero!$F:$F,Xero!$B:$B,Heron!Z$9,Xero!$A:$A,Heron!$A$4,Xero!$E:$E,Heron!$A70)+SUMIFS(Xero!$F:$F,Xero!$B:$B,Heron!Z$9,Xero!$A:$A,Heron!$A$5,Xero!$E:$E,Heron!$A70)</f>
        <v>79243.86</v>
      </c>
      <c r="AA70" s="32">
        <f>SUMIFS(Xero!$F:$F,Xero!$B:$B,Heron!AA$9,Xero!$A:$A,Heron!$A$4,Xero!$E:$E,Heron!$A70)+SUMIFS(Xero!$F:$F,Xero!$B:$B,Heron!AA$9,Xero!$A:$A,Heron!$A$5,Xero!$E:$E,Heron!$A70)</f>
        <v>0</v>
      </c>
      <c r="AB70" s="32">
        <f>SUMIFS(Xero!$F:$F,Xero!$B:$B,Heron!AB$9,Xero!$A:$A,Heron!$A$4,Xero!$E:$E,Heron!$A70)+SUMIFS(Xero!$F:$F,Xero!$B:$B,Heron!AB$9,Xero!$A:$A,Heron!$A$5,Xero!$E:$E,Heron!$A70)</f>
        <v>40376.71</v>
      </c>
      <c r="AC70" s="32">
        <f>SUMIFS(Xero!$F:$F,Xero!$B:$B,Heron!AC$9,Xero!$A:$A,Heron!$A$4,Xero!$E:$E,Heron!$A70)+SUMIFS(Xero!$F:$F,Xero!$B:$B,Heron!AC$9,Xero!$A:$A,Heron!$A$5,Xero!$E:$E,Heron!$A70)</f>
        <v>0</v>
      </c>
      <c r="AD70" s="32">
        <f>SUMIFS(Xero!$F:$F,Xero!$B:$B,Heron!AD$9,Xero!$A:$A,Heron!$A$4,Xero!$E:$E,Heron!$A70)+SUMIFS(Xero!$F:$F,Xero!$B:$B,Heron!AD$9,Xero!$A:$A,Heron!$A$5,Xero!$E:$E,Heron!$A70)</f>
        <v>229887.83</v>
      </c>
      <c r="AE70" s="32">
        <f>SUMIFS(Xero!$F:$F,Xero!$B:$B,Heron!AE$9,Xero!$A:$A,Heron!$A$4,Xero!$E:$E,Heron!$A70)+SUMIFS(Xero!$F:$F,Xero!$B:$B,Heron!AE$9,Xero!$A:$A,Heron!$A$5,Xero!$E:$E,Heron!$A70)</f>
        <v>130102.66</v>
      </c>
      <c r="AF70" s="32">
        <f>SUMIFS(Xero!$F:$F,Xero!$B:$B,Heron!AF$9,Xero!$A:$A,Heron!$A$4,Xero!$E:$E,Heron!$A70)+SUMIFS(Xero!$F:$F,Xero!$B:$B,Heron!AF$9,Xero!$A:$A,Heron!$A$5,Xero!$E:$E,Heron!$A70)</f>
        <v>0</v>
      </c>
      <c r="AG70" s="32">
        <f>SUMIFS(Xero!$F:$F,Xero!$B:$B,Heron!AG$9,Xero!$A:$A,Heron!$A$4,Xero!$E:$E,Heron!$A70)+SUMIFS(Xero!$F:$F,Xero!$B:$B,Heron!AG$9,Xero!$A:$A,Heron!$A$5,Xero!$E:$E,Heron!$A70)</f>
        <v>314994.21999999997</v>
      </c>
      <c r="AH70" s="32">
        <f>SUMIFS(Xero!$F:$F,Xero!$B:$B,Heron!AH$9,Xero!$A:$A,Heron!$A$4,Xero!$E:$E,Heron!$A70)+SUMIFS(Xero!$F:$F,Xero!$B:$B,Heron!AH$9,Xero!$A:$A,Heron!$A$5,Xero!$E:$E,Heron!$A70)</f>
        <v>274749.93</v>
      </c>
      <c r="AI70" s="32">
        <f>SUMIFS(Xero!$F:$F,Xero!$B:$B,Heron!AI$9,Xero!$A:$A,Heron!$A$4,Xero!$E:$E,Heron!$A70)+SUMIFS(Xero!$F:$F,Xero!$B:$B,Heron!AI$9,Xero!$A:$A,Heron!$A$5,Xero!$E:$E,Heron!$A70)</f>
        <v>0</v>
      </c>
      <c r="AJ70" s="32">
        <f>SUMIFS(Xero!$F:$F,Xero!$B:$B,Heron!AJ$9,Xero!$A:$A,Heron!$A$4,Xero!$E:$E,Heron!$A70)+SUMIFS(Xero!$F:$F,Xero!$B:$B,Heron!AJ$9,Xero!$A:$A,Heron!$A$5,Xero!$E:$E,Heron!$A70)</f>
        <v>15468.15</v>
      </c>
      <c r="AK70" s="32">
        <f>SUMIFS(Xero!$F:$F,Xero!$B:$B,Heron!AK$9,Xero!$A:$A,Heron!$A$4,Xero!$E:$E,Heron!$A70)+SUMIFS(Xero!$F:$F,Xero!$B:$B,Heron!AK$9,Xero!$A:$A,Heron!$A$5,Xero!$E:$E,Heron!$A70)</f>
        <v>0</v>
      </c>
      <c r="AL70" s="32">
        <f>SUMIFS(Xero!$F:$F,Xero!$B:$B,Heron!AL$9,Xero!$A:$A,Heron!$A$4,Xero!$E:$E,Heron!$A70)+SUMIFS(Xero!$F:$F,Xero!$B:$B,Heron!AL$9,Xero!$A:$A,Heron!$A$5,Xero!$E:$E,Heron!$A70)</f>
        <v>78686.33</v>
      </c>
      <c r="AM70" s="32">
        <f>SUMIFS(Xero!$F:$F,Xero!$B:$B,Heron!AM$9,Xero!$A:$A,Heron!$A$4,Xero!$E:$E,Heron!$A70)+SUMIFS(Xero!$F:$F,Xero!$B:$B,Heron!AM$9,Xero!$A:$A,Heron!$A$5,Xero!$E:$E,Heron!$A70)</f>
        <v>262448.15000000002</v>
      </c>
      <c r="AN70" s="32">
        <f>SUMIFS(Xero!$F:$F,Xero!$B:$B,Heron!AN$9,Xero!$A:$A,Heron!$A$4,Xero!$E:$E,Heron!$A70)+SUMIFS(Xero!$F:$F,Xero!$B:$B,Heron!AN$9,Xero!$A:$A,Heron!$A$5,Xero!$E:$E,Heron!$A70)</f>
        <v>0</v>
      </c>
      <c r="AO70" s="32">
        <f>SUMIFS(Xero!$F:$F,Xero!$B:$B,Heron!AO$9,Xero!$A:$A,Heron!$A$4,Xero!$E:$E,Heron!$A70)+SUMIFS(Xero!$F:$F,Xero!$B:$B,Heron!AO$9,Xero!$A:$A,Heron!$A$5,Xero!$E:$E,Heron!$A70)</f>
        <v>0</v>
      </c>
      <c r="AP70" s="32">
        <f>SUMIFS(Xero!$F:$F,Xero!$B:$B,Heron!AP$9,Xero!$A:$A,Heron!$A$4,Xero!$E:$E,Heron!$A70)+SUMIFS(Xero!$F:$F,Xero!$B:$B,Heron!AP$9,Xero!$A:$A,Heron!$A$5,Xero!$E:$E,Heron!$A70)</f>
        <v>0</v>
      </c>
      <c r="AQ70" s="32">
        <f>SUMIFS(Xero!$F:$F,Xero!$B:$B,Heron!AQ$9,Xero!$A:$A,Heron!$A$4,Xero!$E:$E,Heron!$A70)+SUMIFS(Xero!$F:$F,Xero!$B:$B,Heron!AQ$9,Xero!$A:$A,Heron!$A$5,Xero!$E:$E,Heron!$A70)</f>
        <v>0</v>
      </c>
      <c r="AR70" s="32">
        <f>SUMIFS(Xero!$F:$F,Xero!$B:$B,Heron!AR$9,Xero!$A:$A,Heron!$A$4,Xero!$E:$E,Heron!$A70)+SUMIFS(Xero!$F:$F,Xero!$B:$B,Heron!AR$9,Xero!$A:$A,Heron!$A$5,Xero!$E:$E,Heron!$A70)</f>
        <v>0</v>
      </c>
      <c r="AS70" s="32">
        <f>SUMIFS(Xero!$F:$F,Xero!$B:$B,Heron!AS$9,Xero!$A:$A,Heron!$A$4,Xero!$E:$E,Heron!$A70)+SUMIFS(Xero!$F:$F,Xero!$B:$B,Heron!AS$9,Xero!$A:$A,Heron!$A$5,Xero!$E:$E,Heron!$A70)</f>
        <v>0</v>
      </c>
      <c r="AT70" s="32">
        <f>SUMIFS(Xero!$F:$F,Xero!$B:$B,Heron!AT$9,Xero!$A:$A,Heron!$A$4,Xero!$E:$E,Heron!$A70)+SUMIFS(Xero!$F:$F,Xero!$B:$B,Heron!AT$9,Xero!$A:$A,Heron!$A$5,Xero!$E:$E,Heron!$A70)</f>
        <v>0</v>
      </c>
      <c r="AU70" s="32">
        <f>SUMIFS(Xero!$F:$F,Xero!$B:$B,Heron!AU$9,Xero!$A:$A,Heron!$A$4,Xero!$E:$E,Heron!$A70)+SUMIFS(Xero!$F:$F,Xero!$B:$B,Heron!AU$9,Xero!$A:$A,Heron!$A$5,Xero!$E:$E,Heron!$A70)</f>
        <v>0</v>
      </c>
      <c r="AV70" s="32">
        <f>SUMIFS(Xero!$F:$F,Xero!$B:$B,Heron!AV$9,Xero!$A:$A,Heron!$A$4,Xero!$E:$E,Heron!$A70)+SUMIFS(Xero!$F:$F,Xero!$B:$B,Heron!AV$9,Xero!$A:$A,Heron!$A$5,Xero!$E:$E,Heron!$A70)</f>
        <v>0</v>
      </c>
      <c r="AW70" s="32">
        <f>SUMIFS(Xero!$F:$F,Xero!$B:$B,Heron!AW$9,Xero!$A:$A,Heron!$A$4,Xero!$E:$E,Heron!$A70)+SUMIFS(Xero!$F:$F,Xero!$B:$B,Heron!AW$9,Xero!$A:$A,Heron!$A$5,Xero!$E:$E,Heron!$A70)</f>
        <v>0</v>
      </c>
      <c r="AX70" s="32">
        <f>SUMIFS(Xero!$F:$F,Xero!$B:$B,Heron!AX$9,Xero!$A:$A,Heron!$A$4,Xero!$E:$E,Heron!$A70)+SUMIFS(Xero!$F:$F,Xero!$B:$B,Heron!AX$9,Xero!$A:$A,Heron!$A$5,Xero!$E:$E,Heron!$A70)</f>
        <v>0</v>
      </c>
      <c r="AY70" s="32">
        <f>SUMIFS(Xero!$F:$F,Xero!$B:$B,Heron!AY$9,Xero!$A:$A,Heron!$A$4,Xero!$E:$E,Heron!$A70)+SUMIFS(Xero!$F:$F,Xero!$B:$B,Heron!AY$9,Xero!$A:$A,Heron!$A$5,Xero!$E:$E,Heron!$A70)</f>
        <v>0</v>
      </c>
      <c r="AZ70" s="32">
        <f>SUMIFS(Xero!$F:$F,Xero!$B:$B,Heron!AZ$9,Xero!$A:$A,Heron!$A$4,Xero!$E:$E,Heron!$A70)+SUMIFS(Xero!$F:$F,Xero!$B:$B,Heron!AZ$9,Xero!$A:$A,Heron!$A$5,Xero!$E:$E,Heron!$A70)</f>
        <v>0</v>
      </c>
      <c r="BA70" s="32">
        <f>SUMIFS(Xero!$F:$F,Xero!$B:$B,Heron!BA$9,Xero!$A:$A,Heron!$A$4,Xero!$E:$E,Heron!$A70)+SUMIFS(Xero!$F:$F,Xero!$B:$B,Heron!BA$9,Xero!$A:$A,Heron!$A$5,Xero!$E:$E,Heron!$A70)</f>
        <v>0</v>
      </c>
      <c r="BB70" s="32">
        <f>SUMIFS(Xero!$F:$F,Xero!$B:$B,Heron!BB$9,Xero!$A:$A,Heron!$A$4,Xero!$E:$E,Heron!$A70)+SUMIFS(Xero!$F:$F,Xero!$B:$B,Heron!BB$9,Xero!$A:$A,Heron!$A$5,Xero!$E:$E,Heron!$A70)</f>
        <v>0</v>
      </c>
      <c r="BC70" s="32">
        <f>SUMIFS(Xero!$F:$F,Xero!$B:$B,Heron!BC$9,Xero!$A:$A,Heron!$A$4,Xero!$E:$E,Heron!$A70)+SUMIFS(Xero!$F:$F,Xero!$B:$B,Heron!BC$9,Xero!$A:$A,Heron!$A$5,Xero!$E:$E,Heron!$A70)</f>
        <v>0</v>
      </c>
      <c r="BD70" s="32">
        <f>SUMIFS(Xero!$F:$F,Xero!$B:$B,Heron!BD$9,Xero!$A:$A,Heron!$A$4,Xero!$E:$E,Heron!$A70)+SUMIFS(Xero!$F:$F,Xero!$B:$B,Heron!BD$9,Xero!$A:$A,Heron!$A$5,Xero!$E:$E,Heron!$A70)</f>
        <v>0</v>
      </c>
      <c r="BE70" s="32">
        <f>SUMIFS(Xero!$F:$F,Xero!$B:$B,Heron!BE$9,Xero!$A:$A,Heron!$A$4,Xero!$E:$E,Heron!$A70)+SUMIFS(Xero!$F:$F,Xero!$B:$B,Heron!BE$9,Xero!$A:$A,Heron!$A$5,Xero!$E:$E,Heron!$A70)</f>
        <v>0</v>
      </c>
      <c r="BF70" s="32">
        <f t="shared" si="9"/>
        <v>1489590.73</v>
      </c>
      <c r="BG70" s="1">
        <f t="shared" si="7"/>
        <v>1489590.73</v>
      </c>
      <c r="BH70" s="1">
        <f t="shared" si="8"/>
        <v>0</v>
      </c>
    </row>
    <row r="71" spans="1:60" ht="16" x14ac:dyDescent="0.2">
      <c r="A71" s="31" t="s">
        <v>1542</v>
      </c>
      <c r="D71" s="32">
        <f>SUMIFS(Xero!$F:$F,Xero!$B:$B,Heron!D$9,Xero!$A:$A,Heron!$A$4,Xero!$E:$E,Heron!$A71)+SUMIFS(Xero!$F:$F,Xero!$B:$B,Heron!D$9,Xero!$A:$A,Heron!$A$5,Xero!$E:$E,Heron!$A71)</f>
        <v>0</v>
      </c>
      <c r="E71" s="32">
        <f>SUMIFS(Xero!$F:$F,Xero!$B:$B,Heron!E$9,Xero!$A:$A,Heron!$A$4,Xero!$E:$E,Heron!$A71)+SUMIFS(Xero!$F:$F,Xero!$B:$B,Heron!E$9,Xero!$A:$A,Heron!$A$5,Xero!$E:$E,Heron!$A71)</f>
        <v>0</v>
      </c>
      <c r="F71" s="32">
        <f>SUMIFS(Xero!$F:$F,Xero!$B:$B,Heron!F$9,Xero!$A:$A,Heron!$A$4,Xero!$E:$E,Heron!$A71)+SUMIFS(Xero!$F:$F,Xero!$B:$B,Heron!F$9,Xero!$A:$A,Heron!$A$5,Xero!$E:$E,Heron!$A71)</f>
        <v>0</v>
      </c>
      <c r="G71" s="32">
        <f>SUMIFS(Xero!$F:$F,Xero!$B:$B,Heron!G$9,Xero!$A:$A,Heron!$A$4,Xero!$E:$E,Heron!$A71)+SUMIFS(Xero!$F:$F,Xero!$B:$B,Heron!G$9,Xero!$A:$A,Heron!$A$5,Xero!$E:$E,Heron!$A71)</f>
        <v>0</v>
      </c>
      <c r="H71" s="32">
        <f>SUMIFS(Xero!$F:$F,Xero!$B:$B,Heron!H$9,Xero!$A:$A,Heron!$A$4,Xero!$E:$E,Heron!$A71)+SUMIFS(Xero!$F:$F,Xero!$B:$B,Heron!H$9,Xero!$A:$A,Heron!$A$5,Xero!$E:$E,Heron!$A71)</f>
        <v>0</v>
      </c>
      <c r="I71" s="32">
        <f>SUMIFS(Xero!$F:$F,Xero!$B:$B,Heron!I$9,Xero!$A:$A,Heron!$A$4,Xero!$E:$E,Heron!$A71)+SUMIFS(Xero!$F:$F,Xero!$B:$B,Heron!I$9,Xero!$A:$A,Heron!$A$5,Xero!$E:$E,Heron!$A71)</f>
        <v>0</v>
      </c>
      <c r="J71" s="32">
        <f>SUMIFS(Xero!$F:$F,Xero!$B:$B,Heron!J$9,Xero!$A:$A,Heron!$A$4,Xero!$E:$E,Heron!$A71)+SUMIFS(Xero!$F:$F,Xero!$B:$B,Heron!J$9,Xero!$A:$A,Heron!$A$5,Xero!$E:$E,Heron!$A71)</f>
        <v>0</v>
      </c>
      <c r="K71" s="32">
        <f>SUMIFS(Xero!$F:$F,Xero!$B:$B,Heron!K$9,Xero!$A:$A,Heron!$A$4,Xero!$E:$E,Heron!$A71)+SUMIFS(Xero!$F:$F,Xero!$B:$B,Heron!K$9,Xero!$A:$A,Heron!$A$5,Xero!$E:$E,Heron!$A71)</f>
        <v>0</v>
      </c>
      <c r="L71" s="32">
        <f>SUMIFS(Xero!$F:$F,Xero!$B:$B,Heron!L$9,Xero!$A:$A,Heron!$A$4,Xero!$E:$E,Heron!$A71)+SUMIFS(Xero!$F:$F,Xero!$B:$B,Heron!L$9,Xero!$A:$A,Heron!$A$5,Xero!$E:$E,Heron!$A71)</f>
        <v>0</v>
      </c>
      <c r="M71" s="32">
        <f>SUMIFS(Xero!$F:$F,Xero!$B:$B,Heron!M$9,Xero!$A:$A,Heron!$A$4,Xero!$E:$E,Heron!$A71)+SUMIFS(Xero!$F:$F,Xero!$B:$B,Heron!M$9,Xero!$A:$A,Heron!$A$5,Xero!$E:$E,Heron!$A71)</f>
        <v>0</v>
      </c>
      <c r="N71" s="32">
        <f>SUMIFS(Xero!$F:$F,Xero!$B:$B,Heron!N$9,Xero!$A:$A,Heron!$A$4,Xero!$E:$E,Heron!$A71)+SUMIFS(Xero!$F:$F,Xero!$B:$B,Heron!N$9,Xero!$A:$A,Heron!$A$5,Xero!$E:$E,Heron!$A71)</f>
        <v>0</v>
      </c>
      <c r="O71" s="32">
        <f>SUMIFS(Xero!$F:$F,Xero!$B:$B,Heron!O$9,Xero!$A:$A,Heron!$A$4,Xero!$E:$E,Heron!$A71)+SUMIFS(Xero!$F:$F,Xero!$B:$B,Heron!O$9,Xero!$A:$A,Heron!$A$5,Xero!$E:$E,Heron!$A71)</f>
        <v>0</v>
      </c>
      <c r="P71" s="32">
        <f>SUMIFS(Xero!$F:$F,Xero!$B:$B,Heron!P$9,Xero!$A:$A,Heron!$A$4,Xero!$E:$E,Heron!$A71)+SUMIFS(Xero!$F:$F,Xero!$B:$B,Heron!P$9,Xero!$A:$A,Heron!$A$5,Xero!$E:$E,Heron!$A71)</f>
        <v>0</v>
      </c>
      <c r="Q71" s="32">
        <f>SUMIFS(Xero!$F:$F,Xero!$B:$B,Heron!Q$9,Xero!$A:$A,Heron!$A$4,Xero!$E:$E,Heron!$A71)+SUMIFS(Xero!$F:$F,Xero!$B:$B,Heron!Q$9,Xero!$A:$A,Heron!$A$5,Xero!$E:$E,Heron!$A71)</f>
        <v>0</v>
      </c>
      <c r="R71" s="32">
        <f>SUMIFS(Xero!$F:$F,Xero!$B:$B,Heron!R$9,Xero!$A:$A,Heron!$A$4,Xero!$E:$E,Heron!$A71)+SUMIFS(Xero!$F:$F,Xero!$B:$B,Heron!R$9,Xero!$A:$A,Heron!$A$5,Xero!$E:$E,Heron!$A71)</f>
        <v>0</v>
      </c>
      <c r="S71" s="32">
        <f>SUMIFS(Xero!$F:$F,Xero!$B:$B,Heron!S$9,Xero!$A:$A,Heron!$A$4,Xero!$E:$E,Heron!$A71)+SUMIFS(Xero!$F:$F,Xero!$B:$B,Heron!S$9,Xero!$A:$A,Heron!$A$5,Xero!$E:$E,Heron!$A71)</f>
        <v>0</v>
      </c>
      <c r="T71" s="32">
        <f>SUMIFS(Xero!$F:$F,Xero!$B:$B,Heron!T$9,Xero!$A:$A,Heron!$A$4,Xero!$E:$E,Heron!$A71)+SUMIFS(Xero!$F:$F,Xero!$B:$B,Heron!T$9,Xero!$A:$A,Heron!$A$5,Xero!$E:$E,Heron!$A71)</f>
        <v>0</v>
      </c>
      <c r="U71" s="32">
        <f>SUMIFS(Xero!$F:$F,Xero!$B:$B,Heron!U$9,Xero!$A:$A,Heron!$A$4,Xero!$E:$E,Heron!$A71)+SUMIFS(Xero!$F:$F,Xero!$B:$B,Heron!U$9,Xero!$A:$A,Heron!$A$5,Xero!$E:$E,Heron!$A71)</f>
        <v>0</v>
      </c>
      <c r="V71" s="32">
        <f>SUMIFS(Xero!$F:$F,Xero!$B:$B,Heron!V$9,Xero!$A:$A,Heron!$A$4,Xero!$E:$E,Heron!$A71)+SUMIFS(Xero!$F:$F,Xero!$B:$B,Heron!V$9,Xero!$A:$A,Heron!$A$5,Xero!$E:$E,Heron!$A71)</f>
        <v>0</v>
      </c>
      <c r="W71" s="32">
        <f>SUMIFS(Xero!$F:$F,Xero!$B:$B,Heron!W$9,Xero!$A:$A,Heron!$A$4,Xero!$E:$E,Heron!$A71)+SUMIFS(Xero!$F:$F,Xero!$B:$B,Heron!W$9,Xero!$A:$A,Heron!$A$5,Xero!$E:$E,Heron!$A71)</f>
        <v>0</v>
      </c>
      <c r="X71" s="32">
        <f>SUMIFS(Xero!$F:$F,Xero!$B:$B,Heron!X$9,Xero!$A:$A,Heron!$A$4,Xero!$E:$E,Heron!$A71)+SUMIFS(Xero!$F:$F,Xero!$B:$B,Heron!X$9,Xero!$A:$A,Heron!$A$5,Xero!$E:$E,Heron!$A71)</f>
        <v>376726.01</v>
      </c>
      <c r="Y71" s="32">
        <f>SUMIFS(Xero!$F:$F,Xero!$B:$B,Heron!Y$9,Xero!$A:$A,Heron!$A$4,Xero!$E:$E,Heron!$A71)+SUMIFS(Xero!$F:$F,Xero!$B:$B,Heron!Y$9,Xero!$A:$A,Heron!$A$5,Xero!$E:$E,Heron!$A71)</f>
        <v>324986.28000000003</v>
      </c>
      <c r="Z71" s="32">
        <f>SUMIFS(Xero!$F:$F,Xero!$B:$B,Heron!Z$9,Xero!$A:$A,Heron!$A$4,Xero!$E:$E,Heron!$A71)+SUMIFS(Xero!$F:$F,Xero!$B:$B,Heron!Z$9,Xero!$A:$A,Heron!$A$5,Xero!$E:$E,Heron!$A71)</f>
        <v>333904.11</v>
      </c>
      <c r="AA71" s="32">
        <f>SUMIFS(Xero!$F:$F,Xero!$B:$B,Heron!AA$9,Xero!$A:$A,Heron!$A$4,Xero!$E:$E,Heron!$A71)+SUMIFS(Xero!$F:$F,Xero!$B:$B,Heron!AA$9,Xero!$A:$A,Heron!$A$5,Xero!$E:$E,Heron!$A71)</f>
        <v>51945.21</v>
      </c>
      <c r="AB71" s="32">
        <f>SUMIFS(Xero!$F:$F,Xero!$B:$B,Heron!AB$9,Xero!$A:$A,Heron!$A$4,Xero!$E:$E,Heron!$A71)+SUMIFS(Xero!$F:$F,Xero!$B:$B,Heron!AB$9,Xero!$A:$A,Heron!$A$5,Xero!$E:$E,Heron!$A71)</f>
        <v>133335.60999999999</v>
      </c>
      <c r="AC71" s="32">
        <f>SUMIFS(Xero!$F:$F,Xero!$B:$B,Heron!AC$9,Xero!$A:$A,Heron!$A$4,Xero!$E:$E,Heron!$A71)+SUMIFS(Xero!$F:$F,Xero!$B:$B,Heron!AC$9,Xero!$A:$A,Heron!$A$5,Xero!$E:$E,Heron!$A71)</f>
        <v>55479.45</v>
      </c>
      <c r="AD71" s="32">
        <f>SUMIFS(Xero!$F:$F,Xero!$B:$B,Heron!AD$9,Xero!$A:$A,Heron!$A$4,Xero!$E:$E,Heron!$A71)+SUMIFS(Xero!$F:$F,Xero!$B:$B,Heron!AD$9,Xero!$A:$A,Heron!$A$5,Xero!$E:$E,Heron!$A71)</f>
        <v>117904.12</v>
      </c>
      <c r="AE71" s="32">
        <f>SUMIFS(Xero!$F:$F,Xero!$B:$B,Heron!AE$9,Xero!$A:$A,Heron!$A$4,Xero!$E:$E,Heron!$A71)+SUMIFS(Xero!$F:$F,Xero!$B:$B,Heron!AE$9,Xero!$A:$A,Heron!$A$5,Xero!$E:$E,Heron!$A71)</f>
        <v>0</v>
      </c>
      <c r="AF71" s="32">
        <f>SUMIFS(Xero!$F:$F,Xero!$B:$B,Heron!AF$9,Xero!$A:$A,Heron!$A$4,Xero!$E:$E,Heron!$A71)+SUMIFS(Xero!$F:$F,Xero!$B:$B,Heron!AF$9,Xero!$A:$A,Heron!$A$5,Xero!$E:$E,Heron!$A71)</f>
        <v>26630.13</v>
      </c>
      <c r="AG71" s="32">
        <f>SUMIFS(Xero!$F:$F,Xero!$B:$B,Heron!AG$9,Xero!$A:$A,Heron!$A$4,Xero!$E:$E,Heron!$A71)+SUMIFS(Xero!$F:$F,Xero!$B:$B,Heron!AG$9,Xero!$A:$A,Heron!$A$5,Xero!$E:$E,Heron!$A71)</f>
        <v>0</v>
      </c>
      <c r="AH71" s="32">
        <f>SUMIFS(Xero!$F:$F,Xero!$B:$B,Heron!AH$9,Xero!$A:$A,Heron!$A$4,Xero!$E:$E,Heron!$A71)+SUMIFS(Xero!$F:$F,Xero!$B:$B,Heron!AH$9,Xero!$A:$A,Heron!$A$5,Xero!$E:$E,Heron!$A71)</f>
        <v>0</v>
      </c>
      <c r="AI71" s="32">
        <f>SUMIFS(Xero!$F:$F,Xero!$B:$B,Heron!AI$9,Xero!$A:$A,Heron!$A$4,Xero!$E:$E,Heron!$A71)+SUMIFS(Xero!$F:$F,Xero!$B:$B,Heron!AI$9,Xero!$A:$A,Heron!$A$5,Xero!$E:$E,Heron!$A71)</f>
        <v>0</v>
      </c>
      <c r="AJ71" s="32">
        <f>SUMIFS(Xero!$F:$F,Xero!$B:$B,Heron!AJ$9,Xero!$A:$A,Heron!$A$4,Xero!$E:$E,Heron!$A71)+SUMIFS(Xero!$F:$F,Xero!$B:$B,Heron!AJ$9,Xero!$A:$A,Heron!$A$5,Xero!$E:$E,Heron!$A71)</f>
        <v>0</v>
      </c>
      <c r="AK71" s="32">
        <f>SUMIFS(Xero!$F:$F,Xero!$B:$B,Heron!AK$9,Xero!$A:$A,Heron!$A$4,Xero!$E:$E,Heron!$A71)+SUMIFS(Xero!$F:$F,Xero!$B:$B,Heron!AK$9,Xero!$A:$A,Heron!$A$5,Xero!$E:$E,Heron!$A71)</f>
        <v>0</v>
      </c>
      <c r="AL71" s="32">
        <f>SUMIFS(Xero!$F:$F,Xero!$B:$B,Heron!AL$9,Xero!$A:$A,Heron!$A$4,Xero!$E:$E,Heron!$A71)+SUMIFS(Xero!$F:$F,Xero!$B:$B,Heron!AL$9,Xero!$A:$A,Heron!$A$5,Xero!$E:$E,Heron!$A71)</f>
        <v>0</v>
      </c>
      <c r="AM71" s="32">
        <f>SUMIFS(Xero!$F:$F,Xero!$B:$B,Heron!AM$9,Xero!$A:$A,Heron!$A$4,Xero!$E:$E,Heron!$A71)+SUMIFS(Xero!$F:$F,Xero!$B:$B,Heron!AM$9,Xero!$A:$A,Heron!$A$5,Xero!$E:$E,Heron!$A71)</f>
        <v>0</v>
      </c>
      <c r="AN71" s="32">
        <f>SUMIFS(Xero!$F:$F,Xero!$B:$B,Heron!AN$9,Xero!$A:$A,Heron!$A$4,Xero!$E:$E,Heron!$A71)+SUMIFS(Xero!$F:$F,Xero!$B:$B,Heron!AN$9,Xero!$A:$A,Heron!$A$5,Xero!$E:$E,Heron!$A71)</f>
        <v>0</v>
      </c>
      <c r="AO71" s="32">
        <f>SUMIFS(Xero!$F:$F,Xero!$B:$B,Heron!AO$9,Xero!$A:$A,Heron!$A$4,Xero!$E:$E,Heron!$A71)+SUMIFS(Xero!$F:$F,Xero!$B:$B,Heron!AO$9,Xero!$A:$A,Heron!$A$5,Xero!$E:$E,Heron!$A71)</f>
        <v>0</v>
      </c>
      <c r="AP71" s="32">
        <f>SUMIFS(Xero!$F:$F,Xero!$B:$B,Heron!AP$9,Xero!$A:$A,Heron!$A$4,Xero!$E:$E,Heron!$A71)+SUMIFS(Xero!$F:$F,Xero!$B:$B,Heron!AP$9,Xero!$A:$A,Heron!$A$5,Xero!$E:$E,Heron!$A71)</f>
        <v>0</v>
      </c>
      <c r="AQ71" s="32">
        <f>SUMIFS(Xero!$F:$F,Xero!$B:$B,Heron!AQ$9,Xero!$A:$A,Heron!$A$4,Xero!$E:$E,Heron!$A71)+SUMIFS(Xero!$F:$F,Xero!$B:$B,Heron!AQ$9,Xero!$A:$A,Heron!$A$5,Xero!$E:$E,Heron!$A71)</f>
        <v>0</v>
      </c>
      <c r="AR71" s="32">
        <f>SUMIFS(Xero!$F:$F,Xero!$B:$B,Heron!AR$9,Xero!$A:$A,Heron!$A$4,Xero!$E:$E,Heron!$A71)+SUMIFS(Xero!$F:$F,Xero!$B:$B,Heron!AR$9,Xero!$A:$A,Heron!$A$5,Xero!$E:$E,Heron!$A71)</f>
        <v>0</v>
      </c>
      <c r="AS71" s="32">
        <f>SUMIFS(Xero!$F:$F,Xero!$B:$B,Heron!AS$9,Xero!$A:$A,Heron!$A$4,Xero!$E:$E,Heron!$A71)+SUMIFS(Xero!$F:$F,Xero!$B:$B,Heron!AS$9,Xero!$A:$A,Heron!$A$5,Xero!$E:$E,Heron!$A71)</f>
        <v>0</v>
      </c>
      <c r="AT71" s="32">
        <f>SUMIFS(Xero!$F:$F,Xero!$B:$B,Heron!AT$9,Xero!$A:$A,Heron!$A$4,Xero!$E:$E,Heron!$A71)+SUMIFS(Xero!$F:$F,Xero!$B:$B,Heron!AT$9,Xero!$A:$A,Heron!$A$5,Xero!$E:$E,Heron!$A71)</f>
        <v>0</v>
      </c>
      <c r="AU71" s="32">
        <f>SUMIFS(Xero!$F:$F,Xero!$B:$B,Heron!AU$9,Xero!$A:$A,Heron!$A$4,Xero!$E:$E,Heron!$A71)+SUMIFS(Xero!$F:$F,Xero!$B:$B,Heron!AU$9,Xero!$A:$A,Heron!$A$5,Xero!$E:$E,Heron!$A71)</f>
        <v>0</v>
      </c>
      <c r="AV71" s="32">
        <f>SUMIFS(Xero!$F:$F,Xero!$B:$B,Heron!AV$9,Xero!$A:$A,Heron!$A$4,Xero!$E:$E,Heron!$A71)+SUMIFS(Xero!$F:$F,Xero!$B:$B,Heron!AV$9,Xero!$A:$A,Heron!$A$5,Xero!$E:$E,Heron!$A71)</f>
        <v>0</v>
      </c>
      <c r="AW71" s="32">
        <f>SUMIFS(Xero!$F:$F,Xero!$B:$B,Heron!AW$9,Xero!$A:$A,Heron!$A$4,Xero!$E:$E,Heron!$A71)+SUMIFS(Xero!$F:$F,Xero!$B:$B,Heron!AW$9,Xero!$A:$A,Heron!$A$5,Xero!$E:$E,Heron!$A71)</f>
        <v>0</v>
      </c>
      <c r="AX71" s="32">
        <f>SUMIFS(Xero!$F:$F,Xero!$B:$B,Heron!AX$9,Xero!$A:$A,Heron!$A$4,Xero!$E:$E,Heron!$A71)+SUMIFS(Xero!$F:$F,Xero!$B:$B,Heron!AX$9,Xero!$A:$A,Heron!$A$5,Xero!$E:$E,Heron!$A71)</f>
        <v>0</v>
      </c>
      <c r="AY71" s="32">
        <f>SUMIFS(Xero!$F:$F,Xero!$B:$B,Heron!AY$9,Xero!$A:$A,Heron!$A$4,Xero!$E:$E,Heron!$A71)+SUMIFS(Xero!$F:$F,Xero!$B:$B,Heron!AY$9,Xero!$A:$A,Heron!$A$5,Xero!$E:$E,Heron!$A71)</f>
        <v>0</v>
      </c>
      <c r="AZ71" s="32">
        <f>SUMIFS(Xero!$F:$F,Xero!$B:$B,Heron!AZ$9,Xero!$A:$A,Heron!$A$4,Xero!$E:$E,Heron!$A71)+SUMIFS(Xero!$F:$F,Xero!$B:$B,Heron!AZ$9,Xero!$A:$A,Heron!$A$5,Xero!$E:$E,Heron!$A71)</f>
        <v>0</v>
      </c>
      <c r="BA71" s="32">
        <f>SUMIFS(Xero!$F:$F,Xero!$B:$B,Heron!BA$9,Xero!$A:$A,Heron!$A$4,Xero!$E:$E,Heron!$A71)+SUMIFS(Xero!$F:$F,Xero!$B:$B,Heron!BA$9,Xero!$A:$A,Heron!$A$5,Xero!$E:$E,Heron!$A71)</f>
        <v>0</v>
      </c>
      <c r="BB71" s="32">
        <f>SUMIFS(Xero!$F:$F,Xero!$B:$B,Heron!BB$9,Xero!$A:$A,Heron!$A$4,Xero!$E:$E,Heron!$A71)+SUMIFS(Xero!$F:$F,Xero!$B:$B,Heron!BB$9,Xero!$A:$A,Heron!$A$5,Xero!$E:$E,Heron!$A71)</f>
        <v>0</v>
      </c>
      <c r="BC71" s="32">
        <f>SUMIFS(Xero!$F:$F,Xero!$B:$B,Heron!BC$9,Xero!$A:$A,Heron!$A$4,Xero!$E:$E,Heron!$A71)+SUMIFS(Xero!$F:$F,Xero!$B:$B,Heron!BC$9,Xero!$A:$A,Heron!$A$5,Xero!$E:$E,Heron!$A71)</f>
        <v>0</v>
      </c>
      <c r="BD71" s="32">
        <f>SUMIFS(Xero!$F:$F,Xero!$B:$B,Heron!BD$9,Xero!$A:$A,Heron!$A$4,Xero!$E:$E,Heron!$A71)+SUMIFS(Xero!$F:$F,Xero!$B:$B,Heron!BD$9,Xero!$A:$A,Heron!$A$5,Xero!$E:$E,Heron!$A71)</f>
        <v>0</v>
      </c>
      <c r="BE71" s="32">
        <f>SUMIFS(Xero!$F:$F,Xero!$B:$B,Heron!BE$9,Xero!$A:$A,Heron!$A$4,Xero!$E:$E,Heron!$A71)+SUMIFS(Xero!$F:$F,Xero!$B:$B,Heron!BE$9,Xero!$A:$A,Heron!$A$5,Xero!$E:$E,Heron!$A71)</f>
        <v>0</v>
      </c>
      <c r="BF71" s="32">
        <f t="shared" si="9"/>
        <v>1420910.92</v>
      </c>
      <c r="BG71" s="1">
        <f t="shared" si="7"/>
        <v>1420910.92</v>
      </c>
      <c r="BH71" s="1">
        <f t="shared" si="8"/>
        <v>0</v>
      </c>
    </row>
    <row r="72" spans="1:60" ht="16" x14ac:dyDescent="0.2">
      <c r="A72" s="31" t="s">
        <v>1598</v>
      </c>
      <c r="D72" s="32">
        <f>SUMIFS(Xero!$F:$F,Xero!$B:$B,Heron!D$9,Xero!$A:$A,Heron!$A$4,Xero!$E:$E,Heron!$A72)+SUMIFS(Xero!$F:$F,Xero!$B:$B,Heron!D$9,Xero!$A:$A,Heron!$A$5,Xero!$E:$E,Heron!$A72)</f>
        <v>0</v>
      </c>
      <c r="E72" s="32">
        <f>SUMIFS(Xero!$F:$F,Xero!$B:$B,Heron!E$9,Xero!$A:$A,Heron!$A$4,Xero!$E:$E,Heron!$A72)+SUMIFS(Xero!$F:$F,Xero!$B:$B,Heron!E$9,Xero!$A:$A,Heron!$A$5,Xero!$E:$E,Heron!$A72)</f>
        <v>0</v>
      </c>
      <c r="F72" s="32">
        <f>SUMIFS(Xero!$F:$F,Xero!$B:$B,Heron!F$9,Xero!$A:$A,Heron!$A$4,Xero!$E:$E,Heron!$A72)+SUMIFS(Xero!$F:$F,Xero!$B:$B,Heron!F$9,Xero!$A:$A,Heron!$A$5,Xero!$E:$E,Heron!$A72)</f>
        <v>0</v>
      </c>
      <c r="G72" s="32">
        <f>SUMIFS(Xero!$F:$F,Xero!$B:$B,Heron!G$9,Xero!$A:$A,Heron!$A$4,Xero!$E:$E,Heron!$A72)+SUMIFS(Xero!$F:$F,Xero!$B:$B,Heron!G$9,Xero!$A:$A,Heron!$A$5,Xero!$E:$E,Heron!$A72)</f>
        <v>0</v>
      </c>
      <c r="H72" s="32">
        <f>SUMIFS(Xero!$F:$F,Xero!$B:$B,Heron!H$9,Xero!$A:$A,Heron!$A$4,Xero!$E:$E,Heron!$A72)+SUMIFS(Xero!$F:$F,Xero!$B:$B,Heron!H$9,Xero!$A:$A,Heron!$A$5,Xero!$E:$E,Heron!$A72)</f>
        <v>0</v>
      </c>
      <c r="I72" s="32">
        <f>SUMIFS(Xero!$F:$F,Xero!$B:$B,Heron!I$9,Xero!$A:$A,Heron!$A$4,Xero!$E:$E,Heron!$A72)+SUMIFS(Xero!$F:$F,Xero!$B:$B,Heron!I$9,Xero!$A:$A,Heron!$A$5,Xero!$E:$E,Heron!$A72)</f>
        <v>0</v>
      </c>
      <c r="J72" s="32">
        <f>SUMIFS(Xero!$F:$F,Xero!$B:$B,Heron!J$9,Xero!$A:$A,Heron!$A$4,Xero!$E:$E,Heron!$A72)+SUMIFS(Xero!$F:$F,Xero!$B:$B,Heron!J$9,Xero!$A:$A,Heron!$A$5,Xero!$E:$E,Heron!$A72)</f>
        <v>0</v>
      </c>
      <c r="K72" s="32">
        <f>SUMIFS(Xero!$F:$F,Xero!$B:$B,Heron!K$9,Xero!$A:$A,Heron!$A$4,Xero!$E:$E,Heron!$A72)+SUMIFS(Xero!$F:$F,Xero!$B:$B,Heron!K$9,Xero!$A:$A,Heron!$A$5,Xero!$E:$E,Heron!$A72)</f>
        <v>0</v>
      </c>
      <c r="L72" s="32">
        <f>SUMIFS(Xero!$F:$F,Xero!$B:$B,Heron!L$9,Xero!$A:$A,Heron!$A$4,Xero!$E:$E,Heron!$A72)+SUMIFS(Xero!$F:$F,Xero!$B:$B,Heron!L$9,Xero!$A:$A,Heron!$A$5,Xero!$E:$E,Heron!$A72)</f>
        <v>0</v>
      </c>
      <c r="M72" s="32">
        <f>SUMIFS(Xero!$F:$F,Xero!$B:$B,Heron!M$9,Xero!$A:$A,Heron!$A$4,Xero!$E:$E,Heron!$A72)+SUMIFS(Xero!$F:$F,Xero!$B:$B,Heron!M$9,Xero!$A:$A,Heron!$A$5,Xero!$E:$E,Heron!$A72)</f>
        <v>0</v>
      </c>
      <c r="N72" s="32">
        <f>SUMIFS(Xero!$F:$F,Xero!$B:$B,Heron!N$9,Xero!$A:$A,Heron!$A$4,Xero!$E:$E,Heron!$A72)+SUMIFS(Xero!$F:$F,Xero!$B:$B,Heron!N$9,Xero!$A:$A,Heron!$A$5,Xero!$E:$E,Heron!$A72)</f>
        <v>0</v>
      </c>
      <c r="O72" s="32">
        <f>SUMIFS(Xero!$F:$F,Xero!$B:$B,Heron!O$9,Xero!$A:$A,Heron!$A$4,Xero!$E:$E,Heron!$A72)+SUMIFS(Xero!$F:$F,Xero!$B:$B,Heron!O$9,Xero!$A:$A,Heron!$A$5,Xero!$E:$E,Heron!$A72)</f>
        <v>0</v>
      </c>
      <c r="P72" s="32">
        <f>SUMIFS(Xero!$F:$F,Xero!$B:$B,Heron!P$9,Xero!$A:$A,Heron!$A$4,Xero!$E:$E,Heron!$A72)+SUMIFS(Xero!$F:$F,Xero!$B:$B,Heron!P$9,Xero!$A:$A,Heron!$A$5,Xero!$E:$E,Heron!$A72)</f>
        <v>0</v>
      </c>
      <c r="Q72" s="32">
        <f>SUMIFS(Xero!$F:$F,Xero!$B:$B,Heron!Q$9,Xero!$A:$A,Heron!$A$4,Xero!$E:$E,Heron!$A72)+SUMIFS(Xero!$F:$F,Xero!$B:$B,Heron!Q$9,Xero!$A:$A,Heron!$A$5,Xero!$E:$E,Heron!$A72)</f>
        <v>0</v>
      </c>
      <c r="R72" s="32">
        <f>SUMIFS(Xero!$F:$F,Xero!$B:$B,Heron!R$9,Xero!$A:$A,Heron!$A$4,Xero!$E:$E,Heron!$A72)+SUMIFS(Xero!$F:$F,Xero!$B:$B,Heron!R$9,Xero!$A:$A,Heron!$A$5,Xero!$E:$E,Heron!$A72)</f>
        <v>0</v>
      </c>
      <c r="S72" s="32">
        <f>SUMIFS(Xero!$F:$F,Xero!$B:$B,Heron!S$9,Xero!$A:$A,Heron!$A$4,Xero!$E:$E,Heron!$A72)+SUMIFS(Xero!$F:$F,Xero!$B:$B,Heron!S$9,Xero!$A:$A,Heron!$A$5,Xero!$E:$E,Heron!$A72)</f>
        <v>0</v>
      </c>
      <c r="T72" s="32">
        <f>SUMIFS(Xero!$F:$F,Xero!$B:$B,Heron!T$9,Xero!$A:$A,Heron!$A$4,Xero!$E:$E,Heron!$A72)+SUMIFS(Xero!$F:$F,Xero!$B:$B,Heron!T$9,Xero!$A:$A,Heron!$A$5,Xero!$E:$E,Heron!$A72)</f>
        <v>0</v>
      </c>
      <c r="U72" s="32">
        <f>SUMIFS(Xero!$F:$F,Xero!$B:$B,Heron!U$9,Xero!$A:$A,Heron!$A$4,Xero!$E:$E,Heron!$A72)+SUMIFS(Xero!$F:$F,Xero!$B:$B,Heron!U$9,Xero!$A:$A,Heron!$A$5,Xero!$E:$E,Heron!$A72)</f>
        <v>0</v>
      </c>
      <c r="V72" s="32">
        <f>SUMIFS(Xero!$F:$F,Xero!$B:$B,Heron!V$9,Xero!$A:$A,Heron!$A$4,Xero!$E:$E,Heron!$A72)+SUMIFS(Xero!$F:$F,Xero!$B:$B,Heron!V$9,Xero!$A:$A,Heron!$A$5,Xero!$E:$E,Heron!$A72)</f>
        <v>0</v>
      </c>
      <c r="W72" s="32">
        <f>SUMIFS(Xero!$F:$F,Xero!$B:$B,Heron!W$9,Xero!$A:$A,Heron!$A$4,Xero!$E:$E,Heron!$A72)+SUMIFS(Xero!$F:$F,Xero!$B:$B,Heron!W$9,Xero!$A:$A,Heron!$A$5,Xero!$E:$E,Heron!$A72)</f>
        <v>0</v>
      </c>
      <c r="X72" s="32">
        <f>SUMIFS(Xero!$F:$F,Xero!$B:$B,Heron!X$9,Xero!$A:$A,Heron!$A$4,Xero!$E:$E,Heron!$A72)+SUMIFS(Xero!$F:$F,Xero!$B:$B,Heron!X$9,Xero!$A:$A,Heron!$A$5,Xero!$E:$E,Heron!$A72)</f>
        <v>0</v>
      </c>
      <c r="Y72" s="32">
        <f>SUMIFS(Xero!$F:$F,Xero!$B:$B,Heron!Y$9,Xero!$A:$A,Heron!$A$4,Xero!$E:$E,Heron!$A72)+SUMIFS(Xero!$F:$F,Xero!$B:$B,Heron!Y$9,Xero!$A:$A,Heron!$A$5,Xero!$E:$E,Heron!$A72)</f>
        <v>0</v>
      </c>
      <c r="Z72" s="32">
        <f>SUMIFS(Xero!$F:$F,Xero!$B:$B,Heron!Z$9,Xero!$A:$A,Heron!$A$4,Xero!$E:$E,Heron!$A72)+SUMIFS(Xero!$F:$F,Xero!$B:$B,Heron!Z$9,Xero!$A:$A,Heron!$A$5,Xero!$E:$E,Heron!$A72)</f>
        <v>138082.19</v>
      </c>
      <c r="AA72" s="32">
        <f>SUMIFS(Xero!$F:$F,Xero!$B:$B,Heron!AA$9,Xero!$A:$A,Heron!$A$4,Xero!$E:$E,Heron!$A72)+SUMIFS(Xero!$F:$F,Xero!$B:$B,Heron!AA$9,Xero!$A:$A,Heron!$A$5,Xero!$E:$E,Heron!$A72)</f>
        <v>0</v>
      </c>
      <c r="AB72" s="32">
        <f>SUMIFS(Xero!$F:$F,Xero!$B:$B,Heron!AB$9,Xero!$A:$A,Heron!$A$4,Xero!$E:$E,Heron!$A72)+SUMIFS(Xero!$F:$F,Xero!$B:$B,Heron!AB$9,Xero!$A:$A,Heron!$A$5,Xero!$E:$E,Heron!$A72)</f>
        <v>0</v>
      </c>
      <c r="AC72" s="32">
        <f>SUMIFS(Xero!$F:$F,Xero!$B:$B,Heron!AC$9,Xero!$A:$A,Heron!$A$4,Xero!$E:$E,Heron!$A72)+SUMIFS(Xero!$F:$F,Xero!$B:$B,Heron!AC$9,Xero!$A:$A,Heron!$A$5,Xero!$E:$E,Heron!$A72)</f>
        <v>14451.92</v>
      </c>
      <c r="AD72" s="32">
        <f>SUMIFS(Xero!$F:$F,Xero!$B:$B,Heron!AD$9,Xero!$A:$A,Heron!$A$4,Xero!$E:$E,Heron!$A72)+SUMIFS(Xero!$F:$F,Xero!$B:$B,Heron!AD$9,Xero!$A:$A,Heron!$A$5,Xero!$E:$E,Heron!$A72)</f>
        <v>33052.06</v>
      </c>
      <c r="AE72" s="32">
        <f>SUMIFS(Xero!$F:$F,Xero!$B:$B,Heron!AE$9,Xero!$A:$A,Heron!$A$4,Xero!$E:$E,Heron!$A72)+SUMIFS(Xero!$F:$F,Xero!$B:$B,Heron!AE$9,Xero!$A:$A,Heron!$A$5,Xero!$E:$E,Heron!$A72)</f>
        <v>-30</v>
      </c>
      <c r="AF72" s="32">
        <f>SUMIFS(Xero!$F:$F,Xero!$B:$B,Heron!AF$9,Xero!$A:$A,Heron!$A$4,Xero!$E:$E,Heron!$A72)+SUMIFS(Xero!$F:$F,Xero!$B:$B,Heron!AF$9,Xero!$A:$A,Heron!$A$5,Xero!$E:$E,Heron!$A72)</f>
        <v>0</v>
      </c>
      <c r="AG72" s="32">
        <f>SUMIFS(Xero!$F:$F,Xero!$B:$B,Heron!AG$9,Xero!$A:$A,Heron!$A$4,Xero!$E:$E,Heron!$A72)+SUMIFS(Xero!$F:$F,Xero!$B:$B,Heron!AG$9,Xero!$A:$A,Heron!$A$5,Xero!$E:$E,Heron!$A72)</f>
        <v>36699.18</v>
      </c>
      <c r="AH72" s="32">
        <f>SUMIFS(Xero!$F:$F,Xero!$B:$B,Heron!AH$9,Xero!$A:$A,Heron!$A$4,Xero!$E:$E,Heron!$A72)+SUMIFS(Xero!$F:$F,Xero!$B:$B,Heron!AH$9,Xero!$A:$A,Heron!$A$5,Xero!$E:$E,Heron!$A72)</f>
        <v>91616.44</v>
      </c>
      <c r="AI72" s="32">
        <f>SUMIFS(Xero!$F:$F,Xero!$B:$B,Heron!AI$9,Xero!$A:$A,Heron!$A$4,Xero!$E:$E,Heron!$A72)+SUMIFS(Xero!$F:$F,Xero!$B:$B,Heron!AI$9,Xero!$A:$A,Heron!$A$5,Xero!$E:$E,Heron!$A72)</f>
        <v>0</v>
      </c>
      <c r="AJ72" s="32">
        <f>SUMIFS(Xero!$F:$F,Xero!$B:$B,Heron!AJ$9,Xero!$A:$A,Heron!$A$4,Xero!$E:$E,Heron!$A72)+SUMIFS(Xero!$F:$F,Xero!$B:$B,Heron!AJ$9,Xero!$A:$A,Heron!$A$5,Xero!$E:$E,Heron!$A72)</f>
        <v>0</v>
      </c>
      <c r="AK72" s="32">
        <f>SUMIFS(Xero!$F:$F,Xero!$B:$B,Heron!AK$9,Xero!$A:$A,Heron!$A$4,Xero!$E:$E,Heron!$A72)+SUMIFS(Xero!$F:$F,Xero!$B:$B,Heron!AK$9,Xero!$A:$A,Heron!$A$5,Xero!$E:$E,Heron!$A72)</f>
        <v>92712.320000000007</v>
      </c>
      <c r="AL72" s="32">
        <f>SUMIFS(Xero!$F:$F,Xero!$B:$B,Heron!AL$9,Xero!$A:$A,Heron!$A$4,Xero!$E:$E,Heron!$A72)+SUMIFS(Xero!$F:$F,Xero!$B:$B,Heron!AL$9,Xero!$A:$A,Heron!$A$5,Xero!$E:$E,Heron!$A72)</f>
        <v>52778.080000000002</v>
      </c>
      <c r="AM72" s="32">
        <f>SUMIFS(Xero!$F:$F,Xero!$B:$B,Heron!AM$9,Xero!$A:$A,Heron!$A$4,Xero!$E:$E,Heron!$A72)+SUMIFS(Xero!$F:$F,Xero!$B:$B,Heron!AM$9,Xero!$A:$A,Heron!$A$5,Xero!$E:$E,Heron!$A72)</f>
        <v>314189.8</v>
      </c>
      <c r="AN72" s="32">
        <f>SUMIFS(Xero!$F:$F,Xero!$B:$B,Heron!AN$9,Xero!$A:$A,Heron!$A$4,Xero!$E:$E,Heron!$A72)+SUMIFS(Xero!$F:$F,Xero!$B:$B,Heron!AN$9,Xero!$A:$A,Heron!$A$5,Xero!$E:$E,Heron!$A72)</f>
        <v>0</v>
      </c>
      <c r="AO72" s="32">
        <f>SUMIFS(Xero!$F:$F,Xero!$B:$B,Heron!AO$9,Xero!$A:$A,Heron!$A$4,Xero!$E:$E,Heron!$A72)+SUMIFS(Xero!$F:$F,Xero!$B:$B,Heron!AO$9,Xero!$A:$A,Heron!$A$5,Xero!$E:$E,Heron!$A72)</f>
        <v>0</v>
      </c>
      <c r="AP72" s="32">
        <f>SUMIFS(Xero!$F:$F,Xero!$B:$B,Heron!AP$9,Xero!$A:$A,Heron!$A$4,Xero!$E:$E,Heron!$A72)+SUMIFS(Xero!$F:$F,Xero!$B:$B,Heron!AP$9,Xero!$A:$A,Heron!$A$5,Xero!$E:$E,Heron!$A72)</f>
        <v>0</v>
      </c>
      <c r="AQ72" s="32">
        <f>SUMIFS(Xero!$F:$F,Xero!$B:$B,Heron!AQ$9,Xero!$A:$A,Heron!$A$4,Xero!$E:$E,Heron!$A72)+SUMIFS(Xero!$F:$F,Xero!$B:$B,Heron!AQ$9,Xero!$A:$A,Heron!$A$5,Xero!$E:$E,Heron!$A72)</f>
        <v>0</v>
      </c>
      <c r="AR72" s="32">
        <f>SUMIFS(Xero!$F:$F,Xero!$B:$B,Heron!AR$9,Xero!$A:$A,Heron!$A$4,Xero!$E:$E,Heron!$A72)+SUMIFS(Xero!$F:$F,Xero!$B:$B,Heron!AR$9,Xero!$A:$A,Heron!$A$5,Xero!$E:$E,Heron!$A72)</f>
        <v>0</v>
      </c>
      <c r="AS72" s="32">
        <f>SUMIFS(Xero!$F:$F,Xero!$B:$B,Heron!AS$9,Xero!$A:$A,Heron!$A$4,Xero!$E:$E,Heron!$A72)+SUMIFS(Xero!$F:$F,Xero!$B:$B,Heron!AS$9,Xero!$A:$A,Heron!$A$5,Xero!$E:$E,Heron!$A72)</f>
        <v>0</v>
      </c>
      <c r="AT72" s="32">
        <f>SUMIFS(Xero!$F:$F,Xero!$B:$B,Heron!AT$9,Xero!$A:$A,Heron!$A$4,Xero!$E:$E,Heron!$A72)+SUMIFS(Xero!$F:$F,Xero!$B:$B,Heron!AT$9,Xero!$A:$A,Heron!$A$5,Xero!$E:$E,Heron!$A72)</f>
        <v>0</v>
      </c>
      <c r="AU72" s="32">
        <f>SUMIFS(Xero!$F:$F,Xero!$B:$B,Heron!AU$9,Xero!$A:$A,Heron!$A$4,Xero!$E:$E,Heron!$A72)+SUMIFS(Xero!$F:$F,Xero!$B:$B,Heron!AU$9,Xero!$A:$A,Heron!$A$5,Xero!$E:$E,Heron!$A72)</f>
        <v>0</v>
      </c>
      <c r="AV72" s="32">
        <f>SUMIFS(Xero!$F:$F,Xero!$B:$B,Heron!AV$9,Xero!$A:$A,Heron!$A$4,Xero!$E:$E,Heron!$A72)+SUMIFS(Xero!$F:$F,Xero!$B:$B,Heron!AV$9,Xero!$A:$A,Heron!$A$5,Xero!$E:$E,Heron!$A72)</f>
        <v>0</v>
      </c>
      <c r="AW72" s="32">
        <f>SUMIFS(Xero!$F:$F,Xero!$B:$B,Heron!AW$9,Xero!$A:$A,Heron!$A$4,Xero!$E:$E,Heron!$A72)+SUMIFS(Xero!$F:$F,Xero!$B:$B,Heron!AW$9,Xero!$A:$A,Heron!$A$5,Xero!$E:$E,Heron!$A72)</f>
        <v>0</v>
      </c>
      <c r="AX72" s="32">
        <f>SUMIFS(Xero!$F:$F,Xero!$B:$B,Heron!AX$9,Xero!$A:$A,Heron!$A$4,Xero!$E:$E,Heron!$A72)+SUMIFS(Xero!$F:$F,Xero!$B:$B,Heron!AX$9,Xero!$A:$A,Heron!$A$5,Xero!$E:$E,Heron!$A72)</f>
        <v>0</v>
      </c>
      <c r="AY72" s="32">
        <f>SUMIFS(Xero!$F:$F,Xero!$B:$B,Heron!AY$9,Xero!$A:$A,Heron!$A$4,Xero!$E:$E,Heron!$A72)+SUMIFS(Xero!$F:$F,Xero!$B:$B,Heron!AY$9,Xero!$A:$A,Heron!$A$5,Xero!$E:$E,Heron!$A72)</f>
        <v>0</v>
      </c>
      <c r="AZ72" s="32">
        <f>SUMIFS(Xero!$F:$F,Xero!$B:$B,Heron!AZ$9,Xero!$A:$A,Heron!$A$4,Xero!$E:$E,Heron!$A72)+SUMIFS(Xero!$F:$F,Xero!$B:$B,Heron!AZ$9,Xero!$A:$A,Heron!$A$5,Xero!$E:$E,Heron!$A72)</f>
        <v>0</v>
      </c>
      <c r="BA72" s="32">
        <f>SUMIFS(Xero!$F:$F,Xero!$B:$B,Heron!BA$9,Xero!$A:$A,Heron!$A$4,Xero!$E:$E,Heron!$A72)+SUMIFS(Xero!$F:$F,Xero!$B:$B,Heron!BA$9,Xero!$A:$A,Heron!$A$5,Xero!$E:$E,Heron!$A72)</f>
        <v>0</v>
      </c>
      <c r="BB72" s="32">
        <f>SUMIFS(Xero!$F:$F,Xero!$B:$B,Heron!BB$9,Xero!$A:$A,Heron!$A$4,Xero!$E:$E,Heron!$A72)+SUMIFS(Xero!$F:$F,Xero!$B:$B,Heron!BB$9,Xero!$A:$A,Heron!$A$5,Xero!$E:$E,Heron!$A72)</f>
        <v>0</v>
      </c>
      <c r="BC72" s="32">
        <f>SUMIFS(Xero!$F:$F,Xero!$B:$B,Heron!BC$9,Xero!$A:$A,Heron!$A$4,Xero!$E:$E,Heron!$A72)+SUMIFS(Xero!$F:$F,Xero!$B:$B,Heron!BC$9,Xero!$A:$A,Heron!$A$5,Xero!$E:$E,Heron!$A72)</f>
        <v>0</v>
      </c>
      <c r="BD72" s="32">
        <f>SUMIFS(Xero!$F:$F,Xero!$B:$B,Heron!BD$9,Xero!$A:$A,Heron!$A$4,Xero!$E:$E,Heron!$A72)+SUMIFS(Xero!$F:$F,Xero!$B:$B,Heron!BD$9,Xero!$A:$A,Heron!$A$5,Xero!$E:$E,Heron!$A72)</f>
        <v>0</v>
      </c>
      <c r="BE72" s="32">
        <f>SUMIFS(Xero!$F:$F,Xero!$B:$B,Heron!BE$9,Xero!$A:$A,Heron!$A$4,Xero!$E:$E,Heron!$A72)+SUMIFS(Xero!$F:$F,Xero!$B:$B,Heron!BE$9,Xero!$A:$A,Heron!$A$5,Xero!$E:$E,Heron!$A72)</f>
        <v>0</v>
      </c>
      <c r="BF72" s="32">
        <f t="shared" si="9"/>
        <v>773551.99</v>
      </c>
      <c r="BG72" s="1">
        <f t="shared" si="7"/>
        <v>773551.99</v>
      </c>
      <c r="BH72" s="1">
        <f t="shared" si="8"/>
        <v>0</v>
      </c>
    </row>
    <row r="73" spans="1:60" ht="16" x14ac:dyDescent="0.2">
      <c r="A73" s="31" t="s">
        <v>1544</v>
      </c>
      <c r="D73" s="32">
        <f>SUMIFS(Xero!$F:$F,Xero!$B:$B,Heron!D$9,Xero!$A:$A,Heron!$A$4,Xero!$E:$E,Heron!$A73)+SUMIFS(Xero!$F:$F,Xero!$B:$B,Heron!D$9,Xero!$A:$A,Heron!$A$5,Xero!$E:$E,Heron!$A73)+SUMIFS(Investors!$S:$S,Investors!$G:$G,FALSE,Investors!$O:$O,FALSE,Investors!$P:$P,FALSE,Investors!$K:$K,"&lt;="&amp;Heron!D$9,Investors!$K:$K,"&gt;"&amp;Heron!C$9)</f>
        <v>0</v>
      </c>
      <c r="E73" s="32">
        <f>SUMIFS(Xero!$F:$F,Xero!$B:$B,Heron!E$9,Xero!$A:$A,Heron!$A$4,Xero!$E:$E,Heron!$A73)+SUMIFS(Xero!$F:$F,Xero!$B:$B,Heron!E$9,Xero!$A:$A,Heron!$A$5,Xero!$E:$E,Heron!$A73)+SUMIFS(Investors!$S:$S,Investors!$G:$G,FALSE,Investors!$O:$O,FALSE,Investors!$P:$P,FALSE,Investors!$K:$K,"&lt;="&amp;Heron!E$9,Investors!$K:$K,"&gt;"&amp;Heron!D$9)</f>
        <v>0</v>
      </c>
      <c r="F73" s="32">
        <f>SUMIFS(Xero!$F:$F,Xero!$B:$B,Heron!F$9,Xero!$A:$A,Heron!$A$4,Xero!$E:$E,Heron!$A73)+SUMIFS(Xero!$F:$F,Xero!$B:$B,Heron!F$9,Xero!$A:$A,Heron!$A$5,Xero!$E:$E,Heron!$A73)+SUMIFS(Investors!$S:$S,Investors!$G:$G,FALSE,Investors!$O:$O,FALSE,Investors!$P:$P,FALSE,Investors!$K:$K,"&lt;="&amp;Heron!F$9,Investors!$K:$K,"&gt;"&amp;Heron!E$9)</f>
        <v>0</v>
      </c>
      <c r="G73" s="32">
        <f>SUMIFS(Xero!$F:$F,Xero!$B:$B,Heron!G$9,Xero!$A:$A,Heron!$A$4,Xero!$E:$E,Heron!$A73)+SUMIFS(Xero!$F:$F,Xero!$B:$B,Heron!G$9,Xero!$A:$A,Heron!$A$5,Xero!$E:$E,Heron!$A73)+SUMIFS(Investors!$S:$S,Investors!$G:$G,FALSE,Investors!$O:$O,FALSE,Investors!$P:$P,FALSE,Investors!$K:$K,"&lt;="&amp;Heron!G$9,Investors!$K:$K,"&gt;"&amp;Heron!F$9)</f>
        <v>0</v>
      </c>
      <c r="H73" s="32">
        <f>SUMIFS(Xero!$F:$F,Xero!$B:$B,Heron!H$9,Xero!$A:$A,Heron!$A$4,Xero!$E:$E,Heron!$A73)+SUMIFS(Xero!$F:$F,Xero!$B:$B,Heron!H$9,Xero!$A:$A,Heron!$A$5,Xero!$E:$E,Heron!$A73)+SUMIFS(Investors!$S:$S,Investors!$G:$G,FALSE,Investors!$O:$O,FALSE,Investors!$P:$P,FALSE,Investors!$K:$K,"&lt;="&amp;Heron!H$9,Investors!$K:$K,"&gt;"&amp;Heron!G$9)</f>
        <v>0</v>
      </c>
      <c r="I73" s="32">
        <f>SUMIFS(Xero!$F:$F,Xero!$B:$B,Heron!I$9,Xero!$A:$A,Heron!$A$4,Xero!$E:$E,Heron!$A73)+SUMIFS(Xero!$F:$F,Xero!$B:$B,Heron!I$9,Xero!$A:$A,Heron!$A$5,Xero!$E:$E,Heron!$A73)+SUMIFS(Investors!$S:$S,Investors!$G:$G,FALSE,Investors!$O:$O,FALSE,Investors!$P:$P,FALSE,Investors!$K:$K,"&lt;="&amp;Heron!I$9,Investors!$K:$K,"&gt;"&amp;Heron!H$9)</f>
        <v>0</v>
      </c>
      <c r="J73" s="32">
        <f>SUMIFS(Xero!$F:$F,Xero!$B:$B,Heron!J$9,Xero!$A:$A,Heron!$A$4,Xero!$E:$E,Heron!$A73)+SUMIFS(Xero!$F:$F,Xero!$B:$B,Heron!J$9,Xero!$A:$A,Heron!$A$5,Xero!$E:$E,Heron!$A73)+SUMIFS(Investors!$S:$S,Investors!$G:$G,FALSE,Investors!$O:$O,FALSE,Investors!$P:$P,FALSE,Investors!$K:$K,"&lt;="&amp;Heron!J$9,Investors!$K:$K,"&gt;"&amp;Heron!I$9)</f>
        <v>0</v>
      </c>
      <c r="K73" s="32">
        <f>SUMIFS(Xero!$F:$F,Xero!$B:$B,Heron!K$9,Xero!$A:$A,Heron!$A$4,Xero!$E:$E,Heron!$A73)+SUMIFS(Xero!$F:$F,Xero!$B:$B,Heron!K$9,Xero!$A:$A,Heron!$A$5,Xero!$E:$E,Heron!$A73)+SUMIFS(Investors!$S:$S,Investors!$G:$G,FALSE,Investors!$O:$O,FALSE,Investors!$P:$P,FALSE,Investors!$K:$K,"&lt;="&amp;Heron!K$9,Investors!$K:$K,"&gt;"&amp;Heron!J$9)</f>
        <v>0</v>
      </c>
      <c r="L73" s="32">
        <f>SUMIFS(Xero!$F:$F,Xero!$B:$B,Heron!L$9,Xero!$A:$A,Heron!$A$4,Xero!$E:$E,Heron!$A73)+SUMIFS(Xero!$F:$F,Xero!$B:$B,Heron!L$9,Xero!$A:$A,Heron!$A$5,Xero!$E:$E,Heron!$A73)+SUMIFS(Investors!$S:$S,Investors!$G:$G,FALSE,Investors!$O:$O,FALSE,Investors!$P:$P,FALSE,Investors!$K:$K,"&lt;="&amp;Heron!L$9,Investors!$K:$K,"&gt;"&amp;Heron!K$9)</f>
        <v>0</v>
      </c>
      <c r="M73" s="32">
        <f>SUMIFS(Xero!$F:$F,Xero!$B:$B,Heron!M$9,Xero!$A:$A,Heron!$A$4,Xero!$E:$E,Heron!$A73)+SUMIFS(Xero!$F:$F,Xero!$B:$B,Heron!M$9,Xero!$A:$A,Heron!$A$5,Xero!$E:$E,Heron!$A73)+SUMIFS(Investors!$S:$S,Investors!$G:$G,FALSE,Investors!$O:$O,FALSE,Investors!$P:$P,FALSE,Investors!$K:$K,"&lt;="&amp;Heron!M$9,Investors!$K:$K,"&gt;"&amp;Heron!L$9)</f>
        <v>0</v>
      </c>
      <c r="N73" s="32">
        <f>SUMIFS(Xero!$F:$F,Xero!$B:$B,Heron!N$9,Xero!$A:$A,Heron!$A$4,Xero!$E:$E,Heron!$A73)+SUMIFS(Xero!$F:$F,Xero!$B:$B,Heron!N$9,Xero!$A:$A,Heron!$A$5,Xero!$E:$E,Heron!$A73)+SUMIFS(Investors!$S:$S,Investors!$G:$G,FALSE,Investors!$O:$O,FALSE,Investors!$P:$P,FALSE,Investors!$K:$K,"&lt;="&amp;Heron!N$9,Investors!$K:$K,"&gt;"&amp;Heron!M$9)</f>
        <v>0</v>
      </c>
      <c r="O73" s="32">
        <f>SUMIFS(Xero!$F:$F,Xero!$B:$B,Heron!O$9,Xero!$A:$A,Heron!$A$4,Xero!$E:$E,Heron!$A73)+SUMIFS(Xero!$F:$F,Xero!$B:$B,Heron!O$9,Xero!$A:$A,Heron!$A$5,Xero!$E:$E,Heron!$A73)+SUMIFS(Investors!$S:$S,Investors!$G:$G,FALSE,Investors!$O:$O,FALSE,Investors!$P:$P,FALSE,Investors!$K:$K,"&lt;="&amp;Heron!O$9,Investors!$K:$K,"&gt;"&amp;Heron!N$9)</f>
        <v>0</v>
      </c>
      <c r="P73" s="32">
        <f>SUMIFS(Xero!$F:$F,Xero!$B:$B,Heron!P$9,Xero!$A:$A,Heron!$A$4,Xero!$E:$E,Heron!$A73)+SUMIFS(Xero!$F:$F,Xero!$B:$B,Heron!P$9,Xero!$A:$A,Heron!$A$5,Xero!$E:$E,Heron!$A73)+SUMIFS(Investors!$S:$S,Investors!$G:$G,FALSE,Investors!$O:$O,FALSE,Investors!$P:$P,FALSE,Investors!$K:$K,"&lt;="&amp;Heron!P$9,Investors!$K:$K,"&gt;"&amp;Heron!O$9)</f>
        <v>0</v>
      </c>
      <c r="Q73" s="32">
        <f>SUMIFS(Xero!$F:$F,Xero!$B:$B,Heron!Q$9,Xero!$A:$A,Heron!$A$4,Xero!$E:$E,Heron!$A73)+SUMIFS(Xero!$F:$F,Xero!$B:$B,Heron!Q$9,Xero!$A:$A,Heron!$A$5,Xero!$E:$E,Heron!$A73)+SUMIFS(Investors!$S:$S,Investors!$G:$G,FALSE,Investors!$O:$O,FALSE,Investors!$P:$P,FALSE,Investors!$K:$K,"&lt;="&amp;Heron!Q$9,Investors!$K:$K,"&gt;"&amp;Heron!P$9)</f>
        <v>0</v>
      </c>
      <c r="R73" s="32">
        <f>SUMIFS(Xero!$F:$F,Xero!$B:$B,Heron!R$9,Xero!$A:$A,Heron!$A$4,Xero!$E:$E,Heron!$A73)+SUMIFS(Xero!$F:$F,Xero!$B:$B,Heron!R$9,Xero!$A:$A,Heron!$A$5,Xero!$E:$E,Heron!$A73)+SUMIFS(Investors!$S:$S,Investors!$G:$G,FALSE,Investors!$O:$O,FALSE,Investors!$P:$P,FALSE,Investors!$K:$K,"&lt;="&amp;Heron!R$9,Investors!$K:$K,"&gt;"&amp;Heron!Q$9)</f>
        <v>0</v>
      </c>
      <c r="S73" s="32">
        <f>SUMIFS(Xero!$F:$F,Xero!$B:$B,Heron!S$9,Xero!$A:$A,Heron!$A$4,Xero!$E:$E,Heron!$A73)+SUMIFS(Xero!$F:$F,Xero!$B:$B,Heron!S$9,Xero!$A:$A,Heron!$A$5,Xero!$E:$E,Heron!$A73)+SUMIFS(Investors!$S:$S,Investors!$G:$G,FALSE,Investors!$O:$O,FALSE,Investors!$P:$P,FALSE,Investors!$K:$K,"&lt;="&amp;Heron!S$9,Investors!$K:$K,"&gt;"&amp;Heron!R$9)</f>
        <v>0</v>
      </c>
      <c r="T73" s="32">
        <f>SUMIFS(Xero!$F:$F,Xero!$B:$B,Heron!T$9,Xero!$A:$A,Heron!$A$4,Xero!$E:$E,Heron!$A73)+SUMIFS(Xero!$F:$F,Xero!$B:$B,Heron!T$9,Xero!$A:$A,Heron!$A$5,Xero!$E:$E,Heron!$A73)+SUMIFS(Investors!$S:$S,Investors!$G:$G,FALSE,Investors!$O:$O,FALSE,Investors!$P:$P,FALSE,Investors!$K:$K,"&lt;="&amp;Heron!T$9,Investors!$K:$K,"&gt;"&amp;Heron!S$9)</f>
        <v>0</v>
      </c>
      <c r="U73" s="32">
        <f>SUMIFS(Xero!$F:$F,Xero!$B:$B,Heron!U$9,Xero!$A:$A,Heron!$A$4,Xero!$E:$E,Heron!$A73)+SUMIFS(Xero!$F:$F,Xero!$B:$B,Heron!U$9,Xero!$A:$A,Heron!$A$5,Xero!$E:$E,Heron!$A73)+SUMIFS(Investors!$S:$S,Investors!$G:$G,FALSE,Investors!$O:$O,FALSE,Investors!$P:$P,FALSE,Investors!$K:$K,"&lt;="&amp;Heron!U$9,Investors!$K:$K,"&gt;"&amp;Heron!T$9)</f>
        <v>0</v>
      </c>
      <c r="V73" s="32">
        <f>SUMIFS(Xero!$F:$F,Xero!$B:$B,Heron!V$9,Xero!$A:$A,Heron!$A$4,Xero!$E:$E,Heron!$A73)+SUMIFS(Xero!$F:$F,Xero!$B:$B,Heron!V$9,Xero!$A:$A,Heron!$A$5,Xero!$E:$E,Heron!$A73)+SUMIFS(Investors!$S:$S,Investors!$G:$G,FALSE,Investors!$O:$O,FALSE,Investors!$P:$P,FALSE,Investors!$K:$K,"&lt;="&amp;Heron!V$9,Investors!$K:$K,"&gt;"&amp;Heron!U$9)</f>
        <v>0</v>
      </c>
      <c r="W73" s="32">
        <f>SUMIFS(Xero!$F:$F,Xero!$B:$B,Heron!W$9,Xero!$A:$A,Heron!$A$4,Xero!$E:$E,Heron!$A73)+SUMIFS(Xero!$F:$F,Xero!$B:$B,Heron!W$9,Xero!$A:$A,Heron!$A$5,Xero!$E:$E,Heron!$A73)+SUMIFS(Investors!$S:$S,Investors!$G:$G,FALSE,Investors!$O:$O,FALSE,Investors!$P:$P,FALSE,Investors!$K:$K,"&lt;="&amp;Heron!W$9,Investors!$K:$K,"&gt;"&amp;Heron!V$9)</f>
        <v>0</v>
      </c>
      <c r="X73" s="32">
        <f>SUMIFS(Xero!$F:$F,Xero!$B:$B,Heron!X$9,Xero!$A:$A,Heron!$A$4,Xero!$E:$E,Heron!$A73)+SUMIFS(Xero!$F:$F,Xero!$B:$B,Heron!X$9,Xero!$A:$A,Heron!$A$5,Xero!$E:$E,Heron!$A73)+SUMIFS(Investors!$S:$S,Investors!$G:$G,FALSE,Investors!$O:$O,FALSE,Investors!$P:$P,FALSE,Investors!$K:$K,"&lt;="&amp;Heron!X$9,Investors!$K:$K,"&gt;"&amp;Heron!W$9)</f>
        <v>2035109.56</v>
      </c>
      <c r="Y73" s="32">
        <f>SUMIFS(Xero!$F:$F,Xero!$B:$B,Heron!Y$9,Xero!$A:$A,Heron!$A$4,Xero!$E:$E,Heron!$A73)+SUMIFS(Xero!$F:$F,Xero!$B:$B,Heron!Y$9,Xero!$A:$A,Heron!$A$5,Xero!$E:$E,Heron!$A73)+SUMIFS(Investors!$S:$S,Investors!$G:$G,FALSE,Investors!$O:$O,FALSE,Investors!$P:$P,FALSE,Investors!$K:$K,"&lt;="&amp;Heron!Y$9,Investors!$K:$K,"&gt;"&amp;Heron!X$9)</f>
        <v>1199211.5</v>
      </c>
      <c r="Z73" s="32">
        <f>SUMIFS(Xero!$F:$F,Xero!$B:$B,Heron!Z$9,Xero!$A:$A,Heron!$A$4,Xero!$E:$E,Heron!$A73)+SUMIFS(Xero!$F:$F,Xero!$B:$B,Heron!Z$9,Xero!$A:$A,Heron!$A$5,Xero!$E:$E,Heron!$A73)+SUMIFS(Investors!$S:$S,Investors!$G:$G,FALSE,Investors!$O:$O,FALSE,Investors!$P:$P,FALSE,Investors!$K:$K,"&lt;="&amp;Heron!Z$9,Investors!$K:$K,"&gt;"&amp;Heron!Y$9)</f>
        <v>1167405.8799999999</v>
      </c>
      <c r="AA73" s="32">
        <f>SUMIFS(Xero!$F:$F,Xero!$B:$B,Heron!AA$9,Xero!$A:$A,Heron!$A$4,Xero!$E:$E,Heron!$A73)+SUMIFS(Xero!$F:$F,Xero!$B:$B,Heron!AA$9,Xero!$A:$A,Heron!$A$5,Xero!$E:$E,Heron!$A73)+SUMIFS(Investors!$S:$S,Investors!$G:$G,FALSE,Investors!$O:$O,FALSE,Investors!$P:$P,FALSE,Investors!$K:$K,"&lt;="&amp;Heron!AA$9,Investors!$K:$K,"&gt;"&amp;Heron!Z$9)</f>
        <v>454945.07</v>
      </c>
      <c r="AB73" s="32">
        <f>SUMIFS(Xero!$F:$F,Xero!$B:$B,Heron!AB$9,Xero!$A:$A,Heron!$A$4,Xero!$E:$E,Heron!$A73)+SUMIFS(Xero!$F:$F,Xero!$B:$B,Heron!AB$9,Xero!$A:$A,Heron!$A$5,Xero!$E:$E,Heron!$A73)+SUMIFS(Investors!$S:$S,Investors!$G:$G,FALSE,Investors!$O:$O,FALSE,Investors!$P:$P,FALSE,Investors!$K:$K,"&lt;="&amp;Heron!AB$9,Investors!$K:$K,"&gt;"&amp;Heron!AA$9)</f>
        <v>1115603.3</v>
      </c>
      <c r="AC73" s="32">
        <f>SUMIFS(Xero!$F:$F,Xero!$B:$B,Heron!AC$9,Xero!$A:$A,Heron!$A$4,Xero!$E:$E,Heron!$A73)+SUMIFS(Xero!$F:$F,Xero!$B:$B,Heron!AC$9,Xero!$A:$A,Heron!$A$5,Xero!$E:$E,Heron!$A73)+SUMIFS(Investors!$S:$S,Investors!$G:$G,FALSE,Investors!$O:$O,FALSE,Investors!$P:$P,FALSE,Investors!$K:$K,"&lt;="&amp;Heron!AC$9,Investors!$K:$K,"&gt;"&amp;Heron!AB$9)</f>
        <v>1454819.17</v>
      </c>
      <c r="AD73" s="32">
        <f>SUMIFS(Xero!$F:$F,Xero!$B:$B,Heron!AD$9,Xero!$A:$A,Heron!$A$4,Xero!$E:$E,Heron!$A73)+SUMIFS(Xero!$F:$F,Xero!$B:$B,Heron!AD$9,Xero!$A:$A,Heron!$A$5,Xero!$E:$E,Heron!$A73)+SUMIFS(Investors!$S:$S,Investors!$G:$G,FALSE,Investors!$O:$O,FALSE,Investors!$P:$P,FALSE,Investors!$K:$K,"&lt;="&amp;Heron!AD$9,Investors!$K:$K,"&gt;"&amp;Heron!AC$9)</f>
        <v>214964.38</v>
      </c>
      <c r="AE73" s="32">
        <f>SUMIFS(Xero!$F:$F,Xero!$B:$B,Heron!AE$9,Xero!$A:$A,Heron!$A$4,Xero!$E:$E,Heron!$A73)+SUMIFS(Xero!$F:$F,Xero!$B:$B,Heron!AE$9,Xero!$A:$A,Heron!$A$5,Xero!$E:$E,Heron!$A73)+SUMIFS(Investors!$S:$S,Investors!$G:$G,FALSE,Investors!$O:$O,FALSE,Investors!$P:$P,FALSE,Investors!$K:$K,"&lt;="&amp;Heron!AE$9,Investors!$K:$K,"&gt;"&amp;Heron!AD$9)</f>
        <v>0</v>
      </c>
      <c r="AF73" s="32">
        <f>SUMIFS(Xero!$F:$F,Xero!$B:$B,Heron!AF$9,Xero!$A:$A,Heron!$A$4,Xero!$E:$E,Heron!$A73)+SUMIFS(Xero!$F:$F,Xero!$B:$B,Heron!AF$9,Xero!$A:$A,Heron!$A$5,Xero!$E:$E,Heron!$A73)+SUMIFS(Investors!$S:$S,Investors!$G:$G,FALSE,Investors!$O:$O,FALSE,Investors!$P:$P,FALSE,Investors!$K:$K,"&lt;="&amp;Heron!AF$9,Investors!$K:$K,"&gt;"&amp;Heron!AE$9)</f>
        <v>411780.83</v>
      </c>
      <c r="AG73" s="32">
        <f>SUMIFS(Xero!$F:$F,Xero!$B:$B,Heron!AG$9,Xero!$A:$A,Heron!$A$4,Xero!$E:$E,Heron!$A73)+SUMIFS(Xero!$F:$F,Xero!$B:$B,Heron!AG$9,Xero!$A:$A,Heron!$A$5,Xero!$E:$E,Heron!$A73)+SUMIFS(Investors!$S:$S,Investors!$G:$G,FALSE,Investors!$O:$O,FALSE,Investors!$P:$P,FALSE,Investors!$K:$K,"&lt;="&amp;Heron!AG$9,Investors!$K:$K,"&gt;"&amp;Heron!AF$9)</f>
        <v>403347.95</v>
      </c>
      <c r="AH73" s="32">
        <f>SUMIFS(Xero!$F:$F,Xero!$B:$B,Heron!AH$9,Xero!$A:$A,Heron!$A$4,Xero!$E:$E,Heron!$A73)+SUMIFS(Xero!$F:$F,Xero!$B:$B,Heron!AH$9,Xero!$A:$A,Heron!$A$5,Xero!$E:$E,Heron!$A73)+SUMIFS(Investors!$S:$S,Investors!$G:$G,FALSE,Investors!$O:$O,FALSE,Investors!$P:$P,FALSE,Investors!$K:$K,"&lt;="&amp;Heron!AH$9,Investors!$K:$K,"&gt;"&amp;Heron!AG$9)</f>
        <v>1025053.74</v>
      </c>
      <c r="AI73" s="32">
        <f>SUMIFS(Xero!$F:$F,Xero!$B:$B,Heron!AI$9,Xero!$A:$A,Heron!$A$4,Xero!$E:$E,Heron!$A73)+SUMIFS(Xero!$F:$F,Xero!$B:$B,Heron!AI$9,Xero!$A:$A,Heron!$A$5,Xero!$E:$E,Heron!$A73)+SUMIFS(Investors!$S:$S,Investors!$G:$G,FALSE,Investors!$O:$O,FALSE,Investors!$P:$P,FALSE,Investors!$K:$K,"&lt;="&amp;Heron!AI$9,Investors!$K:$K,"&gt;"&amp;Heron!AH$9)</f>
        <v>0</v>
      </c>
      <c r="AJ73" s="32">
        <f>SUMIFS(Xero!$F:$F,Xero!$B:$B,Heron!AJ$9,Xero!$A:$A,Heron!$A$4,Xero!$E:$E,Heron!$A73)+SUMIFS(Xero!$F:$F,Xero!$B:$B,Heron!AJ$9,Xero!$A:$A,Heron!$A$5,Xero!$E:$E,Heron!$A73)+SUMIFS(Investors!$S:$S,Investors!$G:$G,FALSE,Investors!$O:$O,FALSE,Investors!$P:$P,FALSE,Investors!$K:$K,"&lt;="&amp;Heron!AJ$9,Investors!$K:$K,"&gt;"&amp;Heron!AI$9)</f>
        <v>204164.39</v>
      </c>
      <c r="AK73" s="32">
        <f>SUMIFS(Xero!$F:$F,Xero!$B:$B,Heron!AK$9,Xero!$A:$A,Heron!$A$4,Xero!$E:$E,Heron!$A73)+SUMIFS(Xero!$F:$F,Xero!$B:$B,Heron!AK$9,Xero!$A:$A,Heron!$A$5,Xero!$E:$E,Heron!$A73)+SUMIFS(Investors!$S:$S,Investors!$G:$G,FALSE,Investors!$O:$O,FALSE,Investors!$P:$P,FALSE,Investors!$K:$K,"&lt;="&amp;Heron!AK$9,Investors!$K:$K,"&gt;"&amp;Heron!AJ$9)</f>
        <v>105583.63</v>
      </c>
      <c r="AL73" s="32">
        <f>SUMIFS(Xero!$F:$F,Xero!$B:$B,Heron!AL$9,Xero!$A:$A,Heron!$A$4,Xero!$E:$E,Heron!$A73)+SUMIFS(Xero!$F:$F,Xero!$B:$B,Heron!AL$9,Xero!$A:$A,Heron!$A$5,Xero!$E:$E,Heron!$A73)+SUMIFS(Investors!$S:$S,Investors!$G:$G,FALSE,Investors!$O:$O,FALSE,Investors!$P:$P,FALSE,Investors!$K:$K,"&lt;="&amp;Heron!AL$9,Investors!$K:$K,"&gt;"&amp;Heron!AK$9)</f>
        <v>1185476.01</v>
      </c>
      <c r="AM73" s="32">
        <f>SUMIFS(Xero!$F:$F,Xero!$B:$B,Heron!AM$9,Xero!$A:$A,Heron!$A$4,Xero!$E:$E,Heron!$A73)+SUMIFS(Xero!$F:$F,Xero!$B:$B,Heron!AM$9,Xero!$A:$A,Heron!$A$5,Xero!$E:$E,Heron!$A73)+SUMIFS(Investors!$S:$S,Investors!$G:$G,FALSE,Investors!$O:$O,FALSE,Investors!$P:$P,FALSE,Investors!$K:$K,"&lt;="&amp;Heron!AM$9,Investors!$K:$K,"&gt;"&amp;Heron!AL$9)</f>
        <v>1540729.37</v>
      </c>
      <c r="AN73" s="32">
        <f>SUMIFS(Xero!$F:$F,Xero!$B:$B,Heron!AN$9,Xero!$A:$A,Heron!$A$4,Xero!$E:$E,Heron!$A73)+SUMIFS(Xero!$F:$F,Xero!$B:$B,Heron!AN$9,Xero!$A:$A,Heron!$A$5,Xero!$E:$E,Heron!$A73)+SUMIFS(Investors!$S:$S,Investors!$G:$G,FALSE,Investors!$O:$O,FALSE,Investors!$P:$P,FALSE,Investors!$K:$K,"&lt;="&amp;Heron!AN$9,Investors!$K:$K,"&gt;"&amp;Heron!AM$9)</f>
        <v>0</v>
      </c>
      <c r="AO73" s="32">
        <f>SUMIFS(Xero!$F:$F,Xero!$B:$B,Heron!AO$9,Xero!$A:$A,Heron!$A$4,Xero!$E:$E,Heron!$A73)+SUMIFS(Xero!$F:$F,Xero!$B:$B,Heron!AO$9,Xero!$A:$A,Heron!$A$5,Xero!$E:$E,Heron!$A73)+SUMIFS(Investors!$S:$S,Investors!$G:$G,FALSE,Investors!$O:$O,FALSE,Investors!$P:$P,FALSE,Investors!$K:$K,"&lt;="&amp;Heron!AO$9,Investors!$K:$K,"&gt;"&amp;Heron!AN$9)</f>
        <v>1177779.256598904</v>
      </c>
      <c r="AP73" s="32">
        <f>SUMIFS(Xero!$F:$F,Xero!$B:$B,Heron!AP$9,Xero!$A:$A,Heron!$A$4,Xero!$E:$E,Heron!$A73)+SUMIFS(Xero!$F:$F,Xero!$B:$B,Heron!AP$9,Xero!$A:$A,Heron!$A$5,Xero!$E:$E,Heron!$A73)+SUMIFS(Investors!$S:$S,Investors!$G:$G,FALSE,Investors!$O:$O,FALSE,Investors!$P:$P,FALSE,Investors!$K:$K,"&lt;="&amp;Heron!AP$9,Investors!$K:$K,"&gt;"&amp;Heron!AO$9)</f>
        <v>2501586.3271397259</v>
      </c>
      <c r="AQ73" s="32">
        <f>SUMIFS(Xero!$F:$F,Xero!$B:$B,Heron!AQ$9,Xero!$A:$A,Heron!$A$4,Xero!$E:$E,Heron!$A73)+SUMIFS(Xero!$F:$F,Xero!$B:$B,Heron!AQ$9,Xero!$A:$A,Heron!$A$5,Xero!$E:$E,Heron!$A73)+SUMIFS(Investors!$S:$S,Investors!$G:$G,FALSE,Investors!$O:$O,FALSE,Investors!$P:$P,FALSE,Investors!$K:$K,"&lt;="&amp;Heron!AQ$9,Investors!$K:$K,"&gt;"&amp;Heron!AP$9)</f>
        <v>3877628.1406080811</v>
      </c>
      <c r="AR73" s="32">
        <f>SUMIFS(Xero!$F:$F,Xero!$B:$B,Heron!AR$9,Xero!$A:$A,Heron!$A$4,Xero!$E:$E,Heron!$A73)+SUMIFS(Xero!$F:$F,Xero!$B:$B,Heron!AR$9,Xero!$A:$A,Heron!$A$5,Xero!$E:$E,Heron!$A73)+SUMIFS(Investors!$S:$S,Investors!$G:$G,FALSE,Investors!$O:$O,FALSE,Investors!$P:$P,FALSE,Investors!$K:$K,"&lt;="&amp;Heron!AR$9,Investors!$K:$K,"&gt;"&amp;Heron!AQ$9)</f>
        <v>1637859.4997130823</v>
      </c>
      <c r="AS73" s="32">
        <f>SUMIFS(Xero!$F:$F,Xero!$B:$B,Heron!AS$9,Xero!$A:$A,Heron!$A$4,Xero!$E:$E,Heron!$A73)+SUMIFS(Xero!$F:$F,Xero!$B:$B,Heron!AS$9,Xero!$A:$A,Heron!$A$5,Xero!$E:$E,Heron!$A73)+SUMIFS(Investors!$S:$S,Investors!$G:$G,FALSE,Investors!$O:$O,FALSE,Investors!$P:$P,FALSE,Investors!$K:$K,"&lt;="&amp;Heron!AS$9,Investors!$K:$K,"&gt;"&amp;Heron!AR$9)</f>
        <v>16469741.811140485</v>
      </c>
      <c r="AT73" s="32">
        <f>SUMIFS(Xero!$F:$F,Xero!$B:$B,Heron!AT$9,Xero!$A:$A,Heron!$A$4,Xero!$E:$E,Heron!$A73)+SUMIFS(Xero!$F:$F,Xero!$B:$B,Heron!AT$9,Xero!$A:$A,Heron!$A$5,Xero!$E:$E,Heron!$A73)+SUMIFS(Investors!$S:$S,Investors!$G:$G,FALSE,Investors!$O:$O,FALSE,Investors!$P:$P,FALSE,Investors!$K:$K,"&lt;="&amp;Heron!AT$9,Investors!$K:$K,"&gt;"&amp;Heron!AS$9)</f>
        <v>4461296.9180632886</v>
      </c>
      <c r="AU73" s="32">
        <f>SUMIFS(Xero!$F:$F,Xero!$B:$B,Heron!AU$9,Xero!$A:$A,Heron!$A$4,Xero!$E:$E,Heron!$A73)+SUMIFS(Xero!$F:$F,Xero!$B:$B,Heron!AU$9,Xero!$A:$A,Heron!$A$5,Xero!$E:$E,Heron!$A73)+SUMIFS(Investors!$S:$S,Investors!$G:$G,FALSE,Investors!$O:$O,FALSE,Investors!$P:$P,FALSE,Investors!$K:$K,"&lt;="&amp;Heron!AU$9,Investors!$K:$K,"&gt;"&amp;Heron!AT$9)</f>
        <v>0</v>
      </c>
      <c r="AV73" s="32">
        <f>SUMIFS(Xero!$F:$F,Xero!$B:$B,Heron!AV$9,Xero!$A:$A,Heron!$A$4,Xero!$E:$E,Heron!$A73)+SUMIFS(Xero!$F:$F,Xero!$B:$B,Heron!AV$9,Xero!$A:$A,Heron!$A$5,Xero!$E:$E,Heron!$A73)+SUMIFS(Investors!$S:$S,Investors!$G:$G,FALSE,Investors!$O:$O,FALSE,Investors!$P:$P,FALSE,Investors!$K:$K,"&lt;="&amp;Heron!AV$9,Investors!$K:$K,"&gt;"&amp;Heron!AU$9)</f>
        <v>0</v>
      </c>
      <c r="AW73" s="32">
        <f>SUMIFS(Xero!$F:$F,Xero!$B:$B,Heron!AW$9,Xero!$A:$A,Heron!$A$4,Xero!$E:$E,Heron!$A73)+SUMIFS(Xero!$F:$F,Xero!$B:$B,Heron!AW$9,Xero!$A:$A,Heron!$A$5,Xero!$E:$E,Heron!$A73)+SUMIFS(Investors!$S:$S,Investors!$G:$G,FALSE,Investors!$O:$O,FALSE,Investors!$P:$P,FALSE,Investors!$K:$K,"&lt;="&amp;Heron!AW$9,Investors!$K:$K,"&gt;"&amp;Heron!AV$9)</f>
        <v>0</v>
      </c>
      <c r="AX73" s="32">
        <f>SUMIFS(Xero!$F:$F,Xero!$B:$B,Heron!AX$9,Xero!$A:$A,Heron!$A$4,Xero!$E:$E,Heron!$A73)+SUMIFS(Xero!$F:$F,Xero!$B:$B,Heron!AX$9,Xero!$A:$A,Heron!$A$5,Xero!$E:$E,Heron!$A73)+SUMIFS(Investors!$S:$S,Investors!$G:$G,FALSE,Investors!$O:$O,FALSE,Investors!$P:$P,FALSE,Investors!$K:$K,"&lt;="&amp;Heron!AX$9,Investors!$K:$K,"&gt;"&amp;Heron!AW$9)</f>
        <v>2400749.6707895887</v>
      </c>
      <c r="AY73" s="32">
        <f>SUMIFS(Xero!$F:$F,Xero!$B:$B,Heron!AY$9,Xero!$A:$A,Heron!$A$4,Xero!$E:$E,Heron!$A73)+SUMIFS(Xero!$F:$F,Xero!$B:$B,Heron!AY$9,Xero!$A:$A,Heron!$A$5,Xero!$E:$E,Heron!$A73)+SUMIFS(Investors!$S:$S,Investors!$G:$G,FALSE,Investors!$O:$O,FALSE,Investors!$P:$P,FALSE,Investors!$K:$K,"&lt;="&amp;Heron!AY$9,Investors!$K:$K,"&gt;"&amp;Heron!AX$9)</f>
        <v>0</v>
      </c>
      <c r="AZ73" s="32">
        <f>SUMIFS(Xero!$F:$F,Xero!$B:$B,Heron!AZ$9,Xero!$A:$A,Heron!$A$4,Xero!$E:$E,Heron!$A73)+SUMIFS(Xero!$F:$F,Xero!$B:$B,Heron!AZ$9,Xero!$A:$A,Heron!$A$5,Xero!$E:$E,Heron!$A73)+SUMIFS(Investors!$S:$S,Investors!$G:$G,FALSE,Investors!$O:$O,FALSE,Investors!$P:$P,FALSE,Investors!$K:$K,"&lt;="&amp;Heron!AZ$9,Investors!$K:$K,"&gt;"&amp;Heron!AY$9)</f>
        <v>1482906.6066673975</v>
      </c>
      <c r="BA73" s="32">
        <f>SUMIFS(Xero!$F:$F,Xero!$B:$B,Heron!BA$9,Xero!$A:$A,Heron!$A$4,Xero!$E:$E,Heron!$A73)+SUMIFS(Xero!$F:$F,Xero!$B:$B,Heron!BA$9,Xero!$A:$A,Heron!$A$5,Xero!$E:$E,Heron!$A73)+SUMIFS(Investors!$S:$S,Investors!$G:$G,FALSE,Investors!$O:$O,FALSE,Investors!$P:$P,FALSE,Investors!$K:$K,"&lt;="&amp;Heron!BA$9,Investors!$K:$K,"&gt;"&amp;Heron!AZ$9)</f>
        <v>0</v>
      </c>
      <c r="BB73" s="32">
        <f>SUMIFS(Xero!$F:$F,Xero!$B:$B,Heron!BB$9,Xero!$A:$A,Heron!$A$4,Xero!$E:$E,Heron!$A73)+SUMIFS(Xero!$F:$F,Xero!$B:$B,Heron!BB$9,Xero!$A:$A,Heron!$A$5,Xero!$E:$E,Heron!$A73)+SUMIFS(Investors!$S:$S,Investors!$G:$G,FALSE,Investors!$O:$O,FALSE,Investors!$P:$P,FALSE,Investors!$K:$K,"&lt;="&amp;Heron!BB$9,Investors!$K:$K,"&gt;"&amp;Heron!BA$9)</f>
        <v>0</v>
      </c>
      <c r="BC73" s="32">
        <f>SUMIFS(Xero!$F:$F,Xero!$B:$B,Heron!BC$9,Xero!$A:$A,Heron!$A$4,Xero!$E:$E,Heron!$A73)+SUMIFS(Xero!$F:$F,Xero!$B:$B,Heron!BC$9,Xero!$A:$A,Heron!$A$5,Xero!$E:$E,Heron!$A73)+SUMIFS(Investors!$S:$S,Investors!$G:$G,FALSE,Investors!$O:$O,FALSE,Investors!$P:$P,FALSE,Investors!$K:$K,"&lt;="&amp;Heron!BC$9,Investors!$K:$K,"&gt;"&amp;Heron!BB$9)</f>
        <v>0</v>
      </c>
      <c r="BD73" s="32">
        <f>SUMIFS(Xero!$F:$F,Xero!$B:$B,Heron!BD$9,Xero!$A:$A,Heron!$A$4,Xero!$E:$E,Heron!$A73)+SUMIFS(Xero!$F:$F,Xero!$B:$B,Heron!BD$9,Xero!$A:$A,Heron!$A$5,Xero!$E:$E,Heron!$A73)+SUMIFS(Investors!$S:$S,Investors!$G:$G,FALSE,Investors!$O:$O,FALSE,Investors!$P:$P,FALSE,Investors!$K:$K,"&lt;="&amp;Heron!BD$9,Investors!$K:$K,"&gt;"&amp;Heron!BC$9)</f>
        <v>0</v>
      </c>
      <c r="BE73" s="32">
        <f>SUMIFS(Xero!$F:$F,Xero!$B:$B,Heron!BE$9,Xero!$A:$A,Heron!$A$4,Xero!$E:$E,Heron!$A73)+SUMIFS(Xero!$F:$F,Xero!$B:$B,Heron!BE$9,Xero!$A:$A,Heron!$A$5,Xero!$E:$E,Heron!$A73)+SUMIFS(Investors!$S:$S,Investors!$G:$G,FALSE,Investors!$O:$O,FALSE,Investors!$P:$P,FALSE,Investors!$K:$K,"&lt;="&amp;Heron!BE$9,Investors!$K:$K,"&gt;"&amp;Heron!BD$9)</f>
        <v>0</v>
      </c>
      <c r="BF73" s="32">
        <f t="shared" si="9"/>
        <v>46527743.010720566</v>
      </c>
      <c r="BG73" s="1">
        <f t="shared" si="7"/>
        <v>12518194.780000016</v>
      </c>
      <c r="BH73" s="1">
        <f t="shared" si="8"/>
        <v>34009548.23072055</v>
      </c>
    </row>
    <row r="74" spans="1:60" ht="16" x14ac:dyDescent="0.2">
      <c r="A74" s="31" t="s">
        <v>1534</v>
      </c>
      <c r="D74" s="32">
        <f>SUMIFS(Xero!$F:$F,Xero!$B:$B,Heron!D$9,Xero!$A:$A,Heron!$A$4,Xero!$E:$E,Heron!$A74)+SUMIFS(Xero!$F:$F,Xero!$B:$B,Heron!D$9,Xero!$A:$A,Heron!$A$5,Xero!$E:$E,Heron!$A74)</f>
        <v>0</v>
      </c>
      <c r="E74" s="32">
        <f>SUMIFS(Xero!$F:$F,Xero!$B:$B,Heron!E$9,Xero!$A:$A,Heron!$A$4,Xero!$E:$E,Heron!$A74)+SUMIFS(Xero!$F:$F,Xero!$B:$B,Heron!E$9,Xero!$A:$A,Heron!$A$5,Xero!$E:$E,Heron!$A74)</f>
        <v>0</v>
      </c>
      <c r="F74" s="32">
        <f>SUMIFS(Xero!$F:$F,Xero!$B:$B,Heron!F$9,Xero!$A:$A,Heron!$A$4,Xero!$E:$E,Heron!$A74)+SUMIFS(Xero!$F:$F,Xero!$B:$B,Heron!F$9,Xero!$A:$A,Heron!$A$5,Xero!$E:$E,Heron!$A74)</f>
        <v>0</v>
      </c>
      <c r="G74" s="32">
        <f>SUMIFS(Xero!$F:$F,Xero!$B:$B,Heron!G$9,Xero!$A:$A,Heron!$A$4,Xero!$E:$E,Heron!$A74)+SUMIFS(Xero!$F:$F,Xero!$B:$B,Heron!G$9,Xero!$A:$A,Heron!$A$5,Xero!$E:$E,Heron!$A74)</f>
        <v>0</v>
      </c>
      <c r="H74" s="32">
        <f>SUMIFS(Xero!$F:$F,Xero!$B:$B,Heron!H$9,Xero!$A:$A,Heron!$A$4,Xero!$E:$E,Heron!$A74)+SUMIFS(Xero!$F:$F,Xero!$B:$B,Heron!H$9,Xero!$A:$A,Heron!$A$5,Xero!$E:$E,Heron!$A74)</f>
        <v>0</v>
      </c>
      <c r="I74" s="32">
        <f>SUMIFS(Xero!$F:$F,Xero!$B:$B,Heron!I$9,Xero!$A:$A,Heron!$A$4,Xero!$E:$E,Heron!$A74)+SUMIFS(Xero!$F:$F,Xero!$B:$B,Heron!I$9,Xero!$A:$A,Heron!$A$5,Xero!$E:$E,Heron!$A74)</f>
        <v>0</v>
      </c>
      <c r="J74" s="32">
        <f>SUMIFS(Xero!$F:$F,Xero!$B:$B,Heron!J$9,Xero!$A:$A,Heron!$A$4,Xero!$E:$E,Heron!$A74)+SUMIFS(Xero!$F:$F,Xero!$B:$B,Heron!J$9,Xero!$A:$A,Heron!$A$5,Xero!$E:$E,Heron!$A74)</f>
        <v>0</v>
      </c>
      <c r="K74" s="32">
        <f>SUMIFS(Xero!$F:$F,Xero!$B:$B,Heron!K$9,Xero!$A:$A,Heron!$A$4,Xero!$E:$E,Heron!$A74)+SUMIFS(Xero!$F:$F,Xero!$B:$B,Heron!K$9,Xero!$A:$A,Heron!$A$5,Xero!$E:$E,Heron!$A74)</f>
        <v>0</v>
      </c>
      <c r="L74" s="32">
        <f>SUMIFS(Xero!$F:$F,Xero!$B:$B,Heron!L$9,Xero!$A:$A,Heron!$A$4,Xero!$E:$E,Heron!$A74)+SUMIFS(Xero!$F:$F,Xero!$B:$B,Heron!L$9,Xero!$A:$A,Heron!$A$5,Xero!$E:$E,Heron!$A74)</f>
        <v>0</v>
      </c>
      <c r="M74" s="32">
        <f>SUMIFS(Xero!$F:$F,Xero!$B:$B,Heron!M$9,Xero!$A:$A,Heron!$A$4,Xero!$E:$E,Heron!$A74)+SUMIFS(Xero!$F:$F,Xero!$B:$B,Heron!M$9,Xero!$A:$A,Heron!$A$5,Xero!$E:$E,Heron!$A74)</f>
        <v>0</v>
      </c>
      <c r="N74" s="32">
        <f>SUMIFS(Xero!$F:$F,Xero!$B:$B,Heron!N$9,Xero!$A:$A,Heron!$A$4,Xero!$E:$E,Heron!$A74)+SUMIFS(Xero!$F:$F,Xero!$B:$B,Heron!N$9,Xero!$A:$A,Heron!$A$5,Xero!$E:$E,Heron!$A74)</f>
        <v>0</v>
      </c>
      <c r="O74" s="32">
        <f>SUMIFS(Xero!$F:$F,Xero!$B:$B,Heron!O$9,Xero!$A:$A,Heron!$A$4,Xero!$E:$E,Heron!$A74)+SUMIFS(Xero!$F:$F,Xero!$B:$B,Heron!O$9,Xero!$A:$A,Heron!$A$5,Xero!$E:$E,Heron!$A74)</f>
        <v>0</v>
      </c>
      <c r="P74" s="32">
        <f>SUMIFS(Xero!$F:$F,Xero!$B:$B,Heron!P$9,Xero!$A:$A,Heron!$A$4,Xero!$E:$E,Heron!$A74)+SUMIFS(Xero!$F:$F,Xero!$B:$B,Heron!P$9,Xero!$A:$A,Heron!$A$5,Xero!$E:$E,Heron!$A74)</f>
        <v>0</v>
      </c>
      <c r="Q74" s="32">
        <f>SUMIFS(Xero!$F:$F,Xero!$B:$B,Heron!Q$9,Xero!$A:$A,Heron!$A$4,Xero!$E:$E,Heron!$A74)+SUMIFS(Xero!$F:$F,Xero!$B:$B,Heron!Q$9,Xero!$A:$A,Heron!$A$5,Xero!$E:$E,Heron!$A74)</f>
        <v>0</v>
      </c>
      <c r="R74" s="32">
        <f>SUMIFS(Xero!$F:$F,Xero!$B:$B,Heron!R$9,Xero!$A:$A,Heron!$A$4,Xero!$E:$E,Heron!$A74)+SUMIFS(Xero!$F:$F,Xero!$B:$B,Heron!R$9,Xero!$A:$A,Heron!$A$5,Xero!$E:$E,Heron!$A74)</f>
        <v>0</v>
      </c>
      <c r="S74" s="32">
        <f>SUMIFS(Xero!$F:$F,Xero!$B:$B,Heron!S$9,Xero!$A:$A,Heron!$A$4,Xero!$E:$E,Heron!$A74)+SUMIFS(Xero!$F:$F,Xero!$B:$B,Heron!S$9,Xero!$A:$A,Heron!$A$5,Xero!$E:$E,Heron!$A74)</f>
        <v>0</v>
      </c>
      <c r="T74" s="32">
        <f>SUMIFS(Xero!$F:$F,Xero!$B:$B,Heron!T$9,Xero!$A:$A,Heron!$A$4,Xero!$E:$E,Heron!$A74)+SUMIFS(Xero!$F:$F,Xero!$B:$B,Heron!T$9,Xero!$A:$A,Heron!$A$5,Xero!$E:$E,Heron!$A74)</f>
        <v>0</v>
      </c>
      <c r="U74" s="32">
        <f>SUMIFS(Xero!$F:$F,Xero!$B:$B,Heron!U$9,Xero!$A:$A,Heron!$A$4,Xero!$E:$E,Heron!$A74)+SUMIFS(Xero!$F:$F,Xero!$B:$B,Heron!U$9,Xero!$A:$A,Heron!$A$5,Xero!$E:$E,Heron!$A74)</f>
        <v>0</v>
      </c>
      <c r="V74" s="32">
        <f>SUMIFS(Xero!$F:$F,Xero!$B:$B,Heron!V$9,Xero!$A:$A,Heron!$A$4,Xero!$E:$E,Heron!$A74)+SUMIFS(Xero!$F:$F,Xero!$B:$B,Heron!V$9,Xero!$A:$A,Heron!$A$5,Xero!$E:$E,Heron!$A74)</f>
        <v>0</v>
      </c>
      <c r="W74" s="32">
        <f>SUMIFS(Xero!$F:$F,Xero!$B:$B,Heron!W$9,Xero!$A:$A,Heron!$A$4,Xero!$E:$E,Heron!$A74)+SUMIFS(Xero!$F:$F,Xero!$B:$B,Heron!W$9,Xero!$A:$A,Heron!$A$5,Xero!$E:$E,Heron!$A74)</f>
        <v>0</v>
      </c>
      <c r="X74" s="32">
        <f>SUMIFS(Xero!$F:$F,Xero!$B:$B,Heron!X$9,Xero!$A:$A,Heron!$A$4,Xero!$E:$E,Heron!$A74)+SUMIFS(Xero!$F:$F,Xero!$B:$B,Heron!X$9,Xero!$A:$A,Heron!$A$5,Xero!$E:$E,Heron!$A74)</f>
        <v>218305.31</v>
      </c>
      <c r="Y74" s="32">
        <f>SUMIFS(Xero!$F:$F,Xero!$B:$B,Heron!Y$9,Xero!$A:$A,Heron!$A$4,Xero!$E:$E,Heron!$A74)+SUMIFS(Xero!$F:$F,Xero!$B:$B,Heron!Y$9,Xero!$A:$A,Heron!$A$5,Xero!$E:$E,Heron!$A74)</f>
        <v>146097.54999999999</v>
      </c>
      <c r="Z74" s="32">
        <f>SUMIFS(Xero!$F:$F,Xero!$B:$B,Heron!Z$9,Xero!$A:$A,Heron!$A$4,Xero!$E:$E,Heron!$A74)+SUMIFS(Xero!$F:$F,Xero!$B:$B,Heron!Z$9,Xero!$A:$A,Heron!$A$5,Xero!$E:$E,Heron!$A74)</f>
        <v>114401.55</v>
      </c>
      <c r="AA74" s="32">
        <f>SUMIFS(Xero!$F:$F,Xero!$B:$B,Heron!AA$9,Xero!$A:$A,Heron!$A$4,Xero!$E:$E,Heron!$A74)+SUMIFS(Xero!$F:$F,Xero!$B:$B,Heron!AA$9,Xero!$A:$A,Heron!$A$5,Xero!$E:$E,Heron!$A74)</f>
        <v>27652.39</v>
      </c>
      <c r="AB74" s="32">
        <f>SUMIFS(Xero!$F:$F,Xero!$B:$B,Heron!AB$9,Xero!$A:$A,Heron!$A$4,Xero!$E:$E,Heron!$A74)+SUMIFS(Xero!$F:$F,Xero!$B:$B,Heron!AB$9,Xero!$A:$A,Heron!$A$5,Xero!$E:$E,Heron!$A74)</f>
        <v>63203.46</v>
      </c>
      <c r="AC74" s="32">
        <f>SUMIFS(Xero!$F:$F,Xero!$B:$B,Heron!AC$9,Xero!$A:$A,Heron!$A$4,Xero!$E:$E,Heron!$A74)+SUMIFS(Xero!$F:$F,Xero!$B:$B,Heron!AC$9,Xero!$A:$A,Heron!$A$5,Xero!$E:$E,Heron!$A74)</f>
        <v>62219.17</v>
      </c>
      <c r="AD74" s="32">
        <f>SUMIFS(Xero!$F:$F,Xero!$B:$B,Heron!AD$9,Xero!$A:$A,Heron!$A$4,Xero!$E:$E,Heron!$A74)+SUMIFS(Xero!$F:$F,Xero!$B:$B,Heron!AD$9,Xero!$A:$A,Heron!$A$5,Xero!$E:$E,Heron!$A74)</f>
        <v>22371.58</v>
      </c>
      <c r="AE74" s="32">
        <f>SUMIFS(Xero!$F:$F,Xero!$B:$B,Heron!AE$9,Xero!$A:$A,Heron!$A$4,Xero!$E:$E,Heron!$A74)+SUMIFS(Xero!$F:$F,Xero!$B:$B,Heron!AE$9,Xero!$A:$A,Heron!$A$5,Xero!$E:$E,Heron!$A74)</f>
        <v>4041.1</v>
      </c>
      <c r="AF74" s="32">
        <f>SUMIFS(Xero!$F:$F,Xero!$B:$B,Heron!AF$9,Xero!$A:$A,Heron!$A$4,Xero!$E:$E,Heron!$A74)+SUMIFS(Xero!$F:$F,Xero!$B:$B,Heron!AF$9,Xero!$A:$A,Heron!$A$5,Xero!$E:$E,Heron!$A74)</f>
        <v>15410.95</v>
      </c>
      <c r="AG74" s="32">
        <f>SUMIFS(Xero!$F:$F,Xero!$B:$B,Heron!AG$9,Xero!$A:$A,Heron!$A$4,Xero!$E:$E,Heron!$A74)+SUMIFS(Xero!$F:$F,Xero!$B:$B,Heron!AG$9,Xero!$A:$A,Heron!$A$5,Xero!$E:$E,Heron!$A74)</f>
        <v>-0.09</v>
      </c>
      <c r="AH74" s="32">
        <f>SUMIFS(Xero!$F:$F,Xero!$B:$B,Heron!AH$9,Xero!$A:$A,Heron!$A$4,Xero!$E:$E,Heron!$A74)+SUMIFS(Xero!$F:$F,Xero!$B:$B,Heron!AH$9,Xero!$A:$A,Heron!$A$5,Xero!$E:$E,Heron!$A74)</f>
        <v>0</v>
      </c>
      <c r="AI74" s="32">
        <f>SUMIFS(Xero!$F:$F,Xero!$B:$B,Heron!AI$9,Xero!$A:$A,Heron!$A$4,Xero!$E:$E,Heron!$A74)+SUMIFS(Xero!$F:$F,Xero!$B:$B,Heron!AI$9,Xero!$A:$A,Heron!$A$5,Xero!$E:$E,Heron!$A74)</f>
        <v>0</v>
      </c>
      <c r="AJ74" s="32">
        <f>SUMIFS(Xero!$F:$F,Xero!$B:$B,Heron!AJ$9,Xero!$A:$A,Heron!$A$4,Xero!$E:$E,Heron!$A74)+SUMIFS(Xero!$F:$F,Xero!$B:$B,Heron!AJ$9,Xero!$A:$A,Heron!$A$5,Xero!$E:$E,Heron!$A74)</f>
        <v>0</v>
      </c>
      <c r="AK74" s="32">
        <f>SUMIFS(Xero!$F:$F,Xero!$B:$B,Heron!AK$9,Xero!$A:$A,Heron!$A$4,Xero!$E:$E,Heron!$A74)+SUMIFS(Xero!$F:$F,Xero!$B:$B,Heron!AK$9,Xero!$A:$A,Heron!$A$5,Xero!$E:$E,Heron!$A74)</f>
        <v>0</v>
      </c>
      <c r="AL74" s="32">
        <f>SUMIFS(Xero!$F:$F,Xero!$B:$B,Heron!AL$9,Xero!$A:$A,Heron!$A$4,Xero!$E:$E,Heron!$A74)+SUMIFS(Xero!$F:$F,Xero!$B:$B,Heron!AL$9,Xero!$A:$A,Heron!$A$5,Xero!$E:$E,Heron!$A74)</f>
        <v>0</v>
      </c>
      <c r="AM74" s="32">
        <f>SUMIFS(Xero!$F:$F,Xero!$B:$B,Heron!AM$9,Xero!$A:$A,Heron!$A$4,Xero!$E:$E,Heron!$A74)+SUMIFS(Xero!$F:$F,Xero!$B:$B,Heron!AM$9,Xero!$A:$A,Heron!$A$5,Xero!$E:$E,Heron!$A74)</f>
        <v>0</v>
      </c>
      <c r="AN74" s="32">
        <f>SUMIFS(Xero!$F:$F,Xero!$B:$B,Heron!AN$9,Xero!$A:$A,Heron!$A$4,Xero!$E:$E,Heron!$A74)+SUMIFS(Xero!$F:$F,Xero!$B:$B,Heron!AN$9,Xero!$A:$A,Heron!$A$5,Xero!$E:$E,Heron!$A74)</f>
        <v>0</v>
      </c>
      <c r="AO74" s="32">
        <f>SUMIFS(Xero!$F:$F,Xero!$B:$B,Heron!AO$9,Xero!$A:$A,Heron!$A$4,Xero!$E:$E,Heron!$A74)+SUMIFS(Xero!$F:$F,Xero!$B:$B,Heron!AO$9,Xero!$A:$A,Heron!$A$5,Xero!$E:$E,Heron!$A74)</f>
        <v>0</v>
      </c>
      <c r="AP74" s="32">
        <f>SUMIFS(Xero!$F:$F,Xero!$B:$B,Heron!AP$9,Xero!$A:$A,Heron!$A$4,Xero!$E:$E,Heron!$A74)+SUMIFS(Xero!$F:$F,Xero!$B:$B,Heron!AP$9,Xero!$A:$A,Heron!$A$5,Xero!$E:$E,Heron!$A74)</f>
        <v>0</v>
      </c>
      <c r="AQ74" s="32">
        <f>SUMIFS(Xero!$F:$F,Xero!$B:$B,Heron!AQ$9,Xero!$A:$A,Heron!$A$4,Xero!$E:$E,Heron!$A74)+SUMIFS(Xero!$F:$F,Xero!$B:$B,Heron!AQ$9,Xero!$A:$A,Heron!$A$5,Xero!$E:$E,Heron!$A74)</f>
        <v>0</v>
      </c>
      <c r="AR74" s="32">
        <f>SUMIFS(Xero!$F:$F,Xero!$B:$B,Heron!AR$9,Xero!$A:$A,Heron!$A$4,Xero!$E:$E,Heron!$A74)+SUMIFS(Xero!$F:$F,Xero!$B:$B,Heron!AR$9,Xero!$A:$A,Heron!$A$5,Xero!$E:$E,Heron!$A74)</f>
        <v>0</v>
      </c>
      <c r="AS74" s="32">
        <f>SUMIFS(Xero!$F:$F,Xero!$B:$B,Heron!AS$9,Xero!$A:$A,Heron!$A$4,Xero!$E:$E,Heron!$A74)+SUMIFS(Xero!$F:$F,Xero!$B:$B,Heron!AS$9,Xero!$A:$A,Heron!$A$5,Xero!$E:$E,Heron!$A74)</f>
        <v>0</v>
      </c>
      <c r="AT74" s="32">
        <f>SUMIFS(Xero!$F:$F,Xero!$B:$B,Heron!AT$9,Xero!$A:$A,Heron!$A$4,Xero!$E:$E,Heron!$A74)+SUMIFS(Xero!$F:$F,Xero!$B:$B,Heron!AT$9,Xero!$A:$A,Heron!$A$5,Xero!$E:$E,Heron!$A74)</f>
        <v>0</v>
      </c>
      <c r="AU74" s="32">
        <f>SUMIFS(Xero!$F:$F,Xero!$B:$B,Heron!AU$9,Xero!$A:$A,Heron!$A$4,Xero!$E:$E,Heron!$A74)+SUMIFS(Xero!$F:$F,Xero!$B:$B,Heron!AU$9,Xero!$A:$A,Heron!$A$5,Xero!$E:$E,Heron!$A74)</f>
        <v>0</v>
      </c>
      <c r="AV74" s="32">
        <f>SUMIFS(Xero!$F:$F,Xero!$B:$B,Heron!AV$9,Xero!$A:$A,Heron!$A$4,Xero!$E:$E,Heron!$A74)+SUMIFS(Xero!$F:$F,Xero!$B:$B,Heron!AV$9,Xero!$A:$A,Heron!$A$5,Xero!$E:$E,Heron!$A74)</f>
        <v>0</v>
      </c>
      <c r="AW74" s="32">
        <f>SUMIFS(Xero!$F:$F,Xero!$B:$B,Heron!AW$9,Xero!$A:$A,Heron!$A$4,Xero!$E:$E,Heron!$A74)+SUMIFS(Xero!$F:$F,Xero!$B:$B,Heron!AW$9,Xero!$A:$A,Heron!$A$5,Xero!$E:$E,Heron!$A74)</f>
        <v>0</v>
      </c>
      <c r="AX74" s="32">
        <f>SUMIFS(Xero!$F:$F,Xero!$B:$B,Heron!AX$9,Xero!$A:$A,Heron!$A$4,Xero!$E:$E,Heron!$A74)+SUMIFS(Xero!$F:$F,Xero!$B:$B,Heron!AX$9,Xero!$A:$A,Heron!$A$5,Xero!$E:$E,Heron!$A74)</f>
        <v>0</v>
      </c>
      <c r="AY74" s="32">
        <f>SUMIFS(Xero!$F:$F,Xero!$B:$B,Heron!AY$9,Xero!$A:$A,Heron!$A$4,Xero!$E:$E,Heron!$A74)+SUMIFS(Xero!$F:$F,Xero!$B:$B,Heron!AY$9,Xero!$A:$A,Heron!$A$5,Xero!$E:$E,Heron!$A74)</f>
        <v>0</v>
      </c>
      <c r="AZ74" s="32">
        <f>SUMIFS(Xero!$F:$F,Xero!$B:$B,Heron!AZ$9,Xero!$A:$A,Heron!$A$4,Xero!$E:$E,Heron!$A74)+SUMIFS(Xero!$F:$F,Xero!$B:$B,Heron!AZ$9,Xero!$A:$A,Heron!$A$5,Xero!$E:$E,Heron!$A74)</f>
        <v>0</v>
      </c>
      <c r="BA74" s="32">
        <f>SUMIFS(Xero!$F:$F,Xero!$B:$B,Heron!BA$9,Xero!$A:$A,Heron!$A$4,Xero!$E:$E,Heron!$A74)+SUMIFS(Xero!$F:$F,Xero!$B:$B,Heron!BA$9,Xero!$A:$A,Heron!$A$5,Xero!$E:$E,Heron!$A74)</f>
        <v>0</v>
      </c>
      <c r="BB74" s="32">
        <f>SUMIFS(Xero!$F:$F,Xero!$B:$B,Heron!BB$9,Xero!$A:$A,Heron!$A$4,Xero!$E:$E,Heron!$A74)+SUMIFS(Xero!$F:$F,Xero!$B:$B,Heron!BB$9,Xero!$A:$A,Heron!$A$5,Xero!$E:$E,Heron!$A74)</f>
        <v>0</v>
      </c>
      <c r="BC74" s="32">
        <f>SUMIFS(Xero!$F:$F,Xero!$B:$B,Heron!BC$9,Xero!$A:$A,Heron!$A$4,Xero!$E:$E,Heron!$A74)+SUMIFS(Xero!$F:$F,Xero!$B:$B,Heron!BC$9,Xero!$A:$A,Heron!$A$5,Xero!$E:$E,Heron!$A74)</f>
        <v>0</v>
      </c>
      <c r="BD74" s="32">
        <f>SUMIFS(Xero!$F:$F,Xero!$B:$B,Heron!BD$9,Xero!$A:$A,Heron!$A$4,Xero!$E:$E,Heron!$A74)+SUMIFS(Xero!$F:$F,Xero!$B:$B,Heron!BD$9,Xero!$A:$A,Heron!$A$5,Xero!$E:$E,Heron!$A74)</f>
        <v>0</v>
      </c>
      <c r="BE74" s="32">
        <f>SUMIFS(Xero!$F:$F,Xero!$B:$B,Heron!BE$9,Xero!$A:$A,Heron!$A$4,Xero!$E:$E,Heron!$A74)+SUMIFS(Xero!$F:$F,Xero!$B:$B,Heron!BE$9,Xero!$A:$A,Heron!$A$5,Xero!$E:$E,Heron!$A74)</f>
        <v>0</v>
      </c>
      <c r="BF74" s="32">
        <f t="shared" si="9"/>
        <v>673702.97</v>
      </c>
      <c r="BG74" s="1">
        <f t="shared" si="7"/>
        <v>673702.97</v>
      </c>
      <c r="BH74" s="1">
        <f t="shared" si="8"/>
        <v>0</v>
      </c>
    </row>
    <row r="75" spans="1:60" ht="16" x14ac:dyDescent="0.2">
      <c r="A75" s="31" t="s">
        <v>1536</v>
      </c>
      <c r="D75" s="32">
        <f>SUMIFS(Xero!$F:$F,Xero!$B:$B,Heron!D$9,Xero!$A:$A,Heron!$A$4,Xero!$E:$E,Heron!$A75)+SUMIFS(Xero!$F:$F,Xero!$B:$B,Heron!D$9,Xero!$A:$A,Heron!$A$5,Xero!$E:$E,Heron!$A75)</f>
        <v>0</v>
      </c>
      <c r="E75" s="32">
        <f>SUMIFS(Xero!$F:$F,Xero!$B:$B,Heron!E$9,Xero!$A:$A,Heron!$A$4,Xero!$E:$E,Heron!$A75)+SUMIFS(Xero!$F:$F,Xero!$B:$B,Heron!E$9,Xero!$A:$A,Heron!$A$5,Xero!$E:$E,Heron!$A75)</f>
        <v>0</v>
      </c>
      <c r="F75" s="32">
        <f>SUMIFS(Xero!$F:$F,Xero!$B:$B,Heron!F$9,Xero!$A:$A,Heron!$A$4,Xero!$E:$E,Heron!$A75)+SUMIFS(Xero!$F:$F,Xero!$B:$B,Heron!F$9,Xero!$A:$A,Heron!$A$5,Xero!$E:$E,Heron!$A75)</f>
        <v>0</v>
      </c>
      <c r="G75" s="32">
        <f>SUMIFS(Xero!$F:$F,Xero!$B:$B,Heron!G$9,Xero!$A:$A,Heron!$A$4,Xero!$E:$E,Heron!$A75)+SUMIFS(Xero!$F:$F,Xero!$B:$B,Heron!G$9,Xero!$A:$A,Heron!$A$5,Xero!$E:$E,Heron!$A75)</f>
        <v>0</v>
      </c>
      <c r="H75" s="32">
        <f>SUMIFS(Xero!$F:$F,Xero!$B:$B,Heron!H$9,Xero!$A:$A,Heron!$A$4,Xero!$E:$E,Heron!$A75)+SUMIFS(Xero!$F:$F,Xero!$B:$B,Heron!H$9,Xero!$A:$A,Heron!$A$5,Xero!$E:$E,Heron!$A75)</f>
        <v>0</v>
      </c>
      <c r="I75" s="32">
        <f>SUMIFS(Xero!$F:$F,Xero!$B:$B,Heron!I$9,Xero!$A:$A,Heron!$A$4,Xero!$E:$E,Heron!$A75)+SUMIFS(Xero!$F:$F,Xero!$B:$B,Heron!I$9,Xero!$A:$A,Heron!$A$5,Xero!$E:$E,Heron!$A75)</f>
        <v>0</v>
      </c>
      <c r="J75" s="32">
        <f>SUMIFS(Xero!$F:$F,Xero!$B:$B,Heron!J$9,Xero!$A:$A,Heron!$A$4,Xero!$E:$E,Heron!$A75)+SUMIFS(Xero!$F:$F,Xero!$B:$B,Heron!J$9,Xero!$A:$A,Heron!$A$5,Xero!$E:$E,Heron!$A75)</f>
        <v>0</v>
      </c>
      <c r="K75" s="32">
        <f>SUMIFS(Xero!$F:$F,Xero!$B:$B,Heron!K$9,Xero!$A:$A,Heron!$A$4,Xero!$E:$E,Heron!$A75)+SUMIFS(Xero!$F:$F,Xero!$B:$B,Heron!K$9,Xero!$A:$A,Heron!$A$5,Xero!$E:$E,Heron!$A75)</f>
        <v>0</v>
      </c>
      <c r="L75" s="32">
        <f>SUMIFS(Xero!$F:$F,Xero!$B:$B,Heron!L$9,Xero!$A:$A,Heron!$A$4,Xero!$E:$E,Heron!$A75)+SUMIFS(Xero!$F:$F,Xero!$B:$B,Heron!L$9,Xero!$A:$A,Heron!$A$5,Xero!$E:$E,Heron!$A75)</f>
        <v>0</v>
      </c>
      <c r="M75" s="32">
        <f>SUMIFS(Xero!$F:$F,Xero!$B:$B,Heron!M$9,Xero!$A:$A,Heron!$A$4,Xero!$E:$E,Heron!$A75)+SUMIFS(Xero!$F:$F,Xero!$B:$B,Heron!M$9,Xero!$A:$A,Heron!$A$5,Xero!$E:$E,Heron!$A75)</f>
        <v>0</v>
      </c>
      <c r="N75" s="32">
        <f>SUMIFS(Xero!$F:$F,Xero!$B:$B,Heron!N$9,Xero!$A:$A,Heron!$A$4,Xero!$E:$E,Heron!$A75)+SUMIFS(Xero!$F:$F,Xero!$B:$B,Heron!N$9,Xero!$A:$A,Heron!$A$5,Xero!$E:$E,Heron!$A75)</f>
        <v>0</v>
      </c>
      <c r="O75" s="32">
        <f>SUMIFS(Xero!$F:$F,Xero!$B:$B,Heron!O$9,Xero!$A:$A,Heron!$A$4,Xero!$E:$E,Heron!$A75)+SUMIFS(Xero!$F:$F,Xero!$B:$B,Heron!O$9,Xero!$A:$A,Heron!$A$5,Xero!$E:$E,Heron!$A75)</f>
        <v>0</v>
      </c>
      <c r="P75" s="32">
        <f>SUMIFS(Xero!$F:$F,Xero!$B:$B,Heron!P$9,Xero!$A:$A,Heron!$A$4,Xero!$E:$E,Heron!$A75)+SUMIFS(Xero!$F:$F,Xero!$B:$B,Heron!P$9,Xero!$A:$A,Heron!$A$5,Xero!$E:$E,Heron!$A75)</f>
        <v>0</v>
      </c>
      <c r="Q75" s="32">
        <f>SUMIFS(Xero!$F:$F,Xero!$B:$B,Heron!Q$9,Xero!$A:$A,Heron!$A$4,Xero!$E:$E,Heron!$A75)+SUMIFS(Xero!$F:$F,Xero!$B:$B,Heron!Q$9,Xero!$A:$A,Heron!$A$5,Xero!$E:$E,Heron!$A75)</f>
        <v>0</v>
      </c>
      <c r="R75" s="32">
        <f>SUMIFS(Xero!$F:$F,Xero!$B:$B,Heron!R$9,Xero!$A:$A,Heron!$A$4,Xero!$E:$E,Heron!$A75)+SUMIFS(Xero!$F:$F,Xero!$B:$B,Heron!R$9,Xero!$A:$A,Heron!$A$5,Xero!$E:$E,Heron!$A75)</f>
        <v>0</v>
      </c>
      <c r="S75" s="32">
        <f>SUMIFS(Xero!$F:$F,Xero!$B:$B,Heron!S$9,Xero!$A:$A,Heron!$A$4,Xero!$E:$E,Heron!$A75)+SUMIFS(Xero!$F:$F,Xero!$B:$B,Heron!S$9,Xero!$A:$A,Heron!$A$5,Xero!$E:$E,Heron!$A75)</f>
        <v>0</v>
      </c>
      <c r="T75" s="32">
        <f>SUMIFS(Xero!$F:$F,Xero!$B:$B,Heron!T$9,Xero!$A:$A,Heron!$A$4,Xero!$E:$E,Heron!$A75)+SUMIFS(Xero!$F:$F,Xero!$B:$B,Heron!T$9,Xero!$A:$A,Heron!$A$5,Xero!$E:$E,Heron!$A75)</f>
        <v>0</v>
      </c>
      <c r="U75" s="32">
        <f>SUMIFS(Xero!$F:$F,Xero!$B:$B,Heron!U$9,Xero!$A:$A,Heron!$A$4,Xero!$E:$E,Heron!$A75)+SUMIFS(Xero!$F:$F,Xero!$B:$B,Heron!U$9,Xero!$A:$A,Heron!$A$5,Xero!$E:$E,Heron!$A75)</f>
        <v>0</v>
      </c>
      <c r="V75" s="32">
        <f>SUMIFS(Xero!$F:$F,Xero!$B:$B,Heron!V$9,Xero!$A:$A,Heron!$A$4,Xero!$E:$E,Heron!$A75)+SUMIFS(Xero!$F:$F,Xero!$B:$B,Heron!V$9,Xero!$A:$A,Heron!$A$5,Xero!$E:$E,Heron!$A75)</f>
        <v>0</v>
      </c>
      <c r="W75" s="32">
        <f>SUMIFS(Xero!$F:$F,Xero!$B:$B,Heron!W$9,Xero!$A:$A,Heron!$A$4,Xero!$E:$E,Heron!$A75)+SUMIFS(Xero!$F:$F,Xero!$B:$B,Heron!W$9,Xero!$A:$A,Heron!$A$5,Xero!$E:$E,Heron!$A75)</f>
        <v>0</v>
      </c>
      <c r="X75" s="32">
        <f>SUMIFS(Xero!$F:$F,Xero!$B:$B,Heron!X$9,Xero!$A:$A,Heron!$A$4,Xero!$E:$E,Heron!$A75)+SUMIFS(Xero!$F:$F,Xero!$B:$B,Heron!X$9,Xero!$A:$A,Heron!$A$5,Xero!$E:$E,Heron!$A75)</f>
        <v>29312.34</v>
      </c>
      <c r="Y75" s="32">
        <f>SUMIFS(Xero!$F:$F,Xero!$B:$B,Heron!Y$9,Xero!$A:$A,Heron!$A$4,Xero!$E:$E,Heron!$A75)+SUMIFS(Xero!$F:$F,Xero!$B:$B,Heron!Y$9,Xero!$A:$A,Heron!$A$5,Xero!$E:$E,Heron!$A75)</f>
        <v>2920.55</v>
      </c>
      <c r="Z75" s="32">
        <f>SUMIFS(Xero!$F:$F,Xero!$B:$B,Heron!Z$9,Xero!$A:$A,Heron!$A$4,Xero!$E:$E,Heron!$A75)+SUMIFS(Xero!$F:$F,Xero!$B:$B,Heron!Z$9,Xero!$A:$A,Heron!$A$5,Xero!$E:$E,Heron!$A75)</f>
        <v>18431.5</v>
      </c>
      <c r="AA75" s="32">
        <f>SUMIFS(Xero!$F:$F,Xero!$B:$B,Heron!AA$9,Xero!$A:$A,Heron!$A$4,Xero!$E:$E,Heron!$A75)+SUMIFS(Xero!$F:$F,Xero!$B:$B,Heron!AA$9,Xero!$A:$A,Heron!$A$5,Xero!$E:$E,Heron!$A75)</f>
        <v>178.08</v>
      </c>
      <c r="AB75" s="32">
        <f>SUMIFS(Xero!$F:$F,Xero!$B:$B,Heron!AB$9,Xero!$A:$A,Heron!$A$4,Xero!$E:$E,Heron!$A75)+SUMIFS(Xero!$F:$F,Xero!$B:$B,Heron!AB$9,Xero!$A:$A,Heron!$A$5,Xero!$E:$E,Heron!$A75)</f>
        <v>3561.64</v>
      </c>
      <c r="AC75" s="32">
        <f>SUMIFS(Xero!$F:$F,Xero!$B:$B,Heron!AC$9,Xero!$A:$A,Heron!$A$4,Xero!$E:$E,Heron!$A75)+SUMIFS(Xero!$F:$F,Xero!$B:$B,Heron!AC$9,Xero!$A:$A,Heron!$A$5,Xero!$E:$E,Heron!$A75)</f>
        <v>37361.65</v>
      </c>
      <c r="AD75" s="32">
        <f>SUMIFS(Xero!$F:$F,Xero!$B:$B,Heron!AD$9,Xero!$A:$A,Heron!$A$4,Xero!$E:$E,Heron!$A75)+SUMIFS(Xero!$F:$F,Xero!$B:$B,Heron!AD$9,Xero!$A:$A,Heron!$A$5,Xero!$E:$E,Heron!$A75)</f>
        <v>15457.54</v>
      </c>
      <c r="AE75" s="32">
        <f>SUMIFS(Xero!$F:$F,Xero!$B:$B,Heron!AE$9,Xero!$A:$A,Heron!$A$4,Xero!$E:$E,Heron!$A75)+SUMIFS(Xero!$F:$F,Xero!$B:$B,Heron!AE$9,Xero!$A:$A,Heron!$A$5,Xero!$E:$E,Heron!$A75)</f>
        <v>5520.55</v>
      </c>
      <c r="AF75" s="32">
        <f>SUMIFS(Xero!$F:$F,Xero!$B:$B,Heron!AF$9,Xero!$A:$A,Heron!$A$4,Xero!$E:$E,Heron!$A75)+SUMIFS(Xero!$F:$F,Xero!$B:$B,Heron!AF$9,Xero!$A:$A,Heron!$A$5,Xero!$E:$E,Heron!$A75)</f>
        <v>11041.1</v>
      </c>
      <c r="AG75" s="32">
        <f>SUMIFS(Xero!$F:$F,Xero!$B:$B,Heron!AG$9,Xero!$A:$A,Heron!$A$4,Xero!$E:$E,Heron!$A75)+SUMIFS(Xero!$F:$F,Xero!$B:$B,Heron!AG$9,Xero!$A:$A,Heron!$A$5,Xero!$E:$E,Heron!$A75)</f>
        <v>0</v>
      </c>
      <c r="AH75" s="32">
        <f>SUMIFS(Xero!$F:$F,Xero!$B:$B,Heron!AH$9,Xero!$A:$A,Heron!$A$4,Xero!$E:$E,Heron!$A75)+SUMIFS(Xero!$F:$F,Xero!$B:$B,Heron!AH$9,Xero!$A:$A,Heron!$A$5,Xero!$E:$E,Heron!$A75)</f>
        <v>0</v>
      </c>
      <c r="AI75" s="32">
        <f>SUMIFS(Xero!$F:$F,Xero!$B:$B,Heron!AI$9,Xero!$A:$A,Heron!$A$4,Xero!$E:$E,Heron!$A75)+SUMIFS(Xero!$F:$F,Xero!$B:$B,Heron!AI$9,Xero!$A:$A,Heron!$A$5,Xero!$E:$E,Heron!$A75)</f>
        <v>0</v>
      </c>
      <c r="AJ75" s="32">
        <f>SUMIFS(Xero!$F:$F,Xero!$B:$B,Heron!AJ$9,Xero!$A:$A,Heron!$A$4,Xero!$E:$E,Heron!$A75)+SUMIFS(Xero!$F:$F,Xero!$B:$B,Heron!AJ$9,Xero!$A:$A,Heron!$A$5,Xero!$E:$E,Heron!$A75)</f>
        <v>0</v>
      </c>
      <c r="AK75" s="32">
        <f>SUMIFS(Xero!$F:$F,Xero!$B:$B,Heron!AK$9,Xero!$A:$A,Heron!$A$4,Xero!$E:$E,Heron!$A75)+SUMIFS(Xero!$F:$F,Xero!$B:$B,Heron!AK$9,Xero!$A:$A,Heron!$A$5,Xero!$E:$E,Heron!$A75)</f>
        <v>0</v>
      </c>
      <c r="AL75" s="32">
        <f>SUMIFS(Xero!$F:$F,Xero!$B:$B,Heron!AL$9,Xero!$A:$A,Heron!$A$4,Xero!$E:$E,Heron!$A75)+SUMIFS(Xero!$F:$F,Xero!$B:$B,Heron!AL$9,Xero!$A:$A,Heron!$A$5,Xero!$E:$E,Heron!$A75)</f>
        <v>0</v>
      </c>
      <c r="AM75" s="32">
        <f>SUMIFS(Xero!$F:$F,Xero!$B:$B,Heron!AM$9,Xero!$A:$A,Heron!$A$4,Xero!$E:$E,Heron!$A75)+SUMIFS(Xero!$F:$F,Xero!$B:$B,Heron!AM$9,Xero!$A:$A,Heron!$A$5,Xero!$E:$E,Heron!$A75)</f>
        <v>0</v>
      </c>
      <c r="AN75" s="32">
        <f>SUMIFS(Xero!$F:$F,Xero!$B:$B,Heron!AN$9,Xero!$A:$A,Heron!$A$4,Xero!$E:$E,Heron!$A75)+SUMIFS(Xero!$F:$F,Xero!$B:$B,Heron!AN$9,Xero!$A:$A,Heron!$A$5,Xero!$E:$E,Heron!$A75)</f>
        <v>0</v>
      </c>
      <c r="AO75" s="32">
        <f>SUMIFS(Xero!$F:$F,Xero!$B:$B,Heron!AO$9,Xero!$A:$A,Heron!$A$4,Xero!$E:$E,Heron!$A75)+SUMIFS(Xero!$F:$F,Xero!$B:$B,Heron!AO$9,Xero!$A:$A,Heron!$A$5,Xero!$E:$E,Heron!$A75)</f>
        <v>0</v>
      </c>
      <c r="AP75" s="32">
        <f>SUMIFS(Xero!$F:$F,Xero!$B:$B,Heron!AP$9,Xero!$A:$A,Heron!$A$4,Xero!$E:$E,Heron!$A75)+SUMIFS(Xero!$F:$F,Xero!$B:$B,Heron!AP$9,Xero!$A:$A,Heron!$A$5,Xero!$E:$E,Heron!$A75)</f>
        <v>0</v>
      </c>
      <c r="AQ75" s="32">
        <f>SUMIFS(Xero!$F:$F,Xero!$B:$B,Heron!AQ$9,Xero!$A:$A,Heron!$A$4,Xero!$E:$E,Heron!$A75)+SUMIFS(Xero!$F:$F,Xero!$B:$B,Heron!AQ$9,Xero!$A:$A,Heron!$A$5,Xero!$E:$E,Heron!$A75)</f>
        <v>0</v>
      </c>
      <c r="AR75" s="32">
        <f>SUMIFS(Xero!$F:$F,Xero!$B:$B,Heron!AR$9,Xero!$A:$A,Heron!$A$4,Xero!$E:$E,Heron!$A75)+SUMIFS(Xero!$F:$F,Xero!$B:$B,Heron!AR$9,Xero!$A:$A,Heron!$A$5,Xero!$E:$E,Heron!$A75)</f>
        <v>0</v>
      </c>
      <c r="AS75" s="32">
        <f>SUMIFS(Xero!$F:$F,Xero!$B:$B,Heron!AS$9,Xero!$A:$A,Heron!$A$4,Xero!$E:$E,Heron!$A75)+SUMIFS(Xero!$F:$F,Xero!$B:$B,Heron!AS$9,Xero!$A:$A,Heron!$A$5,Xero!$E:$E,Heron!$A75)</f>
        <v>0</v>
      </c>
      <c r="AT75" s="32">
        <f>SUMIFS(Xero!$F:$F,Xero!$B:$B,Heron!AT$9,Xero!$A:$A,Heron!$A$4,Xero!$E:$E,Heron!$A75)+SUMIFS(Xero!$F:$F,Xero!$B:$B,Heron!AT$9,Xero!$A:$A,Heron!$A$5,Xero!$E:$E,Heron!$A75)</f>
        <v>0</v>
      </c>
      <c r="AU75" s="32">
        <f>SUMIFS(Xero!$F:$F,Xero!$B:$B,Heron!AU$9,Xero!$A:$A,Heron!$A$4,Xero!$E:$E,Heron!$A75)+SUMIFS(Xero!$F:$F,Xero!$B:$B,Heron!AU$9,Xero!$A:$A,Heron!$A$5,Xero!$E:$E,Heron!$A75)</f>
        <v>0</v>
      </c>
      <c r="AV75" s="32">
        <f>SUMIFS(Xero!$F:$F,Xero!$B:$B,Heron!AV$9,Xero!$A:$A,Heron!$A$4,Xero!$E:$E,Heron!$A75)+SUMIFS(Xero!$F:$F,Xero!$B:$B,Heron!AV$9,Xero!$A:$A,Heron!$A$5,Xero!$E:$E,Heron!$A75)</f>
        <v>0</v>
      </c>
      <c r="AW75" s="32">
        <f>SUMIFS(Xero!$F:$F,Xero!$B:$B,Heron!AW$9,Xero!$A:$A,Heron!$A$4,Xero!$E:$E,Heron!$A75)+SUMIFS(Xero!$F:$F,Xero!$B:$B,Heron!AW$9,Xero!$A:$A,Heron!$A$5,Xero!$E:$E,Heron!$A75)</f>
        <v>0</v>
      </c>
      <c r="AX75" s="32">
        <f>SUMIFS(Xero!$F:$F,Xero!$B:$B,Heron!AX$9,Xero!$A:$A,Heron!$A$4,Xero!$E:$E,Heron!$A75)+SUMIFS(Xero!$F:$F,Xero!$B:$B,Heron!AX$9,Xero!$A:$A,Heron!$A$5,Xero!$E:$E,Heron!$A75)</f>
        <v>0</v>
      </c>
      <c r="AY75" s="32">
        <f>SUMIFS(Xero!$F:$F,Xero!$B:$B,Heron!AY$9,Xero!$A:$A,Heron!$A$4,Xero!$E:$E,Heron!$A75)+SUMIFS(Xero!$F:$F,Xero!$B:$B,Heron!AY$9,Xero!$A:$A,Heron!$A$5,Xero!$E:$E,Heron!$A75)</f>
        <v>0</v>
      </c>
      <c r="AZ75" s="32">
        <f>SUMIFS(Xero!$F:$F,Xero!$B:$B,Heron!AZ$9,Xero!$A:$A,Heron!$A$4,Xero!$E:$E,Heron!$A75)+SUMIFS(Xero!$F:$F,Xero!$B:$B,Heron!AZ$9,Xero!$A:$A,Heron!$A$5,Xero!$E:$E,Heron!$A75)</f>
        <v>0</v>
      </c>
      <c r="BA75" s="32">
        <f>SUMIFS(Xero!$F:$F,Xero!$B:$B,Heron!BA$9,Xero!$A:$A,Heron!$A$4,Xero!$E:$E,Heron!$A75)+SUMIFS(Xero!$F:$F,Xero!$B:$B,Heron!BA$9,Xero!$A:$A,Heron!$A$5,Xero!$E:$E,Heron!$A75)</f>
        <v>0</v>
      </c>
      <c r="BB75" s="32">
        <f>SUMIFS(Xero!$F:$F,Xero!$B:$B,Heron!BB$9,Xero!$A:$A,Heron!$A$4,Xero!$E:$E,Heron!$A75)+SUMIFS(Xero!$F:$F,Xero!$B:$B,Heron!BB$9,Xero!$A:$A,Heron!$A$5,Xero!$E:$E,Heron!$A75)</f>
        <v>0</v>
      </c>
      <c r="BC75" s="32">
        <f>SUMIFS(Xero!$F:$F,Xero!$B:$B,Heron!BC$9,Xero!$A:$A,Heron!$A$4,Xero!$E:$E,Heron!$A75)+SUMIFS(Xero!$F:$F,Xero!$B:$B,Heron!BC$9,Xero!$A:$A,Heron!$A$5,Xero!$E:$E,Heron!$A75)</f>
        <v>0</v>
      </c>
      <c r="BD75" s="32">
        <f>SUMIFS(Xero!$F:$F,Xero!$B:$B,Heron!BD$9,Xero!$A:$A,Heron!$A$4,Xero!$E:$E,Heron!$A75)+SUMIFS(Xero!$F:$F,Xero!$B:$B,Heron!BD$9,Xero!$A:$A,Heron!$A$5,Xero!$E:$E,Heron!$A75)</f>
        <v>0</v>
      </c>
      <c r="BE75" s="32">
        <f>SUMIFS(Xero!$F:$F,Xero!$B:$B,Heron!BE$9,Xero!$A:$A,Heron!$A$4,Xero!$E:$E,Heron!$A75)+SUMIFS(Xero!$F:$F,Xero!$B:$B,Heron!BE$9,Xero!$A:$A,Heron!$A$5,Xero!$E:$E,Heron!$A75)</f>
        <v>0</v>
      </c>
      <c r="BF75" s="32">
        <f t="shared" si="9"/>
        <v>123784.95000000003</v>
      </c>
      <c r="BG75" s="1">
        <f t="shared" si="7"/>
        <v>123784.95000000003</v>
      </c>
      <c r="BH75" s="1">
        <f t="shared" si="8"/>
        <v>0</v>
      </c>
    </row>
    <row r="76" spans="1:60" ht="16" x14ac:dyDescent="0.2">
      <c r="A76" s="31" t="s">
        <v>1538</v>
      </c>
      <c r="D76" s="32">
        <f>SUMIFS(Xero!$F:$F,Xero!$B:$B,Heron!D$9,Xero!$A:$A,Heron!$A$4,Xero!$E:$E,Heron!$A76)+SUMIFS(Xero!$F:$F,Xero!$B:$B,Heron!D$9,Xero!$A:$A,Heron!$A$5,Xero!$E:$E,Heron!$A76)</f>
        <v>0</v>
      </c>
      <c r="E76" s="32">
        <f>SUMIFS(Xero!$F:$F,Xero!$B:$B,Heron!E$9,Xero!$A:$A,Heron!$A$4,Xero!$E:$E,Heron!$A76)+SUMIFS(Xero!$F:$F,Xero!$B:$B,Heron!E$9,Xero!$A:$A,Heron!$A$5,Xero!$E:$E,Heron!$A76)</f>
        <v>0</v>
      </c>
      <c r="F76" s="32">
        <f>SUMIFS(Xero!$F:$F,Xero!$B:$B,Heron!F$9,Xero!$A:$A,Heron!$A$4,Xero!$E:$E,Heron!$A76)+SUMIFS(Xero!$F:$F,Xero!$B:$B,Heron!F$9,Xero!$A:$A,Heron!$A$5,Xero!$E:$E,Heron!$A76)</f>
        <v>0</v>
      </c>
      <c r="G76" s="32">
        <f>SUMIFS(Xero!$F:$F,Xero!$B:$B,Heron!G$9,Xero!$A:$A,Heron!$A$4,Xero!$E:$E,Heron!$A76)+SUMIFS(Xero!$F:$F,Xero!$B:$B,Heron!G$9,Xero!$A:$A,Heron!$A$5,Xero!$E:$E,Heron!$A76)</f>
        <v>0</v>
      </c>
      <c r="H76" s="32">
        <f>SUMIFS(Xero!$F:$F,Xero!$B:$B,Heron!H$9,Xero!$A:$A,Heron!$A$4,Xero!$E:$E,Heron!$A76)+SUMIFS(Xero!$F:$F,Xero!$B:$B,Heron!H$9,Xero!$A:$A,Heron!$A$5,Xero!$E:$E,Heron!$A76)</f>
        <v>0</v>
      </c>
      <c r="I76" s="32">
        <f>SUMIFS(Xero!$F:$F,Xero!$B:$B,Heron!I$9,Xero!$A:$A,Heron!$A$4,Xero!$E:$E,Heron!$A76)+SUMIFS(Xero!$F:$F,Xero!$B:$B,Heron!I$9,Xero!$A:$A,Heron!$A$5,Xero!$E:$E,Heron!$A76)</f>
        <v>0</v>
      </c>
      <c r="J76" s="32">
        <f>SUMIFS(Xero!$F:$F,Xero!$B:$B,Heron!J$9,Xero!$A:$A,Heron!$A$4,Xero!$E:$E,Heron!$A76)+SUMIFS(Xero!$F:$F,Xero!$B:$B,Heron!J$9,Xero!$A:$A,Heron!$A$5,Xero!$E:$E,Heron!$A76)</f>
        <v>0</v>
      </c>
      <c r="K76" s="32">
        <f>SUMIFS(Xero!$F:$F,Xero!$B:$B,Heron!K$9,Xero!$A:$A,Heron!$A$4,Xero!$E:$E,Heron!$A76)+SUMIFS(Xero!$F:$F,Xero!$B:$B,Heron!K$9,Xero!$A:$A,Heron!$A$5,Xero!$E:$E,Heron!$A76)</f>
        <v>0</v>
      </c>
      <c r="L76" s="32">
        <f>SUMIFS(Xero!$F:$F,Xero!$B:$B,Heron!L$9,Xero!$A:$A,Heron!$A$4,Xero!$E:$E,Heron!$A76)+SUMIFS(Xero!$F:$F,Xero!$B:$B,Heron!L$9,Xero!$A:$A,Heron!$A$5,Xero!$E:$E,Heron!$A76)</f>
        <v>0</v>
      </c>
      <c r="M76" s="32">
        <f>SUMIFS(Xero!$F:$F,Xero!$B:$B,Heron!M$9,Xero!$A:$A,Heron!$A$4,Xero!$E:$E,Heron!$A76)+SUMIFS(Xero!$F:$F,Xero!$B:$B,Heron!M$9,Xero!$A:$A,Heron!$A$5,Xero!$E:$E,Heron!$A76)</f>
        <v>0</v>
      </c>
      <c r="N76" s="32">
        <f>SUMIFS(Xero!$F:$F,Xero!$B:$B,Heron!N$9,Xero!$A:$A,Heron!$A$4,Xero!$E:$E,Heron!$A76)+SUMIFS(Xero!$F:$F,Xero!$B:$B,Heron!N$9,Xero!$A:$A,Heron!$A$5,Xero!$E:$E,Heron!$A76)</f>
        <v>0</v>
      </c>
      <c r="O76" s="32">
        <f>SUMIFS(Xero!$F:$F,Xero!$B:$B,Heron!O$9,Xero!$A:$A,Heron!$A$4,Xero!$E:$E,Heron!$A76)+SUMIFS(Xero!$F:$F,Xero!$B:$B,Heron!O$9,Xero!$A:$A,Heron!$A$5,Xero!$E:$E,Heron!$A76)</f>
        <v>0</v>
      </c>
      <c r="P76" s="32">
        <f>SUMIFS(Xero!$F:$F,Xero!$B:$B,Heron!P$9,Xero!$A:$A,Heron!$A$4,Xero!$E:$E,Heron!$A76)+SUMIFS(Xero!$F:$F,Xero!$B:$B,Heron!P$9,Xero!$A:$A,Heron!$A$5,Xero!$E:$E,Heron!$A76)</f>
        <v>0</v>
      </c>
      <c r="Q76" s="32">
        <f>SUMIFS(Xero!$F:$F,Xero!$B:$B,Heron!Q$9,Xero!$A:$A,Heron!$A$4,Xero!$E:$E,Heron!$A76)+SUMIFS(Xero!$F:$F,Xero!$B:$B,Heron!Q$9,Xero!$A:$A,Heron!$A$5,Xero!$E:$E,Heron!$A76)</f>
        <v>0</v>
      </c>
      <c r="R76" s="32">
        <f>SUMIFS(Xero!$F:$F,Xero!$B:$B,Heron!R$9,Xero!$A:$A,Heron!$A$4,Xero!$E:$E,Heron!$A76)+SUMIFS(Xero!$F:$F,Xero!$B:$B,Heron!R$9,Xero!$A:$A,Heron!$A$5,Xero!$E:$E,Heron!$A76)</f>
        <v>0</v>
      </c>
      <c r="S76" s="32">
        <f>SUMIFS(Xero!$F:$F,Xero!$B:$B,Heron!S$9,Xero!$A:$A,Heron!$A$4,Xero!$E:$E,Heron!$A76)+SUMIFS(Xero!$F:$F,Xero!$B:$B,Heron!S$9,Xero!$A:$A,Heron!$A$5,Xero!$E:$E,Heron!$A76)</f>
        <v>0</v>
      </c>
      <c r="T76" s="32">
        <f>SUMIFS(Xero!$F:$F,Xero!$B:$B,Heron!T$9,Xero!$A:$A,Heron!$A$4,Xero!$E:$E,Heron!$A76)+SUMIFS(Xero!$F:$F,Xero!$B:$B,Heron!T$9,Xero!$A:$A,Heron!$A$5,Xero!$E:$E,Heron!$A76)</f>
        <v>0</v>
      </c>
      <c r="U76" s="32">
        <f>SUMIFS(Xero!$F:$F,Xero!$B:$B,Heron!U$9,Xero!$A:$A,Heron!$A$4,Xero!$E:$E,Heron!$A76)+SUMIFS(Xero!$F:$F,Xero!$B:$B,Heron!U$9,Xero!$A:$A,Heron!$A$5,Xero!$E:$E,Heron!$A76)</f>
        <v>0</v>
      </c>
      <c r="V76" s="32">
        <f>SUMIFS(Xero!$F:$F,Xero!$B:$B,Heron!V$9,Xero!$A:$A,Heron!$A$4,Xero!$E:$E,Heron!$A76)+SUMIFS(Xero!$F:$F,Xero!$B:$B,Heron!V$9,Xero!$A:$A,Heron!$A$5,Xero!$E:$E,Heron!$A76)</f>
        <v>0</v>
      </c>
      <c r="W76" s="32">
        <f>SUMIFS(Xero!$F:$F,Xero!$B:$B,Heron!W$9,Xero!$A:$A,Heron!$A$4,Xero!$E:$E,Heron!$A76)+SUMIFS(Xero!$F:$F,Xero!$B:$B,Heron!W$9,Xero!$A:$A,Heron!$A$5,Xero!$E:$E,Heron!$A76)</f>
        <v>0</v>
      </c>
      <c r="X76" s="32">
        <f>SUMIFS(Xero!$F:$F,Xero!$B:$B,Heron!X$9,Xero!$A:$A,Heron!$A$4,Xero!$E:$E,Heron!$A76)+SUMIFS(Xero!$F:$F,Xero!$B:$B,Heron!X$9,Xero!$A:$A,Heron!$A$5,Xero!$E:$E,Heron!$A76)</f>
        <v>560.97</v>
      </c>
      <c r="Y76" s="32">
        <f>SUMIFS(Xero!$F:$F,Xero!$B:$B,Heron!Y$9,Xero!$A:$A,Heron!$A$4,Xero!$E:$E,Heron!$A76)+SUMIFS(Xero!$F:$F,Xero!$B:$B,Heron!Y$9,Xero!$A:$A,Heron!$A$5,Xero!$E:$E,Heron!$A76)</f>
        <v>1091.0999999999999</v>
      </c>
      <c r="Z76" s="32">
        <f>SUMIFS(Xero!$F:$F,Xero!$B:$B,Heron!Z$9,Xero!$A:$A,Heron!$A$4,Xero!$E:$E,Heron!$A76)+SUMIFS(Xero!$F:$F,Xero!$B:$B,Heron!Z$9,Xero!$A:$A,Heron!$A$5,Xero!$E:$E,Heron!$A76)</f>
        <v>13213.35</v>
      </c>
      <c r="AA76" s="32">
        <f>SUMIFS(Xero!$F:$F,Xero!$B:$B,Heron!AA$9,Xero!$A:$A,Heron!$A$4,Xero!$E:$E,Heron!$A76)+SUMIFS(Xero!$F:$F,Xero!$B:$B,Heron!AA$9,Xero!$A:$A,Heron!$A$5,Xero!$E:$E,Heron!$A76)</f>
        <v>0</v>
      </c>
      <c r="AB76" s="32">
        <f>SUMIFS(Xero!$F:$F,Xero!$B:$B,Heron!AB$9,Xero!$A:$A,Heron!$A$4,Xero!$E:$E,Heron!$A76)+SUMIFS(Xero!$F:$F,Xero!$B:$B,Heron!AB$9,Xero!$A:$A,Heron!$A$5,Xero!$E:$E,Heron!$A76)</f>
        <v>0</v>
      </c>
      <c r="AC76" s="32">
        <f>SUMIFS(Xero!$F:$F,Xero!$B:$B,Heron!AC$9,Xero!$A:$A,Heron!$A$4,Xero!$E:$E,Heron!$A76)+SUMIFS(Xero!$F:$F,Xero!$B:$B,Heron!AC$9,Xero!$A:$A,Heron!$A$5,Xero!$E:$E,Heron!$A76)</f>
        <v>22913.02</v>
      </c>
      <c r="AD76" s="32">
        <f>SUMIFS(Xero!$F:$F,Xero!$B:$B,Heron!AD$9,Xero!$A:$A,Heron!$A$4,Xero!$E:$E,Heron!$A76)+SUMIFS(Xero!$F:$F,Xero!$B:$B,Heron!AD$9,Xero!$A:$A,Heron!$A$5,Xero!$E:$E,Heron!$A76)</f>
        <v>13389.04</v>
      </c>
      <c r="AE76" s="32">
        <f>SUMIFS(Xero!$F:$F,Xero!$B:$B,Heron!AE$9,Xero!$A:$A,Heron!$A$4,Xero!$E:$E,Heron!$A76)+SUMIFS(Xero!$F:$F,Xero!$B:$B,Heron!AE$9,Xero!$A:$A,Heron!$A$5,Xero!$E:$E,Heron!$A76)</f>
        <v>3014.39</v>
      </c>
      <c r="AF76" s="32">
        <f>SUMIFS(Xero!$F:$F,Xero!$B:$B,Heron!AF$9,Xero!$A:$A,Heron!$A$4,Xero!$E:$E,Heron!$A76)+SUMIFS(Xero!$F:$F,Xero!$B:$B,Heron!AF$9,Xero!$A:$A,Heron!$A$5,Xero!$E:$E,Heron!$A76)</f>
        <v>4808.22</v>
      </c>
      <c r="AG76" s="32">
        <f>SUMIFS(Xero!$F:$F,Xero!$B:$B,Heron!AG$9,Xero!$A:$A,Heron!$A$4,Xero!$E:$E,Heron!$A76)+SUMIFS(Xero!$F:$F,Xero!$B:$B,Heron!AG$9,Xero!$A:$A,Heron!$A$5,Xero!$E:$E,Heron!$A76)</f>
        <v>0</v>
      </c>
      <c r="AH76" s="32">
        <f>SUMIFS(Xero!$F:$F,Xero!$B:$B,Heron!AH$9,Xero!$A:$A,Heron!$A$4,Xero!$E:$E,Heron!$A76)+SUMIFS(Xero!$F:$F,Xero!$B:$B,Heron!AH$9,Xero!$A:$A,Heron!$A$5,Xero!$E:$E,Heron!$A76)</f>
        <v>0</v>
      </c>
      <c r="AI76" s="32">
        <f>SUMIFS(Xero!$F:$F,Xero!$B:$B,Heron!AI$9,Xero!$A:$A,Heron!$A$4,Xero!$E:$E,Heron!$A76)+SUMIFS(Xero!$F:$F,Xero!$B:$B,Heron!AI$9,Xero!$A:$A,Heron!$A$5,Xero!$E:$E,Heron!$A76)</f>
        <v>0</v>
      </c>
      <c r="AJ76" s="32">
        <f>SUMIFS(Xero!$F:$F,Xero!$B:$B,Heron!AJ$9,Xero!$A:$A,Heron!$A$4,Xero!$E:$E,Heron!$A76)+SUMIFS(Xero!$F:$F,Xero!$B:$B,Heron!AJ$9,Xero!$A:$A,Heron!$A$5,Xero!$E:$E,Heron!$A76)</f>
        <v>0</v>
      </c>
      <c r="AK76" s="32">
        <f>SUMIFS(Xero!$F:$F,Xero!$B:$B,Heron!AK$9,Xero!$A:$A,Heron!$A$4,Xero!$E:$E,Heron!$A76)+SUMIFS(Xero!$F:$F,Xero!$B:$B,Heron!AK$9,Xero!$A:$A,Heron!$A$5,Xero!$E:$E,Heron!$A76)</f>
        <v>0</v>
      </c>
      <c r="AL76" s="32">
        <f>SUMIFS(Xero!$F:$F,Xero!$B:$B,Heron!AL$9,Xero!$A:$A,Heron!$A$4,Xero!$E:$E,Heron!$A76)+SUMIFS(Xero!$F:$F,Xero!$B:$B,Heron!AL$9,Xero!$A:$A,Heron!$A$5,Xero!$E:$E,Heron!$A76)</f>
        <v>0</v>
      </c>
      <c r="AM76" s="32">
        <f>SUMIFS(Xero!$F:$F,Xero!$B:$B,Heron!AM$9,Xero!$A:$A,Heron!$A$4,Xero!$E:$E,Heron!$A76)+SUMIFS(Xero!$F:$F,Xero!$B:$B,Heron!AM$9,Xero!$A:$A,Heron!$A$5,Xero!$E:$E,Heron!$A76)</f>
        <v>0</v>
      </c>
      <c r="AN76" s="32">
        <f>SUMIFS(Xero!$F:$F,Xero!$B:$B,Heron!AN$9,Xero!$A:$A,Heron!$A$4,Xero!$E:$E,Heron!$A76)+SUMIFS(Xero!$F:$F,Xero!$B:$B,Heron!AN$9,Xero!$A:$A,Heron!$A$5,Xero!$E:$E,Heron!$A76)</f>
        <v>0</v>
      </c>
      <c r="AO76" s="32">
        <f>SUMIFS(Xero!$F:$F,Xero!$B:$B,Heron!AO$9,Xero!$A:$A,Heron!$A$4,Xero!$E:$E,Heron!$A76)+SUMIFS(Xero!$F:$F,Xero!$B:$B,Heron!AO$9,Xero!$A:$A,Heron!$A$5,Xero!$E:$E,Heron!$A76)</f>
        <v>0</v>
      </c>
      <c r="AP76" s="32">
        <f>SUMIFS(Xero!$F:$F,Xero!$B:$B,Heron!AP$9,Xero!$A:$A,Heron!$A$4,Xero!$E:$E,Heron!$A76)+SUMIFS(Xero!$F:$F,Xero!$B:$B,Heron!AP$9,Xero!$A:$A,Heron!$A$5,Xero!$E:$E,Heron!$A76)</f>
        <v>0</v>
      </c>
      <c r="AQ76" s="32">
        <f>SUMIFS(Xero!$F:$F,Xero!$B:$B,Heron!AQ$9,Xero!$A:$A,Heron!$A$4,Xero!$E:$E,Heron!$A76)+SUMIFS(Xero!$F:$F,Xero!$B:$B,Heron!AQ$9,Xero!$A:$A,Heron!$A$5,Xero!$E:$E,Heron!$A76)</f>
        <v>0</v>
      </c>
      <c r="AR76" s="32">
        <f>SUMIFS(Xero!$F:$F,Xero!$B:$B,Heron!AR$9,Xero!$A:$A,Heron!$A$4,Xero!$E:$E,Heron!$A76)+SUMIFS(Xero!$F:$F,Xero!$B:$B,Heron!AR$9,Xero!$A:$A,Heron!$A$5,Xero!$E:$E,Heron!$A76)</f>
        <v>0</v>
      </c>
      <c r="AS76" s="32">
        <f>SUMIFS(Xero!$F:$F,Xero!$B:$B,Heron!AS$9,Xero!$A:$A,Heron!$A$4,Xero!$E:$E,Heron!$A76)+SUMIFS(Xero!$F:$F,Xero!$B:$B,Heron!AS$9,Xero!$A:$A,Heron!$A$5,Xero!$E:$E,Heron!$A76)</f>
        <v>0</v>
      </c>
      <c r="AT76" s="32">
        <f>SUMIFS(Xero!$F:$F,Xero!$B:$B,Heron!AT$9,Xero!$A:$A,Heron!$A$4,Xero!$E:$E,Heron!$A76)+SUMIFS(Xero!$F:$F,Xero!$B:$B,Heron!AT$9,Xero!$A:$A,Heron!$A$5,Xero!$E:$E,Heron!$A76)</f>
        <v>0</v>
      </c>
      <c r="AU76" s="32">
        <f>SUMIFS(Xero!$F:$F,Xero!$B:$B,Heron!AU$9,Xero!$A:$A,Heron!$A$4,Xero!$E:$E,Heron!$A76)+SUMIFS(Xero!$F:$F,Xero!$B:$B,Heron!AU$9,Xero!$A:$A,Heron!$A$5,Xero!$E:$E,Heron!$A76)</f>
        <v>0</v>
      </c>
      <c r="AV76" s="32">
        <f>SUMIFS(Xero!$F:$F,Xero!$B:$B,Heron!AV$9,Xero!$A:$A,Heron!$A$4,Xero!$E:$E,Heron!$A76)+SUMIFS(Xero!$F:$F,Xero!$B:$B,Heron!AV$9,Xero!$A:$A,Heron!$A$5,Xero!$E:$E,Heron!$A76)</f>
        <v>0</v>
      </c>
      <c r="AW76" s="32">
        <f>SUMIFS(Xero!$F:$F,Xero!$B:$B,Heron!AW$9,Xero!$A:$A,Heron!$A$4,Xero!$E:$E,Heron!$A76)+SUMIFS(Xero!$F:$F,Xero!$B:$B,Heron!AW$9,Xero!$A:$A,Heron!$A$5,Xero!$E:$E,Heron!$A76)</f>
        <v>0</v>
      </c>
      <c r="AX76" s="32">
        <f>SUMIFS(Xero!$F:$F,Xero!$B:$B,Heron!AX$9,Xero!$A:$A,Heron!$A$4,Xero!$E:$E,Heron!$A76)+SUMIFS(Xero!$F:$F,Xero!$B:$B,Heron!AX$9,Xero!$A:$A,Heron!$A$5,Xero!$E:$E,Heron!$A76)</f>
        <v>0</v>
      </c>
      <c r="AY76" s="32">
        <f>SUMIFS(Xero!$F:$F,Xero!$B:$B,Heron!AY$9,Xero!$A:$A,Heron!$A$4,Xero!$E:$E,Heron!$A76)+SUMIFS(Xero!$F:$F,Xero!$B:$B,Heron!AY$9,Xero!$A:$A,Heron!$A$5,Xero!$E:$E,Heron!$A76)</f>
        <v>0</v>
      </c>
      <c r="AZ76" s="32">
        <f>SUMIFS(Xero!$F:$F,Xero!$B:$B,Heron!AZ$9,Xero!$A:$A,Heron!$A$4,Xero!$E:$E,Heron!$A76)+SUMIFS(Xero!$F:$F,Xero!$B:$B,Heron!AZ$9,Xero!$A:$A,Heron!$A$5,Xero!$E:$E,Heron!$A76)</f>
        <v>0</v>
      </c>
      <c r="BA76" s="32">
        <f>SUMIFS(Xero!$F:$F,Xero!$B:$B,Heron!BA$9,Xero!$A:$A,Heron!$A$4,Xero!$E:$E,Heron!$A76)+SUMIFS(Xero!$F:$F,Xero!$B:$B,Heron!BA$9,Xero!$A:$A,Heron!$A$5,Xero!$E:$E,Heron!$A76)</f>
        <v>0</v>
      </c>
      <c r="BB76" s="32">
        <f>SUMIFS(Xero!$F:$F,Xero!$B:$B,Heron!BB$9,Xero!$A:$A,Heron!$A$4,Xero!$E:$E,Heron!$A76)+SUMIFS(Xero!$F:$F,Xero!$B:$B,Heron!BB$9,Xero!$A:$A,Heron!$A$5,Xero!$E:$E,Heron!$A76)</f>
        <v>0</v>
      </c>
      <c r="BC76" s="32">
        <f>SUMIFS(Xero!$F:$F,Xero!$B:$B,Heron!BC$9,Xero!$A:$A,Heron!$A$4,Xero!$E:$E,Heron!$A76)+SUMIFS(Xero!$F:$F,Xero!$B:$B,Heron!BC$9,Xero!$A:$A,Heron!$A$5,Xero!$E:$E,Heron!$A76)</f>
        <v>0</v>
      </c>
      <c r="BD76" s="32">
        <f>SUMIFS(Xero!$F:$F,Xero!$B:$B,Heron!BD$9,Xero!$A:$A,Heron!$A$4,Xero!$E:$E,Heron!$A76)+SUMIFS(Xero!$F:$F,Xero!$B:$B,Heron!BD$9,Xero!$A:$A,Heron!$A$5,Xero!$E:$E,Heron!$A76)</f>
        <v>0</v>
      </c>
      <c r="BE76" s="32">
        <f>SUMIFS(Xero!$F:$F,Xero!$B:$B,Heron!BE$9,Xero!$A:$A,Heron!$A$4,Xero!$E:$E,Heron!$A76)+SUMIFS(Xero!$F:$F,Xero!$B:$B,Heron!BE$9,Xero!$A:$A,Heron!$A$5,Xero!$E:$E,Heron!$A76)</f>
        <v>0</v>
      </c>
      <c r="BF76" s="32">
        <f t="shared" si="9"/>
        <v>58990.090000000004</v>
      </c>
      <c r="BG76" s="1">
        <f t="shared" si="7"/>
        <v>58990.090000000004</v>
      </c>
      <c r="BH76" s="1">
        <f t="shared" si="8"/>
        <v>0</v>
      </c>
    </row>
    <row r="77" spans="1:60" ht="16" x14ac:dyDescent="0.2">
      <c r="A77" s="31" t="s">
        <v>1577</v>
      </c>
      <c r="D77" s="32">
        <f>SUMIFS(Xero!$F:$F,Xero!$B:$B,Heron!D$9,Xero!$A:$A,Heron!$A$4,Xero!$E:$E,Heron!$A77)+SUMIFS(Xero!$F:$F,Xero!$B:$B,Heron!D$9,Xero!$A:$A,Heron!$A$5,Xero!$E:$E,Heron!$A77)</f>
        <v>0</v>
      </c>
      <c r="E77" s="32">
        <f>SUMIFS(Xero!$F:$F,Xero!$B:$B,Heron!E$9,Xero!$A:$A,Heron!$A$4,Xero!$E:$E,Heron!$A77)+SUMIFS(Xero!$F:$F,Xero!$B:$B,Heron!E$9,Xero!$A:$A,Heron!$A$5,Xero!$E:$E,Heron!$A77)</f>
        <v>0</v>
      </c>
      <c r="F77" s="32">
        <f>SUMIFS(Xero!$F:$F,Xero!$B:$B,Heron!F$9,Xero!$A:$A,Heron!$A$4,Xero!$E:$E,Heron!$A77)+SUMIFS(Xero!$F:$F,Xero!$B:$B,Heron!F$9,Xero!$A:$A,Heron!$A$5,Xero!$E:$E,Heron!$A77)</f>
        <v>0</v>
      </c>
      <c r="G77" s="32">
        <f>SUMIFS(Xero!$F:$F,Xero!$B:$B,Heron!G$9,Xero!$A:$A,Heron!$A$4,Xero!$E:$E,Heron!$A77)+SUMIFS(Xero!$F:$F,Xero!$B:$B,Heron!G$9,Xero!$A:$A,Heron!$A$5,Xero!$E:$E,Heron!$A77)</f>
        <v>0</v>
      </c>
      <c r="H77" s="32">
        <f>SUMIFS(Xero!$F:$F,Xero!$B:$B,Heron!H$9,Xero!$A:$A,Heron!$A$4,Xero!$E:$E,Heron!$A77)+SUMIFS(Xero!$F:$F,Xero!$B:$B,Heron!H$9,Xero!$A:$A,Heron!$A$5,Xero!$E:$E,Heron!$A77)</f>
        <v>0</v>
      </c>
      <c r="I77" s="32">
        <f>SUMIFS(Xero!$F:$F,Xero!$B:$B,Heron!I$9,Xero!$A:$A,Heron!$A$4,Xero!$E:$E,Heron!$A77)+SUMIFS(Xero!$F:$F,Xero!$B:$B,Heron!I$9,Xero!$A:$A,Heron!$A$5,Xero!$E:$E,Heron!$A77)</f>
        <v>0</v>
      </c>
      <c r="J77" s="32">
        <f>SUMIFS(Xero!$F:$F,Xero!$B:$B,Heron!J$9,Xero!$A:$A,Heron!$A$4,Xero!$E:$E,Heron!$A77)+SUMIFS(Xero!$F:$F,Xero!$B:$B,Heron!J$9,Xero!$A:$A,Heron!$A$5,Xero!$E:$E,Heron!$A77)</f>
        <v>0</v>
      </c>
      <c r="K77" s="32">
        <f>SUMIFS(Xero!$F:$F,Xero!$B:$B,Heron!K$9,Xero!$A:$A,Heron!$A$4,Xero!$E:$E,Heron!$A77)+SUMIFS(Xero!$F:$F,Xero!$B:$B,Heron!K$9,Xero!$A:$A,Heron!$A$5,Xero!$E:$E,Heron!$A77)</f>
        <v>0</v>
      </c>
      <c r="L77" s="32">
        <f>SUMIFS(Xero!$F:$F,Xero!$B:$B,Heron!L$9,Xero!$A:$A,Heron!$A$4,Xero!$E:$E,Heron!$A77)+SUMIFS(Xero!$F:$F,Xero!$B:$B,Heron!L$9,Xero!$A:$A,Heron!$A$5,Xero!$E:$E,Heron!$A77)</f>
        <v>0</v>
      </c>
      <c r="M77" s="32">
        <f>SUMIFS(Xero!$F:$F,Xero!$B:$B,Heron!M$9,Xero!$A:$A,Heron!$A$4,Xero!$E:$E,Heron!$A77)+SUMIFS(Xero!$F:$F,Xero!$B:$B,Heron!M$9,Xero!$A:$A,Heron!$A$5,Xero!$E:$E,Heron!$A77)</f>
        <v>0</v>
      </c>
      <c r="N77" s="32">
        <f>SUMIFS(Xero!$F:$F,Xero!$B:$B,Heron!N$9,Xero!$A:$A,Heron!$A$4,Xero!$E:$E,Heron!$A77)+SUMIFS(Xero!$F:$F,Xero!$B:$B,Heron!N$9,Xero!$A:$A,Heron!$A$5,Xero!$E:$E,Heron!$A77)</f>
        <v>0</v>
      </c>
      <c r="O77" s="32">
        <f>SUMIFS(Xero!$F:$F,Xero!$B:$B,Heron!O$9,Xero!$A:$A,Heron!$A$4,Xero!$E:$E,Heron!$A77)+SUMIFS(Xero!$F:$F,Xero!$B:$B,Heron!O$9,Xero!$A:$A,Heron!$A$5,Xero!$E:$E,Heron!$A77)</f>
        <v>0</v>
      </c>
      <c r="P77" s="32">
        <f>SUMIFS(Xero!$F:$F,Xero!$B:$B,Heron!P$9,Xero!$A:$A,Heron!$A$4,Xero!$E:$E,Heron!$A77)+SUMIFS(Xero!$F:$F,Xero!$B:$B,Heron!P$9,Xero!$A:$A,Heron!$A$5,Xero!$E:$E,Heron!$A77)</f>
        <v>0</v>
      </c>
      <c r="Q77" s="32">
        <f>SUMIFS(Xero!$F:$F,Xero!$B:$B,Heron!Q$9,Xero!$A:$A,Heron!$A$4,Xero!$E:$E,Heron!$A77)+SUMIFS(Xero!$F:$F,Xero!$B:$B,Heron!Q$9,Xero!$A:$A,Heron!$A$5,Xero!$E:$E,Heron!$A77)</f>
        <v>0</v>
      </c>
      <c r="R77" s="32">
        <f>SUMIFS(Xero!$F:$F,Xero!$B:$B,Heron!R$9,Xero!$A:$A,Heron!$A$4,Xero!$E:$E,Heron!$A77)+SUMIFS(Xero!$F:$F,Xero!$B:$B,Heron!R$9,Xero!$A:$A,Heron!$A$5,Xero!$E:$E,Heron!$A77)</f>
        <v>0</v>
      </c>
      <c r="S77" s="32">
        <f>SUMIFS(Xero!$F:$F,Xero!$B:$B,Heron!S$9,Xero!$A:$A,Heron!$A$4,Xero!$E:$E,Heron!$A77)+SUMIFS(Xero!$F:$F,Xero!$B:$B,Heron!S$9,Xero!$A:$A,Heron!$A$5,Xero!$E:$E,Heron!$A77)</f>
        <v>0</v>
      </c>
      <c r="T77" s="32">
        <f>SUMIFS(Xero!$F:$F,Xero!$B:$B,Heron!T$9,Xero!$A:$A,Heron!$A$4,Xero!$E:$E,Heron!$A77)+SUMIFS(Xero!$F:$F,Xero!$B:$B,Heron!T$9,Xero!$A:$A,Heron!$A$5,Xero!$E:$E,Heron!$A77)</f>
        <v>0</v>
      </c>
      <c r="U77" s="32">
        <f>SUMIFS(Xero!$F:$F,Xero!$B:$B,Heron!U$9,Xero!$A:$A,Heron!$A$4,Xero!$E:$E,Heron!$A77)+SUMIFS(Xero!$F:$F,Xero!$B:$B,Heron!U$9,Xero!$A:$A,Heron!$A$5,Xero!$E:$E,Heron!$A77)</f>
        <v>0</v>
      </c>
      <c r="V77" s="32">
        <f>SUMIFS(Xero!$F:$F,Xero!$B:$B,Heron!V$9,Xero!$A:$A,Heron!$A$4,Xero!$E:$E,Heron!$A77)+SUMIFS(Xero!$F:$F,Xero!$B:$B,Heron!V$9,Xero!$A:$A,Heron!$A$5,Xero!$E:$E,Heron!$A77)</f>
        <v>0</v>
      </c>
      <c r="W77" s="32">
        <f>SUMIFS(Xero!$F:$F,Xero!$B:$B,Heron!W$9,Xero!$A:$A,Heron!$A$4,Xero!$E:$E,Heron!$A77)+SUMIFS(Xero!$F:$F,Xero!$B:$B,Heron!W$9,Xero!$A:$A,Heron!$A$5,Xero!$E:$E,Heron!$A77)</f>
        <v>0</v>
      </c>
      <c r="X77" s="32">
        <f>SUMIFS(Xero!$F:$F,Xero!$B:$B,Heron!X$9,Xero!$A:$A,Heron!$A$4,Xero!$E:$E,Heron!$A77)+SUMIFS(Xero!$F:$F,Xero!$B:$B,Heron!X$9,Xero!$A:$A,Heron!$A$5,Xero!$E:$E,Heron!$A77)</f>
        <v>0</v>
      </c>
      <c r="Y77" s="32">
        <f>SUMIFS(Xero!$F:$F,Xero!$B:$B,Heron!Y$9,Xero!$A:$A,Heron!$A$4,Xero!$E:$E,Heron!$A77)+SUMIFS(Xero!$F:$F,Xero!$B:$B,Heron!Y$9,Xero!$A:$A,Heron!$A$5,Xero!$E:$E,Heron!$A77)</f>
        <v>249.32</v>
      </c>
      <c r="Z77" s="32">
        <f>SUMIFS(Xero!$F:$F,Xero!$B:$B,Heron!Z$9,Xero!$A:$A,Heron!$A$4,Xero!$E:$E,Heron!$A77)+SUMIFS(Xero!$F:$F,Xero!$B:$B,Heron!Z$9,Xero!$A:$A,Heron!$A$5,Xero!$E:$E,Heron!$A77)</f>
        <v>2493.14</v>
      </c>
      <c r="AA77" s="32">
        <f>SUMIFS(Xero!$F:$F,Xero!$B:$B,Heron!AA$9,Xero!$A:$A,Heron!$A$4,Xero!$E:$E,Heron!$A77)+SUMIFS(Xero!$F:$F,Xero!$B:$B,Heron!AA$9,Xero!$A:$A,Heron!$A$5,Xero!$E:$E,Heron!$A77)</f>
        <v>0</v>
      </c>
      <c r="AB77" s="32">
        <f>SUMIFS(Xero!$F:$F,Xero!$B:$B,Heron!AB$9,Xero!$A:$A,Heron!$A$4,Xero!$E:$E,Heron!$A77)+SUMIFS(Xero!$F:$F,Xero!$B:$B,Heron!AB$9,Xero!$A:$A,Heron!$A$5,Xero!$E:$E,Heron!$A77)</f>
        <v>0</v>
      </c>
      <c r="AC77" s="32">
        <f>SUMIFS(Xero!$F:$F,Xero!$B:$B,Heron!AC$9,Xero!$A:$A,Heron!$A$4,Xero!$E:$E,Heron!$A77)+SUMIFS(Xero!$F:$F,Xero!$B:$B,Heron!AC$9,Xero!$A:$A,Heron!$A$5,Xero!$E:$E,Heron!$A77)</f>
        <v>11027.39</v>
      </c>
      <c r="AD77" s="32">
        <f>SUMIFS(Xero!$F:$F,Xero!$B:$B,Heron!AD$9,Xero!$A:$A,Heron!$A$4,Xero!$E:$E,Heron!$A77)+SUMIFS(Xero!$F:$F,Xero!$B:$B,Heron!AD$9,Xero!$A:$A,Heron!$A$5,Xero!$E:$E,Heron!$A77)</f>
        <v>0</v>
      </c>
      <c r="AE77" s="32">
        <f>SUMIFS(Xero!$F:$F,Xero!$B:$B,Heron!AE$9,Xero!$A:$A,Heron!$A$4,Xero!$E:$E,Heron!$A77)+SUMIFS(Xero!$F:$F,Xero!$B:$B,Heron!AE$9,Xero!$A:$A,Heron!$A$5,Xero!$E:$E,Heron!$A77)</f>
        <v>650.94000000000005</v>
      </c>
      <c r="AF77" s="32">
        <f>SUMIFS(Xero!$F:$F,Xero!$B:$B,Heron!AF$9,Xero!$A:$A,Heron!$A$4,Xero!$E:$E,Heron!$A77)+SUMIFS(Xero!$F:$F,Xero!$B:$B,Heron!AF$9,Xero!$A:$A,Heron!$A$5,Xero!$E:$E,Heron!$A77)</f>
        <v>0</v>
      </c>
      <c r="AG77" s="32">
        <f>SUMIFS(Xero!$F:$F,Xero!$B:$B,Heron!AG$9,Xero!$A:$A,Heron!$A$4,Xero!$E:$E,Heron!$A77)+SUMIFS(Xero!$F:$F,Xero!$B:$B,Heron!AG$9,Xero!$A:$A,Heron!$A$5,Xero!$E:$E,Heron!$A77)</f>
        <v>675.38</v>
      </c>
      <c r="AH77" s="32">
        <f>SUMIFS(Xero!$F:$F,Xero!$B:$B,Heron!AH$9,Xero!$A:$A,Heron!$A$4,Xero!$E:$E,Heron!$A77)+SUMIFS(Xero!$F:$F,Xero!$B:$B,Heron!AH$9,Xero!$A:$A,Heron!$A$5,Xero!$E:$E,Heron!$A77)</f>
        <v>932.4</v>
      </c>
      <c r="AI77" s="32">
        <f>SUMIFS(Xero!$F:$F,Xero!$B:$B,Heron!AI$9,Xero!$A:$A,Heron!$A$4,Xero!$E:$E,Heron!$A77)+SUMIFS(Xero!$F:$F,Xero!$B:$B,Heron!AI$9,Xero!$A:$A,Heron!$A$5,Xero!$E:$E,Heron!$A77)</f>
        <v>0</v>
      </c>
      <c r="AJ77" s="32">
        <f>SUMIFS(Xero!$F:$F,Xero!$B:$B,Heron!AJ$9,Xero!$A:$A,Heron!$A$4,Xero!$E:$E,Heron!$A77)+SUMIFS(Xero!$F:$F,Xero!$B:$B,Heron!AJ$9,Xero!$A:$A,Heron!$A$5,Xero!$E:$E,Heron!$A77)</f>
        <v>0</v>
      </c>
      <c r="AK77" s="32">
        <f>SUMIFS(Xero!$F:$F,Xero!$B:$B,Heron!AK$9,Xero!$A:$A,Heron!$A$4,Xero!$E:$E,Heron!$A77)+SUMIFS(Xero!$F:$F,Xero!$B:$B,Heron!AK$9,Xero!$A:$A,Heron!$A$5,Xero!$E:$E,Heron!$A77)</f>
        <v>0</v>
      </c>
      <c r="AL77" s="32">
        <f>SUMIFS(Xero!$F:$F,Xero!$B:$B,Heron!AL$9,Xero!$A:$A,Heron!$A$4,Xero!$E:$E,Heron!$A77)+SUMIFS(Xero!$F:$F,Xero!$B:$B,Heron!AL$9,Xero!$A:$A,Heron!$A$5,Xero!$E:$E,Heron!$A77)</f>
        <v>10319.93</v>
      </c>
      <c r="AM77" s="32">
        <f>SUMIFS(Xero!$F:$F,Xero!$B:$B,Heron!AM$9,Xero!$A:$A,Heron!$A$4,Xero!$E:$E,Heron!$A77)+SUMIFS(Xero!$F:$F,Xero!$B:$B,Heron!AM$9,Xero!$A:$A,Heron!$A$5,Xero!$E:$E,Heron!$A77)</f>
        <v>15655.2</v>
      </c>
      <c r="AN77" s="32">
        <f>SUMIFS(Xero!$F:$F,Xero!$B:$B,Heron!AN$9,Xero!$A:$A,Heron!$A$4,Xero!$E:$E,Heron!$A77)+SUMIFS(Xero!$F:$F,Xero!$B:$B,Heron!AN$9,Xero!$A:$A,Heron!$A$5,Xero!$E:$E,Heron!$A77)</f>
        <v>0</v>
      </c>
      <c r="AO77" s="32">
        <f>SUMIFS(Xero!$F:$F,Xero!$B:$B,Heron!AO$9,Xero!$A:$A,Heron!$A$4,Xero!$E:$E,Heron!$A77)+SUMIFS(Xero!$F:$F,Xero!$B:$B,Heron!AO$9,Xero!$A:$A,Heron!$A$5,Xero!$E:$E,Heron!$A77)</f>
        <v>0</v>
      </c>
      <c r="AP77" s="32">
        <f>SUMIFS(Xero!$F:$F,Xero!$B:$B,Heron!AP$9,Xero!$A:$A,Heron!$A$4,Xero!$E:$E,Heron!$A77)+SUMIFS(Xero!$F:$F,Xero!$B:$B,Heron!AP$9,Xero!$A:$A,Heron!$A$5,Xero!$E:$E,Heron!$A77)</f>
        <v>0</v>
      </c>
      <c r="AQ77" s="32">
        <f>SUMIFS(Xero!$F:$F,Xero!$B:$B,Heron!AQ$9,Xero!$A:$A,Heron!$A$4,Xero!$E:$E,Heron!$A77)+SUMIFS(Xero!$F:$F,Xero!$B:$B,Heron!AQ$9,Xero!$A:$A,Heron!$A$5,Xero!$E:$E,Heron!$A77)</f>
        <v>0</v>
      </c>
      <c r="AR77" s="32">
        <f>SUMIFS(Xero!$F:$F,Xero!$B:$B,Heron!AR$9,Xero!$A:$A,Heron!$A$4,Xero!$E:$E,Heron!$A77)+SUMIFS(Xero!$F:$F,Xero!$B:$B,Heron!AR$9,Xero!$A:$A,Heron!$A$5,Xero!$E:$E,Heron!$A77)</f>
        <v>0</v>
      </c>
      <c r="AS77" s="32">
        <f>SUMIFS(Xero!$F:$F,Xero!$B:$B,Heron!AS$9,Xero!$A:$A,Heron!$A$4,Xero!$E:$E,Heron!$A77)+SUMIFS(Xero!$F:$F,Xero!$B:$B,Heron!AS$9,Xero!$A:$A,Heron!$A$5,Xero!$E:$E,Heron!$A77)</f>
        <v>0</v>
      </c>
      <c r="AT77" s="32">
        <f>SUMIFS(Xero!$F:$F,Xero!$B:$B,Heron!AT$9,Xero!$A:$A,Heron!$A$4,Xero!$E:$E,Heron!$A77)+SUMIFS(Xero!$F:$F,Xero!$B:$B,Heron!AT$9,Xero!$A:$A,Heron!$A$5,Xero!$E:$E,Heron!$A77)</f>
        <v>0</v>
      </c>
      <c r="AU77" s="32">
        <f>SUMIFS(Xero!$F:$F,Xero!$B:$B,Heron!AU$9,Xero!$A:$A,Heron!$A$4,Xero!$E:$E,Heron!$A77)+SUMIFS(Xero!$F:$F,Xero!$B:$B,Heron!AU$9,Xero!$A:$A,Heron!$A$5,Xero!$E:$E,Heron!$A77)</f>
        <v>0</v>
      </c>
      <c r="AV77" s="32">
        <f>SUMIFS(Xero!$F:$F,Xero!$B:$B,Heron!AV$9,Xero!$A:$A,Heron!$A$4,Xero!$E:$E,Heron!$A77)+SUMIFS(Xero!$F:$F,Xero!$B:$B,Heron!AV$9,Xero!$A:$A,Heron!$A$5,Xero!$E:$E,Heron!$A77)</f>
        <v>0</v>
      </c>
      <c r="AW77" s="32">
        <f>SUMIFS(Xero!$F:$F,Xero!$B:$B,Heron!AW$9,Xero!$A:$A,Heron!$A$4,Xero!$E:$E,Heron!$A77)+SUMIFS(Xero!$F:$F,Xero!$B:$B,Heron!AW$9,Xero!$A:$A,Heron!$A$5,Xero!$E:$E,Heron!$A77)</f>
        <v>0</v>
      </c>
      <c r="AX77" s="32">
        <f>SUMIFS(Xero!$F:$F,Xero!$B:$B,Heron!AX$9,Xero!$A:$A,Heron!$A$4,Xero!$E:$E,Heron!$A77)+SUMIFS(Xero!$F:$F,Xero!$B:$B,Heron!AX$9,Xero!$A:$A,Heron!$A$5,Xero!$E:$E,Heron!$A77)</f>
        <v>0</v>
      </c>
      <c r="AY77" s="32">
        <f>SUMIFS(Xero!$F:$F,Xero!$B:$B,Heron!AY$9,Xero!$A:$A,Heron!$A$4,Xero!$E:$E,Heron!$A77)+SUMIFS(Xero!$F:$F,Xero!$B:$B,Heron!AY$9,Xero!$A:$A,Heron!$A$5,Xero!$E:$E,Heron!$A77)</f>
        <v>0</v>
      </c>
      <c r="AZ77" s="32">
        <f>SUMIFS(Xero!$F:$F,Xero!$B:$B,Heron!AZ$9,Xero!$A:$A,Heron!$A$4,Xero!$E:$E,Heron!$A77)+SUMIFS(Xero!$F:$F,Xero!$B:$B,Heron!AZ$9,Xero!$A:$A,Heron!$A$5,Xero!$E:$E,Heron!$A77)</f>
        <v>0</v>
      </c>
      <c r="BA77" s="32">
        <f>SUMIFS(Xero!$F:$F,Xero!$B:$B,Heron!BA$9,Xero!$A:$A,Heron!$A$4,Xero!$E:$E,Heron!$A77)+SUMIFS(Xero!$F:$F,Xero!$B:$B,Heron!BA$9,Xero!$A:$A,Heron!$A$5,Xero!$E:$E,Heron!$A77)</f>
        <v>0</v>
      </c>
      <c r="BB77" s="32">
        <f>SUMIFS(Xero!$F:$F,Xero!$B:$B,Heron!BB$9,Xero!$A:$A,Heron!$A$4,Xero!$E:$E,Heron!$A77)+SUMIFS(Xero!$F:$F,Xero!$B:$B,Heron!BB$9,Xero!$A:$A,Heron!$A$5,Xero!$E:$E,Heron!$A77)</f>
        <v>0</v>
      </c>
      <c r="BC77" s="32">
        <f>SUMIFS(Xero!$F:$F,Xero!$B:$B,Heron!BC$9,Xero!$A:$A,Heron!$A$4,Xero!$E:$E,Heron!$A77)+SUMIFS(Xero!$F:$F,Xero!$B:$B,Heron!BC$9,Xero!$A:$A,Heron!$A$5,Xero!$E:$E,Heron!$A77)</f>
        <v>0</v>
      </c>
      <c r="BD77" s="32">
        <f>SUMIFS(Xero!$F:$F,Xero!$B:$B,Heron!BD$9,Xero!$A:$A,Heron!$A$4,Xero!$E:$E,Heron!$A77)+SUMIFS(Xero!$F:$F,Xero!$B:$B,Heron!BD$9,Xero!$A:$A,Heron!$A$5,Xero!$E:$E,Heron!$A77)</f>
        <v>0</v>
      </c>
      <c r="BE77" s="32">
        <f>SUMIFS(Xero!$F:$F,Xero!$B:$B,Heron!BE$9,Xero!$A:$A,Heron!$A$4,Xero!$E:$E,Heron!$A77)+SUMIFS(Xero!$F:$F,Xero!$B:$B,Heron!BE$9,Xero!$A:$A,Heron!$A$5,Xero!$E:$E,Heron!$A77)</f>
        <v>0</v>
      </c>
      <c r="BF77" s="32">
        <f t="shared" si="9"/>
        <v>42003.7</v>
      </c>
      <c r="BG77" s="1">
        <f t="shared" si="7"/>
        <v>42003.7</v>
      </c>
      <c r="BH77" s="1">
        <f t="shared" si="8"/>
        <v>0</v>
      </c>
    </row>
    <row r="78" spans="1:60" ht="16" x14ac:dyDescent="0.2">
      <c r="A78" s="31" t="s">
        <v>1596</v>
      </c>
      <c r="D78" s="32">
        <f>SUMIFS(Xero!$F:$F,Xero!$B:$B,Heron!D$9,Xero!$A:$A,Heron!$A$4,Xero!$E:$E,Heron!$A78)+SUMIFS(Xero!$F:$F,Xero!$B:$B,Heron!D$9,Xero!$A:$A,Heron!$A$5,Xero!$E:$E,Heron!$A78)</f>
        <v>0</v>
      </c>
      <c r="E78" s="32">
        <f>SUMIFS(Xero!$F:$F,Xero!$B:$B,Heron!E$9,Xero!$A:$A,Heron!$A$4,Xero!$E:$E,Heron!$A78)+SUMIFS(Xero!$F:$F,Xero!$B:$B,Heron!E$9,Xero!$A:$A,Heron!$A$5,Xero!$E:$E,Heron!$A78)</f>
        <v>0</v>
      </c>
      <c r="F78" s="32">
        <f>SUMIFS(Xero!$F:$F,Xero!$B:$B,Heron!F$9,Xero!$A:$A,Heron!$A$4,Xero!$E:$E,Heron!$A78)+SUMIFS(Xero!$F:$F,Xero!$B:$B,Heron!F$9,Xero!$A:$A,Heron!$A$5,Xero!$E:$E,Heron!$A78)</f>
        <v>0</v>
      </c>
      <c r="G78" s="32">
        <f>SUMIFS(Xero!$F:$F,Xero!$B:$B,Heron!G$9,Xero!$A:$A,Heron!$A$4,Xero!$E:$E,Heron!$A78)+SUMIFS(Xero!$F:$F,Xero!$B:$B,Heron!G$9,Xero!$A:$A,Heron!$A$5,Xero!$E:$E,Heron!$A78)</f>
        <v>0</v>
      </c>
      <c r="H78" s="32">
        <f>SUMIFS(Xero!$F:$F,Xero!$B:$B,Heron!H$9,Xero!$A:$A,Heron!$A$4,Xero!$E:$E,Heron!$A78)+SUMIFS(Xero!$F:$F,Xero!$B:$B,Heron!H$9,Xero!$A:$A,Heron!$A$5,Xero!$E:$E,Heron!$A78)</f>
        <v>0</v>
      </c>
      <c r="I78" s="32">
        <f>SUMIFS(Xero!$F:$F,Xero!$B:$B,Heron!I$9,Xero!$A:$A,Heron!$A$4,Xero!$E:$E,Heron!$A78)+SUMIFS(Xero!$F:$F,Xero!$B:$B,Heron!I$9,Xero!$A:$A,Heron!$A$5,Xero!$E:$E,Heron!$A78)</f>
        <v>0</v>
      </c>
      <c r="J78" s="32">
        <f>SUMIFS(Xero!$F:$F,Xero!$B:$B,Heron!J$9,Xero!$A:$A,Heron!$A$4,Xero!$E:$E,Heron!$A78)+SUMIFS(Xero!$F:$F,Xero!$B:$B,Heron!J$9,Xero!$A:$A,Heron!$A$5,Xero!$E:$E,Heron!$A78)</f>
        <v>0</v>
      </c>
      <c r="K78" s="32">
        <f>SUMIFS(Xero!$F:$F,Xero!$B:$B,Heron!K$9,Xero!$A:$A,Heron!$A$4,Xero!$E:$E,Heron!$A78)+SUMIFS(Xero!$F:$F,Xero!$B:$B,Heron!K$9,Xero!$A:$A,Heron!$A$5,Xero!$E:$E,Heron!$A78)</f>
        <v>0</v>
      </c>
      <c r="L78" s="32">
        <f>SUMIFS(Xero!$F:$F,Xero!$B:$B,Heron!L$9,Xero!$A:$A,Heron!$A$4,Xero!$E:$E,Heron!$A78)+SUMIFS(Xero!$F:$F,Xero!$B:$B,Heron!L$9,Xero!$A:$A,Heron!$A$5,Xero!$E:$E,Heron!$A78)</f>
        <v>0</v>
      </c>
      <c r="M78" s="32">
        <f>SUMIFS(Xero!$F:$F,Xero!$B:$B,Heron!M$9,Xero!$A:$A,Heron!$A$4,Xero!$E:$E,Heron!$A78)+SUMIFS(Xero!$F:$F,Xero!$B:$B,Heron!M$9,Xero!$A:$A,Heron!$A$5,Xero!$E:$E,Heron!$A78)</f>
        <v>0</v>
      </c>
      <c r="N78" s="32">
        <f>SUMIFS(Xero!$F:$F,Xero!$B:$B,Heron!N$9,Xero!$A:$A,Heron!$A$4,Xero!$E:$E,Heron!$A78)+SUMIFS(Xero!$F:$F,Xero!$B:$B,Heron!N$9,Xero!$A:$A,Heron!$A$5,Xero!$E:$E,Heron!$A78)</f>
        <v>0</v>
      </c>
      <c r="O78" s="32">
        <f>SUMIFS(Xero!$F:$F,Xero!$B:$B,Heron!O$9,Xero!$A:$A,Heron!$A$4,Xero!$E:$E,Heron!$A78)+SUMIFS(Xero!$F:$F,Xero!$B:$B,Heron!O$9,Xero!$A:$A,Heron!$A$5,Xero!$E:$E,Heron!$A78)</f>
        <v>0</v>
      </c>
      <c r="P78" s="32">
        <f>SUMIFS(Xero!$F:$F,Xero!$B:$B,Heron!P$9,Xero!$A:$A,Heron!$A$4,Xero!$E:$E,Heron!$A78)+SUMIFS(Xero!$F:$F,Xero!$B:$B,Heron!P$9,Xero!$A:$A,Heron!$A$5,Xero!$E:$E,Heron!$A78)</f>
        <v>0</v>
      </c>
      <c r="Q78" s="32">
        <f>SUMIFS(Xero!$F:$F,Xero!$B:$B,Heron!Q$9,Xero!$A:$A,Heron!$A$4,Xero!$E:$E,Heron!$A78)+SUMIFS(Xero!$F:$F,Xero!$B:$B,Heron!Q$9,Xero!$A:$A,Heron!$A$5,Xero!$E:$E,Heron!$A78)</f>
        <v>0</v>
      </c>
      <c r="R78" s="32">
        <f>SUMIFS(Xero!$F:$F,Xero!$B:$B,Heron!R$9,Xero!$A:$A,Heron!$A$4,Xero!$E:$E,Heron!$A78)+SUMIFS(Xero!$F:$F,Xero!$B:$B,Heron!R$9,Xero!$A:$A,Heron!$A$5,Xero!$E:$E,Heron!$A78)</f>
        <v>0</v>
      </c>
      <c r="S78" s="32">
        <f>SUMIFS(Xero!$F:$F,Xero!$B:$B,Heron!S$9,Xero!$A:$A,Heron!$A$4,Xero!$E:$E,Heron!$A78)+SUMIFS(Xero!$F:$F,Xero!$B:$B,Heron!S$9,Xero!$A:$A,Heron!$A$5,Xero!$E:$E,Heron!$A78)</f>
        <v>0</v>
      </c>
      <c r="T78" s="32">
        <f>SUMIFS(Xero!$F:$F,Xero!$B:$B,Heron!T$9,Xero!$A:$A,Heron!$A$4,Xero!$E:$E,Heron!$A78)+SUMIFS(Xero!$F:$F,Xero!$B:$B,Heron!T$9,Xero!$A:$A,Heron!$A$5,Xero!$E:$E,Heron!$A78)</f>
        <v>0</v>
      </c>
      <c r="U78" s="32">
        <f>SUMIFS(Xero!$F:$F,Xero!$B:$B,Heron!U$9,Xero!$A:$A,Heron!$A$4,Xero!$E:$E,Heron!$A78)+SUMIFS(Xero!$F:$F,Xero!$B:$B,Heron!U$9,Xero!$A:$A,Heron!$A$5,Xero!$E:$E,Heron!$A78)</f>
        <v>0</v>
      </c>
      <c r="V78" s="32">
        <f>SUMIFS(Xero!$F:$F,Xero!$B:$B,Heron!V$9,Xero!$A:$A,Heron!$A$4,Xero!$E:$E,Heron!$A78)+SUMIFS(Xero!$F:$F,Xero!$B:$B,Heron!V$9,Xero!$A:$A,Heron!$A$5,Xero!$E:$E,Heron!$A78)</f>
        <v>0</v>
      </c>
      <c r="W78" s="32">
        <f>SUMIFS(Xero!$F:$F,Xero!$B:$B,Heron!W$9,Xero!$A:$A,Heron!$A$4,Xero!$E:$E,Heron!$A78)+SUMIFS(Xero!$F:$F,Xero!$B:$B,Heron!W$9,Xero!$A:$A,Heron!$A$5,Xero!$E:$E,Heron!$A78)</f>
        <v>0</v>
      </c>
      <c r="X78" s="32">
        <f>SUMIFS(Xero!$F:$F,Xero!$B:$B,Heron!X$9,Xero!$A:$A,Heron!$A$4,Xero!$E:$E,Heron!$A78)+SUMIFS(Xero!$F:$F,Xero!$B:$B,Heron!X$9,Xero!$A:$A,Heron!$A$5,Xero!$E:$E,Heron!$A78)</f>
        <v>0</v>
      </c>
      <c r="Y78" s="32">
        <f>SUMIFS(Xero!$F:$F,Xero!$B:$B,Heron!Y$9,Xero!$A:$A,Heron!$A$4,Xero!$E:$E,Heron!$A78)+SUMIFS(Xero!$F:$F,Xero!$B:$B,Heron!Y$9,Xero!$A:$A,Heron!$A$5,Xero!$E:$E,Heron!$A78)</f>
        <v>0</v>
      </c>
      <c r="Z78" s="32">
        <f>SUMIFS(Xero!$F:$F,Xero!$B:$B,Heron!Z$9,Xero!$A:$A,Heron!$A$4,Xero!$E:$E,Heron!$A78)+SUMIFS(Xero!$F:$F,Xero!$B:$B,Heron!Z$9,Xero!$A:$A,Heron!$A$5,Xero!$E:$E,Heron!$A78)</f>
        <v>48.99</v>
      </c>
      <c r="AA78" s="32">
        <f>SUMIFS(Xero!$F:$F,Xero!$B:$B,Heron!AA$9,Xero!$A:$A,Heron!$A$4,Xero!$E:$E,Heron!$A78)+SUMIFS(Xero!$F:$F,Xero!$B:$B,Heron!AA$9,Xero!$A:$A,Heron!$A$5,Xero!$E:$E,Heron!$A78)</f>
        <v>0</v>
      </c>
      <c r="AB78" s="32">
        <f>SUMIFS(Xero!$F:$F,Xero!$B:$B,Heron!AB$9,Xero!$A:$A,Heron!$A$4,Xero!$E:$E,Heron!$A78)+SUMIFS(Xero!$F:$F,Xero!$B:$B,Heron!AB$9,Xero!$A:$A,Heron!$A$5,Xero!$E:$E,Heron!$A78)</f>
        <v>0</v>
      </c>
      <c r="AC78" s="32">
        <f>SUMIFS(Xero!$F:$F,Xero!$B:$B,Heron!AC$9,Xero!$A:$A,Heron!$A$4,Xero!$E:$E,Heron!$A78)+SUMIFS(Xero!$F:$F,Xero!$B:$B,Heron!AC$9,Xero!$A:$A,Heron!$A$5,Xero!$E:$E,Heron!$A78)</f>
        <v>0</v>
      </c>
      <c r="AD78" s="32">
        <f>SUMIFS(Xero!$F:$F,Xero!$B:$B,Heron!AD$9,Xero!$A:$A,Heron!$A$4,Xero!$E:$E,Heron!$A78)+SUMIFS(Xero!$F:$F,Xero!$B:$B,Heron!AD$9,Xero!$A:$A,Heron!$A$5,Xero!$E:$E,Heron!$A78)</f>
        <v>0</v>
      </c>
      <c r="AE78" s="32">
        <f>SUMIFS(Xero!$F:$F,Xero!$B:$B,Heron!AE$9,Xero!$A:$A,Heron!$A$4,Xero!$E:$E,Heron!$A78)+SUMIFS(Xero!$F:$F,Xero!$B:$B,Heron!AE$9,Xero!$A:$A,Heron!$A$5,Xero!$E:$E,Heron!$A78)</f>
        <v>430.32</v>
      </c>
      <c r="AF78" s="32">
        <f>SUMIFS(Xero!$F:$F,Xero!$B:$B,Heron!AF$9,Xero!$A:$A,Heron!$A$4,Xero!$E:$E,Heron!$A78)+SUMIFS(Xero!$F:$F,Xero!$B:$B,Heron!AF$9,Xero!$A:$A,Heron!$A$5,Xero!$E:$E,Heron!$A78)</f>
        <v>821.92</v>
      </c>
      <c r="AG78" s="32">
        <f>SUMIFS(Xero!$F:$F,Xero!$B:$B,Heron!AG$9,Xero!$A:$A,Heron!$A$4,Xero!$E:$E,Heron!$A78)+SUMIFS(Xero!$F:$F,Xero!$B:$B,Heron!AG$9,Xero!$A:$A,Heron!$A$5,Xero!$E:$E,Heron!$A78)</f>
        <v>1424.97</v>
      </c>
      <c r="AH78" s="32">
        <f>SUMIFS(Xero!$F:$F,Xero!$B:$B,Heron!AH$9,Xero!$A:$A,Heron!$A$4,Xero!$E:$E,Heron!$A78)+SUMIFS(Xero!$F:$F,Xero!$B:$B,Heron!AH$9,Xero!$A:$A,Heron!$A$5,Xero!$E:$E,Heron!$A78)</f>
        <v>82.19</v>
      </c>
      <c r="AI78" s="32">
        <f>SUMIFS(Xero!$F:$F,Xero!$B:$B,Heron!AI$9,Xero!$A:$A,Heron!$A$4,Xero!$E:$E,Heron!$A78)+SUMIFS(Xero!$F:$F,Xero!$B:$B,Heron!AI$9,Xero!$A:$A,Heron!$A$5,Xero!$E:$E,Heron!$A78)</f>
        <v>0</v>
      </c>
      <c r="AJ78" s="32">
        <f>SUMIFS(Xero!$F:$F,Xero!$B:$B,Heron!AJ$9,Xero!$A:$A,Heron!$A$4,Xero!$E:$E,Heron!$A78)+SUMIFS(Xero!$F:$F,Xero!$B:$B,Heron!AJ$9,Xero!$A:$A,Heron!$A$5,Xero!$E:$E,Heron!$A78)</f>
        <v>0</v>
      </c>
      <c r="AK78" s="32">
        <f>SUMIFS(Xero!$F:$F,Xero!$B:$B,Heron!AK$9,Xero!$A:$A,Heron!$A$4,Xero!$E:$E,Heron!$A78)+SUMIFS(Xero!$F:$F,Xero!$B:$B,Heron!AK$9,Xero!$A:$A,Heron!$A$5,Xero!$E:$E,Heron!$A78)</f>
        <v>0</v>
      </c>
      <c r="AL78" s="32">
        <f>SUMIFS(Xero!$F:$F,Xero!$B:$B,Heron!AL$9,Xero!$A:$A,Heron!$A$4,Xero!$E:$E,Heron!$A78)+SUMIFS(Xero!$F:$F,Xero!$B:$B,Heron!AL$9,Xero!$A:$A,Heron!$A$5,Xero!$E:$E,Heron!$A78)</f>
        <v>29501.74</v>
      </c>
      <c r="AM78" s="32">
        <f>SUMIFS(Xero!$F:$F,Xero!$B:$B,Heron!AM$9,Xero!$A:$A,Heron!$A$4,Xero!$E:$E,Heron!$A78)+SUMIFS(Xero!$F:$F,Xero!$B:$B,Heron!AM$9,Xero!$A:$A,Heron!$A$5,Xero!$E:$E,Heron!$A78)</f>
        <v>25147.09</v>
      </c>
      <c r="AN78" s="32">
        <f>SUMIFS(Xero!$F:$F,Xero!$B:$B,Heron!AN$9,Xero!$A:$A,Heron!$A$4,Xero!$E:$E,Heron!$A78)+SUMIFS(Xero!$F:$F,Xero!$B:$B,Heron!AN$9,Xero!$A:$A,Heron!$A$5,Xero!$E:$E,Heron!$A78)</f>
        <v>0</v>
      </c>
      <c r="AO78" s="32">
        <f>SUMIFS(Xero!$F:$F,Xero!$B:$B,Heron!AO$9,Xero!$A:$A,Heron!$A$4,Xero!$E:$E,Heron!$A78)+SUMIFS(Xero!$F:$F,Xero!$B:$B,Heron!AO$9,Xero!$A:$A,Heron!$A$5,Xero!$E:$E,Heron!$A78)</f>
        <v>0</v>
      </c>
      <c r="AP78" s="32">
        <f>SUMIFS(Xero!$F:$F,Xero!$B:$B,Heron!AP$9,Xero!$A:$A,Heron!$A$4,Xero!$E:$E,Heron!$A78)+SUMIFS(Xero!$F:$F,Xero!$B:$B,Heron!AP$9,Xero!$A:$A,Heron!$A$5,Xero!$E:$E,Heron!$A78)</f>
        <v>0</v>
      </c>
      <c r="AQ78" s="32">
        <f>SUMIFS(Xero!$F:$F,Xero!$B:$B,Heron!AQ$9,Xero!$A:$A,Heron!$A$4,Xero!$E:$E,Heron!$A78)+SUMIFS(Xero!$F:$F,Xero!$B:$B,Heron!AQ$9,Xero!$A:$A,Heron!$A$5,Xero!$E:$E,Heron!$A78)</f>
        <v>0</v>
      </c>
      <c r="AR78" s="32">
        <f>SUMIFS(Xero!$F:$F,Xero!$B:$B,Heron!AR$9,Xero!$A:$A,Heron!$A$4,Xero!$E:$E,Heron!$A78)+SUMIFS(Xero!$F:$F,Xero!$B:$B,Heron!AR$9,Xero!$A:$A,Heron!$A$5,Xero!$E:$E,Heron!$A78)</f>
        <v>0</v>
      </c>
      <c r="AS78" s="32">
        <f>SUMIFS(Xero!$F:$F,Xero!$B:$B,Heron!AS$9,Xero!$A:$A,Heron!$A$4,Xero!$E:$E,Heron!$A78)+SUMIFS(Xero!$F:$F,Xero!$B:$B,Heron!AS$9,Xero!$A:$A,Heron!$A$5,Xero!$E:$E,Heron!$A78)</f>
        <v>0</v>
      </c>
      <c r="AT78" s="32">
        <f>SUMIFS(Xero!$F:$F,Xero!$B:$B,Heron!AT$9,Xero!$A:$A,Heron!$A$4,Xero!$E:$E,Heron!$A78)+SUMIFS(Xero!$F:$F,Xero!$B:$B,Heron!AT$9,Xero!$A:$A,Heron!$A$5,Xero!$E:$E,Heron!$A78)</f>
        <v>0</v>
      </c>
      <c r="AU78" s="32">
        <f>SUMIFS(Xero!$F:$F,Xero!$B:$B,Heron!AU$9,Xero!$A:$A,Heron!$A$4,Xero!$E:$E,Heron!$A78)+SUMIFS(Xero!$F:$F,Xero!$B:$B,Heron!AU$9,Xero!$A:$A,Heron!$A$5,Xero!$E:$E,Heron!$A78)</f>
        <v>0</v>
      </c>
      <c r="AV78" s="32">
        <f>SUMIFS(Xero!$F:$F,Xero!$B:$B,Heron!AV$9,Xero!$A:$A,Heron!$A$4,Xero!$E:$E,Heron!$A78)+SUMIFS(Xero!$F:$F,Xero!$B:$B,Heron!AV$9,Xero!$A:$A,Heron!$A$5,Xero!$E:$E,Heron!$A78)</f>
        <v>0</v>
      </c>
      <c r="AW78" s="32">
        <f>SUMIFS(Xero!$F:$F,Xero!$B:$B,Heron!AW$9,Xero!$A:$A,Heron!$A$4,Xero!$E:$E,Heron!$A78)+SUMIFS(Xero!$F:$F,Xero!$B:$B,Heron!AW$9,Xero!$A:$A,Heron!$A$5,Xero!$E:$E,Heron!$A78)</f>
        <v>0</v>
      </c>
      <c r="AX78" s="32">
        <f>SUMIFS(Xero!$F:$F,Xero!$B:$B,Heron!AX$9,Xero!$A:$A,Heron!$A$4,Xero!$E:$E,Heron!$A78)+SUMIFS(Xero!$F:$F,Xero!$B:$B,Heron!AX$9,Xero!$A:$A,Heron!$A$5,Xero!$E:$E,Heron!$A78)</f>
        <v>0</v>
      </c>
      <c r="AY78" s="32">
        <f>SUMIFS(Xero!$F:$F,Xero!$B:$B,Heron!AY$9,Xero!$A:$A,Heron!$A$4,Xero!$E:$E,Heron!$A78)+SUMIFS(Xero!$F:$F,Xero!$B:$B,Heron!AY$9,Xero!$A:$A,Heron!$A$5,Xero!$E:$E,Heron!$A78)</f>
        <v>0</v>
      </c>
      <c r="AZ78" s="32">
        <f>SUMIFS(Xero!$F:$F,Xero!$B:$B,Heron!AZ$9,Xero!$A:$A,Heron!$A$4,Xero!$E:$E,Heron!$A78)+SUMIFS(Xero!$F:$F,Xero!$B:$B,Heron!AZ$9,Xero!$A:$A,Heron!$A$5,Xero!$E:$E,Heron!$A78)</f>
        <v>0</v>
      </c>
      <c r="BA78" s="32">
        <f>SUMIFS(Xero!$F:$F,Xero!$B:$B,Heron!BA$9,Xero!$A:$A,Heron!$A$4,Xero!$E:$E,Heron!$A78)+SUMIFS(Xero!$F:$F,Xero!$B:$B,Heron!BA$9,Xero!$A:$A,Heron!$A$5,Xero!$E:$E,Heron!$A78)</f>
        <v>0</v>
      </c>
      <c r="BB78" s="32">
        <f>SUMIFS(Xero!$F:$F,Xero!$B:$B,Heron!BB$9,Xero!$A:$A,Heron!$A$4,Xero!$E:$E,Heron!$A78)+SUMIFS(Xero!$F:$F,Xero!$B:$B,Heron!BB$9,Xero!$A:$A,Heron!$A$5,Xero!$E:$E,Heron!$A78)</f>
        <v>0</v>
      </c>
      <c r="BC78" s="32">
        <f>SUMIFS(Xero!$F:$F,Xero!$B:$B,Heron!BC$9,Xero!$A:$A,Heron!$A$4,Xero!$E:$E,Heron!$A78)+SUMIFS(Xero!$F:$F,Xero!$B:$B,Heron!BC$9,Xero!$A:$A,Heron!$A$5,Xero!$E:$E,Heron!$A78)</f>
        <v>0</v>
      </c>
      <c r="BD78" s="32">
        <f>SUMIFS(Xero!$F:$F,Xero!$B:$B,Heron!BD$9,Xero!$A:$A,Heron!$A$4,Xero!$E:$E,Heron!$A78)+SUMIFS(Xero!$F:$F,Xero!$B:$B,Heron!BD$9,Xero!$A:$A,Heron!$A$5,Xero!$E:$E,Heron!$A78)</f>
        <v>0</v>
      </c>
      <c r="BE78" s="32">
        <f>SUMIFS(Xero!$F:$F,Xero!$B:$B,Heron!BE$9,Xero!$A:$A,Heron!$A$4,Xero!$E:$E,Heron!$A78)+SUMIFS(Xero!$F:$F,Xero!$B:$B,Heron!BE$9,Xero!$A:$A,Heron!$A$5,Xero!$E:$E,Heron!$A78)</f>
        <v>0</v>
      </c>
      <c r="BF78" s="32">
        <f t="shared" si="9"/>
        <v>57457.22</v>
      </c>
      <c r="BG78" s="1">
        <f t="shared" si="7"/>
        <v>57457.22</v>
      </c>
      <c r="BH78" s="1">
        <f t="shared" si="8"/>
        <v>0</v>
      </c>
    </row>
    <row r="79" spans="1:60" ht="16" x14ac:dyDescent="0.2">
      <c r="A79" s="31" t="s">
        <v>1662</v>
      </c>
      <c r="D79" s="32">
        <f>SUMIFS(Xero!$F:$F,Xero!$B:$B,Heron!D$9,Xero!$A:$A,Heron!$A$4,Xero!$E:$E,Heron!$A79)+SUMIFS(Xero!$F:$F,Xero!$B:$B,Heron!D$9,Xero!$A:$A,Heron!$A$5,Xero!$E:$E,Heron!$A79)</f>
        <v>0</v>
      </c>
      <c r="E79" s="32">
        <f>SUMIFS(Xero!$F:$F,Xero!$B:$B,Heron!E$9,Xero!$A:$A,Heron!$A$4,Xero!$E:$E,Heron!$A79)+SUMIFS(Xero!$F:$F,Xero!$B:$B,Heron!E$9,Xero!$A:$A,Heron!$A$5,Xero!$E:$E,Heron!$A79)</f>
        <v>0</v>
      </c>
      <c r="F79" s="32">
        <f>SUMIFS(Xero!$F:$F,Xero!$B:$B,Heron!F$9,Xero!$A:$A,Heron!$A$4,Xero!$E:$E,Heron!$A79)+SUMIFS(Xero!$F:$F,Xero!$B:$B,Heron!F$9,Xero!$A:$A,Heron!$A$5,Xero!$E:$E,Heron!$A79)</f>
        <v>0</v>
      </c>
      <c r="G79" s="32">
        <f>SUMIFS(Xero!$F:$F,Xero!$B:$B,Heron!G$9,Xero!$A:$A,Heron!$A$4,Xero!$E:$E,Heron!$A79)+SUMIFS(Xero!$F:$F,Xero!$B:$B,Heron!G$9,Xero!$A:$A,Heron!$A$5,Xero!$E:$E,Heron!$A79)</f>
        <v>0</v>
      </c>
      <c r="H79" s="32">
        <f>SUMIFS(Xero!$F:$F,Xero!$B:$B,Heron!H$9,Xero!$A:$A,Heron!$A$4,Xero!$E:$E,Heron!$A79)+SUMIFS(Xero!$F:$F,Xero!$B:$B,Heron!H$9,Xero!$A:$A,Heron!$A$5,Xero!$E:$E,Heron!$A79)</f>
        <v>0</v>
      </c>
      <c r="I79" s="32">
        <f>SUMIFS(Xero!$F:$F,Xero!$B:$B,Heron!I$9,Xero!$A:$A,Heron!$A$4,Xero!$E:$E,Heron!$A79)+SUMIFS(Xero!$F:$F,Xero!$B:$B,Heron!I$9,Xero!$A:$A,Heron!$A$5,Xero!$E:$E,Heron!$A79)</f>
        <v>0</v>
      </c>
      <c r="J79" s="32">
        <f>SUMIFS(Xero!$F:$F,Xero!$B:$B,Heron!J$9,Xero!$A:$A,Heron!$A$4,Xero!$E:$E,Heron!$A79)+SUMIFS(Xero!$F:$F,Xero!$B:$B,Heron!J$9,Xero!$A:$A,Heron!$A$5,Xero!$E:$E,Heron!$A79)</f>
        <v>0</v>
      </c>
      <c r="K79" s="32">
        <f>SUMIFS(Xero!$F:$F,Xero!$B:$B,Heron!K$9,Xero!$A:$A,Heron!$A$4,Xero!$E:$E,Heron!$A79)+SUMIFS(Xero!$F:$F,Xero!$B:$B,Heron!K$9,Xero!$A:$A,Heron!$A$5,Xero!$E:$E,Heron!$A79)</f>
        <v>0</v>
      </c>
      <c r="L79" s="32">
        <f>SUMIFS(Xero!$F:$F,Xero!$B:$B,Heron!L$9,Xero!$A:$A,Heron!$A$4,Xero!$E:$E,Heron!$A79)+SUMIFS(Xero!$F:$F,Xero!$B:$B,Heron!L$9,Xero!$A:$A,Heron!$A$5,Xero!$E:$E,Heron!$A79)</f>
        <v>0</v>
      </c>
      <c r="M79" s="32">
        <f>SUMIFS(Xero!$F:$F,Xero!$B:$B,Heron!M$9,Xero!$A:$A,Heron!$A$4,Xero!$E:$E,Heron!$A79)+SUMIFS(Xero!$F:$F,Xero!$B:$B,Heron!M$9,Xero!$A:$A,Heron!$A$5,Xero!$E:$E,Heron!$A79)</f>
        <v>0</v>
      </c>
      <c r="N79" s="32">
        <f>SUMIFS(Xero!$F:$F,Xero!$B:$B,Heron!N$9,Xero!$A:$A,Heron!$A$4,Xero!$E:$E,Heron!$A79)+SUMIFS(Xero!$F:$F,Xero!$B:$B,Heron!N$9,Xero!$A:$A,Heron!$A$5,Xero!$E:$E,Heron!$A79)</f>
        <v>0</v>
      </c>
      <c r="O79" s="32">
        <f>SUMIFS(Xero!$F:$F,Xero!$B:$B,Heron!O$9,Xero!$A:$A,Heron!$A$4,Xero!$E:$E,Heron!$A79)+SUMIFS(Xero!$F:$F,Xero!$B:$B,Heron!O$9,Xero!$A:$A,Heron!$A$5,Xero!$E:$E,Heron!$A79)</f>
        <v>0</v>
      </c>
      <c r="P79" s="32">
        <f>SUMIFS(Xero!$F:$F,Xero!$B:$B,Heron!P$9,Xero!$A:$A,Heron!$A$4,Xero!$E:$E,Heron!$A79)+SUMIFS(Xero!$F:$F,Xero!$B:$B,Heron!P$9,Xero!$A:$A,Heron!$A$5,Xero!$E:$E,Heron!$A79)</f>
        <v>0</v>
      </c>
      <c r="Q79" s="32">
        <f>SUMIFS(Xero!$F:$F,Xero!$B:$B,Heron!Q$9,Xero!$A:$A,Heron!$A$4,Xero!$E:$E,Heron!$A79)+SUMIFS(Xero!$F:$F,Xero!$B:$B,Heron!Q$9,Xero!$A:$A,Heron!$A$5,Xero!$E:$E,Heron!$A79)</f>
        <v>0</v>
      </c>
      <c r="R79" s="32">
        <f>SUMIFS(Xero!$F:$F,Xero!$B:$B,Heron!R$9,Xero!$A:$A,Heron!$A$4,Xero!$E:$E,Heron!$A79)+SUMIFS(Xero!$F:$F,Xero!$B:$B,Heron!R$9,Xero!$A:$A,Heron!$A$5,Xero!$E:$E,Heron!$A79)</f>
        <v>0</v>
      </c>
      <c r="S79" s="32">
        <f>SUMIFS(Xero!$F:$F,Xero!$B:$B,Heron!S$9,Xero!$A:$A,Heron!$A$4,Xero!$E:$E,Heron!$A79)+SUMIFS(Xero!$F:$F,Xero!$B:$B,Heron!S$9,Xero!$A:$A,Heron!$A$5,Xero!$E:$E,Heron!$A79)</f>
        <v>0</v>
      </c>
      <c r="T79" s="32">
        <f>SUMIFS(Xero!$F:$F,Xero!$B:$B,Heron!T$9,Xero!$A:$A,Heron!$A$4,Xero!$E:$E,Heron!$A79)+SUMIFS(Xero!$F:$F,Xero!$B:$B,Heron!T$9,Xero!$A:$A,Heron!$A$5,Xero!$E:$E,Heron!$A79)</f>
        <v>0</v>
      </c>
      <c r="U79" s="32">
        <f>SUMIFS(Xero!$F:$F,Xero!$B:$B,Heron!U$9,Xero!$A:$A,Heron!$A$4,Xero!$E:$E,Heron!$A79)+SUMIFS(Xero!$F:$F,Xero!$B:$B,Heron!U$9,Xero!$A:$A,Heron!$A$5,Xero!$E:$E,Heron!$A79)</f>
        <v>0</v>
      </c>
      <c r="V79" s="32">
        <f>SUMIFS(Xero!$F:$F,Xero!$B:$B,Heron!V$9,Xero!$A:$A,Heron!$A$4,Xero!$E:$E,Heron!$A79)+SUMIFS(Xero!$F:$F,Xero!$B:$B,Heron!V$9,Xero!$A:$A,Heron!$A$5,Xero!$E:$E,Heron!$A79)</f>
        <v>0</v>
      </c>
      <c r="W79" s="32">
        <f>SUMIFS(Xero!$F:$F,Xero!$B:$B,Heron!W$9,Xero!$A:$A,Heron!$A$4,Xero!$E:$E,Heron!$A79)+SUMIFS(Xero!$F:$F,Xero!$B:$B,Heron!W$9,Xero!$A:$A,Heron!$A$5,Xero!$E:$E,Heron!$A79)</f>
        <v>0</v>
      </c>
      <c r="X79" s="32">
        <f>SUMIFS(Xero!$F:$F,Xero!$B:$B,Heron!X$9,Xero!$A:$A,Heron!$A$4,Xero!$E:$E,Heron!$A79)+SUMIFS(Xero!$F:$F,Xero!$B:$B,Heron!X$9,Xero!$A:$A,Heron!$A$5,Xero!$E:$E,Heron!$A79)</f>
        <v>0</v>
      </c>
      <c r="Y79" s="32">
        <f>SUMIFS(Xero!$F:$F,Xero!$B:$B,Heron!Y$9,Xero!$A:$A,Heron!$A$4,Xero!$E:$E,Heron!$A79)+SUMIFS(Xero!$F:$F,Xero!$B:$B,Heron!Y$9,Xero!$A:$A,Heron!$A$5,Xero!$E:$E,Heron!$A79)</f>
        <v>0</v>
      </c>
      <c r="Z79" s="32">
        <f>SUMIFS(Xero!$F:$F,Xero!$B:$B,Heron!Z$9,Xero!$A:$A,Heron!$A$4,Xero!$E:$E,Heron!$A79)+SUMIFS(Xero!$F:$F,Xero!$B:$B,Heron!Z$9,Xero!$A:$A,Heron!$A$5,Xero!$E:$E,Heron!$A79)</f>
        <v>0</v>
      </c>
      <c r="AA79" s="32">
        <f>SUMIFS(Xero!$F:$F,Xero!$B:$B,Heron!AA$9,Xero!$A:$A,Heron!$A$4,Xero!$E:$E,Heron!$A79)+SUMIFS(Xero!$F:$F,Xero!$B:$B,Heron!AA$9,Xero!$A:$A,Heron!$A$5,Xero!$E:$E,Heron!$A79)</f>
        <v>0</v>
      </c>
      <c r="AB79" s="32">
        <f>SUMIFS(Xero!$F:$F,Xero!$B:$B,Heron!AB$9,Xero!$A:$A,Heron!$A$4,Xero!$E:$E,Heron!$A79)+SUMIFS(Xero!$F:$F,Xero!$B:$B,Heron!AB$9,Xero!$A:$A,Heron!$A$5,Xero!$E:$E,Heron!$A79)</f>
        <v>0</v>
      </c>
      <c r="AC79" s="32">
        <f>SUMIFS(Xero!$F:$F,Xero!$B:$B,Heron!AC$9,Xero!$A:$A,Heron!$A$4,Xero!$E:$E,Heron!$A79)+SUMIFS(Xero!$F:$F,Xero!$B:$B,Heron!AC$9,Xero!$A:$A,Heron!$A$5,Xero!$E:$E,Heron!$A79)</f>
        <v>0</v>
      </c>
      <c r="AD79" s="32">
        <f>SUMIFS(Xero!$F:$F,Xero!$B:$B,Heron!AD$9,Xero!$A:$A,Heron!$A$4,Xero!$E:$E,Heron!$A79)+SUMIFS(Xero!$F:$F,Xero!$B:$B,Heron!AD$9,Xero!$A:$A,Heron!$A$5,Xero!$E:$E,Heron!$A79)</f>
        <v>0</v>
      </c>
      <c r="AE79" s="32">
        <f>SUMIFS(Xero!$F:$F,Xero!$B:$B,Heron!AE$9,Xero!$A:$A,Heron!$A$4,Xero!$E:$E,Heron!$A79)+SUMIFS(Xero!$F:$F,Xero!$B:$B,Heron!AE$9,Xero!$A:$A,Heron!$A$5,Xero!$E:$E,Heron!$A79)</f>
        <v>0</v>
      </c>
      <c r="AF79" s="32">
        <f>SUMIFS(Xero!$F:$F,Xero!$B:$B,Heron!AF$9,Xero!$A:$A,Heron!$A$4,Xero!$E:$E,Heron!$A79)+SUMIFS(Xero!$F:$F,Xero!$B:$B,Heron!AF$9,Xero!$A:$A,Heron!$A$5,Xero!$E:$E,Heron!$A79)</f>
        <v>5515.07</v>
      </c>
      <c r="AG79" s="32">
        <f>SUMIFS(Xero!$F:$F,Xero!$B:$B,Heron!AG$9,Xero!$A:$A,Heron!$A$4,Xero!$E:$E,Heron!$A79)+SUMIFS(Xero!$F:$F,Xero!$B:$B,Heron!AG$9,Xero!$A:$A,Heron!$A$5,Xero!$E:$E,Heron!$A79)</f>
        <v>0</v>
      </c>
      <c r="AH79" s="32">
        <f>SUMIFS(Xero!$F:$F,Xero!$B:$B,Heron!AH$9,Xero!$A:$A,Heron!$A$4,Xero!$E:$E,Heron!$A79)+SUMIFS(Xero!$F:$F,Xero!$B:$B,Heron!AH$9,Xero!$A:$A,Heron!$A$5,Xero!$E:$E,Heron!$A79)</f>
        <v>26106.19</v>
      </c>
      <c r="AI79" s="32">
        <f>SUMIFS(Xero!$F:$F,Xero!$B:$B,Heron!AI$9,Xero!$A:$A,Heron!$A$4,Xero!$E:$E,Heron!$A79)+SUMIFS(Xero!$F:$F,Xero!$B:$B,Heron!AI$9,Xero!$A:$A,Heron!$A$5,Xero!$E:$E,Heron!$A79)</f>
        <v>0</v>
      </c>
      <c r="AJ79" s="32">
        <f>SUMIFS(Xero!$F:$F,Xero!$B:$B,Heron!AJ$9,Xero!$A:$A,Heron!$A$4,Xero!$E:$E,Heron!$A79)+SUMIFS(Xero!$F:$F,Xero!$B:$B,Heron!AJ$9,Xero!$A:$A,Heron!$A$5,Xero!$E:$E,Heron!$A79)</f>
        <v>4972.6000000000004</v>
      </c>
      <c r="AK79" s="32">
        <f>SUMIFS(Xero!$F:$F,Xero!$B:$B,Heron!AK$9,Xero!$A:$A,Heron!$A$4,Xero!$E:$E,Heron!$A79)+SUMIFS(Xero!$F:$F,Xero!$B:$B,Heron!AK$9,Xero!$A:$A,Heron!$A$5,Xero!$E:$E,Heron!$A79)</f>
        <v>2034.25</v>
      </c>
      <c r="AL79" s="32">
        <f>SUMIFS(Xero!$F:$F,Xero!$B:$B,Heron!AL$9,Xero!$A:$A,Heron!$A$4,Xero!$E:$E,Heron!$A79)+SUMIFS(Xero!$F:$F,Xero!$B:$B,Heron!AL$9,Xero!$A:$A,Heron!$A$5,Xero!$E:$E,Heron!$A79)</f>
        <v>621.26</v>
      </c>
      <c r="AM79" s="32">
        <f>SUMIFS(Xero!$F:$F,Xero!$B:$B,Heron!AM$9,Xero!$A:$A,Heron!$A$4,Xero!$E:$E,Heron!$A79)+SUMIFS(Xero!$F:$F,Xero!$B:$B,Heron!AM$9,Xero!$A:$A,Heron!$A$5,Xero!$E:$E,Heron!$A79)</f>
        <v>4972.6000000000004</v>
      </c>
      <c r="AN79" s="32">
        <f>SUMIFS(Xero!$F:$F,Xero!$B:$B,Heron!AN$9,Xero!$A:$A,Heron!$A$4,Xero!$E:$E,Heron!$A79)+SUMIFS(Xero!$F:$F,Xero!$B:$B,Heron!AN$9,Xero!$A:$A,Heron!$A$5,Xero!$E:$E,Heron!$A79)</f>
        <v>0</v>
      </c>
      <c r="AO79" s="32">
        <f>SUMIFS(Xero!$F:$F,Xero!$B:$B,Heron!AO$9,Xero!$A:$A,Heron!$A$4,Xero!$E:$E,Heron!$A79)+SUMIFS(Xero!$F:$F,Xero!$B:$B,Heron!AO$9,Xero!$A:$A,Heron!$A$5,Xero!$E:$E,Heron!$A79)</f>
        <v>0</v>
      </c>
      <c r="AP79" s="32">
        <f>SUMIFS(Xero!$F:$F,Xero!$B:$B,Heron!AP$9,Xero!$A:$A,Heron!$A$4,Xero!$E:$E,Heron!$A79)+SUMIFS(Xero!$F:$F,Xero!$B:$B,Heron!AP$9,Xero!$A:$A,Heron!$A$5,Xero!$E:$E,Heron!$A79)</f>
        <v>0</v>
      </c>
      <c r="AQ79" s="32">
        <f>SUMIFS(Xero!$F:$F,Xero!$B:$B,Heron!AQ$9,Xero!$A:$A,Heron!$A$4,Xero!$E:$E,Heron!$A79)+SUMIFS(Xero!$F:$F,Xero!$B:$B,Heron!AQ$9,Xero!$A:$A,Heron!$A$5,Xero!$E:$E,Heron!$A79)</f>
        <v>0</v>
      </c>
      <c r="AR79" s="32">
        <f>SUMIFS(Xero!$F:$F,Xero!$B:$B,Heron!AR$9,Xero!$A:$A,Heron!$A$4,Xero!$E:$E,Heron!$A79)+SUMIFS(Xero!$F:$F,Xero!$B:$B,Heron!AR$9,Xero!$A:$A,Heron!$A$5,Xero!$E:$E,Heron!$A79)</f>
        <v>0</v>
      </c>
      <c r="AS79" s="32">
        <f>SUMIFS(Xero!$F:$F,Xero!$B:$B,Heron!AS$9,Xero!$A:$A,Heron!$A$4,Xero!$E:$E,Heron!$A79)+SUMIFS(Xero!$F:$F,Xero!$B:$B,Heron!AS$9,Xero!$A:$A,Heron!$A$5,Xero!$E:$E,Heron!$A79)</f>
        <v>0</v>
      </c>
      <c r="AT79" s="32">
        <f>SUMIFS(Xero!$F:$F,Xero!$B:$B,Heron!AT$9,Xero!$A:$A,Heron!$A$4,Xero!$E:$E,Heron!$A79)+SUMIFS(Xero!$F:$F,Xero!$B:$B,Heron!AT$9,Xero!$A:$A,Heron!$A$5,Xero!$E:$E,Heron!$A79)</f>
        <v>0</v>
      </c>
      <c r="AU79" s="32">
        <f>SUMIFS(Xero!$F:$F,Xero!$B:$B,Heron!AU$9,Xero!$A:$A,Heron!$A$4,Xero!$E:$E,Heron!$A79)+SUMIFS(Xero!$F:$F,Xero!$B:$B,Heron!AU$9,Xero!$A:$A,Heron!$A$5,Xero!$E:$E,Heron!$A79)</f>
        <v>0</v>
      </c>
      <c r="AV79" s="32">
        <f>SUMIFS(Xero!$F:$F,Xero!$B:$B,Heron!AV$9,Xero!$A:$A,Heron!$A$4,Xero!$E:$E,Heron!$A79)+SUMIFS(Xero!$F:$F,Xero!$B:$B,Heron!AV$9,Xero!$A:$A,Heron!$A$5,Xero!$E:$E,Heron!$A79)</f>
        <v>0</v>
      </c>
      <c r="AW79" s="32">
        <f>SUMIFS(Xero!$F:$F,Xero!$B:$B,Heron!AW$9,Xero!$A:$A,Heron!$A$4,Xero!$E:$E,Heron!$A79)+SUMIFS(Xero!$F:$F,Xero!$B:$B,Heron!AW$9,Xero!$A:$A,Heron!$A$5,Xero!$E:$E,Heron!$A79)</f>
        <v>0</v>
      </c>
      <c r="AX79" s="32">
        <f>SUMIFS(Xero!$F:$F,Xero!$B:$B,Heron!AX$9,Xero!$A:$A,Heron!$A$4,Xero!$E:$E,Heron!$A79)+SUMIFS(Xero!$F:$F,Xero!$B:$B,Heron!AX$9,Xero!$A:$A,Heron!$A$5,Xero!$E:$E,Heron!$A79)</f>
        <v>0</v>
      </c>
      <c r="AY79" s="32">
        <f>SUMIFS(Xero!$F:$F,Xero!$B:$B,Heron!AY$9,Xero!$A:$A,Heron!$A$4,Xero!$E:$E,Heron!$A79)+SUMIFS(Xero!$F:$F,Xero!$B:$B,Heron!AY$9,Xero!$A:$A,Heron!$A$5,Xero!$E:$E,Heron!$A79)</f>
        <v>0</v>
      </c>
      <c r="AZ79" s="32">
        <f>SUMIFS(Xero!$F:$F,Xero!$B:$B,Heron!AZ$9,Xero!$A:$A,Heron!$A$4,Xero!$E:$E,Heron!$A79)+SUMIFS(Xero!$F:$F,Xero!$B:$B,Heron!AZ$9,Xero!$A:$A,Heron!$A$5,Xero!$E:$E,Heron!$A79)</f>
        <v>0</v>
      </c>
      <c r="BA79" s="32">
        <f>SUMIFS(Xero!$F:$F,Xero!$B:$B,Heron!BA$9,Xero!$A:$A,Heron!$A$4,Xero!$E:$E,Heron!$A79)+SUMIFS(Xero!$F:$F,Xero!$B:$B,Heron!BA$9,Xero!$A:$A,Heron!$A$5,Xero!$E:$E,Heron!$A79)</f>
        <v>0</v>
      </c>
      <c r="BB79" s="32">
        <f>SUMIFS(Xero!$F:$F,Xero!$B:$B,Heron!BB$9,Xero!$A:$A,Heron!$A$4,Xero!$E:$E,Heron!$A79)+SUMIFS(Xero!$F:$F,Xero!$B:$B,Heron!BB$9,Xero!$A:$A,Heron!$A$5,Xero!$E:$E,Heron!$A79)</f>
        <v>0</v>
      </c>
      <c r="BC79" s="32">
        <f>SUMIFS(Xero!$F:$F,Xero!$B:$B,Heron!BC$9,Xero!$A:$A,Heron!$A$4,Xero!$E:$E,Heron!$A79)+SUMIFS(Xero!$F:$F,Xero!$B:$B,Heron!BC$9,Xero!$A:$A,Heron!$A$5,Xero!$E:$E,Heron!$A79)</f>
        <v>0</v>
      </c>
      <c r="BD79" s="32">
        <f>SUMIFS(Xero!$F:$F,Xero!$B:$B,Heron!BD$9,Xero!$A:$A,Heron!$A$4,Xero!$E:$E,Heron!$A79)+SUMIFS(Xero!$F:$F,Xero!$B:$B,Heron!BD$9,Xero!$A:$A,Heron!$A$5,Xero!$E:$E,Heron!$A79)</f>
        <v>0</v>
      </c>
      <c r="BE79" s="32">
        <f>SUMIFS(Xero!$F:$F,Xero!$B:$B,Heron!BE$9,Xero!$A:$A,Heron!$A$4,Xero!$E:$E,Heron!$A79)+SUMIFS(Xero!$F:$F,Xero!$B:$B,Heron!BE$9,Xero!$A:$A,Heron!$A$5,Xero!$E:$E,Heron!$A79)</f>
        <v>0</v>
      </c>
      <c r="BF79" s="32">
        <f t="shared" si="9"/>
        <v>44221.97</v>
      </c>
      <c r="BG79" s="1">
        <f t="shared" si="7"/>
        <v>44221.97</v>
      </c>
      <c r="BH79" s="1">
        <f t="shared" si="8"/>
        <v>0</v>
      </c>
    </row>
    <row r="80" spans="1:60" ht="16" x14ac:dyDescent="0.2">
      <c r="A80" s="31" t="s">
        <v>1664</v>
      </c>
      <c r="D80" s="32">
        <f>SUMIFS(Xero!$F:$F,Xero!$B:$B,Heron!D$9,Xero!$A:$A,Heron!$A$4,Xero!$E:$E,Heron!$A80)+SUMIFS(Xero!$F:$F,Xero!$B:$B,Heron!D$9,Xero!$A:$A,Heron!$A$5,Xero!$E:$E,Heron!$A80)</f>
        <v>0</v>
      </c>
      <c r="E80" s="32">
        <f>SUMIFS(Xero!$F:$F,Xero!$B:$B,Heron!E$9,Xero!$A:$A,Heron!$A$4,Xero!$E:$E,Heron!$A80)+SUMIFS(Xero!$F:$F,Xero!$B:$B,Heron!E$9,Xero!$A:$A,Heron!$A$5,Xero!$E:$E,Heron!$A80)</f>
        <v>0</v>
      </c>
      <c r="F80" s="32">
        <f>SUMIFS(Xero!$F:$F,Xero!$B:$B,Heron!F$9,Xero!$A:$A,Heron!$A$4,Xero!$E:$E,Heron!$A80)+SUMIFS(Xero!$F:$F,Xero!$B:$B,Heron!F$9,Xero!$A:$A,Heron!$A$5,Xero!$E:$E,Heron!$A80)</f>
        <v>0</v>
      </c>
      <c r="G80" s="32">
        <f>SUMIFS(Xero!$F:$F,Xero!$B:$B,Heron!G$9,Xero!$A:$A,Heron!$A$4,Xero!$E:$E,Heron!$A80)+SUMIFS(Xero!$F:$F,Xero!$B:$B,Heron!G$9,Xero!$A:$A,Heron!$A$5,Xero!$E:$E,Heron!$A80)</f>
        <v>0</v>
      </c>
      <c r="H80" s="32">
        <f>SUMIFS(Xero!$F:$F,Xero!$B:$B,Heron!H$9,Xero!$A:$A,Heron!$A$4,Xero!$E:$E,Heron!$A80)+SUMIFS(Xero!$F:$F,Xero!$B:$B,Heron!H$9,Xero!$A:$A,Heron!$A$5,Xero!$E:$E,Heron!$A80)</f>
        <v>0</v>
      </c>
      <c r="I80" s="32">
        <f>SUMIFS(Xero!$F:$F,Xero!$B:$B,Heron!I$9,Xero!$A:$A,Heron!$A$4,Xero!$E:$E,Heron!$A80)+SUMIFS(Xero!$F:$F,Xero!$B:$B,Heron!I$9,Xero!$A:$A,Heron!$A$5,Xero!$E:$E,Heron!$A80)</f>
        <v>0</v>
      </c>
      <c r="J80" s="32">
        <f>SUMIFS(Xero!$F:$F,Xero!$B:$B,Heron!J$9,Xero!$A:$A,Heron!$A$4,Xero!$E:$E,Heron!$A80)+SUMIFS(Xero!$F:$F,Xero!$B:$B,Heron!J$9,Xero!$A:$A,Heron!$A$5,Xero!$E:$E,Heron!$A80)</f>
        <v>0</v>
      </c>
      <c r="K80" s="32">
        <f>SUMIFS(Xero!$F:$F,Xero!$B:$B,Heron!K$9,Xero!$A:$A,Heron!$A$4,Xero!$E:$E,Heron!$A80)+SUMIFS(Xero!$F:$F,Xero!$B:$B,Heron!K$9,Xero!$A:$A,Heron!$A$5,Xero!$E:$E,Heron!$A80)</f>
        <v>0</v>
      </c>
      <c r="L80" s="32">
        <f>SUMIFS(Xero!$F:$F,Xero!$B:$B,Heron!L$9,Xero!$A:$A,Heron!$A$4,Xero!$E:$E,Heron!$A80)+SUMIFS(Xero!$F:$F,Xero!$B:$B,Heron!L$9,Xero!$A:$A,Heron!$A$5,Xero!$E:$E,Heron!$A80)</f>
        <v>0</v>
      </c>
      <c r="M80" s="32">
        <f>SUMIFS(Xero!$F:$F,Xero!$B:$B,Heron!M$9,Xero!$A:$A,Heron!$A$4,Xero!$E:$E,Heron!$A80)+SUMIFS(Xero!$F:$F,Xero!$B:$B,Heron!M$9,Xero!$A:$A,Heron!$A$5,Xero!$E:$E,Heron!$A80)</f>
        <v>0</v>
      </c>
      <c r="N80" s="32">
        <f>SUMIFS(Xero!$F:$F,Xero!$B:$B,Heron!N$9,Xero!$A:$A,Heron!$A$4,Xero!$E:$E,Heron!$A80)+SUMIFS(Xero!$F:$F,Xero!$B:$B,Heron!N$9,Xero!$A:$A,Heron!$A$5,Xero!$E:$E,Heron!$A80)</f>
        <v>0</v>
      </c>
      <c r="O80" s="32">
        <f>SUMIFS(Xero!$F:$F,Xero!$B:$B,Heron!O$9,Xero!$A:$A,Heron!$A$4,Xero!$E:$E,Heron!$A80)+SUMIFS(Xero!$F:$F,Xero!$B:$B,Heron!O$9,Xero!$A:$A,Heron!$A$5,Xero!$E:$E,Heron!$A80)</f>
        <v>0</v>
      </c>
      <c r="P80" s="32">
        <f>SUMIFS(Xero!$F:$F,Xero!$B:$B,Heron!P$9,Xero!$A:$A,Heron!$A$4,Xero!$E:$E,Heron!$A80)+SUMIFS(Xero!$F:$F,Xero!$B:$B,Heron!P$9,Xero!$A:$A,Heron!$A$5,Xero!$E:$E,Heron!$A80)</f>
        <v>0</v>
      </c>
      <c r="Q80" s="32">
        <f>SUMIFS(Xero!$F:$F,Xero!$B:$B,Heron!Q$9,Xero!$A:$A,Heron!$A$4,Xero!$E:$E,Heron!$A80)+SUMIFS(Xero!$F:$F,Xero!$B:$B,Heron!Q$9,Xero!$A:$A,Heron!$A$5,Xero!$E:$E,Heron!$A80)</f>
        <v>0</v>
      </c>
      <c r="R80" s="32">
        <f>SUMIFS(Xero!$F:$F,Xero!$B:$B,Heron!R$9,Xero!$A:$A,Heron!$A$4,Xero!$E:$E,Heron!$A80)+SUMIFS(Xero!$F:$F,Xero!$B:$B,Heron!R$9,Xero!$A:$A,Heron!$A$5,Xero!$E:$E,Heron!$A80)</f>
        <v>0</v>
      </c>
      <c r="S80" s="32">
        <f>SUMIFS(Xero!$F:$F,Xero!$B:$B,Heron!S$9,Xero!$A:$A,Heron!$A$4,Xero!$E:$E,Heron!$A80)+SUMIFS(Xero!$F:$F,Xero!$B:$B,Heron!S$9,Xero!$A:$A,Heron!$A$5,Xero!$E:$E,Heron!$A80)</f>
        <v>0</v>
      </c>
      <c r="T80" s="32">
        <f>SUMIFS(Xero!$F:$F,Xero!$B:$B,Heron!T$9,Xero!$A:$A,Heron!$A$4,Xero!$E:$E,Heron!$A80)+SUMIFS(Xero!$F:$F,Xero!$B:$B,Heron!T$9,Xero!$A:$A,Heron!$A$5,Xero!$E:$E,Heron!$A80)</f>
        <v>0</v>
      </c>
      <c r="U80" s="32">
        <f>SUMIFS(Xero!$F:$F,Xero!$B:$B,Heron!U$9,Xero!$A:$A,Heron!$A$4,Xero!$E:$E,Heron!$A80)+SUMIFS(Xero!$F:$F,Xero!$B:$B,Heron!U$9,Xero!$A:$A,Heron!$A$5,Xero!$E:$E,Heron!$A80)</f>
        <v>0</v>
      </c>
      <c r="V80" s="32">
        <f>SUMIFS(Xero!$F:$F,Xero!$B:$B,Heron!V$9,Xero!$A:$A,Heron!$A$4,Xero!$E:$E,Heron!$A80)+SUMIFS(Xero!$F:$F,Xero!$B:$B,Heron!V$9,Xero!$A:$A,Heron!$A$5,Xero!$E:$E,Heron!$A80)</f>
        <v>0</v>
      </c>
      <c r="W80" s="32">
        <f>SUMIFS(Xero!$F:$F,Xero!$B:$B,Heron!W$9,Xero!$A:$A,Heron!$A$4,Xero!$E:$E,Heron!$A80)+SUMIFS(Xero!$F:$F,Xero!$B:$B,Heron!W$9,Xero!$A:$A,Heron!$A$5,Xero!$E:$E,Heron!$A80)</f>
        <v>0</v>
      </c>
      <c r="X80" s="32">
        <f>SUMIFS(Xero!$F:$F,Xero!$B:$B,Heron!X$9,Xero!$A:$A,Heron!$A$4,Xero!$E:$E,Heron!$A80)+SUMIFS(Xero!$F:$F,Xero!$B:$B,Heron!X$9,Xero!$A:$A,Heron!$A$5,Xero!$E:$E,Heron!$A80)</f>
        <v>0</v>
      </c>
      <c r="Y80" s="32">
        <f>SUMIFS(Xero!$F:$F,Xero!$B:$B,Heron!Y$9,Xero!$A:$A,Heron!$A$4,Xero!$E:$E,Heron!$A80)+SUMIFS(Xero!$F:$F,Xero!$B:$B,Heron!Y$9,Xero!$A:$A,Heron!$A$5,Xero!$E:$E,Heron!$A80)</f>
        <v>0</v>
      </c>
      <c r="Z80" s="32">
        <f>SUMIFS(Xero!$F:$F,Xero!$B:$B,Heron!Z$9,Xero!$A:$A,Heron!$A$4,Xero!$E:$E,Heron!$A80)+SUMIFS(Xero!$F:$F,Xero!$B:$B,Heron!Z$9,Xero!$A:$A,Heron!$A$5,Xero!$E:$E,Heron!$A80)</f>
        <v>0</v>
      </c>
      <c r="AA80" s="32">
        <f>SUMIFS(Xero!$F:$F,Xero!$B:$B,Heron!AA$9,Xero!$A:$A,Heron!$A$4,Xero!$E:$E,Heron!$A80)+SUMIFS(Xero!$F:$F,Xero!$B:$B,Heron!AA$9,Xero!$A:$A,Heron!$A$5,Xero!$E:$E,Heron!$A80)</f>
        <v>0</v>
      </c>
      <c r="AB80" s="32">
        <f>SUMIFS(Xero!$F:$F,Xero!$B:$B,Heron!AB$9,Xero!$A:$A,Heron!$A$4,Xero!$E:$E,Heron!$A80)+SUMIFS(Xero!$F:$F,Xero!$B:$B,Heron!AB$9,Xero!$A:$A,Heron!$A$5,Xero!$E:$E,Heron!$A80)</f>
        <v>0</v>
      </c>
      <c r="AC80" s="32">
        <f>SUMIFS(Xero!$F:$F,Xero!$B:$B,Heron!AC$9,Xero!$A:$A,Heron!$A$4,Xero!$E:$E,Heron!$A80)+SUMIFS(Xero!$F:$F,Xero!$B:$B,Heron!AC$9,Xero!$A:$A,Heron!$A$5,Xero!$E:$E,Heron!$A80)</f>
        <v>0</v>
      </c>
      <c r="AD80" s="32">
        <f>SUMIFS(Xero!$F:$F,Xero!$B:$B,Heron!AD$9,Xero!$A:$A,Heron!$A$4,Xero!$E:$E,Heron!$A80)+SUMIFS(Xero!$F:$F,Xero!$B:$B,Heron!AD$9,Xero!$A:$A,Heron!$A$5,Xero!$E:$E,Heron!$A80)</f>
        <v>0</v>
      </c>
      <c r="AE80" s="32">
        <f>SUMIFS(Xero!$F:$F,Xero!$B:$B,Heron!AE$9,Xero!$A:$A,Heron!$A$4,Xero!$E:$E,Heron!$A80)+SUMIFS(Xero!$F:$F,Xero!$B:$B,Heron!AE$9,Xero!$A:$A,Heron!$A$5,Xero!$E:$E,Heron!$A80)</f>
        <v>0</v>
      </c>
      <c r="AF80" s="32">
        <f>SUMIFS(Xero!$F:$F,Xero!$B:$B,Heron!AF$9,Xero!$A:$A,Heron!$A$4,Xero!$E:$E,Heron!$A80)+SUMIFS(Xero!$F:$F,Xero!$B:$B,Heron!AF$9,Xero!$A:$A,Heron!$A$5,Xero!$E:$E,Heron!$A80)</f>
        <v>591.78</v>
      </c>
      <c r="AG80" s="32">
        <f>SUMIFS(Xero!$F:$F,Xero!$B:$B,Heron!AG$9,Xero!$A:$A,Heron!$A$4,Xero!$E:$E,Heron!$A80)+SUMIFS(Xero!$F:$F,Xero!$B:$B,Heron!AG$9,Xero!$A:$A,Heron!$A$5,Xero!$E:$E,Heron!$A80)</f>
        <v>28180.7</v>
      </c>
      <c r="AH80" s="32">
        <f>SUMIFS(Xero!$F:$F,Xero!$B:$B,Heron!AH$9,Xero!$A:$A,Heron!$A$4,Xero!$E:$E,Heron!$A80)+SUMIFS(Xero!$F:$F,Xero!$B:$B,Heron!AH$9,Xero!$A:$A,Heron!$A$5,Xero!$E:$E,Heron!$A80)</f>
        <v>34057.67</v>
      </c>
      <c r="AI80" s="32">
        <f>SUMIFS(Xero!$F:$F,Xero!$B:$B,Heron!AI$9,Xero!$A:$A,Heron!$A$4,Xero!$E:$E,Heron!$A80)+SUMIFS(Xero!$F:$F,Xero!$B:$B,Heron!AI$9,Xero!$A:$A,Heron!$A$5,Xero!$E:$E,Heron!$A80)</f>
        <v>0</v>
      </c>
      <c r="AJ80" s="32">
        <f>SUMIFS(Xero!$F:$F,Xero!$B:$B,Heron!AJ$9,Xero!$A:$A,Heron!$A$4,Xero!$E:$E,Heron!$A80)+SUMIFS(Xero!$F:$F,Xero!$B:$B,Heron!AJ$9,Xero!$A:$A,Heron!$A$5,Xero!$E:$E,Heron!$A80)</f>
        <v>577.21</v>
      </c>
      <c r="AK80" s="32">
        <f>SUMIFS(Xero!$F:$F,Xero!$B:$B,Heron!AK$9,Xero!$A:$A,Heron!$A$4,Xero!$E:$E,Heron!$A80)+SUMIFS(Xero!$F:$F,Xero!$B:$B,Heron!AK$9,Xero!$A:$A,Heron!$A$5,Xero!$E:$E,Heron!$A80)</f>
        <v>6322.22</v>
      </c>
      <c r="AL80" s="32">
        <f>SUMIFS(Xero!$F:$F,Xero!$B:$B,Heron!AL$9,Xero!$A:$A,Heron!$A$4,Xero!$E:$E,Heron!$A80)+SUMIFS(Xero!$F:$F,Xero!$B:$B,Heron!AL$9,Xero!$A:$A,Heron!$A$5,Xero!$E:$E,Heron!$A80)</f>
        <v>0</v>
      </c>
      <c r="AM80" s="32">
        <f>SUMIFS(Xero!$F:$F,Xero!$B:$B,Heron!AM$9,Xero!$A:$A,Heron!$A$4,Xero!$E:$E,Heron!$A80)+SUMIFS(Xero!$F:$F,Xero!$B:$B,Heron!AM$9,Xero!$A:$A,Heron!$A$5,Xero!$E:$E,Heron!$A80)</f>
        <v>0</v>
      </c>
      <c r="AN80" s="32">
        <f>SUMIFS(Xero!$F:$F,Xero!$B:$B,Heron!AN$9,Xero!$A:$A,Heron!$A$4,Xero!$E:$E,Heron!$A80)+SUMIFS(Xero!$F:$F,Xero!$B:$B,Heron!AN$9,Xero!$A:$A,Heron!$A$5,Xero!$E:$E,Heron!$A80)</f>
        <v>0</v>
      </c>
      <c r="AO80" s="32">
        <f>SUMIFS(Xero!$F:$F,Xero!$B:$B,Heron!AO$9,Xero!$A:$A,Heron!$A$4,Xero!$E:$E,Heron!$A80)+SUMIFS(Xero!$F:$F,Xero!$B:$B,Heron!AO$9,Xero!$A:$A,Heron!$A$5,Xero!$E:$E,Heron!$A80)</f>
        <v>0</v>
      </c>
      <c r="AP80" s="32">
        <f>SUMIFS(Xero!$F:$F,Xero!$B:$B,Heron!AP$9,Xero!$A:$A,Heron!$A$4,Xero!$E:$E,Heron!$A80)+SUMIFS(Xero!$F:$F,Xero!$B:$B,Heron!AP$9,Xero!$A:$A,Heron!$A$5,Xero!$E:$E,Heron!$A80)</f>
        <v>0</v>
      </c>
      <c r="AQ80" s="32">
        <f>SUMIFS(Xero!$F:$F,Xero!$B:$B,Heron!AQ$9,Xero!$A:$A,Heron!$A$4,Xero!$E:$E,Heron!$A80)+SUMIFS(Xero!$F:$F,Xero!$B:$B,Heron!AQ$9,Xero!$A:$A,Heron!$A$5,Xero!$E:$E,Heron!$A80)</f>
        <v>0</v>
      </c>
      <c r="AR80" s="32">
        <f>SUMIFS(Xero!$F:$F,Xero!$B:$B,Heron!AR$9,Xero!$A:$A,Heron!$A$4,Xero!$E:$E,Heron!$A80)+SUMIFS(Xero!$F:$F,Xero!$B:$B,Heron!AR$9,Xero!$A:$A,Heron!$A$5,Xero!$E:$E,Heron!$A80)</f>
        <v>0</v>
      </c>
      <c r="AS80" s="32">
        <f>SUMIFS(Xero!$F:$F,Xero!$B:$B,Heron!AS$9,Xero!$A:$A,Heron!$A$4,Xero!$E:$E,Heron!$A80)+SUMIFS(Xero!$F:$F,Xero!$B:$B,Heron!AS$9,Xero!$A:$A,Heron!$A$5,Xero!$E:$E,Heron!$A80)</f>
        <v>0</v>
      </c>
      <c r="AT80" s="32">
        <f>SUMIFS(Xero!$F:$F,Xero!$B:$B,Heron!AT$9,Xero!$A:$A,Heron!$A$4,Xero!$E:$E,Heron!$A80)+SUMIFS(Xero!$F:$F,Xero!$B:$B,Heron!AT$9,Xero!$A:$A,Heron!$A$5,Xero!$E:$E,Heron!$A80)</f>
        <v>0</v>
      </c>
      <c r="AU80" s="32">
        <f>SUMIFS(Xero!$F:$F,Xero!$B:$B,Heron!AU$9,Xero!$A:$A,Heron!$A$4,Xero!$E:$E,Heron!$A80)+SUMIFS(Xero!$F:$F,Xero!$B:$B,Heron!AU$9,Xero!$A:$A,Heron!$A$5,Xero!$E:$E,Heron!$A80)</f>
        <v>0</v>
      </c>
      <c r="AV80" s="32">
        <f>SUMIFS(Xero!$F:$F,Xero!$B:$B,Heron!AV$9,Xero!$A:$A,Heron!$A$4,Xero!$E:$E,Heron!$A80)+SUMIFS(Xero!$F:$F,Xero!$B:$B,Heron!AV$9,Xero!$A:$A,Heron!$A$5,Xero!$E:$E,Heron!$A80)</f>
        <v>0</v>
      </c>
      <c r="AW80" s="32">
        <f>SUMIFS(Xero!$F:$F,Xero!$B:$B,Heron!AW$9,Xero!$A:$A,Heron!$A$4,Xero!$E:$E,Heron!$A80)+SUMIFS(Xero!$F:$F,Xero!$B:$B,Heron!AW$9,Xero!$A:$A,Heron!$A$5,Xero!$E:$E,Heron!$A80)</f>
        <v>0</v>
      </c>
      <c r="AX80" s="32">
        <f>SUMIFS(Xero!$F:$F,Xero!$B:$B,Heron!AX$9,Xero!$A:$A,Heron!$A$4,Xero!$E:$E,Heron!$A80)+SUMIFS(Xero!$F:$F,Xero!$B:$B,Heron!AX$9,Xero!$A:$A,Heron!$A$5,Xero!$E:$E,Heron!$A80)</f>
        <v>0</v>
      </c>
      <c r="AY80" s="32">
        <f>SUMIFS(Xero!$F:$F,Xero!$B:$B,Heron!AY$9,Xero!$A:$A,Heron!$A$4,Xero!$E:$E,Heron!$A80)+SUMIFS(Xero!$F:$F,Xero!$B:$B,Heron!AY$9,Xero!$A:$A,Heron!$A$5,Xero!$E:$E,Heron!$A80)</f>
        <v>0</v>
      </c>
      <c r="AZ80" s="32">
        <f>SUMIFS(Xero!$F:$F,Xero!$B:$B,Heron!AZ$9,Xero!$A:$A,Heron!$A$4,Xero!$E:$E,Heron!$A80)+SUMIFS(Xero!$F:$F,Xero!$B:$B,Heron!AZ$9,Xero!$A:$A,Heron!$A$5,Xero!$E:$E,Heron!$A80)</f>
        <v>0</v>
      </c>
      <c r="BA80" s="32">
        <f>SUMIFS(Xero!$F:$F,Xero!$B:$B,Heron!BA$9,Xero!$A:$A,Heron!$A$4,Xero!$E:$E,Heron!$A80)+SUMIFS(Xero!$F:$F,Xero!$B:$B,Heron!BA$9,Xero!$A:$A,Heron!$A$5,Xero!$E:$E,Heron!$A80)</f>
        <v>0</v>
      </c>
      <c r="BB80" s="32">
        <f>SUMIFS(Xero!$F:$F,Xero!$B:$B,Heron!BB$9,Xero!$A:$A,Heron!$A$4,Xero!$E:$E,Heron!$A80)+SUMIFS(Xero!$F:$F,Xero!$B:$B,Heron!BB$9,Xero!$A:$A,Heron!$A$5,Xero!$E:$E,Heron!$A80)</f>
        <v>0</v>
      </c>
      <c r="BC80" s="32">
        <f>SUMIFS(Xero!$F:$F,Xero!$B:$B,Heron!BC$9,Xero!$A:$A,Heron!$A$4,Xero!$E:$E,Heron!$A80)+SUMIFS(Xero!$F:$F,Xero!$B:$B,Heron!BC$9,Xero!$A:$A,Heron!$A$5,Xero!$E:$E,Heron!$A80)</f>
        <v>0</v>
      </c>
      <c r="BD80" s="32">
        <f>SUMIFS(Xero!$F:$F,Xero!$B:$B,Heron!BD$9,Xero!$A:$A,Heron!$A$4,Xero!$E:$E,Heron!$A80)+SUMIFS(Xero!$F:$F,Xero!$B:$B,Heron!BD$9,Xero!$A:$A,Heron!$A$5,Xero!$E:$E,Heron!$A80)</f>
        <v>0</v>
      </c>
      <c r="BE80" s="32">
        <f>SUMIFS(Xero!$F:$F,Xero!$B:$B,Heron!BE$9,Xero!$A:$A,Heron!$A$4,Xero!$E:$E,Heron!$A80)+SUMIFS(Xero!$F:$F,Xero!$B:$B,Heron!BE$9,Xero!$A:$A,Heron!$A$5,Xero!$E:$E,Heron!$A80)</f>
        <v>0</v>
      </c>
      <c r="BF80" s="32">
        <f t="shared" si="9"/>
        <v>69729.579999999987</v>
      </c>
      <c r="BG80" s="1">
        <f t="shared" si="7"/>
        <v>69729.579999999987</v>
      </c>
      <c r="BH80" s="1">
        <f t="shared" si="8"/>
        <v>0</v>
      </c>
    </row>
    <row r="81" spans="1:60" ht="16" x14ac:dyDescent="0.2">
      <c r="A81" s="31" t="s">
        <v>1619</v>
      </c>
      <c r="D81" s="32">
        <f>SUMIFS(Xero!$F:$F,Xero!$B:$B,Heron!D$9,Xero!$A:$A,Heron!$A$4,Xero!$E:$E,Heron!$A81)+SUMIFS(Xero!$F:$F,Xero!$B:$B,Heron!D$9,Xero!$A:$A,Heron!$A$5,Xero!$E:$E,Heron!$A81)</f>
        <v>0</v>
      </c>
      <c r="E81" s="32">
        <f>SUMIFS(Xero!$F:$F,Xero!$B:$B,Heron!E$9,Xero!$A:$A,Heron!$A$4,Xero!$E:$E,Heron!$A81)+SUMIFS(Xero!$F:$F,Xero!$B:$B,Heron!E$9,Xero!$A:$A,Heron!$A$5,Xero!$E:$E,Heron!$A81)</f>
        <v>0</v>
      </c>
      <c r="F81" s="32">
        <f>SUMIFS(Xero!$F:$F,Xero!$B:$B,Heron!F$9,Xero!$A:$A,Heron!$A$4,Xero!$E:$E,Heron!$A81)+SUMIFS(Xero!$F:$F,Xero!$B:$B,Heron!F$9,Xero!$A:$A,Heron!$A$5,Xero!$E:$E,Heron!$A81)</f>
        <v>0</v>
      </c>
      <c r="G81" s="32">
        <f>SUMIFS(Xero!$F:$F,Xero!$B:$B,Heron!G$9,Xero!$A:$A,Heron!$A$4,Xero!$E:$E,Heron!$A81)+SUMIFS(Xero!$F:$F,Xero!$B:$B,Heron!G$9,Xero!$A:$A,Heron!$A$5,Xero!$E:$E,Heron!$A81)</f>
        <v>0</v>
      </c>
      <c r="H81" s="32">
        <f>SUMIFS(Xero!$F:$F,Xero!$B:$B,Heron!H$9,Xero!$A:$A,Heron!$A$4,Xero!$E:$E,Heron!$A81)+SUMIFS(Xero!$F:$F,Xero!$B:$B,Heron!H$9,Xero!$A:$A,Heron!$A$5,Xero!$E:$E,Heron!$A81)</f>
        <v>0</v>
      </c>
      <c r="I81" s="32">
        <f>SUMIFS(Xero!$F:$F,Xero!$B:$B,Heron!I$9,Xero!$A:$A,Heron!$A$4,Xero!$E:$E,Heron!$A81)+SUMIFS(Xero!$F:$F,Xero!$B:$B,Heron!I$9,Xero!$A:$A,Heron!$A$5,Xero!$E:$E,Heron!$A81)</f>
        <v>0</v>
      </c>
      <c r="J81" s="32">
        <f>SUMIFS(Xero!$F:$F,Xero!$B:$B,Heron!J$9,Xero!$A:$A,Heron!$A$4,Xero!$E:$E,Heron!$A81)+SUMIFS(Xero!$F:$F,Xero!$B:$B,Heron!J$9,Xero!$A:$A,Heron!$A$5,Xero!$E:$E,Heron!$A81)</f>
        <v>0</v>
      </c>
      <c r="K81" s="32">
        <f>SUMIFS(Xero!$F:$F,Xero!$B:$B,Heron!K$9,Xero!$A:$A,Heron!$A$4,Xero!$E:$E,Heron!$A81)+SUMIFS(Xero!$F:$F,Xero!$B:$B,Heron!K$9,Xero!$A:$A,Heron!$A$5,Xero!$E:$E,Heron!$A81)</f>
        <v>0</v>
      </c>
      <c r="L81" s="32">
        <f>SUMIFS(Xero!$F:$F,Xero!$B:$B,Heron!L$9,Xero!$A:$A,Heron!$A$4,Xero!$E:$E,Heron!$A81)+SUMIFS(Xero!$F:$F,Xero!$B:$B,Heron!L$9,Xero!$A:$A,Heron!$A$5,Xero!$E:$E,Heron!$A81)</f>
        <v>0</v>
      </c>
      <c r="M81" s="32">
        <f>SUMIFS(Xero!$F:$F,Xero!$B:$B,Heron!M$9,Xero!$A:$A,Heron!$A$4,Xero!$E:$E,Heron!$A81)+SUMIFS(Xero!$F:$F,Xero!$B:$B,Heron!M$9,Xero!$A:$A,Heron!$A$5,Xero!$E:$E,Heron!$A81)</f>
        <v>0</v>
      </c>
      <c r="N81" s="32">
        <f>SUMIFS(Xero!$F:$F,Xero!$B:$B,Heron!N$9,Xero!$A:$A,Heron!$A$4,Xero!$E:$E,Heron!$A81)+SUMIFS(Xero!$F:$F,Xero!$B:$B,Heron!N$9,Xero!$A:$A,Heron!$A$5,Xero!$E:$E,Heron!$A81)</f>
        <v>0</v>
      </c>
      <c r="O81" s="32">
        <f>SUMIFS(Xero!$F:$F,Xero!$B:$B,Heron!O$9,Xero!$A:$A,Heron!$A$4,Xero!$E:$E,Heron!$A81)+SUMIFS(Xero!$F:$F,Xero!$B:$B,Heron!O$9,Xero!$A:$A,Heron!$A$5,Xero!$E:$E,Heron!$A81)</f>
        <v>0</v>
      </c>
      <c r="P81" s="32">
        <f>SUMIFS(Xero!$F:$F,Xero!$B:$B,Heron!P$9,Xero!$A:$A,Heron!$A$4,Xero!$E:$E,Heron!$A81)+SUMIFS(Xero!$F:$F,Xero!$B:$B,Heron!P$9,Xero!$A:$A,Heron!$A$5,Xero!$E:$E,Heron!$A81)</f>
        <v>0</v>
      </c>
      <c r="Q81" s="32">
        <f>SUMIFS(Xero!$F:$F,Xero!$B:$B,Heron!Q$9,Xero!$A:$A,Heron!$A$4,Xero!$E:$E,Heron!$A81)+SUMIFS(Xero!$F:$F,Xero!$B:$B,Heron!Q$9,Xero!$A:$A,Heron!$A$5,Xero!$E:$E,Heron!$A81)</f>
        <v>0</v>
      </c>
      <c r="R81" s="32">
        <f>SUMIFS(Xero!$F:$F,Xero!$B:$B,Heron!R$9,Xero!$A:$A,Heron!$A$4,Xero!$E:$E,Heron!$A81)+SUMIFS(Xero!$F:$F,Xero!$B:$B,Heron!R$9,Xero!$A:$A,Heron!$A$5,Xero!$E:$E,Heron!$A81)</f>
        <v>0</v>
      </c>
      <c r="S81" s="32">
        <f>SUMIFS(Xero!$F:$F,Xero!$B:$B,Heron!S$9,Xero!$A:$A,Heron!$A$4,Xero!$E:$E,Heron!$A81)+SUMIFS(Xero!$F:$F,Xero!$B:$B,Heron!S$9,Xero!$A:$A,Heron!$A$5,Xero!$E:$E,Heron!$A81)</f>
        <v>0</v>
      </c>
      <c r="T81" s="32">
        <f>SUMIFS(Xero!$F:$F,Xero!$B:$B,Heron!T$9,Xero!$A:$A,Heron!$A$4,Xero!$E:$E,Heron!$A81)+SUMIFS(Xero!$F:$F,Xero!$B:$B,Heron!T$9,Xero!$A:$A,Heron!$A$5,Xero!$E:$E,Heron!$A81)</f>
        <v>0</v>
      </c>
      <c r="U81" s="32">
        <f>SUMIFS(Xero!$F:$F,Xero!$B:$B,Heron!U$9,Xero!$A:$A,Heron!$A$4,Xero!$E:$E,Heron!$A81)+SUMIFS(Xero!$F:$F,Xero!$B:$B,Heron!U$9,Xero!$A:$A,Heron!$A$5,Xero!$E:$E,Heron!$A81)</f>
        <v>0</v>
      </c>
      <c r="V81" s="32">
        <f>SUMIFS(Xero!$F:$F,Xero!$B:$B,Heron!V$9,Xero!$A:$A,Heron!$A$4,Xero!$E:$E,Heron!$A81)+SUMIFS(Xero!$F:$F,Xero!$B:$B,Heron!V$9,Xero!$A:$A,Heron!$A$5,Xero!$E:$E,Heron!$A81)</f>
        <v>0</v>
      </c>
      <c r="W81" s="32">
        <f>SUMIFS(Xero!$F:$F,Xero!$B:$B,Heron!W$9,Xero!$A:$A,Heron!$A$4,Xero!$E:$E,Heron!$A81)+SUMIFS(Xero!$F:$F,Xero!$B:$B,Heron!W$9,Xero!$A:$A,Heron!$A$5,Xero!$E:$E,Heron!$A81)</f>
        <v>0</v>
      </c>
      <c r="X81" s="32">
        <f>SUMIFS(Xero!$F:$F,Xero!$B:$B,Heron!X$9,Xero!$A:$A,Heron!$A$4,Xero!$E:$E,Heron!$A81)+SUMIFS(Xero!$F:$F,Xero!$B:$B,Heron!X$9,Xero!$A:$A,Heron!$A$5,Xero!$E:$E,Heron!$A81)</f>
        <v>0</v>
      </c>
      <c r="Y81" s="32">
        <f>SUMIFS(Xero!$F:$F,Xero!$B:$B,Heron!Y$9,Xero!$A:$A,Heron!$A$4,Xero!$E:$E,Heron!$A81)+SUMIFS(Xero!$F:$F,Xero!$B:$B,Heron!Y$9,Xero!$A:$A,Heron!$A$5,Xero!$E:$E,Heron!$A81)</f>
        <v>0</v>
      </c>
      <c r="Z81" s="32">
        <f>SUMIFS(Xero!$F:$F,Xero!$B:$B,Heron!Z$9,Xero!$A:$A,Heron!$A$4,Xero!$E:$E,Heron!$A81)+SUMIFS(Xero!$F:$F,Xero!$B:$B,Heron!Z$9,Xero!$A:$A,Heron!$A$5,Xero!$E:$E,Heron!$A81)</f>
        <v>0</v>
      </c>
      <c r="AA81" s="32">
        <f>SUMIFS(Xero!$F:$F,Xero!$B:$B,Heron!AA$9,Xero!$A:$A,Heron!$A$4,Xero!$E:$E,Heron!$A81)+SUMIFS(Xero!$F:$F,Xero!$B:$B,Heron!AA$9,Xero!$A:$A,Heron!$A$5,Xero!$E:$E,Heron!$A81)</f>
        <v>512.87</v>
      </c>
      <c r="AB81" s="32">
        <f>SUMIFS(Xero!$F:$F,Xero!$B:$B,Heron!AB$9,Xero!$A:$A,Heron!$A$4,Xero!$E:$E,Heron!$A81)+SUMIFS(Xero!$F:$F,Xero!$B:$B,Heron!AB$9,Xero!$A:$A,Heron!$A$5,Xero!$E:$E,Heron!$A81)</f>
        <v>0</v>
      </c>
      <c r="AC81" s="32">
        <f>SUMIFS(Xero!$F:$F,Xero!$B:$B,Heron!AC$9,Xero!$A:$A,Heron!$A$4,Xero!$E:$E,Heron!$A81)+SUMIFS(Xero!$F:$F,Xero!$B:$B,Heron!AC$9,Xero!$A:$A,Heron!$A$5,Xero!$E:$E,Heron!$A81)</f>
        <v>0</v>
      </c>
      <c r="AD81" s="32">
        <f>SUMIFS(Xero!$F:$F,Xero!$B:$B,Heron!AD$9,Xero!$A:$A,Heron!$A$4,Xero!$E:$E,Heron!$A81)+SUMIFS(Xero!$F:$F,Xero!$B:$B,Heron!AD$9,Xero!$A:$A,Heron!$A$5,Xero!$E:$E,Heron!$A81)</f>
        <v>0</v>
      </c>
      <c r="AE81" s="32">
        <f>SUMIFS(Xero!$F:$F,Xero!$B:$B,Heron!AE$9,Xero!$A:$A,Heron!$A$4,Xero!$E:$E,Heron!$A81)+SUMIFS(Xero!$F:$F,Xero!$B:$B,Heron!AE$9,Xero!$A:$A,Heron!$A$5,Xero!$E:$E,Heron!$A81)</f>
        <v>0</v>
      </c>
      <c r="AF81" s="32">
        <f>SUMIFS(Xero!$F:$F,Xero!$B:$B,Heron!AF$9,Xero!$A:$A,Heron!$A$4,Xero!$E:$E,Heron!$A81)+SUMIFS(Xero!$F:$F,Xero!$B:$B,Heron!AF$9,Xero!$A:$A,Heron!$A$5,Xero!$E:$E,Heron!$A81)</f>
        <v>0</v>
      </c>
      <c r="AG81" s="32">
        <f>SUMIFS(Xero!$F:$F,Xero!$B:$B,Heron!AG$9,Xero!$A:$A,Heron!$A$4,Xero!$E:$E,Heron!$A81)+SUMIFS(Xero!$F:$F,Xero!$B:$B,Heron!AG$9,Xero!$A:$A,Heron!$A$5,Xero!$E:$E,Heron!$A81)</f>
        <v>0</v>
      </c>
      <c r="AH81" s="32">
        <f>SUMIFS(Xero!$F:$F,Xero!$B:$B,Heron!AH$9,Xero!$A:$A,Heron!$A$4,Xero!$E:$E,Heron!$A81)+SUMIFS(Xero!$F:$F,Xero!$B:$B,Heron!AH$9,Xero!$A:$A,Heron!$A$5,Xero!$E:$E,Heron!$A81)</f>
        <v>2537.9</v>
      </c>
      <c r="AI81" s="32">
        <f>SUMIFS(Xero!$F:$F,Xero!$B:$B,Heron!AI$9,Xero!$A:$A,Heron!$A$4,Xero!$E:$E,Heron!$A81)+SUMIFS(Xero!$F:$F,Xero!$B:$B,Heron!AI$9,Xero!$A:$A,Heron!$A$5,Xero!$E:$E,Heron!$A81)</f>
        <v>0</v>
      </c>
      <c r="AJ81" s="32">
        <f>SUMIFS(Xero!$F:$F,Xero!$B:$B,Heron!AJ$9,Xero!$A:$A,Heron!$A$4,Xero!$E:$E,Heron!$A81)+SUMIFS(Xero!$F:$F,Xero!$B:$B,Heron!AJ$9,Xero!$A:$A,Heron!$A$5,Xero!$E:$E,Heron!$A81)</f>
        <v>0</v>
      </c>
      <c r="AK81" s="32">
        <f>SUMIFS(Xero!$F:$F,Xero!$B:$B,Heron!AK$9,Xero!$A:$A,Heron!$A$4,Xero!$E:$E,Heron!$A81)+SUMIFS(Xero!$F:$F,Xero!$B:$B,Heron!AK$9,Xero!$A:$A,Heron!$A$5,Xero!$E:$E,Heron!$A81)</f>
        <v>0</v>
      </c>
      <c r="AL81" s="32">
        <f>SUMIFS(Xero!$F:$F,Xero!$B:$B,Heron!AL$9,Xero!$A:$A,Heron!$A$4,Xero!$E:$E,Heron!$A81)+SUMIFS(Xero!$F:$F,Xero!$B:$B,Heron!AL$9,Xero!$A:$A,Heron!$A$5,Xero!$E:$E,Heron!$A81)</f>
        <v>0</v>
      </c>
      <c r="AM81" s="32">
        <f>SUMIFS(Xero!$F:$F,Xero!$B:$B,Heron!AM$9,Xero!$A:$A,Heron!$A$4,Xero!$E:$E,Heron!$A81)+SUMIFS(Xero!$F:$F,Xero!$B:$B,Heron!AM$9,Xero!$A:$A,Heron!$A$5,Xero!$E:$E,Heron!$A81)</f>
        <v>1909.93</v>
      </c>
      <c r="AN81" s="32">
        <f>SUMIFS(Xero!$F:$F,Xero!$B:$B,Heron!AN$9,Xero!$A:$A,Heron!$A$4,Xero!$E:$E,Heron!$A81)+SUMIFS(Xero!$F:$F,Xero!$B:$B,Heron!AN$9,Xero!$A:$A,Heron!$A$5,Xero!$E:$E,Heron!$A81)</f>
        <v>0</v>
      </c>
      <c r="AO81" s="32">
        <f>SUMIFS(Xero!$F:$F,Xero!$B:$B,Heron!AO$9,Xero!$A:$A,Heron!$A$4,Xero!$E:$E,Heron!$A81)+SUMIFS(Xero!$F:$F,Xero!$B:$B,Heron!AO$9,Xero!$A:$A,Heron!$A$5,Xero!$E:$E,Heron!$A81)</f>
        <v>0</v>
      </c>
      <c r="AP81" s="32">
        <f>SUMIFS(Xero!$F:$F,Xero!$B:$B,Heron!AP$9,Xero!$A:$A,Heron!$A$4,Xero!$E:$E,Heron!$A81)+SUMIFS(Xero!$F:$F,Xero!$B:$B,Heron!AP$9,Xero!$A:$A,Heron!$A$5,Xero!$E:$E,Heron!$A81)</f>
        <v>0</v>
      </c>
      <c r="AQ81" s="32">
        <f>SUMIFS(Xero!$F:$F,Xero!$B:$B,Heron!AQ$9,Xero!$A:$A,Heron!$A$4,Xero!$E:$E,Heron!$A81)+SUMIFS(Xero!$F:$F,Xero!$B:$B,Heron!AQ$9,Xero!$A:$A,Heron!$A$5,Xero!$E:$E,Heron!$A81)</f>
        <v>0</v>
      </c>
      <c r="AR81" s="32">
        <f>SUMIFS(Xero!$F:$F,Xero!$B:$B,Heron!AR$9,Xero!$A:$A,Heron!$A$4,Xero!$E:$E,Heron!$A81)+SUMIFS(Xero!$F:$F,Xero!$B:$B,Heron!AR$9,Xero!$A:$A,Heron!$A$5,Xero!$E:$E,Heron!$A81)</f>
        <v>0</v>
      </c>
      <c r="AS81" s="32">
        <f>SUMIFS(Xero!$F:$F,Xero!$B:$B,Heron!AS$9,Xero!$A:$A,Heron!$A$4,Xero!$E:$E,Heron!$A81)+SUMIFS(Xero!$F:$F,Xero!$B:$B,Heron!AS$9,Xero!$A:$A,Heron!$A$5,Xero!$E:$E,Heron!$A81)</f>
        <v>0</v>
      </c>
      <c r="AT81" s="32">
        <f>SUMIFS(Xero!$F:$F,Xero!$B:$B,Heron!AT$9,Xero!$A:$A,Heron!$A$4,Xero!$E:$E,Heron!$A81)+SUMIFS(Xero!$F:$F,Xero!$B:$B,Heron!AT$9,Xero!$A:$A,Heron!$A$5,Xero!$E:$E,Heron!$A81)</f>
        <v>0</v>
      </c>
      <c r="AU81" s="32">
        <f>SUMIFS(Xero!$F:$F,Xero!$B:$B,Heron!AU$9,Xero!$A:$A,Heron!$A$4,Xero!$E:$E,Heron!$A81)+SUMIFS(Xero!$F:$F,Xero!$B:$B,Heron!AU$9,Xero!$A:$A,Heron!$A$5,Xero!$E:$E,Heron!$A81)</f>
        <v>0</v>
      </c>
      <c r="AV81" s="32">
        <f>SUMIFS(Xero!$F:$F,Xero!$B:$B,Heron!AV$9,Xero!$A:$A,Heron!$A$4,Xero!$E:$E,Heron!$A81)+SUMIFS(Xero!$F:$F,Xero!$B:$B,Heron!AV$9,Xero!$A:$A,Heron!$A$5,Xero!$E:$E,Heron!$A81)</f>
        <v>0</v>
      </c>
      <c r="AW81" s="32">
        <f>SUMIFS(Xero!$F:$F,Xero!$B:$B,Heron!AW$9,Xero!$A:$A,Heron!$A$4,Xero!$E:$E,Heron!$A81)+SUMIFS(Xero!$F:$F,Xero!$B:$B,Heron!AW$9,Xero!$A:$A,Heron!$A$5,Xero!$E:$E,Heron!$A81)</f>
        <v>0</v>
      </c>
      <c r="AX81" s="32">
        <f>SUMIFS(Xero!$F:$F,Xero!$B:$B,Heron!AX$9,Xero!$A:$A,Heron!$A$4,Xero!$E:$E,Heron!$A81)+SUMIFS(Xero!$F:$F,Xero!$B:$B,Heron!AX$9,Xero!$A:$A,Heron!$A$5,Xero!$E:$E,Heron!$A81)</f>
        <v>0</v>
      </c>
      <c r="AY81" s="32">
        <f>SUMIFS(Xero!$F:$F,Xero!$B:$B,Heron!AY$9,Xero!$A:$A,Heron!$A$4,Xero!$E:$E,Heron!$A81)+SUMIFS(Xero!$F:$F,Xero!$B:$B,Heron!AY$9,Xero!$A:$A,Heron!$A$5,Xero!$E:$E,Heron!$A81)</f>
        <v>0</v>
      </c>
      <c r="AZ81" s="32">
        <f>SUMIFS(Xero!$F:$F,Xero!$B:$B,Heron!AZ$9,Xero!$A:$A,Heron!$A$4,Xero!$E:$E,Heron!$A81)+SUMIFS(Xero!$F:$F,Xero!$B:$B,Heron!AZ$9,Xero!$A:$A,Heron!$A$5,Xero!$E:$E,Heron!$A81)</f>
        <v>0</v>
      </c>
      <c r="BA81" s="32">
        <f>SUMIFS(Xero!$F:$F,Xero!$B:$B,Heron!BA$9,Xero!$A:$A,Heron!$A$4,Xero!$E:$E,Heron!$A81)+SUMIFS(Xero!$F:$F,Xero!$B:$B,Heron!BA$9,Xero!$A:$A,Heron!$A$5,Xero!$E:$E,Heron!$A81)</f>
        <v>0</v>
      </c>
      <c r="BB81" s="32">
        <f>SUMIFS(Xero!$F:$F,Xero!$B:$B,Heron!BB$9,Xero!$A:$A,Heron!$A$4,Xero!$E:$E,Heron!$A81)+SUMIFS(Xero!$F:$F,Xero!$B:$B,Heron!BB$9,Xero!$A:$A,Heron!$A$5,Xero!$E:$E,Heron!$A81)</f>
        <v>0</v>
      </c>
      <c r="BC81" s="32">
        <f>SUMIFS(Xero!$F:$F,Xero!$B:$B,Heron!BC$9,Xero!$A:$A,Heron!$A$4,Xero!$E:$E,Heron!$A81)+SUMIFS(Xero!$F:$F,Xero!$B:$B,Heron!BC$9,Xero!$A:$A,Heron!$A$5,Xero!$E:$E,Heron!$A81)</f>
        <v>0</v>
      </c>
      <c r="BD81" s="32">
        <f>SUMIFS(Xero!$F:$F,Xero!$B:$B,Heron!BD$9,Xero!$A:$A,Heron!$A$4,Xero!$E:$E,Heron!$A81)+SUMIFS(Xero!$F:$F,Xero!$B:$B,Heron!BD$9,Xero!$A:$A,Heron!$A$5,Xero!$E:$E,Heron!$A81)</f>
        <v>0</v>
      </c>
      <c r="BE81" s="32">
        <f>SUMIFS(Xero!$F:$F,Xero!$B:$B,Heron!BE$9,Xero!$A:$A,Heron!$A$4,Xero!$E:$E,Heron!$A81)+SUMIFS(Xero!$F:$F,Xero!$B:$B,Heron!BE$9,Xero!$A:$A,Heron!$A$5,Xero!$E:$E,Heron!$A81)</f>
        <v>0</v>
      </c>
      <c r="BF81" s="32">
        <f t="shared" si="9"/>
        <v>4960.7</v>
      </c>
      <c r="BG81" s="1">
        <f t="shared" si="7"/>
        <v>4960.7</v>
      </c>
      <c r="BH81" s="1">
        <f t="shared" si="8"/>
        <v>0</v>
      </c>
    </row>
    <row r="82" spans="1:60" ht="16" x14ac:dyDescent="0.2">
      <c r="A82" s="31" t="s">
        <v>1120</v>
      </c>
      <c r="D82" s="32">
        <f>SUMIFS(Xero!$F:$F,Xero!$B:$B,Heron!D$9,Xero!$A:$A,Heron!$A$4,Xero!$E:$E,Heron!$A82)+SUMIFS(Xero!$F:$F,Xero!$B:$B,Heron!D$9,Xero!$A:$A,Heron!$A$5,Xero!$E:$E,Heron!$A82)</f>
        <v>0</v>
      </c>
      <c r="E82" s="32">
        <f>SUMIFS(Xero!$F:$F,Xero!$B:$B,Heron!E$9,Xero!$A:$A,Heron!$A$4,Xero!$E:$E,Heron!$A82)+SUMIFS(Xero!$F:$F,Xero!$B:$B,Heron!E$9,Xero!$A:$A,Heron!$A$5,Xero!$E:$E,Heron!$A82)</f>
        <v>0</v>
      </c>
      <c r="F82" s="32">
        <f>SUMIFS(Xero!$F:$F,Xero!$B:$B,Heron!F$9,Xero!$A:$A,Heron!$A$4,Xero!$E:$E,Heron!$A82)+SUMIFS(Xero!$F:$F,Xero!$B:$B,Heron!F$9,Xero!$A:$A,Heron!$A$5,Xero!$E:$E,Heron!$A82)</f>
        <v>0</v>
      </c>
      <c r="G82" s="32">
        <f>SUMIFS(Xero!$F:$F,Xero!$B:$B,Heron!G$9,Xero!$A:$A,Heron!$A$4,Xero!$E:$E,Heron!$A82)+SUMIFS(Xero!$F:$F,Xero!$B:$B,Heron!G$9,Xero!$A:$A,Heron!$A$5,Xero!$E:$E,Heron!$A82)</f>
        <v>0</v>
      </c>
      <c r="H82" s="32">
        <f>SUMIFS(Xero!$F:$F,Xero!$B:$B,Heron!H$9,Xero!$A:$A,Heron!$A$4,Xero!$E:$E,Heron!$A82)+SUMIFS(Xero!$F:$F,Xero!$B:$B,Heron!H$9,Xero!$A:$A,Heron!$A$5,Xero!$E:$E,Heron!$A82)</f>
        <v>0</v>
      </c>
      <c r="I82" s="32">
        <f>SUMIFS(Xero!$F:$F,Xero!$B:$B,Heron!I$9,Xero!$A:$A,Heron!$A$4,Xero!$E:$E,Heron!$A82)+SUMIFS(Xero!$F:$F,Xero!$B:$B,Heron!I$9,Xero!$A:$A,Heron!$A$5,Xero!$E:$E,Heron!$A82)</f>
        <v>0</v>
      </c>
      <c r="J82" s="32">
        <f>SUMIFS(Xero!$F:$F,Xero!$B:$B,Heron!J$9,Xero!$A:$A,Heron!$A$4,Xero!$E:$E,Heron!$A82)+SUMIFS(Xero!$F:$F,Xero!$B:$B,Heron!J$9,Xero!$A:$A,Heron!$A$5,Xero!$E:$E,Heron!$A82)</f>
        <v>0</v>
      </c>
      <c r="K82" s="32">
        <f>SUMIFS(Xero!$F:$F,Xero!$B:$B,Heron!K$9,Xero!$A:$A,Heron!$A$4,Xero!$E:$E,Heron!$A82)+SUMIFS(Xero!$F:$F,Xero!$B:$B,Heron!K$9,Xero!$A:$A,Heron!$A$5,Xero!$E:$E,Heron!$A82)</f>
        <v>0</v>
      </c>
      <c r="L82" s="32">
        <f>SUMIFS(Xero!$F:$F,Xero!$B:$B,Heron!L$9,Xero!$A:$A,Heron!$A$4,Xero!$E:$E,Heron!$A82)+SUMIFS(Xero!$F:$F,Xero!$B:$B,Heron!L$9,Xero!$A:$A,Heron!$A$5,Xero!$E:$E,Heron!$A82)</f>
        <v>0</v>
      </c>
      <c r="M82" s="32">
        <f>SUMIFS(Xero!$F:$F,Xero!$B:$B,Heron!M$9,Xero!$A:$A,Heron!$A$4,Xero!$E:$E,Heron!$A82)+SUMIFS(Xero!$F:$F,Xero!$B:$B,Heron!M$9,Xero!$A:$A,Heron!$A$5,Xero!$E:$E,Heron!$A82)</f>
        <v>0</v>
      </c>
      <c r="N82" s="32">
        <f>SUMIFS(Xero!$F:$F,Xero!$B:$B,Heron!N$9,Xero!$A:$A,Heron!$A$4,Xero!$E:$E,Heron!$A82)+SUMIFS(Xero!$F:$F,Xero!$B:$B,Heron!N$9,Xero!$A:$A,Heron!$A$5,Xero!$E:$E,Heron!$A82)</f>
        <v>0</v>
      </c>
      <c r="O82" s="32">
        <f>SUMIFS(Xero!$F:$F,Xero!$B:$B,Heron!O$9,Xero!$A:$A,Heron!$A$4,Xero!$E:$E,Heron!$A82)+SUMIFS(Xero!$F:$F,Xero!$B:$B,Heron!O$9,Xero!$A:$A,Heron!$A$5,Xero!$E:$E,Heron!$A82)</f>
        <v>0</v>
      </c>
      <c r="P82" s="32">
        <f>SUMIFS(Xero!$F:$F,Xero!$B:$B,Heron!P$9,Xero!$A:$A,Heron!$A$4,Xero!$E:$E,Heron!$A82)+SUMIFS(Xero!$F:$F,Xero!$B:$B,Heron!P$9,Xero!$A:$A,Heron!$A$5,Xero!$E:$E,Heron!$A82)</f>
        <v>0</v>
      </c>
      <c r="Q82" s="32">
        <f>SUMIFS(Xero!$F:$F,Xero!$B:$B,Heron!Q$9,Xero!$A:$A,Heron!$A$4,Xero!$E:$E,Heron!$A82)+SUMIFS(Xero!$F:$F,Xero!$B:$B,Heron!Q$9,Xero!$A:$A,Heron!$A$5,Xero!$E:$E,Heron!$A82)</f>
        <v>0</v>
      </c>
      <c r="R82" s="32">
        <f>SUMIFS(Xero!$F:$F,Xero!$B:$B,Heron!R$9,Xero!$A:$A,Heron!$A$4,Xero!$E:$E,Heron!$A82)+SUMIFS(Xero!$F:$F,Xero!$B:$B,Heron!R$9,Xero!$A:$A,Heron!$A$5,Xero!$E:$E,Heron!$A82)</f>
        <v>0</v>
      </c>
      <c r="S82" s="32">
        <f>SUMIFS(Xero!$F:$F,Xero!$B:$B,Heron!S$9,Xero!$A:$A,Heron!$A$4,Xero!$E:$E,Heron!$A82)+SUMIFS(Xero!$F:$F,Xero!$B:$B,Heron!S$9,Xero!$A:$A,Heron!$A$5,Xero!$E:$E,Heron!$A82)</f>
        <v>0</v>
      </c>
      <c r="T82" s="32">
        <f>SUMIFS(Xero!$F:$F,Xero!$B:$B,Heron!T$9,Xero!$A:$A,Heron!$A$4,Xero!$E:$E,Heron!$A82)+SUMIFS(Xero!$F:$F,Xero!$B:$B,Heron!T$9,Xero!$A:$A,Heron!$A$5,Xero!$E:$E,Heron!$A82)</f>
        <v>0</v>
      </c>
      <c r="U82" s="32">
        <f>SUMIFS(Xero!$F:$F,Xero!$B:$B,Heron!U$9,Xero!$A:$A,Heron!$A$4,Xero!$E:$E,Heron!$A82)+SUMIFS(Xero!$F:$F,Xero!$B:$B,Heron!U$9,Xero!$A:$A,Heron!$A$5,Xero!$E:$E,Heron!$A82)</f>
        <v>0</v>
      </c>
      <c r="V82" s="32">
        <f>SUMIFS(Xero!$F:$F,Xero!$B:$B,Heron!V$9,Xero!$A:$A,Heron!$A$4,Xero!$E:$E,Heron!$A82)+SUMIFS(Xero!$F:$F,Xero!$B:$B,Heron!V$9,Xero!$A:$A,Heron!$A$5,Xero!$E:$E,Heron!$A82)</f>
        <v>0</v>
      </c>
      <c r="W82" s="32">
        <f>SUMIFS(Xero!$F:$F,Xero!$B:$B,Heron!W$9,Xero!$A:$A,Heron!$A$4,Xero!$E:$E,Heron!$A82)+SUMIFS(Xero!$F:$F,Xero!$B:$B,Heron!W$9,Xero!$A:$A,Heron!$A$5,Xero!$E:$E,Heron!$A82)</f>
        <v>0</v>
      </c>
      <c r="X82" s="32">
        <f>SUMIFS(Xero!$F:$F,Xero!$B:$B,Heron!X$9,Xero!$A:$A,Heron!$A$4,Xero!$E:$E,Heron!$A82)+SUMIFS(Xero!$F:$F,Xero!$B:$B,Heron!X$9,Xero!$A:$A,Heron!$A$5,Xero!$E:$E,Heron!$A82)</f>
        <v>0</v>
      </c>
      <c r="Y82" s="32">
        <f>SUMIFS(Xero!$F:$F,Xero!$B:$B,Heron!Y$9,Xero!$A:$A,Heron!$A$4,Xero!$E:$E,Heron!$A82)+SUMIFS(Xero!$F:$F,Xero!$B:$B,Heron!Y$9,Xero!$A:$A,Heron!$A$5,Xero!$E:$E,Heron!$A82)</f>
        <v>0</v>
      </c>
      <c r="Z82" s="32">
        <f>SUMIFS(Xero!$F:$F,Xero!$B:$B,Heron!Z$9,Xero!$A:$A,Heron!$A$4,Xero!$E:$E,Heron!$A82)+SUMIFS(Xero!$F:$F,Xero!$B:$B,Heron!Z$9,Xero!$A:$A,Heron!$A$5,Xero!$E:$E,Heron!$A82)</f>
        <v>0</v>
      </c>
      <c r="AA82" s="32">
        <f>SUMIFS(Xero!$F:$F,Xero!$B:$B,Heron!AA$9,Xero!$A:$A,Heron!$A$4,Xero!$E:$E,Heron!$A82)+SUMIFS(Xero!$F:$F,Xero!$B:$B,Heron!AA$9,Xero!$A:$A,Heron!$A$5,Xero!$E:$E,Heron!$A82)</f>
        <v>0</v>
      </c>
      <c r="AB82" s="32">
        <f>SUMIFS(Xero!$F:$F,Xero!$B:$B,Heron!AB$9,Xero!$A:$A,Heron!$A$4,Xero!$E:$E,Heron!$A82)+SUMIFS(Xero!$F:$F,Xero!$B:$B,Heron!AB$9,Xero!$A:$A,Heron!$A$5,Xero!$E:$E,Heron!$A82)</f>
        <v>0</v>
      </c>
      <c r="AC82" s="32">
        <f>SUMIFS(Xero!$F:$F,Xero!$B:$B,Heron!AC$9,Xero!$A:$A,Heron!$A$4,Xero!$E:$E,Heron!$A82)+SUMIFS(Xero!$F:$F,Xero!$B:$B,Heron!AC$9,Xero!$A:$A,Heron!$A$5,Xero!$E:$E,Heron!$A82)</f>
        <v>0</v>
      </c>
      <c r="AD82" s="32">
        <f>SUMIFS(Xero!$F:$F,Xero!$B:$B,Heron!AD$9,Xero!$A:$A,Heron!$A$4,Xero!$E:$E,Heron!$A82)+SUMIFS(Xero!$F:$F,Xero!$B:$B,Heron!AD$9,Xero!$A:$A,Heron!$A$5,Xero!$E:$E,Heron!$A82)</f>
        <v>0</v>
      </c>
      <c r="AE82" s="32">
        <f>SUMIFS(Xero!$F:$F,Xero!$B:$B,Heron!AE$9,Xero!$A:$A,Heron!$A$4,Xero!$E:$E,Heron!$A82)+SUMIFS(Xero!$F:$F,Xero!$B:$B,Heron!AE$9,Xero!$A:$A,Heron!$A$5,Xero!$E:$E,Heron!$A82)</f>
        <v>0</v>
      </c>
      <c r="AF82" s="32">
        <f>SUMIFS(Xero!$F:$F,Xero!$B:$B,Heron!AF$9,Xero!$A:$A,Heron!$A$4,Xero!$E:$E,Heron!$A82)+SUMIFS(Xero!$F:$F,Xero!$B:$B,Heron!AF$9,Xero!$A:$A,Heron!$A$5,Xero!$E:$E,Heron!$A82)</f>
        <v>0</v>
      </c>
      <c r="AG82" s="32">
        <f>SUMIFS(Xero!$F:$F,Xero!$B:$B,Heron!AG$9,Xero!$A:$A,Heron!$A$4,Xero!$E:$E,Heron!$A82)+SUMIFS(Xero!$F:$F,Xero!$B:$B,Heron!AG$9,Xero!$A:$A,Heron!$A$5,Xero!$E:$E,Heron!$A82)</f>
        <v>0</v>
      </c>
      <c r="AH82" s="32">
        <f>SUMIFS(Xero!$F:$F,Xero!$B:$B,Heron!AH$9,Xero!$A:$A,Heron!$A$4,Xero!$E:$E,Heron!$A82)+SUMIFS(Xero!$F:$F,Xero!$B:$B,Heron!AH$9,Xero!$A:$A,Heron!$A$5,Xero!$E:$E,Heron!$A82)</f>
        <v>95314.44</v>
      </c>
      <c r="AI82" s="32">
        <f>SUMIFS(Xero!$F:$F,Xero!$B:$B,Heron!AI$9,Xero!$A:$A,Heron!$A$4,Xero!$E:$E,Heron!$A82)+SUMIFS(Xero!$F:$F,Xero!$B:$B,Heron!AI$9,Xero!$A:$A,Heron!$A$5,Xero!$E:$E,Heron!$A82)</f>
        <v>0</v>
      </c>
      <c r="AJ82" s="32">
        <f>SUMIFS(Xero!$F:$F,Xero!$B:$B,Heron!AJ$9,Xero!$A:$A,Heron!$A$4,Xero!$E:$E,Heron!$A82)+SUMIFS(Xero!$F:$F,Xero!$B:$B,Heron!AJ$9,Xero!$A:$A,Heron!$A$5,Xero!$E:$E,Heron!$A82)</f>
        <v>0</v>
      </c>
      <c r="AK82" s="32">
        <f>SUMIFS(Xero!$F:$F,Xero!$B:$B,Heron!AK$9,Xero!$A:$A,Heron!$A$4,Xero!$E:$E,Heron!$A82)+SUMIFS(Xero!$F:$F,Xero!$B:$B,Heron!AK$9,Xero!$A:$A,Heron!$A$5,Xero!$E:$E,Heron!$A82)</f>
        <v>-92227.34</v>
      </c>
      <c r="AL82" s="32">
        <f>SUMIFS(Xero!$F:$F,Xero!$B:$B,Heron!AL$9,Xero!$A:$A,Heron!$A$4,Xero!$E:$E,Heron!$A82)+SUMIFS(Xero!$F:$F,Xero!$B:$B,Heron!AL$9,Xero!$A:$A,Heron!$A$5,Xero!$E:$E,Heron!$A82)</f>
        <v>1773.44</v>
      </c>
      <c r="AM82" s="32">
        <f>SUMIFS(Xero!$F:$F,Xero!$B:$B,Heron!AM$9,Xero!$A:$A,Heron!$A$4,Xero!$E:$E,Heron!$A82)+SUMIFS(Xero!$F:$F,Xero!$B:$B,Heron!AM$9,Xero!$A:$A,Heron!$A$5,Xero!$E:$E,Heron!$A82)</f>
        <v>5189</v>
      </c>
      <c r="AN82" s="32">
        <f>SUMIFS(Xero!$F:$F,Xero!$B:$B,Heron!AN$9,Xero!$A:$A,Heron!$A$4,Xero!$E:$E,Heron!$A82)+SUMIFS(Xero!$F:$F,Xero!$B:$B,Heron!AN$9,Xero!$A:$A,Heron!$A$5,Xero!$E:$E,Heron!$A82)</f>
        <v>0</v>
      </c>
      <c r="AO82" s="32">
        <f>SUMIFS(Xero!$F:$F,Xero!$B:$B,Heron!AO$9,Xero!$A:$A,Heron!$A$4,Xero!$E:$E,Heron!$A82)+SUMIFS(Xero!$F:$F,Xero!$B:$B,Heron!AO$9,Xero!$A:$A,Heron!$A$5,Xero!$E:$E,Heron!$A82)</f>
        <v>0</v>
      </c>
      <c r="AP82" s="32">
        <f>SUMIFS(Xero!$F:$F,Xero!$B:$B,Heron!AP$9,Xero!$A:$A,Heron!$A$4,Xero!$E:$E,Heron!$A82)+SUMIFS(Xero!$F:$F,Xero!$B:$B,Heron!AP$9,Xero!$A:$A,Heron!$A$5,Xero!$E:$E,Heron!$A82)</f>
        <v>0</v>
      </c>
      <c r="AQ82" s="32">
        <f>SUMIFS(Xero!$F:$F,Xero!$B:$B,Heron!AQ$9,Xero!$A:$A,Heron!$A$4,Xero!$E:$E,Heron!$A82)+SUMIFS(Xero!$F:$F,Xero!$B:$B,Heron!AQ$9,Xero!$A:$A,Heron!$A$5,Xero!$E:$E,Heron!$A82)</f>
        <v>0</v>
      </c>
      <c r="AR82" s="32">
        <f>SUMIFS(Xero!$F:$F,Xero!$B:$B,Heron!AR$9,Xero!$A:$A,Heron!$A$4,Xero!$E:$E,Heron!$A82)+SUMIFS(Xero!$F:$F,Xero!$B:$B,Heron!AR$9,Xero!$A:$A,Heron!$A$5,Xero!$E:$E,Heron!$A82)</f>
        <v>0</v>
      </c>
      <c r="AS82" s="32">
        <f>SUMIFS(Xero!$F:$F,Xero!$B:$B,Heron!AS$9,Xero!$A:$A,Heron!$A$4,Xero!$E:$E,Heron!$A82)+SUMIFS(Xero!$F:$F,Xero!$B:$B,Heron!AS$9,Xero!$A:$A,Heron!$A$5,Xero!$E:$E,Heron!$A82)</f>
        <v>0</v>
      </c>
      <c r="AT82" s="32">
        <f>SUMIFS(Xero!$F:$F,Xero!$B:$B,Heron!AT$9,Xero!$A:$A,Heron!$A$4,Xero!$E:$E,Heron!$A82)+SUMIFS(Xero!$F:$F,Xero!$B:$B,Heron!AT$9,Xero!$A:$A,Heron!$A$5,Xero!$E:$E,Heron!$A82)</f>
        <v>0</v>
      </c>
      <c r="AU82" s="32">
        <f>SUMIFS(Xero!$F:$F,Xero!$B:$B,Heron!AU$9,Xero!$A:$A,Heron!$A$4,Xero!$E:$E,Heron!$A82)+SUMIFS(Xero!$F:$F,Xero!$B:$B,Heron!AU$9,Xero!$A:$A,Heron!$A$5,Xero!$E:$E,Heron!$A82)</f>
        <v>0</v>
      </c>
      <c r="AV82" s="32">
        <f>SUMIFS(Xero!$F:$F,Xero!$B:$B,Heron!AV$9,Xero!$A:$A,Heron!$A$4,Xero!$E:$E,Heron!$A82)+SUMIFS(Xero!$F:$F,Xero!$B:$B,Heron!AV$9,Xero!$A:$A,Heron!$A$5,Xero!$E:$E,Heron!$A82)</f>
        <v>0</v>
      </c>
      <c r="AW82" s="32">
        <f>SUMIFS(Xero!$F:$F,Xero!$B:$B,Heron!AW$9,Xero!$A:$A,Heron!$A$4,Xero!$E:$E,Heron!$A82)+SUMIFS(Xero!$F:$F,Xero!$B:$B,Heron!AW$9,Xero!$A:$A,Heron!$A$5,Xero!$E:$E,Heron!$A82)</f>
        <v>0</v>
      </c>
      <c r="AX82" s="32">
        <f>SUMIFS(Xero!$F:$F,Xero!$B:$B,Heron!AX$9,Xero!$A:$A,Heron!$A$4,Xero!$E:$E,Heron!$A82)+SUMIFS(Xero!$F:$F,Xero!$B:$B,Heron!AX$9,Xero!$A:$A,Heron!$A$5,Xero!$E:$E,Heron!$A82)</f>
        <v>0</v>
      </c>
      <c r="AY82" s="32">
        <f>SUMIFS(Xero!$F:$F,Xero!$B:$B,Heron!AY$9,Xero!$A:$A,Heron!$A$4,Xero!$E:$E,Heron!$A82)+SUMIFS(Xero!$F:$F,Xero!$B:$B,Heron!AY$9,Xero!$A:$A,Heron!$A$5,Xero!$E:$E,Heron!$A82)</f>
        <v>0</v>
      </c>
      <c r="AZ82" s="32">
        <f>SUMIFS(Xero!$F:$F,Xero!$B:$B,Heron!AZ$9,Xero!$A:$A,Heron!$A$4,Xero!$E:$E,Heron!$A82)+SUMIFS(Xero!$F:$F,Xero!$B:$B,Heron!AZ$9,Xero!$A:$A,Heron!$A$5,Xero!$E:$E,Heron!$A82)</f>
        <v>0</v>
      </c>
      <c r="BA82" s="32">
        <f>SUMIFS(Xero!$F:$F,Xero!$B:$B,Heron!BA$9,Xero!$A:$A,Heron!$A$4,Xero!$E:$E,Heron!$A82)+SUMIFS(Xero!$F:$F,Xero!$B:$B,Heron!BA$9,Xero!$A:$A,Heron!$A$5,Xero!$E:$E,Heron!$A82)</f>
        <v>0</v>
      </c>
      <c r="BB82" s="32">
        <f>SUMIFS(Xero!$F:$F,Xero!$B:$B,Heron!BB$9,Xero!$A:$A,Heron!$A$4,Xero!$E:$E,Heron!$A82)+SUMIFS(Xero!$F:$F,Xero!$B:$B,Heron!BB$9,Xero!$A:$A,Heron!$A$5,Xero!$E:$E,Heron!$A82)</f>
        <v>0</v>
      </c>
      <c r="BC82" s="32">
        <f>SUMIFS(Xero!$F:$F,Xero!$B:$B,Heron!BC$9,Xero!$A:$A,Heron!$A$4,Xero!$E:$E,Heron!$A82)+SUMIFS(Xero!$F:$F,Xero!$B:$B,Heron!BC$9,Xero!$A:$A,Heron!$A$5,Xero!$E:$E,Heron!$A82)</f>
        <v>0</v>
      </c>
      <c r="BD82" s="32">
        <f>SUMIFS(Xero!$F:$F,Xero!$B:$B,Heron!BD$9,Xero!$A:$A,Heron!$A$4,Xero!$E:$E,Heron!$A82)+SUMIFS(Xero!$F:$F,Xero!$B:$B,Heron!BD$9,Xero!$A:$A,Heron!$A$5,Xero!$E:$E,Heron!$A82)</f>
        <v>0</v>
      </c>
      <c r="BE82" s="32">
        <f>SUMIFS(Xero!$F:$F,Xero!$B:$B,Heron!BE$9,Xero!$A:$A,Heron!$A$4,Xero!$E:$E,Heron!$A82)+SUMIFS(Xero!$F:$F,Xero!$B:$B,Heron!BE$9,Xero!$A:$A,Heron!$A$5,Xero!$E:$E,Heron!$A82)</f>
        <v>0</v>
      </c>
      <c r="BF82" s="32">
        <f t="shared" si="9"/>
        <v>10049.540000000006</v>
      </c>
      <c r="BG82" s="1">
        <f t="shared" si="7"/>
        <v>10049.540000000006</v>
      </c>
      <c r="BH82" s="1">
        <f t="shared" si="8"/>
        <v>0</v>
      </c>
    </row>
    <row r="83" spans="1:60" ht="16" x14ac:dyDescent="0.2">
      <c r="A83" s="31" t="s">
        <v>1084</v>
      </c>
      <c r="D83" s="32">
        <f>SUMIFS(Xero!$F:$F,Xero!$B:$B,Heron!D$9,Xero!$A:$A,Heron!$A$4,Xero!$E:$E,Heron!$A83)+SUMIFS(Xero!$F:$F,Xero!$B:$B,Heron!D$9,Xero!$A:$A,Heron!$A$5,Xero!$E:$E,Heron!$A83)</f>
        <v>0</v>
      </c>
      <c r="E83" s="32">
        <f>SUMIFS(Xero!$F:$F,Xero!$B:$B,Heron!E$9,Xero!$A:$A,Heron!$A$4,Xero!$E:$E,Heron!$A83)+SUMIFS(Xero!$F:$F,Xero!$B:$B,Heron!E$9,Xero!$A:$A,Heron!$A$5,Xero!$E:$E,Heron!$A83)</f>
        <v>0</v>
      </c>
      <c r="F83" s="32">
        <f>SUMIFS(Xero!$F:$F,Xero!$B:$B,Heron!F$9,Xero!$A:$A,Heron!$A$4,Xero!$E:$E,Heron!$A83)+SUMIFS(Xero!$F:$F,Xero!$B:$B,Heron!F$9,Xero!$A:$A,Heron!$A$5,Xero!$E:$E,Heron!$A83)</f>
        <v>0</v>
      </c>
      <c r="G83" s="32">
        <f>SUMIFS(Xero!$F:$F,Xero!$B:$B,Heron!G$9,Xero!$A:$A,Heron!$A$4,Xero!$E:$E,Heron!$A83)+SUMIFS(Xero!$F:$F,Xero!$B:$B,Heron!G$9,Xero!$A:$A,Heron!$A$5,Xero!$E:$E,Heron!$A83)</f>
        <v>0</v>
      </c>
      <c r="H83" s="32">
        <f>SUMIFS(Xero!$F:$F,Xero!$B:$B,Heron!H$9,Xero!$A:$A,Heron!$A$4,Xero!$E:$E,Heron!$A83)+SUMIFS(Xero!$F:$F,Xero!$B:$B,Heron!H$9,Xero!$A:$A,Heron!$A$5,Xero!$E:$E,Heron!$A83)</f>
        <v>0</v>
      </c>
      <c r="I83" s="32">
        <f>SUMIFS(Xero!$F:$F,Xero!$B:$B,Heron!I$9,Xero!$A:$A,Heron!$A$4,Xero!$E:$E,Heron!$A83)+SUMIFS(Xero!$F:$F,Xero!$B:$B,Heron!I$9,Xero!$A:$A,Heron!$A$5,Xero!$E:$E,Heron!$A83)</f>
        <v>0</v>
      </c>
      <c r="J83" s="32">
        <f>SUMIFS(Xero!$F:$F,Xero!$B:$B,Heron!J$9,Xero!$A:$A,Heron!$A$4,Xero!$E:$E,Heron!$A83)+SUMIFS(Xero!$F:$F,Xero!$B:$B,Heron!J$9,Xero!$A:$A,Heron!$A$5,Xero!$E:$E,Heron!$A83)</f>
        <v>0</v>
      </c>
      <c r="K83" s="32">
        <f>SUMIFS(Xero!$F:$F,Xero!$B:$B,Heron!K$9,Xero!$A:$A,Heron!$A$4,Xero!$E:$E,Heron!$A83)+SUMIFS(Xero!$F:$F,Xero!$B:$B,Heron!K$9,Xero!$A:$A,Heron!$A$5,Xero!$E:$E,Heron!$A83)</f>
        <v>0</v>
      </c>
      <c r="L83" s="32">
        <f>SUMIFS(Xero!$F:$F,Xero!$B:$B,Heron!L$9,Xero!$A:$A,Heron!$A$4,Xero!$E:$E,Heron!$A83)+SUMIFS(Xero!$F:$F,Xero!$B:$B,Heron!L$9,Xero!$A:$A,Heron!$A$5,Xero!$E:$E,Heron!$A83)</f>
        <v>0</v>
      </c>
      <c r="M83" s="32">
        <f>SUMIFS(Xero!$F:$F,Xero!$B:$B,Heron!M$9,Xero!$A:$A,Heron!$A$4,Xero!$E:$E,Heron!$A83)+SUMIFS(Xero!$F:$F,Xero!$B:$B,Heron!M$9,Xero!$A:$A,Heron!$A$5,Xero!$E:$E,Heron!$A83)</f>
        <v>0</v>
      </c>
      <c r="N83" s="32">
        <f>SUMIFS(Xero!$F:$F,Xero!$B:$B,Heron!N$9,Xero!$A:$A,Heron!$A$4,Xero!$E:$E,Heron!$A83)+SUMIFS(Xero!$F:$F,Xero!$B:$B,Heron!N$9,Xero!$A:$A,Heron!$A$5,Xero!$E:$E,Heron!$A83)</f>
        <v>0</v>
      </c>
      <c r="O83" s="32">
        <f>SUMIFS(Xero!$F:$F,Xero!$B:$B,Heron!O$9,Xero!$A:$A,Heron!$A$4,Xero!$E:$E,Heron!$A83)+SUMIFS(Xero!$F:$F,Xero!$B:$B,Heron!O$9,Xero!$A:$A,Heron!$A$5,Xero!$E:$E,Heron!$A83)</f>
        <v>0</v>
      </c>
      <c r="P83" s="32">
        <f>SUMIFS(Xero!$F:$F,Xero!$B:$B,Heron!P$9,Xero!$A:$A,Heron!$A$4,Xero!$E:$E,Heron!$A83)+SUMIFS(Xero!$F:$F,Xero!$B:$B,Heron!P$9,Xero!$A:$A,Heron!$A$5,Xero!$E:$E,Heron!$A83)</f>
        <v>0</v>
      </c>
      <c r="Q83" s="32">
        <f>SUMIFS(Xero!$F:$F,Xero!$B:$B,Heron!Q$9,Xero!$A:$A,Heron!$A$4,Xero!$E:$E,Heron!$A83)+SUMIFS(Xero!$F:$F,Xero!$B:$B,Heron!Q$9,Xero!$A:$A,Heron!$A$5,Xero!$E:$E,Heron!$A83)</f>
        <v>0</v>
      </c>
      <c r="R83" s="32">
        <f>SUMIFS(Xero!$F:$F,Xero!$B:$B,Heron!R$9,Xero!$A:$A,Heron!$A$4,Xero!$E:$E,Heron!$A83)+SUMIFS(Xero!$F:$F,Xero!$B:$B,Heron!R$9,Xero!$A:$A,Heron!$A$5,Xero!$E:$E,Heron!$A83)</f>
        <v>0</v>
      </c>
      <c r="S83" s="32">
        <f>SUMIFS(Xero!$F:$F,Xero!$B:$B,Heron!S$9,Xero!$A:$A,Heron!$A$4,Xero!$E:$E,Heron!$A83)+SUMIFS(Xero!$F:$F,Xero!$B:$B,Heron!S$9,Xero!$A:$A,Heron!$A$5,Xero!$E:$E,Heron!$A83)</f>
        <v>0</v>
      </c>
      <c r="T83" s="32">
        <f>SUMIFS(Xero!$F:$F,Xero!$B:$B,Heron!T$9,Xero!$A:$A,Heron!$A$4,Xero!$E:$E,Heron!$A83)+SUMIFS(Xero!$F:$F,Xero!$B:$B,Heron!T$9,Xero!$A:$A,Heron!$A$5,Xero!$E:$E,Heron!$A83)</f>
        <v>0</v>
      </c>
      <c r="U83" s="32">
        <f>SUMIFS(Xero!$F:$F,Xero!$B:$B,Heron!U$9,Xero!$A:$A,Heron!$A$4,Xero!$E:$E,Heron!$A83)+SUMIFS(Xero!$F:$F,Xero!$B:$B,Heron!U$9,Xero!$A:$A,Heron!$A$5,Xero!$E:$E,Heron!$A83)</f>
        <v>0</v>
      </c>
      <c r="V83" s="32">
        <f>SUMIFS(Xero!$F:$F,Xero!$B:$B,Heron!V$9,Xero!$A:$A,Heron!$A$4,Xero!$E:$E,Heron!$A83)+SUMIFS(Xero!$F:$F,Xero!$B:$B,Heron!V$9,Xero!$A:$A,Heron!$A$5,Xero!$E:$E,Heron!$A83)</f>
        <v>0</v>
      </c>
      <c r="W83" s="32">
        <f>SUMIFS(Xero!$F:$F,Xero!$B:$B,Heron!W$9,Xero!$A:$A,Heron!$A$4,Xero!$E:$E,Heron!$A83)+SUMIFS(Xero!$F:$F,Xero!$B:$B,Heron!W$9,Xero!$A:$A,Heron!$A$5,Xero!$E:$E,Heron!$A83)</f>
        <v>0</v>
      </c>
      <c r="X83" s="32">
        <f>SUMIFS(Xero!$F:$F,Xero!$B:$B,Heron!X$9,Xero!$A:$A,Heron!$A$4,Xero!$E:$E,Heron!$A83)+SUMIFS(Xero!$F:$F,Xero!$B:$B,Heron!X$9,Xero!$A:$A,Heron!$A$5,Xero!$E:$E,Heron!$A83)</f>
        <v>0</v>
      </c>
      <c r="Y83" s="32">
        <f>SUMIFS(Xero!$F:$F,Xero!$B:$B,Heron!Y$9,Xero!$A:$A,Heron!$A$4,Xero!$E:$E,Heron!$A83)+SUMIFS(Xero!$F:$F,Xero!$B:$B,Heron!Y$9,Xero!$A:$A,Heron!$A$5,Xero!$E:$E,Heron!$A83)</f>
        <v>0</v>
      </c>
      <c r="Z83" s="32">
        <f>SUMIFS(Xero!$F:$F,Xero!$B:$B,Heron!Z$9,Xero!$A:$A,Heron!$A$4,Xero!$E:$E,Heron!$A83)+SUMIFS(Xero!$F:$F,Xero!$B:$B,Heron!Z$9,Xero!$A:$A,Heron!$A$5,Xero!$E:$E,Heron!$A83)</f>
        <v>0</v>
      </c>
      <c r="AA83" s="32">
        <f>SUMIFS(Xero!$F:$F,Xero!$B:$B,Heron!AA$9,Xero!$A:$A,Heron!$A$4,Xero!$E:$E,Heron!$A83)+SUMIFS(Xero!$F:$F,Xero!$B:$B,Heron!AA$9,Xero!$A:$A,Heron!$A$5,Xero!$E:$E,Heron!$A83)</f>
        <v>0</v>
      </c>
      <c r="AB83" s="32">
        <f>SUMIFS(Xero!$F:$F,Xero!$B:$B,Heron!AB$9,Xero!$A:$A,Heron!$A$4,Xero!$E:$E,Heron!$A83)+SUMIFS(Xero!$F:$F,Xero!$B:$B,Heron!AB$9,Xero!$A:$A,Heron!$A$5,Xero!$E:$E,Heron!$A83)</f>
        <v>0</v>
      </c>
      <c r="AC83" s="32">
        <f>SUMIFS(Xero!$F:$F,Xero!$B:$B,Heron!AC$9,Xero!$A:$A,Heron!$A$4,Xero!$E:$E,Heron!$A83)+SUMIFS(Xero!$F:$F,Xero!$B:$B,Heron!AC$9,Xero!$A:$A,Heron!$A$5,Xero!$E:$E,Heron!$A83)</f>
        <v>0</v>
      </c>
      <c r="AD83" s="32">
        <f>SUMIFS(Xero!$F:$F,Xero!$B:$B,Heron!AD$9,Xero!$A:$A,Heron!$A$4,Xero!$E:$E,Heron!$A83)+SUMIFS(Xero!$F:$F,Xero!$B:$B,Heron!AD$9,Xero!$A:$A,Heron!$A$5,Xero!$E:$E,Heron!$A83)</f>
        <v>0</v>
      </c>
      <c r="AE83" s="32">
        <f>SUMIFS(Xero!$F:$F,Xero!$B:$B,Heron!AE$9,Xero!$A:$A,Heron!$A$4,Xero!$E:$E,Heron!$A83)+SUMIFS(Xero!$F:$F,Xero!$B:$B,Heron!AE$9,Xero!$A:$A,Heron!$A$5,Xero!$E:$E,Heron!$A83)</f>
        <v>0</v>
      </c>
      <c r="AF83" s="32">
        <f>SUMIFS(Xero!$F:$F,Xero!$B:$B,Heron!AF$9,Xero!$A:$A,Heron!$A$4,Xero!$E:$E,Heron!$A83)+SUMIFS(Xero!$F:$F,Xero!$B:$B,Heron!AF$9,Xero!$A:$A,Heron!$A$5,Xero!$E:$E,Heron!$A83)</f>
        <v>0</v>
      </c>
      <c r="AG83" s="32">
        <f>SUMIFS(Xero!$F:$F,Xero!$B:$B,Heron!AG$9,Xero!$A:$A,Heron!$A$4,Xero!$E:$E,Heron!$A83)+SUMIFS(Xero!$F:$F,Xero!$B:$B,Heron!AG$9,Xero!$A:$A,Heron!$A$5,Xero!$E:$E,Heron!$A83)</f>
        <v>0</v>
      </c>
      <c r="AH83" s="32">
        <f>SUMIFS(Xero!$F:$F,Xero!$B:$B,Heron!AH$9,Xero!$A:$A,Heron!$A$4,Xero!$E:$E,Heron!$A83)+SUMIFS(Xero!$F:$F,Xero!$B:$B,Heron!AH$9,Xero!$A:$A,Heron!$A$5,Xero!$E:$E,Heron!$A83)</f>
        <v>4142.54</v>
      </c>
      <c r="AI83" s="32">
        <f>SUMIFS(Xero!$F:$F,Xero!$B:$B,Heron!AI$9,Xero!$A:$A,Heron!$A$4,Xero!$E:$E,Heron!$A83)+SUMIFS(Xero!$F:$F,Xero!$B:$B,Heron!AI$9,Xero!$A:$A,Heron!$A$5,Xero!$E:$E,Heron!$A83)</f>
        <v>9670.93</v>
      </c>
      <c r="AJ83" s="32">
        <f>SUMIFS(Xero!$F:$F,Xero!$B:$B,Heron!AJ$9,Xero!$A:$A,Heron!$A$4,Xero!$E:$E,Heron!$A83)+SUMIFS(Xero!$F:$F,Xero!$B:$B,Heron!AJ$9,Xero!$A:$A,Heron!$A$5,Xero!$E:$E,Heron!$A83)</f>
        <v>5862.1</v>
      </c>
      <c r="AK83" s="32">
        <f>SUMIFS(Xero!$F:$F,Xero!$B:$B,Heron!AK$9,Xero!$A:$A,Heron!$A$4,Xero!$E:$E,Heron!$A83)+SUMIFS(Xero!$F:$F,Xero!$B:$B,Heron!AK$9,Xero!$A:$A,Heron!$A$5,Xero!$E:$E,Heron!$A83)</f>
        <v>5105.18</v>
      </c>
      <c r="AL83" s="32">
        <f>SUMIFS(Xero!$F:$F,Xero!$B:$B,Heron!AL$9,Xero!$A:$A,Heron!$A$4,Xero!$E:$E,Heron!$A83)+SUMIFS(Xero!$F:$F,Xero!$B:$B,Heron!AL$9,Xero!$A:$A,Heron!$A$5,Xero!$E:$E,Heron!$A83)</f>
        <v>3292.17</v>
      </c>
      <c r="AM83" s="32">
        <f>SUMIFS(Xero!$F:$F,Xero!$B:$B,Heron!AM$9,Xero!$A:$A,Heron!$A$4,Xero!$E:$E,Heron!$A83)+SUMIFS(Xero!$F:$F,Xero!$B:$B,Heron!AM$9,Xero!$A:$A,Heron!$A$5,Xero!$E:$E,Heron!$A83)</f>
        <v>96.6</v>
      </c>
      <c r="AN83" s="32">
        <f>SUMIFS(Xero!$F:$F,Xero!$B:$B,Heron!AN$9,Xero!$A:$A,Heron!$A$4,Xero!$E:$E,Heron!$A83)+SUMIFS(Xero!$F:$F,Xero!$B:$B,Heron!AN$9,Xero!$A:$A,Heron!$A$5,Xero!$E:$E,Heron!$A83)</f>
        <v>0</v>
      </c>
      <c r="AO83" s="32">
        <f>SUMIFS(Xero!$F:$F,Xero!$B:$B,Heron!AO$9,Xero!$A:$A,Heron!$A$4,Xero!$E:$E,Heron!$A83)+SUMIFS(Xero!$F:$F,Xero!$B:$B,Heron!AO$9,Xero!$A:$A,Heron!$A$5,Xero!$E:$E,Heron!$A83)</f>
        <v>0</v>
      </c>
      <c r="AP83" s="32">
        <f>SUMIFS(Xero!$F:$F,Xero!$B:$B,Heron!AP$9,Xero!$A:$A,Heron!$A$4,Xero!$E:$E,Heron!$A83)+SUMIFS(Xero!$F:$F,Xero!$B:$B,Heron!AP$9,Xero!$A:$A,Heron!$A$5,Xero!$E:$E,Heron!$A83)</f>
        <v>0</v>
      </c>
      <c r="AQ83" s="32">
        <f>SUMIFS(Xero!$F:$F,Xero!$B:$B,Heron!AQ$9,Xero!$A:$A,Heron!$A$4,Xero!$E:$E,Heron!$A83)+SUMIFS(Xero!$F:$F,Xero!$B:$B,Heron!AQ$9,Xero!$A:$A,Heron!$A$5,Xero!$E:$E,Heron!$A83)</f>
        <v>0</v>
      </c>
      <c r="AR83" s="32">
        <f>SUMIFS(Xero!$F:$F,Xero!$B:$B,Heron!AR$9,Xero!$A:$A,Heron!$A$4,Xero!$E:$E,Heron!$A83)+SUMIFS(Xero!$F:$F,Xero!$B:$B,Heron!AR$9,Xero!$A:$A,Heron!$A$5,Xero!$E:$E,Heron!$A83)</f>
        <v>0</v>
      </c>
      <c r="AS83" s="32">
        <f>SUMIFS(Xero!$F:$F,Xero!$B:$B,Heron!AS$9,Xero!$A:$A,Heron!$A$4,Xero!$E:$E,Heron!$A83)+SUMIFS(Xero!$F:$F,Xero!$B:$B,Heron!AS$9,Xero!$A:$A,Heron!$A$5,Xero!$E:$E,Heron!$A83)</f>
        <v>0</v>
      </c>
      <c r="AT83" s="32">
        <f>SUMIFS(Xero!$F:$F,Xero!$B:$B,Heron!AT$9,Xero!$A:$A,Heron!$A$4,Xero!$E:$E,Heron!$A83)+SUMIFS(Xero!$F:$F,Xero!$B:$B,Heron!AT$9,Xero!$A:$A,Heron!$A$5,Xero!$E:$E,Heron!$A83)</f>
        <v>0</v>
      </c>
      <c r="AU83" s="32">
        <f>SUMIFS(Xero!$F:$F,Xero!$B:$B,Heron!AU$9,Xero!$A:$A,Heron!$A$4,Xero!$E:$E,Heron!$A83)+SUMIFS(Xero!$F:$F,Xero!$B:$B,Heron!AU$9,Xero!$A:$A,Heron!$A$5,Xero!$E:$E,Heron!$A83)</f>
        <v>0</v>
      </c>
      <c r="AV83" s="32">
        <f>SUMIFS(Xero!$F:$F,Xero!$B:$B,Heron!AV$9,Xero!$A:$A,Heron!$A$4,Xero!$E:$E,Heron!$A83)+SUMIFS(Xero!$F:$F,Xero!$B:$B,Heron!AV$9,Xero!$A:$A,Heron!$A$5,Xero!$E:$E,Heron!$A83)</f>
        <v>0</v>
      </c>
      <c r="AW83" s="32">
        <f>SUMIFS(Xero!$F:$F,Xero!$B:$B,Heron!AW$9,Xero!$A:$A,Heron!$A$4,Xero!$E:$E,Heron!$A83)+SUMIFS(Xero!$F:$F,Xero!$B:$B,Heron!AW$9,Xero!$A:$A,Heron!$A$5,Xero!$E:$E,Heron!$A83)</f>
        <v>0</v>
      </c>
      <c r="AX83" s="32">
        <f>SUMIFS(Xero!$F:$F,Xero!$B:$B,Heron!AX$9,Xero!$A:$A,Heron!$A$4,Xero!$E:$E,Heron!$A83)+SUMIFS(Xero!$F:$F,Xero!$B:$B,Heron!AX$9,Xero!$A:$A,Heron!$A$5,Xero!$E:$E,Heron!$A83)</f>
        <v>0</v>
      </c>
      <c r="AY83" s="32">
        <f>SUMIFS(Xero!$F:$F,Xero!$B:$B,Heron!AY$9,Xero!$A:$A,Heron!$A$4,Xero!$E:$E,Heron!$A83)+SUMIFS(Xero!$F:$F,Xero!$B:$B,Heron!AY$9,Xero!$A:$A,Heron!$A$5,Xero!$E:$E,Heron!$A83)</f>
        <v>0</v>
      </c>
      <c r="AZ83" s="32">
        <f>SUMIFS(Xero!$F:$F,Xero!$B:$B,Heron!AZ$9,Xero!$A:$A,Heron!$A$4,Xero!$E:$E,Heron!$A83)+SUMIFS(Xero!$F:$F,Xero!$B:$B,Heron!AZ$9,Xero!$A:$A,Heron!$A$5,Xero!$E:$E,Heron!$A83)</f>
        <v>0</v>
      </c>
      <c r="BA83" s="32">
        <f>SUMIFS(Xero!$F:$F,Xero!$B:$B,Heron!BA$9,Xero!$A:$A,Heron!$A$4,Xero!$E:$E,Heron!$A83)+SUMIFS(Xero!$F:$F,Xero!$B:$B,Heron!BA$9,Xero!$A:$A,Heron!$A$5,Xero!$E:$E,Heron!$A83)</f>
        <v>0</v>
      </c>
      <c r="BB83" s="32">
        <f>SUMIFS(Xero!$F:$F,Xero!$B:$B,Heron!BB$9,Xero!$A:$A,Heron!$A$4,Xero!$E:$E,Heron!$A83)+SUMIFS(Xero!$F:$F,Xero!$B:$B,Heron!BB$9,Xero!$A:$A,Heron!$A$5,Xero!$E:$E,Heron!$A83)</f>
        <v>0</v>
      </c>
      <c r="BC83" s="32">
        <f>SUMIFS(Xero!$F:$F,Xero!$B:$B,Heron!BC$9,Xero!$A:$A,Heron!$A$4,Xero!$E:$E,Heron!$A83)+SUMIFS(Xero!$F:$F,Xero!$B:$B,Heron!BC$9,Xero!$A:$A,Heron!$A$5,Xero!$E:$E,Heron!$A83)</f>
        <v>0</v>
      </c>
      <c r="BD83" s="32">
        <f>SUMIFS(Xero!$F:$F,Xero!$B:$B,Heron!BD$9,Xero!$A:$A,Heron!$A$4,Xero!$E:$E,Heron!$A83)+SUMIFS(Xero!$F:$F,Xero!$B:$B,Heron!BD$9,Xero!$A:$A,Heron!$A$5,Xero!$E:$E,Heron!$A83)</f>
        <v>0</v>
      </c>
      <c r="BE83" s="32">
        <f>SUMIFS(Xero!$F:$F,Xero!$B:$B,Heron!BE$9,Xero!$A:$A,Heron!$A$4,Xero!$E:$E,Heron!$A83)+SUMIFS(Xero!$F:$F,Xero!$B:$B,Heron!BE$9,Xero!$A:$A,Heron!$A$5,Xero!$E:$E,Heron!$A83)</f>
        <v>0</v>
      </c>
      <c r="BF83" s="32">
        <f t="shared" si="9"/>
        <v>28169.519999999997</v>
      </c>
      <c r="BG83" s="1">
        <f t="shared" si="7"/>
        <v>28169.519999999997</v>
      </c>
      <c r="BH83" s="1">
        <f t="shared" si="8"/>
        <v>0</v>
      </c>
    </row>
    <row r="84" spans="1:60" ht="16" x14ac:dyDescent="0.2">
      <c r="A84" s="31" t="s">
        <v>1101</v>
      </c>
      <c r="D84" s="32">
        <f>SUMIFS(Xero!$F:$F,Xero!$B:$B,Heron!D$9,Xero!$A:$A,Heron!$A$4,Xero!$E:$E,Heron!$A84)+SUMIFS(Xero!$F:$F,Xero!$B:$B,Heron!D$9,Xero!$A:$A,Heron!$A$5,Xero!$E:$E,Heron!$A84)</f>
        <v>0</v>
      </c>
      <c r="E84" s="32">
        <f>SUMIFS(Xero!$F:$F,Xero!$B:$B,Heron!E$9,Xero!$A:$A,Heron!$A$4,Xero!$E:$E,Heron!$A84)+SUMIFS(Xero!$F:$F,Xero!$B:$B,Heron!E$9,Xero!$A:$A,Heron!$A$5,Xero!$E:$E,Heron!$A84)</f>
        <v>0</v>
      </c>
      <c r="F84" s="32">
        <f>SUMIFS(Xero!$F:$F,Xero!$B:$B,Heron!F$9,Xero!$A:$A,Heron!$A$4,Xero!$E:$E,Heron!$A84)+SUMIFS(Xero!$F:$F,Xero!$B:$B,Heron!F$9,Xero!$A:$A,Heron!$A$5,Xero!$E:$E,Heron!$A84)</f>
        <v>0</v>
      </c>
      <c r="G84" s="32">
        <f>SUMIFS(Xero!$F:$F,Xero!$B:$B,Heron!G$9,Xero!$A:$A,Heron!$A$4,Xero!$E:$E,Heron!$A84)+SUMIFS(Xero!$F:$F,Xero!$B:$B,Heron!G$9,Xero!$A:$A,Heron!$A$5,Xero!$E:$E,Heron!$A84)</f>
        <v>0</v>
      </c>
      <c r="H84" s="32">
        <f>SUMIFS(Xero!$F:$F,Xero!$B:$B,Heron!H$9,Xero!$A:$A,Heron!$A$4,Xero!$E:$E,Heron!$A84)+SUMIFS(Xero!$F:$F,Xero!$B:$B,Heron!H$9,Xero!$A:$A,Heron!$A$5,Xero!$E:$E,Heron!$A84)</f>
        <v>0</v>
      </c>
      <c r="I84" s="32">
        <f>SUMIFS(Xero!$F:$F,Xero!$B:$B,Heron!I$9,Xero!$A:$A,Heron!$A$4,Xero!$E:$E,Heron!$A84)+SUMIFS(Xero!$F:$F,Xero!$B:$B,Heron!I$9,Xero!$A:$A,Heron!$A$5,Xero!$E:$E,Heron!$A84)</f>
        <v>0</v>
      </c>
      <c r="J84" s="32">
        <f>SUMIFS(Xero!$F:$F,Xero!$B:$B,Heron!J$9,Xero!$A:$A,Heron!$A$4,Xero!$E:$E,Heron!$A84)+SUMIFS(Xero!$F:$F,Xero!$B:$B,Heron!J$9,Xero!$A:$A,Heron!$A$5,Xero!$E:$E,Heron!$A84)</f>
        <v>0</v>
      </c>
      <c r="K84" s="32">
        <f>SUMIFS(Xero!$F:$F,Xero!$B:$B,Heron!K$9,Xero!$A:$A,Heron!$A$4,Xero!$E:$E,Heron!$A84)+SUMIFS(Xero!$F:$F,Xero!$B:$B,Heron!K$9,Xero!$A:$A,Heron!$A$5,Xero!$E:$E,Heron!$A84)</f>
        <v>0</v>
      </c>
      <c r="L84" s="32">
        <f>SUMIFS(Xero!$F:$F,Xero!$B:$B,Heron!L$9,Xero!$A:$A,Heron!$A$4,Xero!$E:$E,Heron!$A84)+SUMIFS(Xero!$F:$F,Xero!$B:$B,Heron!L$9,Xero!$A:$A,Heron!$A$5,Xero!$E:$E,Heron!$A84)</f>
        <v>0</v>
      </c>
      <c r="M84" s="32">
        <f>SUMIFS(Xero!$F:$F,Xero!$B:$B,Heron!M$9,Xero!$A:$A,Heron!$A$4,Xero!$E:$E,Heron!$A84)+SUMIFS(Xero!$F:$F,Xero!$B:$B,Heron!M$9,Xero!$A:$A,Heron!$A$5,Xero!$E:$E,Heron!$A84)</f>
        <v>0</v>
      </c>
      <c r="N84" s="32">
        <f>SUMIFS(Xero!$F:$F,Xero!$B:$B,Heron!N$9,Xero!$A:$A,Heron!$A$4,Xero!$E:$E,Heron!$A84)+SUMIFS(Xero!$F:$F,Xero!$B:$B,Heron!N$9,Xero!$A:$A,Heron!$A$5,Xero!$E:$E,Heron!$A84)</f>
        <v>0</v>
      </c>
      <c r="O84" s="32">
        <f>SUMIFS(Xero!$F:$F,Xero!$B:$B,Heron!O$9,Xero!$A:$A,Heron!$A$4,Xero!$E:$E,Heron!$A84)+SUMIFS(Xero!$F:$F,Xero!$B:$B,Heron!O$9,Xero!$A:$A,Heron!$A$5,Xero!$E:$E,Heron!$A84)</f>
        <v>0</v>
      </c>
      <c r="P84" s="32">
        <f>SUMIFS(Xero!$F:$F,Xero!$B:$B,Heron!P$9,Xero!$A:$A,Heron!$A$4,Xero!$E:$E,Heron!$A84)+SUMIFS(Xero!$F:$F,Xero!$B:$B,Heron!P$9,Xero!$A:$A,Heron!$A$5,Xero!$E:$E,Heron!$A84)</f>
        <v>0</v>
      </c>
      <c r="Q84" s="32">
        <f>SUMIFS(Xero!$F:$F,Xero!$B:$B,Heron!Q$9,Xero!$A:$A,Heron!$A$4,Xero!$E:$E,Heron!$A84)+SUMIFS(Xero!$F:$F,Xero!$B:$B,Heron!Q$9,Xero!$A:$A,Heron!$A$5,Xero!$E:$E,Heron!$A84)</f>
        <v>0</v>
      </c>
      <c r="R84" s="32">
        <f>SUMIFS(Xero!$F:$F,Xero!$B:$B,Heron!R$9,Xero!$A:$A,Heron!$A$4,Xero!$E:$E,Heron!$A84)+SUMIFS(Xero!$F:$F,Xero!$B:$B,Heron!R$9,Xero!$A:$A,Heron!$A$5,Xero!$E:$E,Heron!$A84)</f>
        <v>0</v>
      </c>
      <c r="S84" s="32">
        <f>SUMIFS(Xero!$F:$F,Xero!$B:$B,Heron!S$9,Xero!$A:$A,Heron!$A$4,Xero!$E:$E,Heron!$A84)+SUMIFS(Xero!$F:$F,Xero!$B:$B,Heron!S$9,Xero!$A:$A,Heron!$A$5,Xero!$E:$E,Heron!$A84)</f>
        <v>0</v>
      </c>
      <c r="T84" s="32">
        <f>SUMIFS(Xero!$F:$F,Xero!$B:$B,Heron!T$9,Xero!$A:$A,Heron!$A$4,Xero!$E:$E,Heron!$A84)+SUMIFS(Xero!$F:$F,Xero!$B:$B,Heron!T$9,Xero!$A:$A,Heron!$A$5,Xero!$E:$E,Heron!$A84)</f>
        <v>0</v>
      </c>
      <c r="U84" s="32">
        <f>SUMIFS(Xero!$F:$F,Xero!$B:$B,Heron!U$9,Xero!$A:$A,Heron!$A$4,Xero!$E:$E,Heron!$A84)+SUMIFS(Xero!$F:$F,Xero!$B:$B,Heron!U$9,Xero!$A:$A,Heron!$A$5,Xero!$E:$E,Heron!$A84)</f>
        <v>0</v>
      </c>
      <c r="V84" s="32">
        <f>SUMIFS(Xero!$F:$F,Xero!$B:$B,Heron!V$9,Xero!$A:$A,Heron!$A$4,Xero!$E:$E,Heron!$A84)+SUMIFS(Xero!$F:$F,Xero!$B:$B,Heron!V$9,Xero!$A:$A,Heron!$A$5,Xero!$E:$E,Heron!$A84)</f>
        <v>0</v>
      </c>
      <c r="W84" s="32">
        <f>SUMIFS(Xero!$F:$F,Xero!$B:$B,Heron!W$9,Xero!$A:$A,Heron!$A$4,Xero!$E:$E,Heron!$A84)+SUMIFS(Xero!$F:$F,Xero!$B:$B,Heron!W$9,Xero!$A:$A,Heron!$A$5,Xero!$E:$E,Heron!$A84)</f>
        <v>0</v>
      </c>
      <c r="X84" s="32">
        <f>SUMIFS(Xero!$F:$F,Xero!$B:$B,Heron!X$9,Xero!$A:$A,Heron!$A$4,Xero!$E:$E,Heron!$A84)+SUMIFS(Xero!$F:$F,Xero!$B:$B,Heron!X$9,Xero!$A:$A,Heron!$A$5,Xero!$E:$E,Heron!$A84)</f>
        <v>0</v>
      </c>
      <c r="Y84" s="32">
        <f>SUMIFS(Xero!$F:$F,Xero!$B:$B,Heron!Y$9,Xero!$A:$A,Heron!$A$4,Xero!$E:$E,Heron!$A84)+SUMIFS(Xero!$F:$F,Xero!$B:$B,Heron!Y$9,Xero!$A:$A,Heron!$A$5,Xero!$E:$E,Heron!$A84)</f>
        <v>0</v>
      </c>
      <c r="Z84" s="32">
        <f>SUMIFS(Xero!$F:$F,Xero!$B:$B,Heron!Z$9,Xero!$A:$A,Heron!$A$4,Xero!$E:$E,Heron!$A84)+SUMIFS(Xero!$F:$F,Xero!$B:$B,Heron!Z$9,Xero!$A:$A,Heron!$A$5,Xero!$E:$E,Heron!$A84)</f>
        <v>0</v>
      </c>
      <c r="AA84" s="32">
        <f>SUMIFS(Xero!$F:$F,Xero!$B:$B,Heron!AA$9,Xero!$A:$A,Heron!$A$4,Xero!$E:$E,Heron!$A84)+SUMIFS(Xero!$F:$F,Xero!$B:$B,Heron!AA$9,Xero!$A:$A,Heron!$A$5,Xero!$E:$E,Heron!$A84)</f>
        <v>0</v>
      </c>
      <c r="AB84" s="32">
        <f>SUMIFS(Xero!$F:$F,Xero!$B:$B,Heron!AB$9,Xero!$A:$A,Heron!$A$4,Xero!$E:$E,Heron!$A84)+SUMIFS(Xero!$F:$F,Xero!$B:$B,Heron!AB$9,Xero!$A:$A,Heron!$A$5,Xero!$E:$E,Heron!$A84)</f>
        <v>0</v>
      </c>
      <c r="AC84" s="32">
        <f>SUMIFS(Xero!$F:$F,Xero!$B:$B,Heron!AC$9,Xero!$A:$A,Heron!$A$4,Xero!$E:$E,Heron!$A84)+SUMIFS(Xero!$F:$F,Xero!$B:$B,Heron!AC$9,Xero!$A:$A,Heron!$A$5,Xero!$E:$E,Heron!$A84)</f>
        <v>0</v>
      </c>
      <c r="AD84" s="32">
        <f>SUMIFS(Xero!$F:$F,Xero!$B:$B,Heron!AD$9,Xero!$A:$A,Heron!$A$4,Xero!$E:$E,Heron!$A84)+SUMIFS(Xero!$F:$F,Xero!$B:$B,Heron!AD$9,Xero!$A:$A,Heron!$A$5,Xero!$E:$E,Heron!$A84)</f>
        <v>0</v>
      </c>
      <c r="AE84" s="32">
        <f>SUMIFS(Xero!$F:$F,Xero!$B:$B,Heron!AE$9,Xero!$A:$A,Heron!$A$4,Xero!$E:$E,Heron!$A84)+SUMIFS(Xero!$F:$F,Xero!$B:$B,Heron!AE$9,Xero!$A:$A,Heron!$A$5,Xero!$E:$E,Heron!$A84)</f>
        <v>0</v>
      </c>
      <c r="AF84" s="32">
        <f>SUMIFS(Xero!$F:$F,Xero!$B:$B,Heron!AF$9,Xero!$A:$A,Heron!$A$4,Xero!$E:$E,Heron!$A84)+SUMIFS(Xero!$F:$F,Xero!$B:$B,Heron!AF$9,Xero!$A:$A,Heron!$A$5,Xero!$E:$E,Heron!$A84)</f>
        <v>0</v>
      </c>
      <c r="AG84" s="32">
        <f>SUMIFS(Xero!$F:$F,Xero!$B:$B,Heron!AG$9,Xero!$A:$A,Heron!$A$4,Xero!$E:$E,Heron!$A84)+SUMIFS(Xero!$F:$F,Xero!$B:$B,Heron!AG$9,Xero!$A:$A,Heron!$A$5,Xero!$E:$E,Heron!$A84)</f>
        <v>0</v>
      </c>
      <c r="AH84" s="32">
        <f>SUMIFS(Xero!$F:$F,Xero!$B:$B,Heron!AH$9,Xero!$A:$A,Heron!$A$4,Xero!$E:$E,Heron!$A84)+SUMIFS(Xero!$F:$F,Xero!$B:$B,Heron!AH$9,Xero!$A:$A,Heron!$A$5,Xero!$E:$E,Heron!$A84)</f>
        <v>0</v>
      </c>
      <c r="AI84" s="32">
        <f>SUMIFS(Xero!$F:$F,Xero!$B:$B,Heron!AI$9,Xero!$A:$A,Heron!$A$4,Xero!$E:$E,Heron!$A84)+SUMIFS(Xero!$F:$F,Xero!$B:$B,Heron!AI$9,Xero!$A:$A,Heron!$A$5,Xero!$E:$E,Heron!$A84)</f>
        <v>0</v>
      </c>
      <c r="AJ84" s="32">
        <f>SUMIFS(Xero!$F:$F,Xero!$B:$B,Heron!AJ$9,Xero!$A:$A,Heron!$A$4,Xero!$E:$E,Heron!$A84)+SUMIFS(Xero!$F:$F,Xero!$B:$B,Heron!AJ$9,Xero!$A:$A,Heron!$A$5,Xero!$E:$E,Heron!$A84)</f>
        <v>0</v>
      </c>
      <c r="AK84" s="32">
        <f>SUMIFS(Xero!$F:$F,Xero!$B:$B,Heron!AK$9,Xero!$A:$A,Heron!$A$4,Xero!$E:$E,Heron!$A84)+SUMIFS(Xero!$F:$F,Xero!$B:$B,Heron!AK$9,Xero!$A:$A,Heron!$A$5,Xero!$E:$E,Heron!$A84)</f>
        <v>11879.1</v>
      </c>
      <c r="AL84" s="32">
        <f>SUMIFS(Xero!$F:$F,Xero!$B:$B,Heron!AL$9,Xero!$A:$A,Heron!$A$4,Xero!$E:$E,Heron!$A84)+SUMIFS(Xero!$F:$F,Xero!$B:$B,Heron!AL$9,Xero!$A:$A,Heron!$A$5,Xero!$E:$E,Heron!$A84)</f>
        <v>0</v>
      </c>
      <c r="AM84" s="32">
        <f>SUMIFS(Xero!$F:$F,Xero!$B:$B,Heron!AM$9,Xero!$A:$A,Heron!$A$4,Xero!$E:$E,Heron!$A84)+SUMIFS(Xero!$F:$F,Xero!$B:$B,Heron!AM$9,Xero!$A:$A,Heron!$A$5,Xero!$E:$E,Heron!$A84)</f>
        <v>0</v>
      </c>
      <c r="AN84" s="32">
        <f>SUMIFS(Xero!$F:$F,Xero!$B:$B,Heron!AN$9,Xero!$A:$A,Heron!$A$4,Xero!$E:$E,Heron!$A84)+SUMIFS(Xero!$F:$F,Xero!$B:$B,Heron!AN$9,Xero!$A:$A,Heron!$A$5,Xero!$E:$E,Heron!$A84)</f>
        <v>0</v>
      </c>
      <c r="AO84" s="32">
        <f>SUMIFS(Xero!$F:$F,Xero!$B:$B,Heron!AO$9,Xero!$A:$A,Heron!$A$4,Xero!$E:$E,Heron!$A84)+SUMIFS(Xero!$F:$F,Xero!$B:$B,Heron!AO$9,Xero!$A:$A,Heron!$A$5,Xero!$E:$E,Heron!$A84)</f>
        <v>0</v>
      </c>
      <c r="AP84" s="32">
        <f>SUMIFS(Xero!$F:$F,Xero!$B:$B,Heron!AP$9,Xero!$A:$A,Heron!$A$4,Xero!$E:$E,Heron!$A84)+SUMIFS(Xero!$F:$F,Xero!$B:$B,Heron!AP$9,Xero!$A:$A,Heron!$A$5,Xero!$E:$E,Heron!$A84)</f>
        <v>0</v>
      </c>
      <c r="AQ84" s="32">
        <f>SUMIFS(Xero!$F:$F,Xero!$B:$B,Heron!AQ$9,Xero!$A:$A,Heron!$A$4,Xero!$E:$E,Heron!$A84)+SUMIFS(Xero!$F:$F,Xero!$B:$B,Heron!AQ$9,Xero!$A:$A,Heron!$A$5,Xero!$E:$E,Heron!$A84)</f>
        <v>0</v>
      </c>
      <c r="AR84" s="32">
        <f>SUMIFS(Xero!$F:$F,Xero!$B:$B,Heron!AR$9,Xero!$A:$A,Heron!$A$4,Xero!$E:$E,Heron!$A84)+SUMIFS(Xero!$F:$F,Xero!$B:$B,Heron!AR$9,Xero!$A:$A,Heron!$A$5,Xero!$E:$E,Heron!$A84)</f>
        <v>0</v>
      </c>
      <c r="AS84" s="32">
        <f>SUMIFS(Xero!$F:$F,Xero!$B:$B,Heron!AS$9,Xero!$A:$A,Heron!$A$4,Xero!$E:$E,Heron!$A84)+SUMIFS(Xero!$F:$F,Xero!$B:$B,Heron!AS$9,Xero!$A:$A,Heron!$A$5,Xero!$E:$E,Heron!$A84)</f>
        <v>0</v>
      </c>
      <c r="AT84" s="32">
        <f>SUMIFS(Xero!$F:$F,Xero!$B:$B,Heron!AT$9,Xero!$A:$A,Heron!$A$4,Xero!$E:$E,Heron!$A84)+SUMIFS(Xero!$F:$F,Xero!$B:$B,Heron!AT$9,Xero!$A:$A,Heron!$A$5,Xero!$E:$E,Heron!$A84)</f>
        <v>0</v>
      </c>
      <c r="AU84" s="32">
        <f>SUMIFS(Xero!$F:$F,Xero!$B:$B,Heron!AU$9,Xero!$A:$A,Heron!$A$4,Xero!$E:$E,Heron!$A84)+SUMIFS(Xero!$F:$F,Xero!$B:$B,Heron!AU$9,Xero!$A:$A,Heron!$A$5,Xero!$E:$E,Heron!$A84)</f>
        <v>0</v>
      </c>
      <c r="AV84" s="32">
        <f>SUMIFS(Xero!$F:$F,Xero!$B:$B,Heron!AV$9,Xero!$A:$A,Heron!$A$4,Xero!$E:$E,Heron!$A84)+SUMIFS(Xero!$F:$F,Xero!$B:$B,Heron!AV$9,Xero!$A:$A,Heron!$A$5,Xero!$E:$E,Heron!$A84)</f>
        <v>0</v>
      </c>
      <c r="AW84" s="32">
        <f>SUMIFS(Xero!$F:$F,Xero!$B:$B,Heron!AW$9,Xero!$A:$A,Heron!$A$4,Xero!$E:$E,Heron!$A84)+SUMIFS(Xero!$F:$F,Xero!$B:$B,Heron!AW$9,Xero!$A:$A,Heron!$A$5,Xero!$E:$E,Heron!$A84)</f>
        <v>0</v>
      </c>
      <c r="AX84" s="32">
        <f>SUMIFS(Xero!$F:$F,Xero!$B:$B,Heron!AX$9,Xero!$A:$A,Heron!$A$4,Xero!$E:$E,Heron!$A84)+SUMIFS(Xero!$F:$F,Xero!$B:$B,Heron!AX$9,Xero!$A:$A,Heron!$A$5,Xero!$E:$E,Heron!$A84)</f>
        <v>0</v>
      </c>
      <c r="AY84" s="32">
        <f>SUMIFS(Xero!$F:$F,Xero!$B:$B,Heron!AY$9,Xero!$A:$A,Heron!$A$4,Xero!$E:$E,Heron!$A84)+SUMIFS(Xero!$F:$F,Xero!$B:$B,Heron!AY$9,Xero!$A:$A,Heron!$A$5,Xero!$E:$E,Heron!$A84)</f>
        <v>0</v>
      </c>
      <c r="AZ84" s="32">
        <f>SUMIFS(Xero!$F:$F,Xero!$B:$B,Heron!AZ$9,Xero!$A:$A,Heron!$A$4,Xero!$E:$E,Heron!$A84)+SUMIFS(Xero!$F:$F,Xero!$B:$B,Heron!AZ$9,Xero!$A:$A,Heron!$A$5,Xero!$E:$E,Heron!$A84)</f>
        <v>0</v>
      </c>
      <c r="BA84" s="32">
        <f>SUMIFS(Xero!$F:$F,Xero!$B:$B,Heron!BA$9,Xero!$A:$A,Heron!$A$4,Xero!$E:$E,Heron!$A84)+SUMIFS(Xero!$F:$F,Xero!$B:$B,Heron!BA$9,Xero!$A:$A,Heron!$A$5,Xero!$E:$E,Heron!$A84)</f>
        <v>0</v>
      </c>
      <c r="BB84" s="32">
        <f>SUMIFS(Xero!$F:$F,Xero!$B:$B,Heron!BB$9,Xero!$A:$A,Heron!$A$4,Xero!$E:$E,Heron!$A84)+SUMIFS(Xero!$F:$F,Xero!$B:$B,Heron!BB$9,Xero!$A:$A,Heron!$A$5,Xero!$E:$E,Heron!$A84)</f>
        <v>0</v>
      </c>
      <c r="BC84" s="32">
        <f>SUMIFS(Xero!$F:$F,Xero!$B:$B,Heron!BC$9,Xero!$A:$A,Heron!$A$4,Xero!$E:$E,Heron!$A84)+SUMIFS(Xero!$F:$F,Xero!$B:$B,Heron!BC$9,Xero!$A:$A,Heron!$A$5,Xero!$E:$E,Heron!$A84)</f>
        <v>0</v>
      </c>
      <c r="BD84" s="32">
        <f>SUMIFS(Xero!$F:$F,Xero!$B:$B,Heron!BD$9,Xero!$A:$A,Heron!$A$4,Xero!$E:$E,Heron!$A84)+SUMIFS(Xero!$F:$F,Xero!$B:$B,Heron!BD$9,Xero!$A:$A,Heron!$A$5,Xero!$E:$E,Heron!$A84)</f>
        <v>0</v>
      </c>
      <c r="BE84" s="32">
        <f>SUMIFS(Xero!$F:$F,Xero!$B:$B,Heron!BE$9,Xero!$A:$A,Heron!$A$4,Xero!$E:$E,Heron!$A84)+SUMIFS(Xero!$F:$F,Xero!$B:$B,Heron!BE$9,Xero!$A:$A,Heron!$A$5,Xero!$E:$E,Heron!$A84)</f>
        <v>0</v>
      </c>
      <c r="BF84" s="32">
        <f t="shared" si="9"/>
        <v>11879.1</v>
      </c>
      <c r="BG84" s="1">
        <f t="shared" si="7"/>
        <v>11879.1</v>
      </c>
      <c r="BH84" s="1">
        <f t="shared" si="8"/>
        <v>0</v>
      </c>
    </row>
    <row r="85" spans="1:60" ht="16" x14ac:dyDescent="0.2">
      <c r="A85" s="31" t="s">
        <v>1102</v>
      </c>
      <c r="D85" s="32">
        <f>SUMIFS(Xero!$F:$F,Xero!$B:$B,Heron!D$9,Xero!$A:$A,Heron!$A$4,Xero!$E:$E,Heron!$A85)+SUMIFS(Xero!$F:$F,Xero!$B:$B,Heron!D$9,Xero!$A:$A,Heron!$A$5,Xero!$E:$E,Heron!$A85)</f>
        <v>0</v>
      </c>
      <c r="E85" s="32">
        <f>SUMIFS(Xero!$F:$F,Xero!$B:$B,Heron!E$9,Xero!$A:$A,Heron!$A$4,Xero!$E:$E,Heron!$A85)+SUMIFS(Xero!$F:$F,Xero!$B:$B,Heron!E$9,Xero!$A:$A,Heron!$A$5,Xero!$E:$E,Heron!$A85)</f>
        <v>0</v>
      </c>
      <c r="F85" s="32">
        <f>SUMIFS(Xero!$F:$F,Xero!$B:$B,Heron!F$9,Xero!$A:$A,Heron!$A$4,Xero!$E:$E,Heron!$A85)+SUMIFS(Xero!$F:$F,Xero!$B:$B,Heron!F$9,Xero!$A:$A,Heron!$A$5,Xero!$E:$E,Heron!$A85)</f>
        <v>0</v>
      </c>
      <c r="G85" s="32">
        <f>SUMIFS(Xero!$F:$F,Xero!$B:$B,Heron!G$9,Xero!$A:$A,Heron!$A$4,Xero!$E:$E,Heron!$A85)+SUMIFS(Xero!$F:$F,Xero!$B:$B,Heron!G$9,Xero!$A:$A,Heron!$A$5,Xero!$E:$E,Heron!$A85)</f>
        <v>0</v>
      </c>
      <c r="H85" s="32">
        <f>SUMIFS(Xero!$F:$F,Xero!$B:$B,Heron!H$9,Xero!$A:$A,Heron!$A$4,Xero!$E:$E,Heron!$A85)+SUMIFS(Xero!$F:$F,Xero!$B:$B,Heron!H$9,Xero!$A:$A,Heron!$A$5,Xero!$E:$E,Heron!$A85)</f>
        <v>0</v>
      </c>
      <c r="I85" s="32">
        <f>SUMIFS(Xero!$F:$F,Xero!$B:$B,Heron!I$9,Xero!$A:$A,Heron!$A$4,Xero!$E:$E,Heron!$A85)+SUMIFS(Xero!$F:$F,Xero!$B:$B,Heron!I$9,Xero!$A:$A,Heron!$A$5,Xero!$E:$E,Heron!$A85)</f>
        <v>0</v>
      </c>
      <c r="J85" s="32">
        <f>SUMIFS(Xero!$F:$F,Xero!$B:$B,Heron!J$9,Xero!$A:$A,Heron!$A$4,Xero!$E:$E,Heron!$A85)+SUMIFS(Xero!$F:$F,Xero!$B:$B,Heron!J$9,Xero!$A:$A,Heron!$A$5,Xero!$E:$E,Heron!$A85)</f>
        <v>0</v>
      </c>
      <c r="K85" s="32">
        <f>SUMIFS(Xero!$F:$F,Xero!$B:$B,Heron!K$9,Xero!$A:$A,Heron!$A$4,Xero!$E:$E,Heron!$A85)+SUMIFS(Xero!$F:$F,Xero!$B:$B,Heron!K$9,Xero!$A:$A,Heron!$A$5,Xero!$E:$E,Heron!$A85)</f>
        <v>0</v>
      </c>
      <c r="L85" s="32">
        <f>SUMIFS(Xero!$F:$F,Xero!$B:$B,Heron!L$9,Xero!$A:$A,Heron!$A$4,Xero!$E:$E,Heron!$A85)+SUMIFS(Xero!$F:$F,Xero!$B:$B,Heron!L$9,Xero!$A:$A,Heron!$A$5,Xero!$E:$E,Heron!$A85)</f>
        <v>0</v>
      </c>
      <c r="M85" s="32">
        <f>SUMIFS(Xero!$F:$F,Xero!$B:$B,Heron!M$9,Xero!$A:$A,Heron!$A$4,Xero!$E:$E,Heron!$A85)+SUMIFS(Xero!$F:$F,Xero!$B:$B,Heron!M$9,Xero!$A:$A,Heron!$A$5,Xero!$E:$E,Heron!$A85)</f>
        <v>0</v>
      </c>
      <c r="N85" s="32">
        <f>SUMIFS(Xero!$F:$F,Xero!$B:$B,Heron!N$9,Xero!$A:$A,Heron!$A$4,Xero!$E:$E,Heron!$A85)+SUMIFS(Xero!$F:$F,Xero!$B:$B,Heron!N$9,Xero!$A:$A,Heron!$A$5,Xero!$E:$E,Heron!$A85)</f>
        <v>0</v>
      </c>
      <c r="O85" s="32">
        <f>SUMIFS(Xero!$F:$F,Xero!$B:$B,Heron!O$9,Xero!$A:$A,Heron!$A$4,Xero!$E:$E,Heron!$A85)+SUMIFS(Xero!$F:$F,Xero!$B:$B,Heron!O$9,Xero!$A:$A,Heron!$A$5,Xero!$E:$E,Heron!$A85)</f>
        <v>0</v>
      </c>
      <c r="P85" s="32">
        <f>SUMIFS(Xero!$F:$F,Xero!$B:$B,Heron!P$9,Xero!$A:$A,Heron!$A$4,Xero!$E:$E,Heron!$A85)+SUMIFS(Xero!$F:$F,Xero!$B:$B,Heron!P$9,Xero!$A:$A,Heron!$A$5,Xero!$E:$E,Heron!$A85)</f>
        <v>0</v>
      </c>
      <c r="Q85" s="32">
        <f>SUMIFS(Xero!$F:$F,Xero!$B:$B,Heron!Q$9,Xero!$A:$A,Heron!$A$4,Xero!$E:$E,Heron!$A85)+SUMIFS(Xero!$F:$F,Xero!$B:$B,Heron!Q$9,Xero!$A:$A,Heron!$A$5,Xero!$E:$E,Heron!$A85)</f>
        <v>0</v>
      </c>
      <c r="R85" s="32">
        <f>SUMIFS(Xero!$F:$F,Xero!$B:$B,Heron!R$9,Xero!$A:$A,Heron!$A$4,Xero!$E:$E,Heron!$A85)+SUMIFS(Xero!$F:$F,Xero!$B:$B,Heron!R$9,Xero!$A:$A,Heron!$A$5,Xero!$E:$E,Heron!$A85)</f>
        <v>0</v>
      </c>
      <c r="S85" s="32">
        <f>SUMIFS(Xero!$F:$F,Xero!$B:$B,Heron!S$9,Xero!$A:$A,Heron!$A$4,Xero!$E:$E,Heron!$A85)+SUMIFS(Xero!$F:$F,Xero!$B:$B,Heron!S$9,Xero!$A:$A,Heron!$A$5,Xero!$E:$E,Heron!$A85)</f>
        <v>0</v>
      </c>
      <c r="T85" s="32">
        <f>SUMIFS(Xero!$F:$F,Xero!$B:$B,Heron!T$9,Xero!$A:$A,Heron!$A$4,Xero!$E:$E,Heron!$A85)+SUMIFS(Xero!$F:$F,Xero!$B:$B,Heron!T$9,Xero!$A:$A,Heron!$A$5,Xero!$E:$E,Heron!$A85)</f>
        <v>0</v>
      </c>
      <c r="U85" s="32">
        <f>SUMIFS(Xero!$F:$F,Xero!$B:$B,Heron!U$9,Xero!$A:$A,Heron!$A$4,Xero!$E:$E,Heron!$A85)+SUMIFS(Xero!$F:$F,Xero!$B:$B,Heron!U$9,Xero!$A:$A,Heron!$A$5,Xero!$E:$E,Heron!$A85)</f>
        <v>0</v>
      </c>
      <c r="V85" s="32">
        <f>SUMIFS(Xero!$F:$F,Xero!$B:$B,Heron!V$9,Xero!$A:$A,Heron!$A$4,Xero!$E:$E,Heron!$A85)+SUMIFS(Xero!$F:$F,Xero!$B:$B,Heron!V$9,Xero!$A:$A,Heron!$A$5,Xero!$E:$E,Heron!$A85)</f>
        <v>0</v>
      </c>
      <c r="W85" s="32">
        <f>SUMIFS(Xero!$F:$F,Xero!$B:$B,Heron!W$9,Xero!$A:$A,Heron!$A$4,Xero!$E:$E,Heron!$A85)+SUMIFS(Xero!$F:$F,Xero!$B:$B,Heron!W$9,Xero!$A:$A,Heron!$A$5,Xero!$E:$E,Heron!$A85)</f>
        <v>0</v>
      </c>
      <c r="X85" s="32">
        <f>SUMIFS(Xero!$F:$F,Xero!$B:$B,Heron!X$9,Xero!$A:$A,Heron!$A$4,Xero!$E:$E,Heron!$A85)+SUMIFS(Xero!$F:$F,Xero!$B:$B,Heron!X$9,Xero!$A:$A,Heron!$A$5,Xero!$E:$E,Heron!$A85)</f>
        <v>0</v>
      </c>
      <c r="Y85" s="32">
        <f>SUMIFS(Xero!$F:$F,Xero!$B:$B,Heron!Y$9,Xero!$A:$A,Heron!$A$4,Xero!$E:$E,Heron!$A85)+SUMIFS(Xero!$F:$F,Xero!$B:$B,Heron!Y$9,Xero!$A:$A,Heron!$A$5,Xero!$E:$E,Heron!$A85)</f>
        <v>0</v>
      </c>
      <c r="Z85" s="32">
        <f>SUMIFS(Xero!$F:$F,Xero!$B:$B,Heron!Z$9,Xero!$A:$A,Heron!$A$4,Xero!$E:$E,Heron!$A85)+SUMIFS(Xero!$F:$F,Xero!$B:$B,Heron!Z$9,Xero!$A:$A,Heron!$A$5,Xero!$E:$E,Heron!$A85)</f>
        <v>0</v>
      </c>
      <c r="AA85" s="32">
        <f>SUMIFS(Xero!$F:$F,Xero!$B:$B,Heron!AA$9,Xero!$A:$A,Heron!$A$4,Xero!$E:$E,Heron!$A85)+SUMIFS(Xero!$F:$F,Xero!$B:$B,Heron!AA$9,Xero!$A:$A,Heron!$A$5,Xero!$E:$E,Heron!$A85)</f>
        <v>0</v>
      </c>
      <c r="AB85" s="32">
        <f>SUMIFS(Xero!$F:$F,Xero!$B:$B,Heron!AB$9,Xero!$A:$A,Heron!$A$4,Xero!$E:$E,Heron!$A85)+SUMIFS(Xero!$F:$F,Xero!$B:$B,Heron!AB$9,Xero!$A:$A,Heron!$A$5,Xero!$E:$E,Heron!$A85)</f>
        <v>0</v>
      </c>
      <c r="AC85" s="32">
        <f>SUMIFS(Xero!$F:$F,Xero!$B:$B,Heron!AC$9,Xero!$A:$A,Heron!$A$4,Xero!$E:$E,Heron!$A85)+SUMIFS(Xero!$F:$F,Xero!$B:$B,Heron!AC$9,Xero!$A:$A,Heron!$A$5,Xero!$E:$E,Heron!$A85)</f>
        <v>0</v>
      </c>
      <c r="AD85" s="32">
        <f>SUMIFS(Xero!$F:$F,Xero!$B:$B,Heron!AD$9,Xero!$A:$A,Heron!$A$4,Xero!$E:$E,Heron!$A85)+SUMIFS(Xero!$F:$F,Xero!$B:$B,Heron!AD$9,Xero!$A:$A,Heron!$A$5,Xero!$E:$E,Heron!$A85)</f>
        <v>0</v>
      </c>
      <c r="AE85" s="32">
        <f>SUMIFS(Xero!$F:$F,Xero!$B:$B,Heron!AE$9,Xero!$A:$A,Heron!$A$4,Xero!$E:$E,Heron!$A85)+SUMIFS(Xero!$F:$F,Xero!$B:$B,Heron!AE$9,Xero!$A:$A,Heron!$A$5,Xero!$E:$E,Heron!$A85)</f>
        <v>0</v>
      </c>
      <c r="AF85" s="32">
        <f>SUMIFS(Xero!$F:$F,Xero!$B:$B,Heron!AF$9,Xero!$A:$A,Heron!$A$4,Xero!$E:$E,Heron!$A85)+SUMIFS(Xero!$F:$F,Xero!$B:$B,Heron!AF$9,Xero!$A:$A,Heron!$A$5,Xero!$E:$E,Heron!$A85)</f>
        <v>0</v>
      </c>
      <c r="AG85" s="32">
        <f>SUMIFS(Xero!$F:$F,Xero!$B:$B,Heron!AG$9,Xero!$A:$A,Heron!$A$4,Xero!$E:$E,Heron!$A85)+SUMIFS(Xero!$F:$F,Xero!$B:$B,Heron!AG$9,Xero!$A:$A,Heron!$A$5,Xero!$E:$E,Heron!$A85)</f>
        <v>0</v>
      </c>
      <c r="AH85" s="32">
        <f>SUMIFS(Xero!$F:$F,Xero!$B:$B,Heron!AH$9,Xero!$A:$A,Heron!$A$4,Xero!$E:$E,Heron!$A85)+SUMIFS(Xero!$F:$F,Xero!$B:$B,Heron!AH$9,Xero!$A:$A,Heron!$A$5,Xero!$E:$E,Heron!$A85)</f>
        <v>0</v>
      </c>
      <c r="AI85" s="32">
        <f>SUMIFS(Xero!$F:$F,Xero!$B:$B,Heron!AI$9,Xero!$A:$A,Heron!$A$4,Xero!$E:$E,Heron!$A85)+SUMIFS(Xero!$F:$F,Xero!$B:$B,Heron!AI$9,Xero!$A:$A,Heron!$A$5,Xero!$E:$E,Heron!$A85)</f>
        <v>0</v>
      </c>
      <c r="AJ85" s="32">
        <f>SUMIFS(Xero!$F:$F,Xero!$B:$B,Heron!AJ$9,Xero!$A:$A,Heron!$A$4,Xero!$E:$E,Heron!$A85)+SUMIFS(Xero!$F:$F,Xero!$B:$B,Heron!AJ$9,Xero!$A:$A,Heron!$A$5,Xero!$E:$E,Heron!$A85)</f>
        <v>0</v>
      </c>
      <c r="AK85" s="32">
        <f>SUMIFS(Xero!$F:$F,Xero!$B:$B,Heron!AK$9,Xero!$A:$A,Heron!$A$4,Xero!$E:$E,Heron!$A85)+SUMIFS(Xero!$F:$F,Xero!$B:$B,Heron!AK$9,Xero!$A:$A,Heron!$A$5,Xero!$E:$E,Heron!$A85)</f>
        <v>66011.509999999995</v>
      </c>
      <c r="AL85" s="32">
        <f>SUMIFS(Xero!$F:$F,Xero!$B:$B,Heron!AL$9,Xero!$A:$A,Heron!$A$4,Xero!$E:$E,Heron!$A85)+SUMIFS(Xero!$F:$F,Xero!$B:$B,Heron!AL$9,Xero!$A:$A,Heron!$A$5,Xero!$E:$E,Heron!$A85)</f>
        <v>0</v>
      </c>
      <c r="AM85" s="32">
        <f>SUMIFS(Xero!$F:$F,Xero!$B:$B,Heron!AM$9,Xero!$A:$A,Heron!$A$4,Xero!$E:$E,Heron!$A85)+SUMIFS(Xero!$F:$F,Xero!$B:$B,Heron!AM$9,Xero!$A:$A,Heron!$A$5,Xero!$E:$E,Heron!$A85)</f>
        <v>0</v>
      </c>
      <c r="AN85" s="32">
        <f>SUMIFS(Xero!$F:$F,Xero!$B:$B,Heron!AN$9,Xero!$A:$A,Heron!$A$4,Xero!$E:$E,Heron!$A85)+SUMIFS(Xero!$F:$F,Xero!$B:$B,Heron!AN$9,Xero!$A:$A,Heron!$A$5,Xero!$E:$E,Heron!$A85)</f>
        <v>0</v>
      </c>
      <c r="AO85" s="32">
        <f>SUMIFS(Xero!$F:$F,Xero!$B:$B,Heron!AO$9,Xero!$A:$A,Heron!$A$4,Xero!$E:$E,Heron!$A85)+SUMIFS(Xero!$F:$F,Xero!$B:$B,Heron!AO$9,Xero!$A:$A,Heron!$A$5,Xero!$E:$E,Heron!$A85)</f>
        <v>0</v>
      </c>
      <c r="AP85" s="32">
        <f>SUMIFS(Xero!$F:$F,Xero!$B:$B,Heron!AP$9,Xero!$A:$A,Heron!$A$4,Xero!$E:$E,Heron!$A85)+SUMIFS(Xero!$F:$F,Xero!$B:$B,Heron!AP$9,Xero!$A:$A,Heron!$A$5,Xero!$E:$E,Heron!$A85)</f>
        <v>0</v>
      </c>
      <c r="AQ85" s="32">
        <f>SUMIFS(Xero!$F:$F,Xero!$B:$B,Heron!AQ$9,Xero!$A:$A,Heron!$A$4,Xero!$E:$E,Heron!$A85)+SUMIFS(Xero!$F:$F,Xero!$B:$B,Heron!AQ$9,Xero!$A:$A,Heron!$A$5,Xero!$E:$E,Heron!$A85)</f>
        <v>0</v>
      </c>
      <c r="AR85" s="32">
        <f>SUMIFS(Xero!$F:$F,Xero!$B:$B,Heron!AR$9,Xero!$A:$A,Heron!$A$4,Xero!$E:$E,Heron!$A85)+SUMIFS(Xero!$F:$F,Xero!$B:$B,Heron!AR$9,Xero!$A:$A,Heron!$A$5,Xero!$E:$E,Heron!$A85)</f>
        <v>0</v>
      </c>
      <c r="AS85" s="32">
        <f>SUMIFS(Xero!$F:$F,Xero!$B:$B,Heron!AS$9,Xero!$A:$A,Heron!$A$4,Xero!$E:$E,Heron!$A85)+SUMIFS(Xero!$F:$F,Xero!$B:$B,Heron!AS$9,Xero!$A:$A,Heron!$A$5,Xero!$E:$E,Heron!$A85)</f>
        <v>0</v>
      </c>
      <c r="AT85" s="32">
        <f>SUMIFS(Xero!$F:$F,Xero!$B:$B,Heron!AT$9,Xero!$A:$A,Heron!$A$4,Xero!$E:$E,Heron!$A85)+SUMIFS(Xero!$F:$F,Xero!$B:$B,Heron!AT$9,Xero!$A:$A,Heron!$A$5,Xero!$E:$E,Heron!$A85)</f>
        <v>0</v>
      </c>
      <c r="AU85" s="32">
        <f>SUMIFS(Xero!$F:$F,Xero!$B:$B,Heron!AU$9,Xero!$A:$A,Heron!$A$4,Xero!$E:$E,Heron!$A85)+SUMIFS(Xero!$F:$F,Xero!$B:$B,Heron!AU$9,Xero!$A:$A,Heron!$A$5,Xero!$E:$E,Heron!$A85)</f>
        <v>0</v>
      </c>
      <c r="AV85" s="32">
        <f>SUMIFS(Xero!$F:$F,Xero!$B:$B,Heron!AV$9,Xero!$A:$A,Heron!$A$4,Xero!$E:$E,Heron!$A85)+SUMIFS(Xero!$F:$F,Xero!$B:$B,Heron!AV$9,Xero!$A:$A,Heron!$A$5,Xero!$E:$E,Heron!$A85)</f>
        <v>0</v>
      </c>
      <c r="AW85" s="32">
        <f>SUMIFS(Xero!$F:$F,Xero!$B:$B,Heron!AW$9,Xero!$A:$A,Heron!$A$4,Xero!$E:$E,Heron!$A85)+SUMIFS(Xero!$F:$F,Xero!$B:$B,Heron!AW$9,Xero!$A:$A,Heron!$A$5,Xero!$E:$E,Heron!$A85)</f>
        <v>0</v>
      </c>
      <c r="AX85" s="32">
        <f>SUMIFS(Xero!$F:$F,Xero!$B:$B,Heron!AX$9,Xero!$A:$A,Heron!$A$4,Xero!$E:$E,Heron!$A85)+SUMIFS(Xero!$F:$F,Xero!$B:$B,Heron!AX$9,Xero!$A:$A,Heron!$A$5,Xero!$E:$E,Heron!$A85)</f>
        <v>0</v>
      </c>
      <c r="AY85" s="32">
        <f>SUMIFS(Xero!$F:$F,Xero!$B:$B,Heron!AY$9,Xero!$A:$A,Heron!$A$4,Xero!$E:$E,Heron!$A85)+SUMIFS(Xero!$F:$F,Xero!$B:$B,Heron!AY$9,Xero!$A:$A,Heron!$A$5,Xero!$E:$E,Heron!$A85)</f>
        <v>0</v>
      </c>
      <c r="AZ85" s="32">
        <f>SUMIFS(Xero!$F:$F,Xero!$B:$B,Heron!AZ$9,Xero!$A:$A,Heron!$A$4,Xero!$E:$E,Heron!$A85)+SUMIFS(Xero!$F:$F,Xero!$B:$B,Heron!AZ$9,Xero!$A:$A,Heron!$A$5,Xero!$E:$E,Heron!$A85)</f>
        <v>0</v>
      </c>
      <c r="BA85" s="32">
        <f>SUMIFS(Xero!$F:$F,Xero!$B:$B,Heron!BA$9,Xero!$A:$A,Heron!$A$4,Xero!$E:$E,Heron!$A85)+SUMIFS(Xero!$F:$F,Xero!$B:$B,Heron!BA$9,Xero!$A:$A,Heron!$A$5,Xero!$E:$E,Heron!$A85)</f>
        <v>0</v>
      </c>
      <c r="BB85" s="32">
        <f>SUMIFS(Xero!$F:$F,Xero!$B:$B,Heron!BB$9,Xero!$A:$A,Heron!$A$4,Xero!$E:$E,Heron!$A85)+SUMIFS(Xero!$F:$F,Xero!$B:$B,Heron!BB$9,Xero!$A:$A,Heron!$A$5,Xero!$E:$E,Heron!$A85)</f>
        <v>0</v>
      </c>
      <c r="BC85" s="32">
        <f>SUMIFS(Xero!$F:$F,Xero!$B:$B,Heron!BC$9,Xero!$A:$A,Heron!$A$4,Xero!$E:$E,Heron!$A85)+SUMIFS(Xero!$F:$F,Xero!$B:$B,Heron!BC$9,Xero!$A:$A,Heron!$A$5,Xero!$E:$E,Heron!$A85)</f>
        <v>0</v>
      </c>
      <c r="BD85" s="32">
        <f>SUMIFS(Xero!$F:$F,Xero!$B:$B,Heron!BD$9,Xero!$A:$A,Heron!$A$4,Xero!$E:$E,Heron!$A85)+SUMIFS(Xero!$F:$F,Xero!$B:$B,Heron!BD$9,Xero!$A:$A,Heron!$A$5,Xero!$E:$E,Heron!$A85)</f>
        <v>0</v>
      </c>
      <c r="BE85" s="32">
        <f>SUMIFS(Xero!$F:$F,Xero!$B:$B,Heron!BE$9,Xero!$A:$A,Heron!$A$4,Xero!$E:$E,Heron!$A85)+SUMIFS(Xero!$F:$F,Xero!$B:$B,Heron!BE$9,Xero!$A:$A,Heron!$A$5,Xero!$E:$E,Heron!$A85)</f>
        <v>0</v>
      </c>
      <c r="BF85" s="32">
        <f t="shared" si="9"/>
        <v>66011.509999999995</v>
      </c>
      <c r="BG85" s="1">
        <f t="shared" si="7"/>
        <v>66011.509999999995</v>
      </c>
      <c r="BH85" s="1">
        <f t="shared" si="8"/>
        <v>0</v>
      </c>
    </row>
    <row r="86" spans="1:60" ht="16" x14ac:dyDescent="0.2">
      <c r="A86" s="31" t="s">
        <v>1122</v>
      </c>
      <c r="D86" s="32">
        <f>SUMIFS(Xero!$F:$F,Xero!$B:$B,Heron!D$9,Xero!$A:$A,Heron!$A$4,Xero!$E:$E,Heron!$A86)+SUMIFS(Xero!$F:$F,Xero!$B:$B,Heron!D$9,Xero!$A:$A,Heron!$A$5,Xero!$E:$E,Heron!$A86)</f>
        <v>0</v>
      </c>
      <c r="E86" s="32">
        <f>SUMIFS(Xero!$F:$F,Xero!$B:$B,Heron!E$9,Xero!$A:$A,Heron!$A$4,Xero!$E:$E,Heron!$A86)+SUMIFS(Xero!$F:$F,Xero!$B:$B,Heron!E$9,Xero!$A:$A,Heron!$A$5,Xero!$E:$E,Heron!$A86)</f>
        <v>0</v>
      </c>
      <c r="F86" s="32">
        <f>SUMIFS(Xero!$F:$F,Xero!$B:$B,Heron!F$9,Xero!$A:$A,Heron!$A$4,Xero!$E:$E,Heron!$A86)+SUMIFS(Xero!$F:$F,Xero!$B:$B,Heron!F$9,Xero!$A:$A,Heron!$A$5,Xero!$E:$E,Heron!$A86)</f>
        <v>0</v>
      </c>
      <c r="G86" s="32">
        <f>SUMIFS(Xero!$F:$F,Xero!$B:$B,Heron!G$9,Xero!$A:$A,Heron!$A$4,Xero!$E:$E,Heron!$A86)+SUMIFS(Xero!$F:$F,Xero!$B:$B,Heron!G$9,Xero!$A:$A,Heron!$A$5,Xero!$E:$E,Heron!$A86)</f>
        <v>0</v>
      </c>
      <c r="H86" s="32">
        <f>SUMIFS(Xero!$F:$F,Xero!$B:$B,Heron!H$9,Xero!$A:$A,Heron!$A$4,Xero!$E:$E,Heron!$A86)+SUMIFS(Xero!$F:$F,Xero!$B:$B,Heron!H$9,Xero!$A:$A,Heron!$A$5,Xero!$E:$E,Heron!$A86)</f>
        <v>0</v>
      </c>
      <c r="I86" s="32">
        <f>SUMIFS(Xero!$F:$F,Xero!$B:$B,Heron!I$9,Xero!$A:$A,Heron!$A$4,Xero!$E:$E,Heron!$A86)+SUMIFS(Xero!$F:$F,Xero!$B:$B,Heron!I$9,Xero!$A:$A,Heron!$A$5,Xero!$E:$E,Heron!$A86)</f>
        <v>0</v>
      </c>
      <c r="J86" s="32">
        <f>SUMIFS(Xero!$F:$F,Xero!$B:$B,Heron!J$9,Xero!$A:$A,Heron!$A$4,Xero!$E:$E,Heron!$A86)+SUMIFS(Xero!$F:$F,Xero!$B:$B,Heron!J$9,Xero!$A:$A,Heron!$A$5,Xero!$E:$E,Heron!$A86)</f>
        <v>0</v>
      </c>
      <c r="K86" s="32">
        <f>SUMIFS(Xero!$F:$F,Xero!$B:$B,Heron!K$9,Xero!$A:$A,Heron!$A$4,Xero!$E:$E,Heron!$A86)+SUMIFS(Xero!$F:$F,Xero!$B:$B,Heron!K$9,Xero!$A:$A,Heron!$A$5,Xero!$E:$E,Heron!$A86)</f>
        <v>0</v>
      </c>
      <c r="L86" s="32">
        <f>SUMIFS(Xero!$F:$F,Xero!$B:$B,Heron!L$9,Xero!$A:$A,Heron!$A$4,Xero!$E:$E,Heron!$A86)+SUMIFS(Xero!$F:$F,Xero!$B:$B,Heron!L$9,Xero!$A:$A,Heron!$A$5,Xero!$E:$E,Heron!$A86)</f>
        <v>0</v>
      </c>
      <c r="M86" s="32">
        <f>SUMIFS(Xero!$F:$F,Xero!$B:$B,Heron!M$9,Xero!$A:$A,Heron!$A$4,Xero!$E:$E,Heron!$A86)+SUMIFS(Xero!$F:$F,Xero!$B:$B,Heron!M$9,Xero!$A:$A,Heron!$A$5,Xero!$E:$E,Heron!$A86)</f>
        <v>0</v>
      </c>
      <c r="N86" s="32">
        <f>SUMIFS(Xero!$F:$F,Xero!$B:$B,Heron!N$9,Xero!$A:$A,Heron!$A$4,Xero!$E:$E,Heron!$A86)+SUMIFS(Xero!$F:$F,Xero!$B:$B,Heron!N$9,Xero!$A:$A,Heron!$A$5,Xero!$E:$E,Heron!$A86)</f>
        <v>0</v>
      </c>
      <c r="O86" s="32">
        <f>SUMIFS(Xero!$F:$F,Xero!$B:$B,Heron!O$9,Xero!$A:$A,Heron!$A$4,Xero!$E:$E,Heron!$A86)+SUMIFS(Xero!$F:$F,Xero!$B:$B,Heron!O$9,Xero!$A:$A,Heron!$A$5,Xero!$E:$E,Heron!$A86)</f>
        <v>0</v>
      </c>
      <c r="P86" s="32">
        <f>SUMIFS(Xero!$F:$F,Xero!$B:$B,Heron!P$9,Xero!$A:$A,Heron!$A$4,Xero!$E:$E,Heron!$A86)+SUMIFS(Xero!$F:$F,Xero!$B:$B,Heron!P$9,Xero!$A:$A,Heron!$A$5,Xero!$E:$E,Heron!$A86)</f>
        <v>0</v>
      </c>
      <c r="Q86" s="32">
        <f>SUMIFS(Xero!$F:$F,Xero!$B:$B,Heron!Q$9,Xero!$A:$A,Heron!$A$4,Xero!$E:$E,Heron!$A86)+SUMIFS(Xero!$F:$F,Xero!$B:$B,Heron!Q$9,Xero!$A:$A,Heron!$A$5,Xero!$E:$E,Heron!$A86)</f>
        <v>0</v>
      </c>
      <c r="R86" s="32">
        <f>SUMIFS(Xero!$F:$F,Xero!$B:$B,Heron!R$9,Xero!$A:$A,Heron!$A$4,Xero!$E:$E,Heron!$A86)+SUMIFS(Xero!$F:$F,Xero!$B:$B,Heron!R$9,Xero!$A:$A,Heron!$A$5,Xero!$E:$E,Heron!$A86)</f>
        <v>0</v>
      </c>
      <c r="S86" s="32">
        <f>SUMIFS(Xero!$F:$F,Xero!$B:$B,Heron!S$9,Xero!$A:$A,Heron!$A$4,Xero!$E:$E,Heron!$A86)+SUMIFS(Xero!$F:$F,Xero!$B:$B,Heron!S$9,Xero!$A:$A,Heron!$A$5,Xero!$E:$E,Heron!$A86)</f>
        <v>0</v>
      </c>
      <c r="T86" s="32">
        <f>SUMIFS(Xero!$F:$F,Xero!$B:$B,Heron!T$9,Xero!$A:$A,Heron!$A$4,Xero!$E:$E,Heron!$A86)+SUMIFS(Xero!$F:$F,Xero!$B:$B,Heron!T$9,Xero!$A:$A,Heron!$A$5,Xero!$E:$E,Heron!$A86)</f>
        <v>0</v>
      </c>
      <c r="U86" s="32">
        <f>SUMIFS(Xero!$F:$F,Xero!$B:$B,Heron!U$9,Xero!$A:$A,Heron!$A$4,Xero!$E:$E,Heron!$A86)+SUMIFS(Xero!$F:$F,Xero!$B:$B,Heron!U$9,Xero!$A:$A,Heron!$A$5,Xero!$E:$E,Heron!$A86)</f>
        <v>0</v>
      </c>
      <c r="V86" s="32">
        <f>SUMIFS(Xero!$F:$F,Xero!$B:$B,Heron!V$9,Xero!$A:$A,Heron!$A$4,Xero!$E:$E,Heron!$A86)+SUMIFS(Xero!$F:$F,Xero!$B:$B,Heron!V$9,Xero!$A:$A,Heron!$A$5,Xero!$E:$E,Heron!$A86)</f>
        <v>0</v>
      </c>
      <c r="W86" s="32">
        <f>SUMIFS(Xero!$F:$F,Xero!$B:$B,Heron!W$9,Xero!$A:$A,Heron!$A$4,Xero!$E:$E,Heron!$A86)+SUMIFS(Xero!$F:$F,Xero!$B:$B,Heron!W$9,Xero!$A:$A,Heron!$A$5,Xero!$E:$E,Heron!$A86)</f>
        <v>400000</v>
      </c>
      <c r="X86" s="32">
        <f>SUMIFS(Xero!$F:$F,Xero!$B:$B,Heron!X$9,Xero!$A:$A,Heron!$A$4,Xero!$E:$E,Heron!$A86)+SUMIFS(Xero!$F:$F,Xero!$B:$B,Heron!X$9,Xero!$A:$A,Heron!$A$5,Xero!$E:$E,Heron!$A86)</f>
        <v>0</v>
      </c>
      <c r="Y86" s="32">
        <f>SUMIFS(Xero!$F:$F,Xero!$B:$B,Heron!Y$9,Xero!$A:$A,Heron!$A$4,Xero!$E:$E,Heron!$A86)+SUMIFS(Xero!$F:$F,Xero!$B:$B,Heron!Y$9,Xero!$A:$A,Heron!$A$5,Xero!$E:$E,Heron!$A86)</f>
        <v>0</v>
      </c>
      <c r="Z86" s="32">
        <f>SUMIFS(Xero!$F:$F,Xero!$B:$B,Heron!Z$9,Xero!$A:$A,Heron!$A$4,Xero!$E:$E,Heron!$A86)+SUMIFS(Xero!$F:$F,Xero!$B:$B,Heron!Z$9,Xero!$A:$A,Heron!$A$5,Xero!$E:$E,Heron!$A86)</f>
        <v>0</v>
      </c>
      <c r="AA86" s="32">
        <f>SUMIFS(Xero!$F:$F,Xero!$B:$B,Heron!AA$9,Xero!$A:$A,Heron!$A$4,Xero!$E:$E,Heron!$A86)+SUMIFS(Xero!$F:$F,Xero!$B:$B,Heron!AA$9,Xero!$A:$A,Heron!$A$5,Xero!$E:$E,Heron!$A86)</f>
        <v>0</v>
      </c>
      <c r="AB86" s="32">
        <f>SUMIFS(Xero!$F:$F,Xero!$B:$B,Heron!AB$9,Xero!$A:$A,Heron!$A$4,Xero!$E:$E,Heron!$A86)+SUMIFS(Xero!$F:$F,Xero!$B:$B,Heron!AB$9,Xero!$A:$A,Heron!$A$5,Xero!$E:$E,Heron!$A86)</f>
        <v>0</v>
      </c>
      <c r="AC86" s="32">
        <f>SUMIFS(Xero!$F:$F,Xero!$B:$B,Heron!AC$9,Xero!$A:$A,Heron!$A$4,Xero!$E:$E,Heron!$A86)+SUMIFS(Xero!$F:$F,Xero!$B:$B,Heron!AC$9,Xero!$A:$A,Heron!$A$5,Xero!$E:$E,Heron!$A86)</f>
        <v>0</v>
      </c>
      <c r="AD86" s="32">
        <f>SUMIFS(Xero!$F:$F,Xero!$B:$B,Heron!AD$9,Xero!$A:$A,Heron!$A$4,Xero!$E:$E,Heron!$A86)+SUMIFS(Xero!$F:$F,Xero!$B:$B,Heron!AD$9,Xero!$A:$A,Heron!$A$5,Xero!$E:$E,Heron!$A86)</f>
        <v>0</v>
      </c>
      <c r="AE86" s="32">
        <f>SUMIFS(Xero!$F:$F,Xero!$B:$B,Heron!AE$9,Xero!$A:$A,Heron!$A$4,Xero!$E:$E,Heron!$A86)+SUMIFS(Xero!$F:$F,Xero!$B:$B,Heron!AE$9,Xero!$A:$A,Heron!$A$5,Xero!$E:$E,Heron!$A86)</f>
        <v>350000</v>
      </c>
      <c r="AF86" s="32">
        <f>SUMIFS(Xero!$F:$F,Xero!$B:$B,Heron!AF$9,Xero!$A:$A,Heron!$A$4,Xero!$E:$E,Heron!$A86)+SUMIFS(Xero!$F:$F,Xero!$B:$B,Heron!AF$9,Xero!$A:$A,Heron!$A$5,Xero!$E:$E,Heron!$A86)</f>
        <v>0</v>
      </c>
      <c r="AG86" s="32">
        <f>SUMIFS(Xero!$F:$F,Xero!$B:$B,Heron!AG$9,Xero!$A:$A,Heron!$A$4,Xero!$E:$E,Heron!$A86)+SUMIFS(Xero!$F:$F,Xero!$B:$B,Heron!AG$9,Xero!$A:$A,Heron!$A$5,Xero!$E:$E,Heron!$A86)</f>
        <v>50000</v>
      </c>
      <c r="AH86" s="32">
        <f>SUMIFS(Xero!$F:$F,Xero!$B:$B,Heron!AH$9,Xero!$A:$A,Heron!$A$4,Xero!$E:$E,Heron!$A86)+SUMIFS(Xero!$F:$F,Xero!$B:$B,Heron!AH$9,Xero!$A:$A,Heron!$A$5,Xero!$E:$E,Heron!$A86)</f>
        <v>0</v>
      </c>
      <c r="AI86" s="32">
        <f>SUMIFS(Xero!$F:$F,Xero!$B:$B,Heron!AI$9,Xero!$A:$A,Heron!$A$4,Xero!$E:$E,Heron!$A86)+SUMIFS(Xero!$F:$F,Xero!$B:$B,Heron!AI$9,Xero!$A:$A,Heron!$A$5,Xero!$E:$E,Heron!$A86)</f>
        <v>0</v>
      </c>
      <c r="AJ86" s="32">
        <f>SUMIFS(Xero!$F:$F,Xero!$B:$B,Heron!AJ$9,Xero!$A:$A,Heron!$A$4,Xero!$E:$E,Heron!$A86)+SUMIFS(Xero!$F:$F,Xero!$B:$B,Heron!AJ$9,Xero!$A:$A,Heron!$A$5,Xero!$E:$E,Heron!$A86)</f>
        <v>0</v>
      </c>
      <c r="AK86" s="32">
        <f>SUMIFS(Xero!$F:$F,Xero!$B:$B,Heron!AK$9,Xero!$A:$A,Heron!$A$4,Xero!$E:$E,Heron!$A86)+SUMIFS(Xero!$F:$F,Xero!$B:$B,Heron!AK$9,Xero!$A:$A,Heron!$A$5,Xero!$E:$E,Heron!$A86)</f>
        <v>0</v>
      </c>
      <c r="AL86" s="32">
        <f>SUMIFS(Xero!$F:$F,Xero!$B:$B,Heron!AL$9,Xero!$A:$A,Heron!$A$4,Xero!$E:$E,Heron!$A86)+SUMIFS(Xero!$F:$F,Xero!$B:$B,Heron!AL$9,Xero!$A:$A,Heron!$A$5,Xero!$E:$E,Heron!$A86)</f>
        <v>0</v>
      </c>
      <c r="AM86" s="32">
        <f>SUMIFS(Xero!$F:$F,Xero!$B:$B,Heron!AM$9,Xero!$A:$A,Heron!$A$4,Xero!$E:$E,Heron!$A86)+SUMIFS(Xero!$F:$F,Xero!$B:$B,Heron!AM$9,Xero!$A:$A,Heron!$A$5,Xero!$E:$E,Heron!$A86)</f>
        <v>0</v>
      </c>
      <c r="AN86" s="32">
        <f>SUMIFS(Xero!$F:$F,Xero!$B:$B,Heron!AN$9,Xero!$A:$A,Heron!$A$4,Xero!$E:$E,Heron!$A86)+SUMIFS(Xero!$F:$F,Xero!$B:$B,Heron!AN$9,Xero!$A:$A,Heron!$A$5,Xero!$E:$E,Heron!$A86)</f>
        <v>0</v>
      </c>
      <c r="AO86" s="32">
        <f>SUMIFS(Xero!$F:$F,Xero!$B:$B,Heron!AO$9,Xero!$A:$A,Heron!$A$4,Xero!$E:$E,Heron!$A86)+SUMIFS(Xero!$F:$F,Xero!$B:$B,Heron!AO$9,Xero!$A:$A,Heron!$A$5,Xero!$E:$E,Heron!$A86)</f>
        <v>0</v>
      </c>
      <c r="AP86" s="32">
        <f>SUMIFS(Xero!$F:$F,Xero!$B:$B,Heron!AP$9,Xero!$A:$A,Heron!$A$4,Xero!$E:$E,Heron!$A86)+SUMIFS(Xero!$F:$F,Xero!$B:$B,Heron!AP$9,Xero!$A:$A,Heron!$A$5,Xero!$E:$E,Heron!$A86)</f>
        <v>0</v>
      </c>
      <c r="AQ86" s="32">
        <f>SUMIFS(Xero!$F:$F,Xero!$B:$B,Heron!AQ$9,Xero!$A:$A,Heron!$A$4,Xero!$E:$E,Heron!$A86)+SUMIFS(Xero!$F:$F,Xero!$B:$B,Heron!AQ$9,Xero!$A:$A,Heron!$A$5,Xero!$E:$E,Heron!$A86)</f>
        <v>0</v>
      </c>
      <c r="AR86" s="32">
        <f>SUMIFS(Xero!$F:$F,Xero!$B:$B,Heron!AR$9,Xero!$A:$A,Heron!$A$4,Xero!$E:$E,Heron!$A86)+SUMIFS(Xero!$F:$F,Xero!$B:$B,Heron!AR$9,Xero!$A:$A,Heron!$A$5,Xero!$E:$E,Heron!$A86)</f>
        <v>0</v>
      </c>
      <c r="AS86" s="32">
        <f>SUMIFS(Xero!$F:$F,Xero!$B:$B,Heron!AS$9,Xero!$A:$A,Heron!$A$4,Xero!$E:$E,Heron!$A86)+SUMIFS(Xero!$F:$F,Xero!$B:$B,Heron!AS$9,Xero!$A:$A,Heron!$A$5,Xero!$E:$E,Heron!$A86)</f>
        <v>0</v>
      </c>
      <c r="AT86" s="32">
        <f>SUMIFS(Xero!$F:$F,Xero!$B:$B,Heron!AT$9,Xero!$A:$A,Heron!$A$4,Xero!$E:$E,Heron!$A86)+SUMIFS(Xero!$F:$F,Xero!$B:$B,Heron!AT$9,Xero!$A:$A,Heron!$A$5,Xero!$E:$E,Heron!$A86)</f>
        <v>0</v>
      </c>
      <c r="AU86" s="32">
        <f>SUMIFS(Xero!$F:$F,Xero!$B:$B,Heron!AU$9,Xero!$A:$A,Heron!$A$4,Xero!$E:$E,Heron!$A86)+SUMIFS(Xero!$F:$F,Xero!$B:$B,Heron!AU$9,Xero!$A:$A,Heron!$A$5,Xero!$E:$E,Heron!$A86)</f>
        <v>0</v>
      </c>
      <c r="AV86" s="32">
        <f>SUMIFS(Xero!$F:$F,Xero!$B:$B,Heron!AV$9,Xero!$A:$A,Heron!$A$4,Xero!$E:$E,Heron!$A86)+SUMIFS(Xero!$F:$F,Xero!$B:$B,Heron!AV$9,Xero!$A:$A,Heron!$A$5,Xero!$E:$E,Heron!$A86)</f>
        <v>0</v>
      </c>
      <c r="AW86" s="32">
        <f>SUMIFS(Xero!$F:$F,Xero!$B:$B,Heron!AW$9,Xero!$A:$A,Heron!$A$4,Xero!$E:$E,Heron!$A86)+SUMIFS(Xero!$F:$F,Xero!$B:$B,Heron!AW$9,Xero!$A:$A,Heron!$A$5,Xero!$E:$E,Heron!$A86)</f>
        <v>0</v>
      </c>
      <c r="AX86" s="32">
        <f>SUMIFS(Xero!$F:$F,Xero!$B:$B,Heron!AX$9,Xero!$A:$A,Heron!$A$4,Xero!$E:$E,Heron!$A86)+SUMIFS(Xero!$F:$F,Xero!$B:$B,Heron!AX$9,Xero!$A:$A,Heron!$A$5,Xero!$E:$E,Heron!$A86)</f>
        <v>0</v>
      </c>
      <c r="AY86" s="32">
        <f>SUMIFS(Xero!$F:$F,Xero!$B:$B,Heron!AY$9,Xero!$A:$A,Heron!$A$4,Xero!$E:$E,Heron!$A86)+SUMIFS(Xero!$F:$F,Xero!$B:$B,Heron!AY$9,Xero!$A:$A,Heron!$A$5,Xero!$E:$E,Heron!$A86)</f>
        <v>0</v>
      </c>
      <c r="AZ86" s="32">
        <f>SUMIFS(Xero!$F:$F,Xero!$B:$B,Heron!AZ$9,Xero!$A:$A,Heron!$A$4,Xero!$E:$E,Heron!$A86)+SUMIFS(Xero!$F:$F,Xero!$B:$B,Heron!AZ$9,Xero!$A:$A,Heron!$A$5,Xero!$E:$E,Heron!$A86)</f>
        <v>0</v>
      </c>
      <c r="BA86" s="32">
        <f>SUMIFS(Xero!$F:$F,Xero!$B:$B,Heron!BA$9,Xero!$A:$A,Heron!$A$4,Xero!$E:$E,Heron!$A86)+SUMIFS(Xero!$F:$F,Xero!$B:$B,Heron!BA$9,Xero!$A:$A,Heron!$A$5,Xero!$E:$E,Heron!$A86)</f>
        <v>0</v>
      </c>
      <c r="BB86" s="32">
        <f>SUMIFS(Xero!$F:$F,Xero!$B:$B,Heron!BB$9,Xero!$A:$A,Heron!$A$4,Xero!$E:$E,Heron!$A86)+SUMIFS(Xero!$F:$F,Xero!$B:$B,Heron!BB$9,Xero!$A:$A,Heron!$A$5,Xero!$E:$E,Heron!$A86)</f>
        <v>0</v>
      </c>
      <c r="BC86" s="32">
        <f>SUMIFS(Xero!$F:$F,Xero!$B:$B,Heron!BC$9,Xero!$A:$A,Heron!$A$4,Xero!$E:$E,Heron!$A86)+SUMIFS(Xero!$F:$F,Xero!$B:$B,Heron!BC$9,Xero!$A:$A,Heron!$A$5,Xero!$E:$E,Heron!$A86)</f>
        <v>0</v>
      </c>
      <c r="BD86" s="32">
        <f>SUMIFS(Xero!$F:$F,Xero!$B:$B,Heron!BD$9,Xero!$A:$A,Heron!$A$4,Xero!$E:$E,Heron!$A86)+SUMIFS(Xero!$F:$F,Xero!$B:$B,Heron!BD$9,Xero!$A:$A,Heron!$A$5,Xero!$E:$E,Heron!$A86)</f>
        <v>0</v>
      </c>
      <c r="BE86" s="32">
        <f>SUMIFS(Xero!$F:$F,Xero!$B:$B,Heron!BE$9,Xero!$A:$A,Heron!$A$4,Xero!$E:$E,Heron!$A86)+SUMIFS(Xero!$F:$F,Xero!$B:$B,Heron!BE$9,Xero!$A:$A,Heron!$A$5,Xero!$E:$E,Heron!$A86)</f>
        <v>0</v>
      </c>
      <c r="BF86" s="32">
        <f t="shared" si="9"/>
        <v>800000</v>
      </c>
      <c r="BG86" s="1">
        <f t="shared" si="7"/>
        <v>800000</v>
      </c>
      <c r="BH86" s="1">
        <f t="shared" si="8"/>
        <v>0</v>
      </c>
    </row>
    <row r="87" spans="1:60" ht="16" x14ac:dyDescent="0.2">
      <c r="A87" s="31" t="s">
        <v>1071</v>
      </c>
      <c r="D87" s="32">
        <f>SUMIFS(Xero!$F:$F,Xero!$B:$B,Heron!D$9,Xero!$A:$A,Heron!$A$4,Xero!$E:$E,Heron!$A87)+SUMIFS(Xero!$F:$F,Xero!$B:$B,Heron!D$9,Xero!$A:$A,Heron!$A$5,Xero!$E:$E,Heron!$A87)</f>
        <v>0</v>
      </c>
      <c r="E87" s="32">
        <f>SUMIFS(Xero!$F:$F,Xero!$B:$B,Heron!E$9,Xero!$A:$A,Heron!$A$4,Xero!$E:$E,Heron!$A87)+SUMIFS(Xero!$F:$F,Xero!$B:$B,Heron!E$9,Xero!$A:$A,Heron!$A$5,Xero!$E:$E,Heron!$A87)</f>
        <v>0</v>
      </c>
      <c r="F87" s="32">
        <f>SUMIFS(Xero!$F:$F,Xero!$B:$B,Heron!F$9,Xero!$A:$A,Heron!$A$4,Xero!$E:$E,Heron!$A87)+SUMIFS(Xero!$F:$F,Xero!$B:$B,Heron!F$9,Xero!$A:$A,Heron!$A$5,Xero!$E:$E,Heron!$A87)</f>
        <v>0</v>
      </c>
      <c r="G87" s="32">
        <f>SUMIFS(Xero!$F:$F,Xero!$B:$B,Heron!G$9,Xero!$A:$A,Heron!$A$4,Xero!$E:$E,Heron!$A87)+SUMIFS(Xero!$F:$F,Xero!$B:$B,Heron!G$9,Xero!$A:$A,Heron!$A$5,Xero!$E:$E,Heron!$A87)</f>
        <v>0</v>
      </c>
      <c r="H87" s="32">
        <f>SUMIFS(Xero!$F:$F,Xero!$B:$B,Heron!H$9,Xero!$A:$A,Heron!$A$4,Xero!$E:$E,Heron!$A87)+SUMIFS(Xero!$F:$F,Xero!$B:$B,Heron!H$9,Xero!$A:$A,Heron!$A$5,Xero!$E:$E,Heron!$A87)</f>
        <v>0</v>
      </c>
      <c r="I87" s="32">
        <f>SUMIFS(Xero!$F:$F,Xero!$B:$B,Heron!I$9,Xero!$A:$A,Heron!$A$4,Xero!$E:$E,Heron!$A87)+SUMIFS(Xero!$F:$F,Xero!$B:$B,Heron!I$9,Xero!$A:$A,Heron!$A$5,Xero!$E:$E,Heron!$A87)</f>
        <v>0</v>
      </c>
      <c r="J87" s="32">
        <f>SUMIFS(Xero!$F:$F,Xero!$B:$B,Heron!J$9,Xero!$A:$A,Heron!$A$4,Xero!$E:$E,Heron!$A87)+SUMIFS(Xero!$F:$F,Xero!$B:$B,Heron!J$9,Xero!$A:$A,Heron!$A$5,Xero!$E:$E,Heron!$A87)</f>
        <v>18131.87</v>
      </c>
      <c r="K87" s="32">
        <f>SUMIFS(Xero!$F:$F,Xero!$B:$B,Heron!K$9,Xero!$A:$A,Heron!$A$4,Xero!$E:$E,Heron!$A87)+SUMIFS(Xero!$F:$F,Xero!$B:$B,Heron!K$9,Xero!$A:$A,Heron!$A$5,Xero!$E:$E,Heron!$A87)</f>
        <v>51075.43</v>
      </c>
      <c r="L87" s="32">
        <f>SUMIFS(Xero!$F:$F,Xero!$B:$B,Heron!L$9,Xero!$A:$A,Heron!$A$4,Xero!$E:$E,Heron!$A87)+SUMIFS(Xero!$F:$F,Xero!$B:$B,Heron!L$9,Xero!$A:$A,Heron!$A$5,Xero!$E:$E,Heron!$A87)</f>
        <v>9753.08</v>
      </c>
      <c r="M87" s="32">
        <f>SUMIFS(Xero!$F:$F,Xero!$B:$B,Heron!M$9,Xero!$A:$A,Heron!$A$4,Xero!$E:$E,Heron!$A87)+SUMIFS(Xero!$F:$F,Xero!$B:$B,Heron!M$9,Xero!$A:$A,Heron!$A$5,Xero!$E:$E,Heron!$A87)</f>
        <v>4700.8599999999997</v>
      </c>
      <c r="N87" s="32">
        <f>SUMIFS(Xero!$F:$F,Xero!$B:$B,Heron!N$9,Xero!$A:$A,Heron!$A$4,Xero!$E:$E,Heron!$A87)+SUMIFS(Xero!$F:$F,Xero!$B:$B,Heron!N$9,Xero!$A:$A,Heron!$A$5,Xero!$E:$E,Heron!$A87)</f>
        <v>2971.42</v>
      </c>
      <c r="O87" s="32">
        <f>SUMIFS(Xero!$F:$F,Xero!$B:$B,Heron!O$9,Xero!$A:$A,Heron!$A$4,Xero!$E:$E,Heron!$A87)+SUMIFS(Xero!$F:$F,Xero!$B:$B,Heron!O$9,Xero!$A:$A,Heron!$A$5,Xero!$E:$E,Heron!$A87)</f>
        <v>3965.7</v>
      </c>
      <c r="P87" s="32">
        <f>SUMIFS(Xero!$F:$F,Xero!$B:$B,Heron!P$9,Xero!$A:$A,Heron!$A$4,Xero!$E:$E,Heron!$A87)+SUMIFS(Xero!$F:$F,Xero!$B:$B,Heron!P$9,Xero!$A:$A,Heron!$A$5,Xero!$E:$E,Heron!$A87)</f>
        <v>1156.4100000000001</v>
      </c>
      <c r="Q87" s="32">
        <f>SUMIFS(Xero!$F:$F,Xero!$B:$B,Heron!Q$9,Xero!$A:$A,Heron!$A$4,Xero!$E:$E,Heron!$A87)+SUMIFS(Xero!$F:$F,Xero!$B:$B,Heron!Q$9,Xero!$A:$A,Heron!$A$5,Xero!$E:$E,Heron!$A87)</f>
        <v>19858.78</v>
      </c>
      <c r="R87" s="32">
        <f>SUMIFS(Xero!$F:$F,Xero!$B:$B,Heron!R$9,Xero!$A:$A,Heron!$A$4,Xero!$E:$E,Heron!$A87)+SUMIFS(Xero!$F:$F,Xero!$B:$B,Heron!R$9,Xero!$A:$A,Heron!$A$5,Xero!$E:$E,Heron!$A87)</f>
        <v>49434.6</v>
      </c>
      <c r="S87" s="32">
        <f>SUMIFS(Xero!$F:$F,Xero!$B:$B,Heron!S$9,Xero!$A:$A,Heron!$A$4,Xero!$E:$E,Heron!$A87)+SUMIFS(Xero!$F:$F,Xero!$B:$B,Heron!S$9,Xero!$A:$A,Heron!$A$5,Xero!$E:$E,Heron!$A87)</f>
        <v>73214.48</v>
      </c>
      <c r="T87" s="32">
        <f>SUMIFS(Xero!$F:$F,Xero!$B:$B,Heron!T$9,Xero!$A:$A,Heron!$A$4,Xero!$E:$E,Heron!$A87)+SUMIFS(Xero!$F:$F,Xero!$B:$B,Heron!T$9,Xero!$A:$A,Heron!$A$5,Xero!$E:$E,Heron!$A87)</f>
        <v>52251.97</v>
      </c>
      <c r="U87" s="32">
        <f>SUMIFS(Xero!$F:$F,Xero!$B:$B,Heron!U$9,Xero!$A:$A,Heron!$A$4,Xero!$E:$E,Heron!$A87)+SUMIFS(Xero!$F:$F,Xero!$B:$B,Heron!U$9,Xero!$A:$A,Heron!$A$5,Xero!$E:$E,Heron!$A87)</f>
        <v>30848.71</v>
      </c>
      <c r="V87" s="32">
        <f>SUMIFS(Xero!$F:$F,Xero!$B:$B,Heron!V$9,Xero!$A:$A,Heron!$A$4,Xero!$E:$E,Heron!$A87)+SUMIFS(Xero!$F:$F,Xero!$B:$B,Heron!V$9,Xero!$A:$A,Heron!$A$5,Xero!$E:$E,Heron!$A87)</f>
        <v>11978.61</v>
      </c>
      <c r="W87" s="32">
        <f>SUMIFS(Xero!$F:$F,Xero!$B:$B,Heron!W$9,Xero!$A:$A,Heron!$A$4,Xero!$E:$E,Heron!$A87)+SUMIFS(Xero!$F:$F,Xero!$B:$B,Heron!W$9,Xero!$A:$A,Heron!$A$5,Xero!$E:$E,Heron!$A87)</f>
        <v>1185.3399999999999</v>
      </c>
      <c r="X87" s="32">
        <f>SUMIFS(Xero!$F:$F,Xero!$B:$B,Heron!X$9,Xero!$A:$A,Heron!$A$4,Xero!$E:$E,Heron!$A87)+SUMIFS(Xero!$F:$F,Xero!$B:$B,Heron!X$9,Xero!$A:$A,Heron!$A$5,Xero!$E:$E,Heron!$A87)</f>
        <v>3173.36</v>
      </c>
      <c r="Y87" s="32">
        <f>SUMIFS(Xero!$F:$F,Xero!$B:$B,Heron!Y$9,Xero!$A:$A,Heron!$A$4,Xero!$E:$E,Heron!$A87)+SUMIFS(Xero!$F:$F,Xero!$B:$B,Heron!Y$9,Xero!$A:$A,Heron!$A$5,Xero!$E:$E,Heron!$A87)</f>
        <v>2354.4499999999998</v>
      </c>
      <c r="Z87" s="32">
        <f>SUMIFS(Xero!$F:$F,Xero!$B:$B,Heron!Z$9,Xero!$A:$A,Heron!$A$4,Xero!$E:$E,Heron!$A87)+SUMIFS(Xero!$F:$F,Xero!$B:$B,Heron!Z$9,Xero!$A:$A,Heron!$A$5,Xero!$E:$E,Heron!$A87)</f>
        <v>1536.81</v>
      </c>
      <c r="AA87" s="32">
        <f>SUMIFS(Xero!$F:$F,Xero!$B:$B,Heron!AA$9,Xero!$A:$A,Heron!$A$4,Xero!$E:$E,Heron!$A87)+SUMIFS(Xero!$F:$F,Xero!$B:$B,Heron!AA$9,Xero!$A:$A,Heron!$A$5,Xero!$E:$E,Heron!$A87)</f>
        <v>-291144.11</v>
      </c>
      <c r="AB87" s="32">
        <f>SUMIFS(Xero!$F:$F,Xero!$B:$B,Heron!AB$9,Xero!$A:$A,Heron!$A$4,Xero!$E:$E,Heron!$A87)+SUMIFS(Xero!$F:$F,Xero!$B:$B,Heron!AB$9,Xero!$A:$A,Heron!$A$5,Xero!$E:$E,Heron!$A87)</f>
        <v>5169.95</v>
      </c>
      <c r="AC87" s="32">
        <f>SUMIFS(Xero!$F:$F,Xero!$B:$B,Heron!AC$9,Xero!$A:$A,Heron!$A$4,Xero!$E:$E,Heron!$A87)+SUMIFS(Xero!$F:$F,Xero!$B:$B,Heron!AC$9,Xero!$A:$A,Heron!$A$5,Xero!$E:$E,Heron!$A87)</f>
        <v>8404.2000000000007</v>
      </c>
      <c r="AD87" s="32">
        <f>SUMIFS(Xero!$F:$F,Xero!$B:$B,Heron!AD$9,Xero!$A:$A,Heron!$A$4,Xero!$E:$E,Heron!$A87)+SUMIFS(Xero!$F:$F,Xero!$B:$B,Heron!AD$9,Xero!$A:$A,Heron!$A$5,Xero!$E:$E,Heron!$A87)</f>
        <v>5264.82</v>
      </c>
      <c r="AE87" s="32">
        <f>SUMIFS(Xero!$F:$F,Xero!$B:$B,Heron!AE$9,Xero!$A:$A,Heron!$A$4,Xero!$E:$E,Heron!$A87)+SUMIFS(Xero!$F:$F,Xero!$B:$B,Heron!AE$9,Xero!$A:$A,Heron!$A$5,Xero!$E:$E,Heron!$A87)</f>
        <v>10523.82</v>
      </c>
      <c r="AF87" s="32">
        <f>SUMIFS(Xero!$F:$F,Xero!$B:$B,Heron!AF$9,Xero!$A:$A,Heron!$A$4,Xero!$E:$E,Heron!$A87)+SUMIFS(Xero!$F:$F,Xero!$B:$B,Heron!AF$9,Xero!$A:$A,Heron!$A$5,Xero!$E:$E,Heron!$A87)</f>
        <v>15190</v>
      </c>
      <c r="AG87" s="32">
        <f>SUMIFS(Xero!$F:$F,Xero!$B:$B,Heron!AG$9,Xero!$A:$A,Heron!$A$4,Xero!$E:$E,Heron!$A87)+SUMIFS(Xero!$F:$F,Xero!$B:$B,Heron!AG$9,Xero!$A:$A,Heron!$A$5,Xero!$E:$E,Heron!$A87)</f>
        <v>12954.16</v>
      </c>
      <c r="AH87" s="32">
        <f>SUMIFS(Xero!$F:$F,Xero!$B:$B,Heron!AH$9,Xero!$A:$A,Heron!$A$4,Xero!$E:$E,Heron!$A87)+SUMIFS(Xero!$F:$F,Xero!$B:$B,Heron!AH$9,Xero!$A:$A,Heron!$A$5,Xero!$E:$E,Heron!$A87)</f>
        <v>15149.62</v>
      </c>
      <c r="AI87" s="32">
        <f>SUMIFS(Xero!$F:$F,Xero!$B:$B,Heron!AI$9,Xero!$A:$A,Heron!$A$4,Xero!$E:$E,Heron!$A87)+SUMIFS(Xero!$F:$F,Xero!$B:$B,Heron!AI$9,Xero!$A:$A,Heron!$A$5,Xero!$E:$E,Heron!$A87)</f>
        <v>19033.8</v>
      </c>
      <c r="AJ87" s="32">
        <f>SUMIFS(Xero!$F:$F,Xero!$B:$B,Heron!AJ$9,Xero!$A:$A,Heron!$A$4,Xero!$E:$E,Heron!$A87)+SUMIFS(Xero!$F:$F,Xero!$B:$B,Heron!AJ$9,Xero!$A:$A,Heron!$A$5,Xero!$E:$E,Heron!$A87)</f>
        <v>17979.75</v>
      </c>
      <c r="AK87" s="32">
        <f>SUMIFS(Xero!$F:$F,Xero!$B:$B,Heron!AK$9,Xero!$A:$A,Heron!$A$4,Xero!$E:$E,Heron!$A87)+SUMIFS(Xero!$F:$F,Xero!$B:$B,Heron!AK$9,Xero!$A:$A,Heron!$A$5,Xero!$E:$E,Heron!$A87)</f>
        <v>11793.8</v>
      </c>
      <c r="AL87" s="32">
        <f>SUMIFS(Xero!$F:$F,Xero!$B:$B,Heron!AL$9,Xero!$A:$A,Heron!$A$4,Xero!$E:$E,Heron!$A87)+SUMIFS(Xero!$F:$F,Xero!$B:$B,Heron!AL$9,Xero!$A:$A,Heron!$A$5,Xero!$E:$E,Heron!$A87)</f>
        <v>7192.15</v>
      </c>
      <c r="AM87" s="32">
        <f>SUMIFS(Xero!$F:$F,Xero!$B:$B,Heron!AM$9,Xero!$A:$A,Heron!$A$4,Xero!$E:$E,Heron!$A87)+SUMIFS(Xero!$F:$F,Xero!$B:$B,Heron!AM$9,Xero!$A:$A,Heron!$A$5,Xero!$E:$E,Heron!$A87)</f>
        <v>6479.02</v>
      </c>
      <c r="AN87" s="32">
        <f>SUMIFS(Xero!$F:$F,Xero!$B:$B,Heron!AN$9,Xero!$A:$A,Heron!$A$4,Xero!$E:$E,Heron!$A87)+SUMIFS(Xero!$F:$F,Xero!$B:$B,Heron!AN$9,Xero!$A:$A,Heron!$A$5,Xero!$E:$E,Heron!$A87)</f>
        <v>0</v>
      </c>
      <c r="AO87" s="32">
        <f>SUMIFS(Xero!$F:$F,Xero!$B:$B,Heron!AO$9,Xero!$A:$A,Heron!$A$4,Xero!$E:$E,Heron!$A87)+SUMIFS(Xero!$F:$F,Xero!$B:$B,Heron!AO$9,Xero!$A:$A,Heron!$A$5,Xero!$E:$E,Heron!$A87)</f>
        <v>0</v>
      </c>
      <c r="AP87" s="32">
        <f>SUMIFS(Xero!$F:$F,Xero!$B:$B,Heron!AP$9,Xero!$A:$A,Heron!$A$4,Xero!$E:$E,Heron!$A87)+SUMIFS(Xero!$F:$F,Xero!$B:$B,Heron!AP$9,Xero!$A:$A,Heron!$A$5,Xero!$E:$E,Heron!$A87)</f>
        <v>0</v>
      </c>
      <c r="AQ87" s="32">
        <f>SUMIFS(Xero!$F:$F,Xero!$B:$B,Heron!AQ$9,Xero!$A:$A,Heron!$A$4,Xero!$E:$E,Heron!$A87)+SUMIFS(Xero!$F:$F,Xero!$B:$B,Heron!AQ$9,Xero!$A:$A,Heron!$A$5,Xero!$E:$E,Heron!$A87)</f>
        <v>0</v>
      </c>
      <c r="AR87" s="32">
        <f>SUMIFS(Xero!$F:$F,Xero!$B:$B,Heron!AR$9,Xero!$A:$A,Heron!$A$4,Xero!$E:$E,Heron!$A87)+SUMIFS(Xero!$F:$F,Xero!$B:$B,Heron!AR$9,Xero!$A:$A,Heron!$A$5,Xero!$E:$E,Heron!$A87)</f>
        <v>0</v>
      </c>
      <c r="AS87" s="32">
        <f>SUMIFS(Xero!$F:$F,Xero!$B:$B,Heron!AS$9,Xero!$A:$A,Heron!$A$4,Xero!$E:$E,Heron!$A87)+SUMIFS(Xero!$F:$F,Xero!$B:$B,Heron!AS$9,Xero!$A:$A,Heron!$A$5,Xero!$E:$E,Heron!$A87)</f>
        <v>0</v>
      </c>
      <c r="AT87" s="32">
        <f>SUMIFS(Xero!$F:$F,Xero!$B:$B,Heron!AT$9,Xero!$A:$A,Heron!$A$4,Xero!$E:$E,Heron!$A87)+SUMIFS(Xero!$F:$F,Xero!$B:$B,Heron!AT$9,Xero!$A:$A,Heron!$A$5,Xero!$E:$E,Heron!$A87)</f>
        <v>0</v>
      </c>
      <c r="AU87" s="32">
        <f>SUMIFS(Xero!$F:$F,Xero!$B:$B,Heron!AU$9,Xero!$A:$A,Heron!$A$4,Xero!$E:$E,Heron!$A87)+SUMIFS(Xero!$F:$F,Xero!$B:$B,Heron!AU$9,Xero!$A:$A,Heron!$A$5,Xero!$E:$E,Heron!$A87)</f>
        <v>0</v>
      </c>
      <c r="AV87" s="32">
        <f>SUMIFS(Xero!$F:$F,Xero!$B:$B,Heron!AV$9,Xero!$A:$A,Heron!$A$4,Xero!$E:$E,Heron!$A87)+SUMIFS(Xero!$F:$F,Xero!$B:$B,Heron!AV$9,Xero!$A:$A,Heron!$A$5,Xero!$E:$E,Heron!$A87)</f>
        <v>0</v>
      </c>
      <c r="AW87" s="32">
        <f>SUMIFS(Xero!$F:$F,Xero!$B:$B,Heron!AW$9,Xero!$A:$A,Heron!$A$4,Xero!$E:$E,Heron!$A87)+SUMIFS(Xero!$F:$F,Xero!$B:$B,Heron!AW$9,Xero!$A:$A,Heron!$A$5,Xero!$E:$E,Heron!$A87)</f>
        <v>0</v>
      </c>
      <c r="AX87" s="32">
        <f>SUMIFS(Xero!$F:$F,Xero!$B:$B,Heron!AX$9,Xero!$A:$A,Heron!$A$4,Xero!$E:$E,Heron!$A87)+SUMIFS(Xero!$F:$F,Xero!$B:$B,Heron!AX$9,Xero!$A:$A,Heron!$A$5,Xero!$E:$E,Heron!$A87)</f>
        <v>0</v>
      </c>
      <c r="AY87" s="32">
        <f>SUMIFS(Xero!$F:$F,Xero!$B:$B,Heron!AY$9,Xero!$A:$A,Heron!$A$4,Xero!$E:$E,Heron!$A87)+SUMIFS(Xero!$F:$F,Xero!$B:$B,Heron!AY$9,Xero!$A:$A,Heron!$A$5,Xero!$E:$E,Heron!$A87)</f>
        <v>0</v>
      </c>
      <c r="AZ87" s="32">
        <f>SUMIFS(Xero!$F:$F,Xero!$B:$B,Heron!AZ$9,Xero!$A:$A,Heron!$A$4,Xero!$E:$E,Heron!$A87)+SUMIFS(Xero!$F:$F,Xero!$B:$B,Heron!AZ$9,Xero!$A:$A,Heron!$A$5,Xero!$E:$E,Heron!$A87)</f>
        <v>0</v>
      </c>
      <c r="BA87" s="32">
        <f>SUMIFS(Xero!$F:$F,Xero!$B:$B,Heron!BA$9,Xero!$A:$A,Heron!$A$4,Xero!$E:$E,Heron!$A87)+SUMIFS(Xero!$F:$F,Xero!$B:$B,Heron!BA$9,Xero!$A:$A,Heron!$A$5,Xero!$E:$E,Heron!$A87)</f>
        <v>0</v>
      </c>
      <c r="BB87" s="32">
        <f>SUMIFS(Xero!$F:$F,Xero!$B:$B,Heron!BB$9,Xero!$A:$A,Heron!$A$4,Xero!$E:$E,Heron!$A87)+SUMIFS(Xero!$F:$F,Xero!$B:$B,Heron!BB$9,Xero!$A:$A,Heron!$A$5,Xero!$E:$E,Heron!$A87)</f>
        <v>0</v>
      </c>
      <c r="BC87" s="32">
        <f>SUMIFS(Xero!$F:$F,Xero!$B:$B,Heron!BC$9,Xero!$A:$A,Heron!$A$4,Xero!$E:$E,Heron!$A87)+SUMIFS(Xero!$F:$F,Xero!$B:$B,Heron!BC$9,Xero!$A:$A,Heron!$A$5,Xero!$E:$E,Heron!$A87)</f>
        <v>0</v>
      </c>
      <c r="BD87" s="32">
        <f>SUMIFS(Xero!$F:$F,Xero!$B:$B,Heron!BD$9,Xero!$A:$A,Heron!$A$4,Xero!$E:$E,Heron!$A87)+SUMIFS(Xero!$F:$F,Xero!$B:$B,Heron!BD$9,Xero!$A:$A,Heron!$A$5,Xero!$E:$E,Heron!$A87)</f>
        <v>0</v>
      </c>
      <c r="BE87" s="32">
        <f>SUMIFS(Xero!$F:$F,Xero!$B:$B,Heron!BE$9,Xero!$A:$A,Heron!$A$4,Xero!$E:$E,Heron!$A87)+SUMIFS(Xero!$F:$F,Xero!$B:$B,Heron!BE$9,Xero!$A:$A,Heron!$A$5,Xero!$E:$E,Heron!$A87)</f>
        <v>0</v>
      </c>
      <c r="BF87" s="32">
        <f t="shared" si="9"/>
        <v>181582.86</v>
      </c>
      <c r="BG87" s="1">
        <f t="shared" si="7"/>
        <v>181582.86</v>
      </c>
      <c r="BH87" s="1">
        <f t="shared" si="8"/>
        <v>0</v>
      </c>
    </row>
    <row r="88" spans="1:60" ht="16" x14ac:dyDescent="0.2">
      <c r="A88" s="31" t="s">
        <v>1065</v>
      </c>
      <c r="D88" s="32">
        <f>SUMIFS(Xero!$F:$F,Xero!$B:$B,Heron!D$9,Xero!$A:$A,Heron!$A$4,Xero!$E:$E,Heron!$A88)+SUMIFS(Xero!$F:$F,Xero!$B:$B,Heron!D$9,Xero!$A:$A,Heron!$A$5,Xero!$E:$E,Heron!$A88)</f>
        <v>0</v>
      </c>
      <c r="E88" s="32">
        <f>SUMIFS(Xero!$F:$F,Xero!$B:$B,Heron!E$9,Xero!$A:$A,Heron!$A$4,Xero!$E:$E,Heron!$A88)+SUMIFS(Xero!$F:$F,Xero!$B:$B,Heron!E$9,Xero!$A:$A,Heron!$A$5,Xero!$E:$E,Heron!$A88)</f>
        <v>0</v>
      </c>
      <c r="F88" s="32">
        <f>SUMIFS(Xero!$F:$F,Xero!$B:$B,Heron!F$9,Xero!$A:$A,Heron!$A$4,Xero!$E:$E,Heron!$A88)+SUMIFS(Xero!$F:$F,Xero!$B:$B,Heron!F$9,Xero!$A:$A,Heron!$A$5,Xero!$E:$E,Heron!$A88)</f>
        <v>0</v>
      </c>
      <c r="G88" s="32">
        <f>SUMIFS(Xero!$F:$F,Xero!$B:$B,Heron!G$9,Xero!$A:$A,Heron!$A$4,Xero!$E:$E,Heron!$A88)+SUMIFS(Xero!$F:$F,Xero!$B:$B,Heron!G$9,Xero!$A:$A,Heron!$A$5,Xero!$E:$E,Heron!$A88)</f>
        <v>0</v>
      </c>
      <c r="H88" s="32">
        <f>SUMIFS(Xero!$F:$F,Xero!$B:$B,Heron!H$9,Xero!$A:$A,Heron!$A$4,Xero!$E:$E,Heron!$A88)+SUMIFS(Xero!$F:$F,Xero!$B:$B,Heron!H$9,Xero!$A:$A,Heron!$A$5,Xero!$E:$E,Heron!$A88)</f>
        <v>0</v>
      </c>
      <c r="I88" s="32">
        <f>SUMIFS(Xero!$F:$F,Xero!$B:$B,Heron!I$9,Xero!$A:$A,Heron!$A$4,Xero!$E:$E,Heron!$A88)+SUMIFS(Xero!$F:$F,Xero!$B:$B,Heron!I$9,Xero!$A:$A,Heron!$A$5,Xero!$E:$E,Heron!$A88)</f>
        <v>0</v>
      </c>
      <c r="J88" s="32">
        <f>SUMIFS(Xero!$F:$F,Xero!$B:$B,Heron!J$9,Xero!$A:$A,Heron!$A$4,Xero!$E:$E,Heron!$A88)+SUMIFS(Xero!$F:$F,Xero!$B:$B,Heron!J$9,Xero!$A:$A,Heron!$A$5,Xero!$E:$E,Heron!$A88)</f>
        <v>0</v>
      </c>
      <c r="K88" s="32">
        <f>SUMIFS(Xero!$F:$F,Xero!$B:$B,Heron!K$9,Xero!$A:$A,Heron!$A$4,Xero!$E:$E,Heron!$A88)+SUMIFS(Xero!$F:$F,Xero!$B:$B,Heron!K$9,Xero!$A:$A,Heron!$A$5,Xero!$E:$E,Heron!$A88)</f>
        <v>0</v>
      </c>
      <c r="L88" s="32">
        <f>SUMIFS(Xero!$F:$F,Xero!$B:$B,Heron!L$9,Xero!$A:$A,Heron!$A$4,Xero!$E:$E,Heron!$A88)+SUMIFS(Xero!$F:$F,Xero!$B:$B,Heron!L$9,Xero!$A:$A,Heron!$A$5,Xero!$E:$E,Heron!$A88)</f>
        <v>0</v>
      </c>
      <c r="M88" s="32">
        <f>SUMIFS(Xero!$F:$F,Xero!$B:$B,Heron!M$9,Xero!$A:$A,Heron!$A$4,Xero!$E:$E,Heron!$A88)+SUMIFS(Xero!$F:$F,Xero!$B:$B,Heron!M$9,Xero!$A:$A,Heron!$A$5,Xero!$E:$E,Heron!$A88)</f>
        <v>0</v>
      </c>
      <c r="N88" s="32">
        <f>SUMIFS(Xero!$F:$F,Xero!$B:$B,Heron!N$9,Xero!$A:$A,Heron!$A$4,Xero!$E:$E,Heron!$A88)+SUMIFS(Xero!$F:$F,Xero!$B:$B,Heron!N$9,Xero!$A:$A,Heron!$A$5,Xero!$E:$E,Heron!$A88)</f>
        <v>0</v>
      </c>
      <c r="O88" s="32">
        <f>SUMIFS(Xero!$F:$F,Xero!$B:$B,Heron!O$9,Xero!$A:$A,Heron!$A$4,Xero!$E:$E,Heron!$A88)+SUMIFS(Xero!$F:$F,Xero!$B:$B,Heron!O$9,Xero!$A:$A,Heron!$A$5,Xero!$E:$E,Heron!$A88)</f>
        <v>0</v>
      </c>
      <c r="P88" s="32">
        <f>SUMIFS(Xero!$F:$F,Xero!$B:$B,Heron!P$9,Xero!$A:$A,Heron!$A$4,Xero!$E:$E,Heron!$A88)+SUMIFS(Xero!$F:$F,Xero!$B:$B,Heron!P$9,Xero!$A:$A,Heron!$A$5,Xero!$E:$E,Heron!$A88)</f>
        <v>0</v>
      </c>
      <c r="Q88" s="32">
        <f>SUMIFS(Xero!$F:$F,Xero!$B:$B,Heron!Q$9,Xero!$A:$A,Heron!$A$4,Xero!$E:$E,Heron!$A88)+SUMIFS(Xero!$F:$F,Xero!$B:$B,Heron!Q$9,Xero!$A:$A,Heron!$A$5,Xero!$E:$E,Heron!$A88)</f>
        <v>0</v>
      </c>
      <c r="R88" s="32">
        <f>SUMIFS(Xero!$F:$F,Xero!$B:$B,Heron!R$9,Xero!$A:$A,Heron!$A$4,Xero!$E:$E,Heron!$A88)+SUMIFS(Xero!$F:$F,Xero!$B:$B,Heron!R$9,Xero!$A:$A,Heron!$A$5,Xero!$E:$E,Heron!$A88)</f>
        <v>0</v>
      </c>
      <c r="S88" s="32">
        <f>SUMIFS(Xero!$F:$F,Xero!$B:$B,Heron!S$9,Xero!$A:$A,Heron!$A$4,Xero!$E:$E,Heron!$A88)+SUMIFS(Xero!$F:$F,Xero!$B:$B,Heron!S$9,Xero!$A:$A,Heron!$A$5,Xero!$E:$E,Heron!$A88)</f>
        <v>0</v>
      </c>
      <c r="T88" s="32">
        <f>SUMIFS(Xero!$F:$F,Xero!$B:$B,Heron!T$9,Xero!$A:$A,Heron!$A$4,Xero!$E:$E,Heron!$A88)+SUMIFS(Xero!$F:$F,Xero!$B:$B,Heron!T$9,Xero!$A:$A,Heron!$A$5,Xero!$E:$E,Heron!$A88)</f>
        <v>0</v>
      </c>
      <c r="U88" s="32">
        <f>SUMIFS(Xero!$F:$F,Xero!$B:$B,Heron!U$9,Xero!$A:$A,Heron!$A$4,Xero!$E:$E,Heron!$A88)+SUMIFS(Xero!$F:$F,Xero!$B:$B,Heron!U$9,Xero!$A:$A,Heron!$A$5,Xero!$E:$E,Heron!$A88)</f>
        <v>0</v>
      </c>
      <c r="V88" s="32">
        <f>SUMIFS(Xero!$F:$F,Xero!$B:$B,Heron!V$9,Xero!$A:$A,Heron!$A$4,Xero!$E:$E,Heron!$A88)+SUMIFS(Xero!$F:$F,Xero!$B:$B,Heron!V$9,Xero!$A:$A,Heron!$A$5,Xero!$E:$E,Heron!$A88)</f>
        <v>0</v>
      </c>
      <c r="W88" s="32">
        <f>SUMIFS(Xero!$F:$F,Xero!$B:$B,Heron!W$9,Xero!$A:$A,Heron!$A$4,Xero!$E:$E,Heron!$A88)+SUMIFS(Xero!$F:$F,Xero!$B:$B,Heron!W$9,Xero!$A:$A,Heron!$A$5,Xero!$E:$E,Heron!$A88)</f>
        <v>0</v>
      </c>
      <c r="X88" s="32">
        <f>SUMIFS(Xero!$F:$F,Xero!$B:$B,Heron!X$9,Xero!$A:$A,Heron!$A$4,Xero!$E:$E,Heron!$A88)+SUMIFS(Xero!$F:$F,Xero!$B:$B,Heron!X$9,Xero!$A:$A,Heron!$A$5,Xero!$E:$E,Heron!$A88)</f>
        <v>0</v>
      </c>
      <c r="Y88" s="32">
        <f>SUMIFS(Xero!$F:$F,Xero!$B:$B,Heron!Y$9,Xero!$A:$A,Heron!$A$4,Xero!$E:$E,Heron!$A88)+SUMIFS(Xero!$F:$F,Xero!$B:$B,Heron!Y$9,Xero!$A:$A,Heron!$A$5,Xero!$E:$E,Heron!$A88)</f>
        <v>0</v>
      </c>
      <c r="Z88" s="32">
        <f>SUMIFS(Xero!$F:$F,Xero!$B:$B,Heron!Z$9,Xero!$A:$A,Heron!$A$4,Xero!$E:$E,Heron!$A88)+SUMIFS(Xero!$F:$F,Xero!$B:$B,Heron!Z$9,Xero!$A:$A,Heron!$A$5,Xero!$E:$E,Heron!$A88)</f>
        <v>0</v>
      </c>
      <c r="AA88" s="32">
        <f>SUMIFS(Xero!$F:$F,Xero!$B:$B,Heron!AA$9,Xero!$A:$A,Heron!$A$4,Xero!$E:$E,Heron!$A88)+SUMIFS(Xero!$F:$F,Xero!$B:$B,Heron!AA$9,Xero!$A:$A,Heron!$A$5,Xero!$E:$E,Heron!$A88)</f>
        <v>0</v>
      </c>
      <c r="AB88" s="32">
        <f>SUMIFS(Xero!$F:$F,Xero!$B:$B,Heron!AB$9,Xero!$A:$A,Heron!$A$4,Xero!$E:$E,Heron!$A88)+SUMIFS(Xero!$F:$F,Xero!$B:$B,Heron!AB$9,Xero!$A:$A,Heron!$A$5,Xero!$E:$E,Heron!$A88)</f>
        <v>0</v>
      </c>
      <c r="AC88" s="32">
        <f>SUMIFS(Xero!$F:$F,Xero!$B:$B,Heron!AC$9,Xero!$A:$A,Heron!$A$4,Xero!$E:$E,Heron!$A88)+SUMIFS(Xero!$F:$F,Xero!$B:$B,Heron!AC$9,Xero!$A:$A,Heron!$A$5,Xero!$E:$E,Heron!$A88)</f>
        <v>0</v>
      </c>
      <c r="AD88" s="32">
        <f>SUMIFS(Xero!$F:$F,Xero!$B:$B,Heron!AD$9,Xero!$A:$A,Heron!$A$4,Xero!$E:$E,Heron!$A88)+SUMIFS(Xero!$F:$F,Xero!$B:$B,Heron!AD$9,Xero!$A:$A,Heron!$A$5,Xero!$E:$E,Heron!$A88)</f>
        <v>0</v>
      </c>
      <c r="AE88" s="32">
        <f>SUMIFS(Xero!$F:$F,Xero!$B:$B,Heron!AE$9,Xero!$A:$A,Heron!$A$4,Xero!$E:$E,Heron!$A88)+SUMIFS(Xero!$F:$F,Xero!$B:$B,Heron!AE$9,Xero!$A:$A,Heron!$A$5,Xero!$E:$E,Heron!$A88)</f>
        <v>0</v>
      </c>
      <c r="AF88" s="32">
        <f>SUMIFS(Xero!$F:$F,Xero!$B:$B,Heron!AF$9,Xero!$A:$A,Heron!$A$4,Xero!$E:$E,Heron!$A88)+SUMIFS(Xero!$F:$F,Xero!$B:$B,Heron!AF$9,Xero!$A:$A,Heron!$A$5,Xero!$E:$E,Heron!$A88)</f>
        <v>20</v>
      </c>
      <c r="AG88" s="32">
        <f>SUMIFS(Xero!$F:$F,Xero!$B:$B,Heron!AG$9,Xero!$A:$A,Heron!$A$4,Xero!$E:$E,Heron!$A88)+SUMIFS(Xero!$F:$F,Xero!$B:$B,Heron!AG$9,Xero!$A:$A,Heron!$A$5,Xero!$E:$E,Heron!$A88)</f>
        <v>0</v>
      </c>
      <c r="AH88" s="32">
        <f>SUMIFS(Xero!$F:$F,Xero!$B:$B,Heron!AH$9,Xero!$A:$A,Heron!$A$4,Xero!$E:$E,Heron!$A88)+SUMIFS(Xero!$F:$F,Xero!$B:$B,Heron!AH$9,Xero!$A:$A,Heron!$A$5,Xero!$E:$E,Heron!$A88)</f>
        <v>0</v>
      </c>
      <c r="AI88" s="32">
        <f>SUMIFS(Xero!$F:$F,Xero!$B:$B,Heron!AI$9,Xero!$A:$A,Heron!$A$4,Xero!$E:$E,Heron!$A88)+SUMIFS(Xero!$F:$F,Xero!$B:$B,Heron!AI$9,Xero!$A:$A,Heron!$A$5,Xero!$E:$E,Heron!$A88)</f>
        <v>0</v>
      </c>
      <c r="AJ88" s="32">
        <f>SUMIFS(Xero!$F:$F,Xero!$B:$B,Heron!AJ$9,Xero!$A:$A,Heron!$A$4,Xero!$E:$E,Heron!$A88)+SUMIFS(Xero!$F:$F,Xero!$B:$B,Heron!AJ$9,Xero!$A:$A,Heron!$A$5,Xero!$E:$E,Heron!$A88)</f>
        <v>0</v>
      </c>
      <c r="AK88" s="32">
        <f>SUMIFS(Xero!$F:$F,Xero!$B:$B,Heron!AK$9,Xero!$A:$A,Heron!$A$4,Xero!$E:$E,Heron!$A88)+SUMIFS(Xero!$F:$F,Xero!$B:$B,Heron!AK$9,Xero!$A:$A,Heron!$A$5,Xero!$E:$E,Heron!$A88)</f>
        <v>0</v>
      </c>
      <c r="AL88" s="32">
        <f>SUMIFS(Xero!$F:$F,Xero!$B:$B,Heron!AL$9,Xero!$A:$A,Heron!$A$4,Xero!$E:$E,Heron!$A88)+SUMIFS(Xero!$F:$F,Xero!$B:$B,Heron!AL$9,Xero!$A:$A,Heron!$A$5,Xero!$E:$E,Heron!$A88)</f>
        <v>0</v>
      </c>
      <c r="AM88" s="32">
        <f>SUMIFS(Xero!$F:$F,Xero!$B:$B,Heron!AM$9,Xero!$A:$A,Heron!$A$4,Xero!$E:$E,Heron!$A88)+SUMIFS(Xero!$F:$F,Xero!$B:$B,Heron!AM$9,Xero!$A:$A,Heron!$A$5,Xero!$E:$E,Heron!$A88)</f>
        <v>0</v>
      </c>
      <c r="AN88" s="32">
        <f>SUMIFS(Xero!$F:$F,Xero!$B:$B,Heron!AN$9,Xero!$A:$A,Heron!$A$4,Xero!$E:$E,Heron!$A88)+SUMIFS(Xero!$F:$F,Xero!$B:$B,Heron!AN$9,Xero!$A:$A,Heron!$A$5,Xero!$E:$E,Heron!$A88)</f>
        <v>0</v>
      </c>
      <c r="AO88" s="32">
        <f>SUMIFS(Xero!$F:$F,Xero!$B:$B,Heron!AO$9,Xero!$A:$A,Heron!$A$4,Xero!$E:$E,Heron!$A88)+SUMIFS(Xero!$F:$F,Xero!$B:$B,Heron!AO$9,Xero!$A:$A,Heron!$A$5,Xero!$E:$E,Heron!$A88)</f>
        <v>0</v>
      </c>
      <c r="AP88" s="32">
        <f>SUMIFS(Xero!$F:$F,Xero!$B:$B,Heron!AP$9,Xero!$A:$A,Heron!$A$4,Xero!$E:$E,Heron!$A88)+SUMIFS(Xero!$F:$F,Xero!$B:$B,Heron!AP$9,Xero!$A:$A,Heron!$A$5,Xero!$E:$E,Heron!$A88)</f>
        <v>0</v>
      </c>
      <c r="AQ88" s="32">
        <f>SUMIFS(Xero!$F:$F,Xero!$B:$B,Heron!AQ$9,Xero!$A:$A,Heron!$A$4,Xero!$E:$E,Heron!$A88)+SUMIFS(Xero!$F:$F,Xero!$B:$B,Heron!AQ$9,Xero!$A:$A,Heron!$A$5,Xero!$E:$E,Heron!$A88)</f>
        <v>0</v>
      </c>
      <c r="AR88" s="32">
        <f>SUMIFS(Xero!$F:$F,Xero!$B:$B,Heron!AR$9,Xero!$A:$A,Heron!$A$4,Xero!$E:$E,Heron!$A88)+SUMIFS(Xero!$F:$F,Xero!$B:$B,Heron!AR$9,Xero!$A:$A,Heron!$A$5,Xero!$E:$E,Heron!$A88)</f>
        <v>0</v>
      </c>
      <c r="AS88" s="32">
        <f>SUMIFS(Xero!$F:$F,Xero!$B:$B,Heron!AS$9,Xero!$A:$A,Heron!$A$4,Xero!$E:$E,Heron!$A88)+SUMIFS(Xero!$F:$F,Xero!$B:$B,Heron!AS$9,Xero!$A:$A,Heron!$A$5,Xero!$E:$E,Heron!$A88)</f>
        <v>0</v>
      </c>
      <c r="AT88" s="32">
        <f>SUMIFS(Xero!$F:$F,Xero!$B:$B,Heron!AT$9,Xero!$A:$A,Heron!$A$4,Xero!$E:$E,Heron!$A88)+SUMIFS(Xero!$F:$F,Xero!$B:$B,Heron!AT$9,Xero!$A:$A,Heron!$A$5,Xero!$E:$E,Heron!$A88)</f>
        <v>0</v>
      </c>
      <c r="AU88" s="32">
        <f>SUMIFS(Xero!$F:$F,Xero!$B:$B,Heron!AU$9,Xero!$A:$A,Heron!$A$4,Xero!$E:$E,Heron!$A88)+SUMIFS(Xero!$F:$F,Xero!$B:$B,Heron!AU$9,Xero!$A:$A,Heron!$A$5,Xero!$E:$E,Heron!$A88)</f>
        <v>0</v>
      </c>
      <c r="AV88" s="32">
        <f>SUMIFS(Xero!$F:$F,Xero!$B:$B,Heron!AV$9,Xero!$A:$A,Heron!$A$4,Xero!$E:$E,Heron!$A88)+SUMIFS(Xero!$F:$F,Xero!$B:$B,Heron!AV$9,Xero!$A:$A,Heron!$A$5,Xero!$E:$E,Heron!$A88)</f>
        <v>0</v>
      </c>
      <c r="AW88" s="32">
        <f>SUMIFS(Xero!$F:$F,Xero!$B:$B,Heron!AW$9,Xero!$A:$A,Heron!$A$4,Xero!$E:$E,Heron!$A88)+SUMIFS(Xero!$F:$F,Xero!$B:$B,Heron!AW$9,Xero!$A:$A,Heron!$A$5,Xero!$E:$E,Heron!$A88)</f>
        <v>0</v>
      </c>
      <c r="AX88" s="32">
        <f>SUMIFS(Xero!$F:$F,Xero!$B:$B,Heron!AX$9,Xero!$A:$A,Heron!$A$4,Xero!$E:$E,Heron!$A88)+SUMIFS(Xero!$F:$F,Xero!$B:$B,Heron!AX$9,Xero!$A:$A,Heron!$A$5,Xero!$E:$E,Heron!$A88)</f>
        <v>0</v>
      </c>
      <c r="AY88" s="32">
        <f>SUMIFS(Xero!$F:$F,Xero!$B:$B,Heron!AY$9,Xero!$A:$A,Heron!$A$4,Xero!$E:$E,Heron!$A88)+SUMIFS(Xero!$F:$F,Xero!$B:$B,Heron!AY$9,Xero!$A:$A,Heron!$A$5,Xero!$E:$E,Heron!$A88)</f>
        <v>0</v>
      </c>
      <c r="AZ88" s="32">
        <f>SUMIFS(Xero!$F:$F,Xero!$B:$B,Heron!AZ$9,Xero!$A:$A,Heron!$A$4,Xero!$E:$E,Heron!$A88)+SUMIFS(Xero!$F:$F,Xero!$B:$B,Heron!AZ$9,Xero!$A:$A,Heron!$A$5,Xero!$E:$E,Heron!$A88)</f>
        <v>0</v>
      </c>
      <c r="BA88" s="32">
        <f>SUMIFS(Xero!$F:$F,Xero!$B:$B,Heron!BA$9,Xero!$A:$A,Heron!$A$4,Xero!$E:$E,Heron!$A88)+SUMIFS(Xero!$F:$F,Xero!$B:$B,Heron!BA$9,Xero!$A:$A,Heron!$A$5,Xero!$E:$E,Heron!$A88)</f>
        <v>0</v>
      </c>
      <c r="BB88" s="32">
        <f>SUMIFS(Xero!$F:$F,Xero!$B:$B,Heron!BB$9,Xero!$A:$A,Heron!$A$4,Xero!$E:$E,Heron!$A88)+SUMIFS(Xero!$F:$F,Xero!$B:$B,Heron!BB$9,Xero!$A:$A,Heron!$A$5,Xero!$E:$E,Heron!$A88)</f>
        <v>0</v>
      </c>
      <c r="BC88" s="32">
        <f>SUMIFS(Xero!$F:$F,Xero!$B:$B,Heron!BC$9,Xero!$A:$A,Heron!$A$4,Xero!$E:$E,Heron!$A88)+SUMIFS(Xero!$F:$F,Xero!$B:$B,Heron!BC$9,Xero!$A:$A,Heron!$A$5,Xero!$E:$E,Heron!$A88)</f>
        <v>0</v>
      </c>
      <c r="BD88" s="32">
        <f>SUMIFS(Xero!$F:$F,Xero!$B:$B,Heron!BD$9,Xero!$A:$A,Heron!$A$4,Xero!$E:$E,Heron!$A88)+SUMIFS(Xero!$F:$F,Xero!$B:$B,Heron!BD$9,Xero!$A:$A,Heron!$A$5,Xero!$E:$E,Heron!$A88)</f>
        <v>0</v>
      </c>
      <c r="BE88" s="32">
        <f>SUMIFS(Xero!$F:$F,Xero!$B:$B,Heron!BE$9,Xero!$A:$A,Heron!$A$4,Xero!$E:$E,Heron!$A88)+SUMIFS(Xero!$F:$F,Xero!$B:$B,Heron!BE$9,Xero!$A:$A,Heron!$A$5,Xero!$E:$E,Heron!$A88)</f>
        <v>0</v>
      </c>
      <c r="BF88" s="32">
        <f t="shared" si="9"/>
        <v>20</v>
      </c>
      <c r="BG88" s="1">
        <f t="shared" si="7"/>
        <v>20</v>
      </c>
      <c r="BH88" s="1">
        <f t="shared" si="8"/>
        <v>0</v>
      </c>
    </row>
    <row r="89" spans="1:60" ht="16" x14ac:dyDescent="0.2">
      <c r="A89" s="31" t="s">
        <v>1080</v>
      </c>
      <c r="D89" s="32">
        <f>SUMIFS(Xero!$F:$F,Xero!$B:$B,Heron!D$9,Xero!$A:$A,Heron!$A$4,Xero!$E:$E,Heron!$A89)+SUMIFS(Xero!$F:$F,Xero!$B:$B,Heron!D$9,Xero!$A:$A,Heron!$A$5,Xero!$E:$E,Heron!$A89)</f>
        <v>0</v>
      </c>
      <c r="E89" s="32">
        <f>SUMIFS(Xero!$F:$F,Xero!$B:$B,Heron!E$9,Xero!$A:$A,Heron!$A$4,Xero!$E:$E,Heron!$A89)+SUMIFS(Xero!$F:$F,Xero!$B:$B,Heron!E$9,Xero!$A:$A,Heron!$A$5,Xero!$E:$E,Heron!$A89)</f>
        <v>0</v>
      </c>
      <c r="F89" s="32">
        <f>SUMIFS(Xero!$F:$F,Xero!$B:$B,Heron!F$9,Xero!$A:$A,Heron!$A$4,Xero!$E:$E,Heron!$A89)+SUMIFS(Xero!$F:$F,Xero!$B:$B,Heron!F$9,Xero!$A:$A,Heron!$A$5,Xero!$E:$E,Heron!$A89)</f>
        <v>765</v>
      </c>
      <c r="G89" s="32">
        <f>SUMIFS(Xero!$F:$F,Xero!$B:$B,Heron!G$9,Xero!$A:$A,Heron!$A$4,Xero!$E:$E,Heron!$A89)+SUMIFS(Xero!$F:$F,Xero!$B:$B,Heron!G$9,Xero!$A:$A,Heron!$A$5,Xero!$E:$E,Heron!$A89)</f>
        <v>0</v>
      </c>
      <c r="H89" s="32">
        <f>SUMIFS(Xero!$F:$F,Xero!$B:$B,Heron!H$9,Xero!$A:$A,Heron!$A$4,Xero!$E:$E,Heron!$A89)+SUMIFS(Xero!$F:$F,Xero!$B:$B,Heron!H$9,Xero!$A:$A,Heron!$A$5,Xero!$E:$E,Heron!$A89)</f>
        <v>0</v>
      </c>
      <c r="I89" s="32">
        <f>SUMIFS(Xero!$F:$F,Xero!$B:$B,Heron!I$9,Xero!$A:$A,Heron!$A$4,Xero!$E:$E,Heron!$A89)+SUMIFS(Xero!$F:$F,Xero!$B:$B,Heron!I$9,Xero!$A:$A,Heron!$A$5,Xero!$E:$E,Heron!$A89)</f>
        <v>0</v>
      </c>
      <c r="J89" s="32">
        <f>SUMIFS(Xero!$F:$F,Xero!$B:$B,Heron!J$9,Xero!$A:$A,Heron!$A$4,Xero!$E:$E,Heron!$A89)+SUMIFS(Xero!$F:$F,Xero!$B:$B,Heron!J$9,Xero!$A:$A,Heron!$A$5,Xero!$E:$E,Heron!$A89)</f>
        <v>0</v>
      </c>
      <c r="K89" s="32">
        <f>SUMIFS(Xero!$F:$F,Xero!$B:$B,Heron!K$9,Xero!$A:$A,Heron!$A$4,Xero!$E:$E,Heron!$A89)+SUMIFS(Xero!$F:$F,Xero!$B:$B,Heron!K$9,Xero!$A:$A,Heron!$A$5,Xero!$E:$E,Heron!$A89)</f>
        <v>0</v>
      </c>
      <c r="L89" s="32">
        <f>SUMIFS(Xero!$F:$F,Xero!$B:$B,Heron!L$9,Xero!$A:$A,Heron!$A$4,Xero!$E:$E,Heron!$A89)+SUMIFS(Xero!$F:$F,Xero!$B:$B,Heron!L$9,Xero!$A:$A,Heron!$A$5,Xero!$E:$E,Heron!$A89)</f>
        <v>0</v>
      </c>
      <c r="M89" s="32">
        <f>SUMIFS(Xero!$F:$F,Xero!$B:$B,Heron!M$9,Xero!$A:$A,Heron!$A$4,Xero!$E:$E,Heron!$A89)+SUMIFS(Xero!$F:$F,Xero!$B:$B,Heron!M$9,Xero!$A:$A,Heron!$A$5,Xero!$E:$E,Heron!$A89)</f>
        <v>0</v>
      </c>
      <c r="N89" s="32">
        <f>SUMIFS(Xero!$F:$F,Xero!$B:$B,Heron!N$9,Xero!$A:$A,Heron!$A$4,Xero!$E:$E,Heron!$A89)+SUMIFS(Xero!$F:$F,Xero!$B:$B,Heron!N$9,Xero!$A:$A,Heron!$A$5,Xero!$E:$E,Heron!$A89)</f>
        <v>0</v>
      </c>
      <c r="O89" s="32">
        <f>SUMIFS(Xero!$F:$F,Xero!$B:$B,Heron!O$9,Xero!$A:$A,Heron!$A$4,Xero!$E:$E,Heron!$A89)+SUMIFS(Xero!$F:$F,Xero!$B:$B,Heron!O$9,Xero!$A:$A,Heron!$A$5,Xero!$E:$E,Heron!$A89)</f>
        <v>0</v>
      </c>
      <c r="P89" s="32">
        <f>SUMIFS(Xero!$F:$F,Xero!$B:$B,Heron!P$9,Xero!$A:$A,Heron!$A$4,Xero!$E:$E,Heron!$A89)+SUMIFS(Xero!$F:$F,Xero!$B:$B,Heron!P$9,Xero!$A:$A,Heron!$A$5,Xero!$E:$E,Heron!$A89)</f>
        <v>0</v>
      </c>
      <c r="Q89" s="32">
        <f>SUMIFS(Xero!$F:$F,Xero!$B:$B,Heron!Q$9,Xero!$A:$A,Heron!$A$4,Xero!$E:$E,Heron!$A89)+SUMIFS(Xero!$F:$F,Xero!$B:$B,Heron!Q$9,Xero!$A:$A,Heron!$A$5,Xero!$E:$E,Heron!$A89)</f>
        <v>0</v>
      </c>
      <c r="R89" s="32">
        <f>SUMIFS(Xero!$F:$F,Xero!$B:$B,Heron!R$9,Xero!$A:$A,Heron!$A$4,Xero!$E:$E,Heron!$A89)+SUMIFS(Xero!$F:$F,Xero!$B:$B,Heron!R$9,Xero!$A:$A,Heron!$A$5,Xero!$E:$E,Heron!$A89)</f>
        <v>0</v>
      </c>
      <c r="S89" s="32">
        <f>SUMIFS(Xero!$F:$F,Xero!$B:$B,Heron!S$9,Xero!$A:$A,Heron!$A$4,Xero!$E:$E,Heron!$A89)+SUMIFS(Xero!$F:$F,Xero!$B:$B,Heron!S$9,Xero!$A:$A,Heron!$A$5,Xero!$E:$E,Heron!$A89)</f>
        <v>0</v>
      </c>
      <c r="T89" s="32">
        <f>SUMIFS(Xero!$F:$F,Xero!$B:$B,Heron!T$9,Xero!$A:$A,Heron!$A$4,Xero!$E:$E,Heron!$A89)+SUMIFS(Xero!$F:$F,Xero!$B:$B,Heron!T$9,Xero!$A:$A,Heron!$A$5,Xero!$E:$E,Heron!$A89)</f>
        <v>0</v>
      </c>
      <c r="U89" s="32">
        <f>SUMIFS(Xero!$F:$F,Xero!$B:$B,Heron!U$9,Xero!$A:$A,Heron!$A$4,Xero!$E:$E,Heron!$A89)+SUMIFS(Xero!$F:$F,Xero!$B:$B,Heron!U$9,Xero!$A:$A,Heron!$A$5,Xero!$E:$E,Heron!$A89)</f>
        <v>0</v>
      </c>
      <c r="V89" s="32">
        <f>SUMIFS(Xero!$F:$F,Xero!$B:$B,Heron!V$9,Xero!$A:$A,Heron!$A$4,Xero!$E:$E,Heron!$A89)+SUMIFS(Xero!$F:$F,Xero!$B:$B,Heron!V$9,Xero!$A:$A,Heron!$A$5,Xero!$E:$E,Heron!$A89)</f>
        <v>3404.62</v>
      </c>
      <c r="W89" s="32">
        <f>SUMIFS(Xero!$F:$F,Xero!$B:$B,Heron!W$9,Xero!$A:$A,Heron!$A$4,Xero!$E:$E,Heron!$A89)+SUMIFS(Xero!$F:$F,Xero!$B:$B,Heron!W$9,Xero!$A:$A,Heron!$A$5,Xero!$E:$E,Heron!$A89)</f>
        <v>0</v>
      </c>
      <c r="X89" s="32">
        <f>SUMIFS(Xero!$F:$F,Xero!$B:$B,Heron!X$9,Xero!$A:$A,Heron!$A$4,Xero!$E:$E,Heron!$A89)+SUMIFS(Xero!$F:$F,Xero!$B:$B,Heron!X$9,Xero!$A:$A,Heron!$A$5,Xero!$E:$E,Heron!$A89)</f>
        <v>0</v>
      </c>
      <c r="Y89" s="32">
        <f>SUMIFS(Xero!$F:$F,Xero!$B:$B,Heron!Y$9,Xero!$A:$A,Heron!$A$4,Xero!$E:$E,Heron!$A89)+SUMIFS(Xero!$F:$F,Xero!$B:$B,Heron!Y$9,Xero!$A:$A,Heron!$A$5,Xero!$E:$E,Heron!$A89)</f>
        <v>0</v>
      </c>
      <c r="Z89" s="32">
        <f>SUMIFS(Xero!$F:$F,Xero!$B:$B,Heron!Z$9,Xero!$A:$A,Heron!$A$4,Xero!$E:$E,Heron!$A89)+SUMIFS(Xero!$F:$F,Xero!$B:$B,Heron!Z$9,Xero!$A:$A,Heron!$A$5,Xero!$E:$E,Heron!$A89)</f>
        <v>0</v>
      </c>
      <c r="AA89" s="32">
        <f>SUMIFS(Xero!$F:$F,Xero!$B:$B,Heron!AA$9,Xero!$A:$A,Heron!$A$4,Xero!$E:$E,Heron!$A89)+SUMIFS(Xero!$F:$F,Xero!$B:$B,Heron!AA$9,Xero!$A:$A,Heron!$A$5,Xero!$E:$E,Heron!$A89)</f>
        <v>0</v>
      </c>
      <c r="AB89" s="32">
        <f>SUMIFS(Xero!$F:$F,Xero!$B:$B,Heron!AB$9,Xero!$A:$A,Heron!$A$4,Xero!$E:$E,Heron!$A89)+SUMIFS(Xero!$F:$F,Xero!$B:$B,Heron!AB$9,Xero!$A:$A,Heron!$A$5,Xero!$E:$E,Heron!$A89)</f>
        <v>0</v>
      </c>
      <c r="AC89" s="32">
        <f>SUMIFS(Xero!$F:$F,Xero!$B:$B,Heron!AC$9,Xero!$A:$A,Heron!$A$4,Xero!$E:$E,Heron!$A89)+SUMIFS(Xero!$F:$F,Xero!$B:$B,Heron!AC$9,Xero!$A:$A,Heron!$A$5,Xero!$E:$E,Heron!$A89)</f>
        <v>0</v>
      </c>
      <c r="AD89" s="32">
        <f>SUMIFS(Xero!$F:$F,Xero!$B:$B,Heron!AD$9,Xero!$A:$A,Heron!$A$4,Xero!$E:$E,Heron!$A89)+SUMIFS(Xero!$F:$F,Xero!$B:$B,Heron!AD$9,Xero!$A:$A,Heron!$A$5,Xero!$E:$E,Heron!$A89)</f>
        <v>0</v>
      </c>
      <c r="AE89" s="32">
        <f>SUMIFS(Xero!$F:$F,Xero!$B:$B,Heron!AE$9,Xero!$A:$A,Heron!$A$4,Xero!$E:$E,Heron!$A89)+SUMIFS(Xero!$F:$F,Xero!$B:$B,Heron!AE$9,Xero!$A:$A,Heron!$A$5,Xero!$E:$E,Heron!$A89)</f>
        <v>0</v>
      </c>
      <c r="AF89" s="32">
        <f>SUMIFS(Xero!$F:$F,Xero!$B:$B,Heron!AF$9,Xero!$A:$A,Heron!$A$4,Xero!$E:$E,Heron!$A89)+SUMIFS(Xero!$F:$F,Xero!$B:$B,Heron!AF$9,Xero!$A:$A,Heron!$A$5,Xero!$E:$E,Heron!$A89)</f>
        <v>0</v>
      </c>
      <c r="AG89" s="32">
        <f>SUMIFS(Xero!$F:$F,Xero!$B:$B,Heron!AG$9,Xero!$A:$A,Heron!$A$4,Xero!$E:$E,Heron!$A89)+SUMIFS(Xero!$F:$F,Xero!$B:$B,Heron!AG$9,Xero!$A:$A,Heron!$A$5,Xero!$E:$E,Heron!$A89)</f>
        <v>0</v>
      </c>
      <c r="AH89" s="32">
        <f>SUMIFS(Xero!$F:$F,Xero!$B:$B,Heron!AH$9,Xero!$A:$A,Heron!$A$4,Xero!$E:$E,Heron!$A89)+SUMIFS(Xero!$F:$F,Xero!$B:$B,Heron!AH$9,Xero!$A:$A,Heron!$A$5,Xero!$E:$E,Heron!$A89)</f>
        <v>0</v>
      </c>
      <c r="AI89" s="32">
        <f>SUMIFS(Xero!$F:$F,Xero!$B:$B,Heron!AI$9,Xero!$A:$A,Heron!$A$4,Xero!$E:$E,Heron!$A89)+SUMIFS(Xero!$F:$F,Xero!$B:$B,Heron!AI$9,Xero!$A:$A,Heron!$A$5,Xero!$E:$E,Heron!$A89)</f>
        <v>0</v>
      </c>
      <c r="AJ89" s="32">
        <f>SUMIFS(Xero!$F:$F,Xero!$B:$B,Heron!AJ$9,Xero!$A:$A,Heron!$A$4,Xero!$E:$E,Heron!$A89)+SUMIFS(Xero!$F:$F,Xero!$B:$B,Heron!AJ$9,Xero!$A:$A,Heron!$A$5,Xero!$E:$E,Heron!$A89)</f>
        <v>0</v>
      </c>
      <c r="AK89" s="32">
        <f>SUMIFS(Xero!$F:$F,Xero!$B:$B,Heron!AK$9,Xero!$A:$A,Heron!$A$4,Xero!$E:$E,Heron!$A89)+SUMIFS(Xero!$F:$F,Xero!$B:$B,Heron!AK$9,Xero!$A:$A,Heron!$A$5,Xero!$E:$E,Heron!$A89)</f>
        <v>0</v>
      </c>
      <c r="AL89" s="32">
        <f>SUMIFS(Xero!$F:$F,Xero!$B:$B,Heron!AL$9,Xero!$A:$A,Heron!$A$4,Xero!$E:$E,Heron!$A89)+SUMIFS(Xero!$F:$F,Xero!$B:$B,Heron!AL$9,Xero!$A:$A,Heron!$A$5,Xero!$E:$E,Heron!$A89)</f>
        <v>0</v>
      </c>
      <c r="AM89" s="32">
        <f>SUMIFS(Xero!$F:$F,Xero!$B:$B,Heron!AM$9,Xero!$A:$A,Heron!$A$4,Xero!$E:$E,Heron!$A89)+SUMIFS(Xero!$F:$F,Xero!$B:$B,Heron!AM$9,Xero!$A:$A,Heron!$A$5,Xero!$E:$E,Heron!$A89)</f>
        <v>0</v>
      </c>
      <c r="AN89" s="32">
        <f>SUMIFS(Xero!$F:$F,Xero!$B:$B,Heron!AN$9,Xero!$A:$A,Heron!$A$4,Xero!$E:$E,Heron!$A89)+SUMIFS(Xero!$F:$F,Xero!$B:$B,Heron!AN$9,Xero!$A:$A,Heron!$A$5,Xero!$E:$E,Heron!$A89)</f>
        <v>0</v>
      </c>
      <c r="AO89" s="32">
        <f>SUMIFS(Xero!$F:$F,Xero!$B:$B,Heron!AO$9,Xero!$A:$A,Heron!$A$4,Xero!$E:$E,Heron!$A89)+SUMIFS(Xero!$F:$F,Xero!$B:$B,Heron!AO$9,Xero!$A:$A,Heron!$A$5,Xero!$E:$E,Heron!$A89)</f>
        <v>0</v>
      </c>
      <c r="AP89" s="32">
        <f>SUMIFS(Xero!$F:$F,Xero!$B:$B,Heron!AP$9,Xero!$A:$A,Heron!$A$4,Xero!$E:$E,Heron!$A89)+SUMIFS(Xero!$F:$F,Xero!$B:$B,Heron!AP$9,Xero!$A:$A,Heron!$A$5,Xero!$E:$E,Heron!$A89)</f>
        <v>0</v>
      </c>
      <c r="AQ89" s="32">
        <f>SUMIFS(Xero!$F:$F,Xero!$B:$B,Heron!AQ$9,Xero!$A:$A,Heron!$A$4,Xero!$E:$E,Heron!$A89)+SUMIFS(Xero!$F:$F,Xero!$B:$B,Heron!AQ$9,Xero!$A:$A,Heron!$A$5,Xero!$E:$E,Heron!$A89)</f>
        <v>0</v>
      </c>
      <c r="AR89" s="32">
        <f>SUMIFS(Xero!$F:$F,Xero!$B:$B,Heron!AR$9,Xero!$A:$A,Heron!$A$4,Xero!$E:$E,Heron!$A89)+SUMIFS(Xero!$F:$F,Xero!$B:$B,Heron!AR$9,Xero!$A:$A,Heron!$A$5,Xero!$E:$E,Heron!$A89)</f>
        <v>0</v>
      </c>
      <c r="AS89" s="32">
        <f>SUMIFS(Xero!$F:$F,Xero!$B:$B,Heron!AS$9,Xero!$A:$A,Heron!$A$4,Xero!$E:$E,Heron!$A89)+SUMIFS(Xero!$F:$F,Xero!$B:$B,Heron!AS$9,Xero!$A:$A,Heron!$A$5,Xero!$E:$E,Heron!$A89)</f>
        <v>0</v>
      </c>
      <c r="AT89" s="32">
        <f>SUMIFS(Xero!$F:$F,Xero!$B:$B,Heron!AT$9,Xero!$A:$A,Heron!$A$4,Xero!$E:$E,Heron!$A89)+SUMIFS(Xero!$F:$F,Xero!$B:$B,Heron!AT$9,Xero!$A:$A,Heron!$A$5,Xero!$E:$E,Heron!$A89)</f>
        <v>0</v>
      </c>
      <c r="AU89" s="32">
        <f>SUMIFS(Xero!$F:$F,Xero!$B:$B,Heron!AU$9,Xero!$A:$A,Heron!$A$4,Xero!$E:$E,Heron!$A89)+SUMIFS(Xero!$F:$F,Xero!$B:$B,Heron!AU$9,Xero!$A:$A,Heron!$A$5,Xero!$E:$E,Heron!$A89)</f>
        <v>0</v>
      </c>
      <c r="AV89" s="32">
        <f>SUMIFS(Xero!$F:$F,Xero!$B:$B,Heron!AV$9,Xero!$A:$A,Heron!$A$4,Xero!$E:$E,Heron!$A89)+SUMIFS(Xero!$F:$F,Xero!$B:$B,Heron!AV$9,Xero!$A:$A,Heron!$A$5,Xero!$E:$E,Heron!$A89)</f>
        <v>0</v>
      </c>
      <c r="AW89" s="32">
        <f>SUMIFS(Xero!$F:$F,Xero!$B:$B,Heron!AW$9,Xero!$A:$A,Heron!$A$4,Xero!$E:$E,Heron!$A89)+SUMIFS(Xero!$F:$F,Xero!$B:$B,Heron!AW$9,Xero!$A:$A,Heron!$A$5,Xero!$E:$E,Heron!$A89)</f>
        <v>0</v>
      </c>
      <c r="AX89" s="32">
        <f>SUMIFS(Xero!$F:$F,Xero!$B:$B,Heron!AX$9,Xero!$A:$A,Heron!$A$4,Xero!$E:$E,Heron!$A89)+SUMIFS(Xero!$F:$F,Xero!$B:$B,Heron!AX$9,Xero!$A:$A,Heron!$A$5,Xero!$E:$E,Heron!$A89)</f>
        <v>0</v>
      </c>
      <c r="AY89" s="32">
        <f>SUMIFS(Xero!$F:$F,Xero!$B:$B,Heron!AY$9,Xero!$A:$A,Heron!$A$4,Xero!$E:$E,Heron!$A89)+SUMIFS(Xero!$F:$F,Xero!$B:$B,Heron!AY$9,Xero!$A:$A,Heron!$A$5,Xero!$E:$E,Heron!$A89)</f>
        <v>0</v>
      </c>
      <c r="AZ89" s="32">
        <f>SUMIFS(Xero!$F:$F,Xero!$B:$B,Heron!AZ$9,Xero!$A:$A,Heron!$A$4,Xero!$E:$E,Heron!$A89)+SUMIFS(Xero!$F:$F,Xero!$B:$B,Heron!AZ$9,Xero!$A:$A,Heron!$A$5,Xero!$E:$E,Heron!$A89)</f>
        <v>0</v>
      </c>
      <c r="BA89" s="32">
        <f>SUMIFS(Xero!$F:$F,Xero!$B:$B,Heron!BA$9,Xero!$A:$A,Heron!$A$4,Xero!$E:$E,Heron!$A89)+SUMIFS(Xero!$F:$F,Xero!$B:$B,Heron!BA$9,Xero!$A:$A,Heron!$A$5,Xero!$E:$E,Heron!$A89)</f>
        <v>0</v>
      </c>
      <c r="BB89" s="32">
        <f>SUMIFS(Xero!$F:$F,Xero!$B:$B,Heron!BB$9,Xero!$A:$A,Heron!$A$4,Xero!$E:$E,Heron!$A89)+SUMIFS(Xero!$F:$F,Xero!$B:$B,Heron!BB$9,Xero!$A:$A,Heron!$A$5,Xero!$E:$E,Heron!$A89)</f>
        <v>0</v>
      </c>
      <c r="BC89" s="32">
        <f>SUMIFS(Xero!$F:$F,Xero!$B:$B,Heron!BC$9,Xero!$A:$A,Heron!$A$4,Xero!$E:$E,Heron!$A89)+SUMIFS(Xero!$F:$F,Xero!$B:$B,Heron!BC$9,Xero!$A:$A,Heron!$A$5,Xero!$E:$E,Heron!$A89)</f>
        <v>0</v>
      </c>
      <c r="BD89" s="32">
        <f>SUMIFS(Xero!$F:$F,Xero!$B:$B,Heron!BD$9,Xero!$A:$A,Heron!$A$4,Xero!$E:$E,Heron!$A89)+SUMIFS(Xero!$F:$F,Xero!$B:$B,Heron!BD$9,Xero!$A:$A,Heron!$A$5,Xero!$E:$E,Heron!$A89)</f>
        <v>0</v>
      </c>
      <c r="BE89" s="32">
        <f>SUMIFS(Xero!$F:$F,Xero!$B:$B,Heron!BE$9,Xero!$A:$A,Heron!$A$4,Xero!$E:$E,Heron!$A89)+SUMIFS(Xero!$F:$F,Xero!$B:$B,Heron!BE$9,Xero!$A:$A,Heron!$A$5,Xero!$E:$E,Heron!$A89)</f>
        <v>0</v>
      </c>
      <c r="BF89" s="32">
        <f t="shared" si="9"/>
        <v>4169.62</v>
      </c>
      <c r="BG89" s="1">
        <f t="shared" si="7"/>
        <v>4169.62</v>
      </c>
      <c r="BH89" s="1">
        <f t="shared" si="8"/>
        <v>0</v>
      </c>
    </row>
    <row r="90" spans="1:60" ht="16" x14ac:dyDescent="0.2">
      <c r="A90" s="31" t="s">
        <v>1038</v>
      </c>
      <c r="D90" s="32">
        <f>SUMIFS(Xero!$F:$F,Xero!$B:$B,Heron!D$9,Xero!$A:$A,Heron!$A$4,Xero!$E:$E,Heron!$A90)+SUMIFS(Xero!$F:$F,Xero!$B:$B,Heron!D$9,Xero!$A:$A,Heron!$A$5,Xero!$E:$E,Heron!$A90)</f>
        <v>0</v>
      </c>
      <c r="E90" s="32">
        <f>SUMIFS(Xero!$F:$F,Xero!$B:$B,Heron!E$9,Xero!$A:$A,Heron!$A$4,Xero!$E:$E,Heron!$A90)+SUMIFS(Xero!$F:$F,Xero!$B:$B,Heron!E$9,Xero!$A:$A,Heron!$A$5,Xero!$E:$E,Heron!$A90)</f>
        <v>0</v>
      </c>
      <c r="F90" s="32">
        <f>SUMIFS(Xero!$F:$F,Xero!$B:$B,Heron!F$9,Xero!$A:$A,Heron!$A$4,Xero!$E:$E,Heron!$A90)+SUMIFS(Xero!$F:$F,Xero!$B:$B,Heron!F$9,Xero!$A:$A,Heron!$A$5,Xero!$E:$E,Heron!$A90)</f>
        <v>0</v>
      </c>
      <c r="G90" s="32">
        <f>SUMIFS(Xero!$F:$F,Xero!$B:$B,Heron!G$9,Xero!$A:$A,Heron!$A$4,Xero!$E:$E,Heron!$A90)+SUMIFS(Xero!$F:$F,Xero!$B:$B,Heron!G$9,Xero!$A:$A,Heron!$A$5,Xero!$E:$E,Heron!$A90)</f>
        <v>0</v>
      </c>
      <c r="H90" s="32">
        <f>SUMIFS(Xero!$F:$F,Xero!$B:$B,Heron!H$9,Xero!$A:$A,Heron!$A$4,Xero!$E:$E,Heron!$A90)+SUMIFS(Xero!$F:$F,Xero!$B:$B,Heron!H$9,Xero!$A:$A,Heron!$A$5,Xero!$E:$E,Heron!$A90)</f>
        <v>5505.37</v>
      </c>
      <c r="I90" s="32">
        <f>SUMIFS(Xero!$F:$F,Xero!$B:$B,Heron!I$9,Xero!$A:$A,Heron!$A$4,Xero!$E:$E,Heron!$A90)+SUMIFS(Xero!$F:$F,Xero!$B:$B,Heron!I$9,Xero!$A:$A,Heron!$A$5,Xero!$E:$E,Heron!$A90)</f>
        <v>3374.65</v>
      </c>
      <c r="J90" s="32">
        <f>SUMIFS(Xero!$F:$F,Xero!$B:$B,Heron!J$9,Xero!$A:$A,Heron!$A$4,Xero!$E:$E,Heron!$A90)+SUMIFS(Xero!$F:$F,Xero!$B:$B,Heron!J$9,Xero!$A:$A,Heron!$A$5,Xero!$E:$E,Heron!$A90)</f>
        <v>3067.87</v>
      </c>
      <c r="K90" s="32">
        <f>SUMIFS(Xero!$F:$F,Xero!$B:$B,Heron!K$9,Xero!$A:$A,Heron!$A$4,Xero!$E:$E,Heron!$A90)+SUMIFS(Xero!$F:$F,Xero!$B:$B,Heron!K$9,Xero!$A:$A,Heron!$A$5,Xero!$E:$E,Heron!$A90)</f>
        <v>2965.61</v>
      </c>
      <c r="L90" s="32">
        <f>SUMIFS(Xero!$F:$F,Xero!$B:$B,Heron!L$9,Xero!$A:$A,Heron!$A$4,Xero!$E:$E,Heron!$A90)+SUMIFS(Xero!$F:$F,Xero!$B:$B,Heron!L$9,Xero!$A:$A,Heron!$A$5,Xero!$E:$E,Heron!$A90)</f>
        <v>2965.61</v>
      </c>
      <c r="M90" s="32">
        <f>SUMIFS(Xero!$F:$F,Xero!$B:$B,Heron!M$9,Xero!$A:$A,Heron!$A$4,Xero!$E:$E,Heron!$A90)+SUMIFS(Xero!$F:$F,Xero!$B:$B,Heron!M$9,Xero!$A:$A,Heron!$A$5,Xero!$E:$E,Heron!$A90)</f>
        <v>3476.93</v>
      </c>
      <c r="N90" s="32">
        <f>SUMIFS(Xero!$F:$F,Xero!$B:$B,Heron!N$9,Xero!$A:$A,Heron!$A$4,Xero!$E:$E,Heron!$A90)+SUMIFS(Xero!$F:$F,Xero!$B:$B,Heron!N$9,Xero!$A:$A,Heron!$A$5,Xero!$E:$E,Heron!$A90)</f>
        <v>2965.61</v>
      </c>
      <c r="O90" s="32">
        <f>SUMIFS(Xero!$F:$F,Xero!$B:$B,Heron!O$9,Xero!$A:$A,Heron!$A$4,Xero!$E:$E,Heron!$A90)+SUMIFS(Xero!$F:$F,Xero!$B:$B,Heron!O$9,Xero!$A:$A,Heron!$A$5,Xero!$E:$E,Heron!$A90)</f>
        <v>2965.61</v>
      </c>
      <c r="P90" s="32">
        <f>SUMIFS(Xero!$F:$F,Xero!$B:$B,Heron!P$9,Xero!$A:$A,Heron!$A$4,Xero!$E:$E,Heron!$A90)+SUMIFS(Xero!$F:$F,Xero!$B:$B,Heron!P$9,Xero!$A:$A,Heron!$A$5,Xero!$E:$E,Heron!$A90)</f>
        <v>3170.13</v>
      </c>
      <c r="Q90" s="32">
        <f>SUMIFS(Xero!$F:$F,Xero!$B:$B,Heron!Q$9,Xero!$A:$A,Heron!$A$4,Xero!$E:$E,Heron!$A90)+SUMIFS(Xero!$F:$F,Xero!$B:$B,Heron!Q$9,Xero!$A:$A,Heron!$A$5,Xero!$E:$E,Heron!$A90)</f>
        <v>0</v>
      </c>
      <c r="R90" s="32">
        <f>SUMIFS(Xero!$F:$F,Xero!$B:$B,Heron!R$9,Xero!$A:$A,Heron!$A$4,Xero!$E:$E,Heron!$A90)+SUMIFS(Xero!$F:$F,Xero!$B:$B,Heron!R$9,Xero!$A:$A,Heron!$A$5,Xero!$E:$E,Heron!$A90)</f>
        <v>6340.26</v>
      </c>
      <c r="S90" s="32">
        <f>SUMIFS(Xero!$F:$F,Xero!$B:$B,Heron!S$9,Xero!$A:$A,Heron!$A$4,Xero!$E:$E,Heron!$A90)+SUMIFS(Xero!$F:$F,Xero!$B:$B,Heron!S$9,Xero!$A:$A,Heron!$A$5,Xero!$E:$E,Heron!$A90)</f>
        <v>3067.87</v>
      </c>
      <c r="T90" s="32">
        <f>SUMIFS(Xero!$F:$F,Xero!$B:$B,Heron!T$9,Xero!$A:$A,Heron!$A$4,Xero!$E:$E,Heron!$A90)+SUMIFS(Xero!$F:$F,Xero!$B:$B,Heron!T$9,Xero!$A:$A,Heron!$A$5,Xero!$E:$E,Heron!$A90)</f>
        <v>3114.7</v>
      </c>
      <c r="U90" s="32">
        <f>SUMIFS(Xero!$F:$F,Xero!$B:$B,Heron!U$9,Xero!$A:$A,Heron!$A$4,Xero!$E:$E,Heron!$A90)+SUMIFS(Xero!$F:$F,Xero!$B:$B,Heron!U$9,Xero!$A:$A,Heron!$A$5,Xero!$E:$E,Heron!$A90)</f>
        <v>3442.8</v>
      </c>
      <c r="V90" s="32">
        <f>SUMIFS(Xero!$F:$F,Xero!$B:$B,Heron!V$9,Xero!$A:$A,Heron!$A$4,Xero!$E:$E,Heron!$A90)+SUMIFS(Xero!$F:$F,Xero!$B:$B,Heron!V$9,Xero!$A:$A,Heron!$A$5,Xero!$E:$E,Heron!$A90)</f>
        <v>3227.61</v>
      </c>
      <c r="W90" s="32">
        <f>SUMIFS(Xero!$F:$F,Xero!$B:$B,Heron!W$9,Xero!$A:$A,Heron!$A$4,Xero!$E:$E,Heron!$A90)+SUMIFS(Xero!$F:$F,Xero!$B:$B,Heron!W$9,Xero!$A:$A,Heron!$A$5,Xero!$E:$E,Heron!$A90)</f>
        <v>3406.21</v>
      </c>
      <c r="X90" s="32">
        <f>SUMIFS(Xero!$F:$F,Xero!$B:$B,Heron!X$9,Xero!$A:$A,Heron!$A$4,Xero!$E:$E,Heron!$A90)+SUMIFS(Xero!$F:$F,Xero!$B:$B,Heron!X$9,Xero!$A:$A,Heron!$A$5,Xero!$E:$E,Heron!$A90)</f>
        <v>3335.21</v>
      </c>
      <c r="Y90" s="32">
        <f>SUMIFS(Xero!$F:$F,Xero!$B:$B,Heron!Y$9,Xero!$A:$A,Heron!$A$4,Xero!$E:$E,Heron!$A90)+SUMIFS(Xero!$F:$F,Xero!$B:$B,Heron!Y$9,Xero!$A:$A,Heron!$A$5,Xero!$E:$E,Heron!$A90)</f>
        <v>0</v>
      </c>
      <c r="Z90" s="32">
        <f>SUMIFS(Xero!$F:$F,Xero!$B:$B,Heron!Z$9,Xero!$A:$A,Heron!$A$4,Xero!$E:$E,Heron!$A90)+SUMIFS(Xero!$F:$F,Xero!$B:$B,Heron!Z$9,Xero!$A:$A,Heron!$A$5,Xero!$E:$E,Heron!$A90)</f>
        <v>6778.01</v>
      </c>
      <c r="AA90" s="32">
        <f>SUMIFS(Xero!$F:$F,Xero!$B:$B,Heron!AA$9,Xero!$A:$A,Heron!$A$4,Xero!$E:$E,Heron!$A90)+SUMIFS(Xero!$F:$F,Xero!$B:$B,Heron!AA$9,Xero!$A:$A,Heron!$A$5,Xero!$E:$E,Heron!$A90)</f>
        <v>0</v>
      </c>
      <c r="AB90" s="32">
        <f>SUMIFS(Xero!$F:$F,Xero!$B:$B,Heron!AB$9,Xero!$A:$A,Heron!$A$4,Xero!$E:$E,Heron!$A90)+SUMIFS(Xero!$F:$F,Xero!$B:$B,Heron!AB$9,Xero!$A:$A,Heron!$A$5,Xero!$E:$E,Heron!$A90)</f>
        <v>30819.25</v>
      </c>
      <c r="AC90" s="32">
        <f>SUMIFS(Xero!$F:$F,Xero!$B:$B,Heron!AC$9,Xero!$A:$A,Heron!$A$4,Xero!$E:$E,Heron!$A90)+SUMIFS(Xero!$F:$F,Xero!$B:$B,Heron!AC$9,Xero!$A:$A,Heron!$A$5,Xero!$E:$E,Heron!$A90)</f>
        <v>-42216.76</v>
      </c>
      <c r="AD90" s="32">
        <f>SUMIFS(Xero!$F:$F,Xero!$B:$B,Heron!AD$9,Xero!$A:$A,Heron!$A$4,Xero!$E:$E,Heron!$A90)+SUMIFS(Xero!$F:$F,Xero!$B:$B,Heron!AD$9,Xero!$A:$A,Heron!$A$5,Xero!$E:$E,Heron!$A90)</f>
        <v>1.08</v>
      </c>
      <c r="AE90" s="32">
        <f>SUMIFS(Xero!$F:$F,Xero!$B:$B,Heron!AE$9,Xero!$A:$A,Heron!$A$4,Xero!$E:$E,Heron!$A90)+SUMIFS(Xero!$F:$F,Xero!$B:$B,Heron!AE$9,Xero!$A:$A,Heron!$A$5,Xero!$E:$E,Heron!$A90)</f>
        <v>0</v>
      </c>
      <c r="AF90" s="32">
        <f>SUMIFS(Xero!$F:$F,Xero!$B:$B,Heron!AF$9,Xero!$A:$A,Heron!$A$4,Xero!$E:$E,Heron!$A90)+SUMIFS(Xero!$F:$F,Xero!$B:$B,Heron!AF$9,Xero!$A:$A,Heron!$A$5,Xero!$E:$E,Heron!$A90)</f>
        <v>0</v>
      </c>
      <c r="AG90" s="32">
        <f>SUMIFS(Xero!$F:$F,Xero!$B:$B,Heron!AG$9,Xero!$A:$A,Heron!$A$4,Xero!$E:$E,Heron!$A90)+SUMIFS(Xero!$F:$F,Xero!$B:$B,Heron!AG$9,Xero!$A:$A,Heron!$A$5,Xero!$E:$E,Heron!$A90)</f>
        <v>0</v>
      </c>
      <c r="AH90" s="32">
        <f>SUMIFS(Xero!$F:$F,Xero!$B:$B,Heron!AH$9,Xero!$A:$A,Heron!$A$4,Xero!$E:$E,Heron!$A90)+SUMIFS(Xero!$F:$F,Xero!$B:$B,Heron!AH$9,Xero!$A:$A,Heron!$A$5,Xero!$E:$E,Heron!$A90)</f>
        <v>9078.59</v>
      </c>
      <c r="AI90" s="32">
        <f>SUMIFS(Xero!$F:$F,Xero!$B:$B,Heron!AI$9,Xero!$A:$A,Heron!$A$4,Xero!$E:$E,Heron!$A90)+SUMIFS(Xero!$F:$F,Xero!$B:$B,Heron!AI$9,Xero!$A:$A,Heron!$A$5,Xero!$E:$E,Heron!$A90)</f>
        <v>0</v>
      </c>
      <c r="AJ90" s="32">
        <f>SUMIFS(Xero!$F:$F,Xero!$B:$B,Heron!AJ$9,Xero!$A:$A,Heron!$A$4,Xero!$E:$E,Heron!$A90)+SUMIFS(Xero!$F:$F,Xero!$B:$B,Heron!AJ$9,Xero!$A:$A,Heron!$A$5,Xero!$E:$E,Heron!$A90)</f>
        <v>213951.5</v>
      </c>
      <c r="AK90" s="32">
        <f>SUMIFS(Xero!$F:$F,Xero!$B:$B,Heron!AK$9,Xero!$A:$A,Heron!$A$4,Xero!$E:$E,Heron!$A90)+SUMIFS(Xero!$F:$F,Xero!$B:$B,Heron!AK$9,Xero!$A:$A,Heron!$A$5,Xero!$E:$E,Heron!$A90)</f>
        <v>0</v>
      </c>
      <c r="AL90" s="32">
        <f>SUMIFS(Xero!$F:$F,Xero!$B:$B,Heron!AL$9,Xero!$A:$A,Heron!$A$4,Xero!$E:$E,Heron!$A90)+SUMIFS(Xero!$F:$F,Xero!$B:$B,Heron!AL$9,Xero!$A:$A,Heron!$A$5,Xero!$E:$E,Heron!$A90)</f>
        <v>0</v>
      </c>
      <c r="AM90" s="32">
        <f>SUMIFS(Xero!$F:$F,Xero!$B:$B,Heron!AM$9,Xero!$A:$A,Heron!$A$4,Xero!$E:$E,Heron!$A90)+SUMIFS(Xero!$F:$F,Xero!$B:$B,Heron!AM$9,Xero!$A:$A,Heron!$A$5,Xero!$E:$E,Heron!$A90)</f>
        <v>0</v>
      </c>
      <c r="AN90" s="32">
        <f>SUMIFS(Xero!$F:$F,Xero!$B:$B,Heron!AN$9,Xero!$A:$A,Heron!$A$4,Xero!$E:$E,Heron!$A90)+SUMIFS(Xero!$F:$F,Xero!$B:$B,Heron!AN$9,Xero!$A:$A,Heron!$A$5,Xero!$E:$E,Heron!$A90)</f>
        <v>0</v>
      </c>
      <c r="AO90" s="32">
        <f>SUMIFS(Xero!$F:$F,Xero!$B:$B,Heron!AO$9,Xero!$A:$A,Heron!$A$4,Xero!$E:$E,Heron!$A90)+SUMIFS(Xero!$F:$F,Xero!$B:$B,Heron!AO$9,Xero!$A:$A,Heron!$A$5,Xero!$E:$E,Heron!$A90)</f>
        <v>0</v>
      </c>
      <c r="AP90" s="32">
        <f>SUMIFS(Xero!$F:$F,Xero!$B:$B,Heron!AP$9,Xero!$A:$A,Heron!$A$4,Xero!$E:$E,Heron!$A90)+SUMIFS(Xero!$F:$F,Xero!$B:$B,Heron!AP$9,Xero!$A:$A,Heron!$A$5,Xero!$E:$E,Heron!$A90)</f>
        <v>0</v>
      </c>
      <c r="AQ90" s="32">
        <f>SUMIFS(Xero!$F:$F,Xero!$B:$B,Heron!AQ$9,Xero!$A:$A,Heron!$A$4,Xero!$E:$E,Heron!$A90)+SUMIFS(Xero!$F:$F,Xero!$B:$B,Heron!AQ$9,Xero!$A:$A,Heron!$A$5,Xero!$E:$E,Heron!$A90)</f>
        <v>0</v>
      </c>
      <c r="AR90" s="32">
        <f>SUMIFS(Xero!$F:$F,Xero!$B:$B,Heron!AR$9,Xero!$A:$A,Heron!$A$4,Xero!$E:$E,Heron!$A90)+SUMIFS(Xero!$F:$F,Xero!$B:$B,Heron!AR$9,Xero!$A:$A,Heron!$A$5,Xero!$E:$E,Heron!$A90)</f>
        <v>0</v>
      </c>
      <c r="AS90" s="32">
        <f>SUMIFS(Xero!$F:$F,Xero!$B:$B,Heron!AS$9,Xero!$A:$A,Heron!$A$4,Xero!$E:$E,Heron!$A90)+SUMIFS(Xero!$F:$F,Xero!$B:$B,Heron!AS$9,Xero!$A:$A,Heron!$A$5,Xero!$E:$E,Heron!$A90)</f>
        <v>0</v>
      </c>
      <c r="AT90" s="32">
        <f>SUMIFS(Xero!$F:$F,Xero!$B:$B,Heron!AT$9,Xero!$A:$A,Heron!$A$4,Xero!$E:$E,Heron!$A90)+SUMIFS(Xero!$F:$F,Xero!$B:$B,Heron!AT$9,Xero!$A:$A,Heron!$A$5,Xero!$E:$E,Heron!$A90)</f>
        <v>0</v>
      </c>
      <c r="AU90" s="32">
        <f>SUMIFS(Xero!$F:$F,Xero!$B:$B,Heron!AU$9,Xero!$A:$A,Heron!$A$4,Xero!$E:$E,Heron!$A90)+SUMIFS(Xero!$F:$F,Xero!$B:$B,Heron!AU$9,Xero!$A:$A,Heron!$A$5,Xero!$E:$E,Heron!$A90)</f>
        <v>0</v>
      </c>
      <c r="AV90" s="32">
        <f>SUMIFS(Xero!$F:$F,Xero!$B:$B,Heron!AV$9,Xero!$A:$A,Heron!$A$4,Xero!$E:$E,Heron!$A90)+SUMIFS(Xero!$F:$F,Xero!$B:$B,Heron!AV$9,Xero!$A:$A,Heron!$A$5,Xero!$E:$E,Heron!$A90)</f>
        <v>0</v>
      </c>
      <c r="AW90" s="32">
        <f>SUMIFS(Xero!$F:$F,Xero!$B:$B,Heron!AW$9,Xero!$A:$A,Heron!$A$4,Xero!$E:$E,Heron!$A90)+SUMIFS(Xero!$F:$F,Xero!$B:$B,Heron!AW$9,Xero!$A:$A,Heron!$A$5,Xero!$E:$E,Heron!$A90)</f>
        <v>0</v>
      </c>
      <c r="AX90" s="32">
        <f>SUMIFS(Xero!$F:$F,Xero!$B:$B,Heron!AX$9,Xero!$A:$A,Heron!$A$4,Xero!$E:$E,Heron!$A90)+SUMIFS(Xero!$F:$F,Xero!$B:$B,Heron!AX$9,Xero!$A:$A,Heron!$A$5,Xero!$E:$E,Heron!$A90)</f>
        <v>0</v>
      </c>
      <c r="AY90" s="32">
        <f>SUMIFS(Xero!$F:$F,Xero!$B:$B,Heron!AY$9,Xero!$A:$A,Heron!$A$4,Xero!$E:$E,Heron!$A90)+SUMIFS(Xero!$F:$F,Xero!$B:$B,Heron!AY$9,Xero!$A:$A,Heron!$A$5,Xero!$E:$E,Heron!$A90)</f>
        <v>0</v>
      </c>
      <c r="AZ90" s="32">
        <f>SUMIFS(Xero!$F:$F,Xero!$B:$B,Heron!AZ$9,Xero!$A:$A,Heron!$A$4,Xero!$E:$E,Heron!$A90)+SUMIFS(Xero!$F:$F,Xero!$B:$B,Heron!AZ$9,Xero!$A:$A,Heron!$A$5,Xero!$E:$E,Heron!$A90)</f>
        <v>0</v>
      </c>
      <c r="BA90" s="32">
        <f>SUMIFS(Xero!$F:$F,Xero!$B:$B,Heron!BA$9,Xero!$A:$A,Heron!$A$4,Xero!$E:$E,Heron!$A90)+SUMIFS(Xero!$F:$F,Xero!$B:$B,Heron!BA$9,Xero!$A:$A,Heron!$A$5,Xero!$E:$E,Heron!$A90)</f>
        <v>0</v>
      </c>
      <c r="BB90" s="32">
        <f>SUMIFS(Xero!$F:$F,Xero!$B:$B,Heron!BB$9,Xero!$A:$A,Heron!$A$4,Xero!$E:$E,Heron!$A90)+SUMIFS(Xero!$F:$F,Xero!$B:$B,Heron!BB$9,Xero!$A:$A,Heron!$A$5,Xero!$E:$E,Heron!$A90)</f>
        <v>0</v>
      </c>
      <c r="BC90" s="32">
        <f>SUMIFS(Xero!$F:$F,Xero!$B:$B,Heron!BC$9,Xero!$A:$A,Heron!$A$4,Xero!$E:$E,Heron!$A90)+SUMIFS(Xero!$F:$F,Xero!$B:$B,Heron!BC$9,Xero!$A:$A,Heron!$A$5,Xero!$E:$E,Heron!$A90)</f>
        <v>0</v>
      </c>
      <c r="BD90" s="32">
        <f>SUMIFS(Xero!$F:$F,Xero!$B:$B,Heron!BD$9,Xero!$A:$A,Heron!$A$4,Xero!$E:$E,Heron!$A90)+SUMIFS(Xero!$F:$F,Xero!$B:$B,Heron!BD$9,Xero!$A:$A,Heron!$A$5,Xero!$E:$E,Heron!$A90)</f>
        <v>0</v>
      </c>
      <c r="BE90" s="32">
        <f>SUMIFS(Xero!$F:$F,Xero!$B:$B,Heron!BE$9,Xero!$A:$A,Heron!$A$4,Xero!$E:$E,Heron!$A90)+SUMIFS(Xero!$F:$F,Xero!$B:$B,Heron!BE$9,Xero!$A:$A,Heron!$A$5,Xero!$E:$E,Heron!$A90)</f>
        <v>0</v>
      </c>
      <c r="BF90" s="32">
        <f t="shared" si="9"/>
        <v>274803.71999999997</v>
      </c>
      <c r="BG90" s="1">
        <f t="shared" si="7"/>
        <v>274803.71999999997</v>
      </c>
      <c r="BH90" s="1">
        <f t="shared" si="8"/>
        <v>0</v>
      </c>
    </row>
    <row r="91" spans="1:60" ht="16" x14ac:dyDescent="0.2">
      <c r="A91" s="31" t="s">
        <v>1043</v>
      </c>
      <c r="D91" s="32">
        <f>SUMIFS(Xero!$F:$F,Xero!$B:$B,Heron!D$9,Xero!$A:$A,Heron!$A$4,Xero!$E:$E,Heron!$A91)+SUMIFS(Xero!$F:$F,Xero!$B:$B,Heron!D$9,Xero!$A:$A,Heron!$A$5,Xero!$E:$E,Heron!$A91)</f>
        <v>0</v>
      </c>
      <c r="E91" s="32">
        <f>SUMIFS(Xero!$F:$F,Xero!$B:$B,Heron!E$9,Xero!$A:$A,Heron!$A$4,Xero!$E:$E,Heron!$A91)+SUMIFS(Xero!$F:$F,Xero!$B:$B,Heron!E$9,Xero!$A:$A,Heron!$A$5,Xero!$E:$E,Heron!$A91)</f>
        <v>0</v>
      </c>
      <c r="F91" s="32">
        <f>SUMIFS(Xero!$F:$F,Xero!$B:$B,Heron!F$9,Xero!$A:$A,Heron!$A$4,Xero!$E:$E,Heron!$A91)+SUMIFS(Xero!$F:$F,Xero!$B:$B,Heron!F$9,Xero!$A:$A,Heron!$A$5,Xero!$E:$E,Heron!$A91)</f>
        <v>0</v>
      </c>
      <c r="G91" s="32">
        <f>SUMIFS(Xero!$F:$F,Xero!$B:$B,Heron!G$9,Xero!$A:$A,Heron!$A$4,Xero!$E:$E,Heron!$A91)+SUMIFS(Xero!$F:$F,Xero!$B:$B,Heron!G$9,Xero!$A:$A,Heron!$A$5,Xero!$E:$E,Heron!$A91)</f>
        <v>0</v>
      </c>
      <c r="H91" s="32">
        <f>SUMIFS(Xero!$F:$F,Xero!$B:$B,Heron!H$9,Xero!$A:$A,Heron!$A$4,Xero!$E:$E,Heron!$A91)+SUMIFS(Xero!$F:$F,Xero!$B:$B,Heron!H$9,Xero!$A:$A,Heron!$A$5,Xero!$E:$E,Heron!$A91)</f>
        <v>0</v>
      </c>
      <c r="I91" s="32">
        <f>SUMIFS(Xero!$F:$F,Xero!$B:$B,Heron!I$9,Xero!$A:$A,Heron!$A$4,Xero!$E:$E,Heron!$A91)+SUMIFS(Xero!$F:$F,Xero!$B:$B,Heron!I$9,Xero!$A:$A,Heron!$A$5,Xero!$E:$E,Heron!$A91)</f>
        <v>0</v>
      </c>
      <c r="J91" s="32">
        <f>SUMIFS(Xero!$F:$F,Xero!$B:$B,Heron!J$9,Xero!$A:$A,Heron!$A$4,Xero!$E:$E,Heron!$A91)+SUMIFS(Xero!$F:$F,Xero!$B:$B,Heron!J$9,Xero!$A:$A,Heron!$A$5,Xero!$E:$E,Heron!$A91)</f>
        <v>250</v>
      </c>
      <c r="K91" s="32">
        <f>SUMIFS(Xero!$F:$F,Xero!$B:$B,Heron!K$9,Xero!$A:$A,Heron!$A$4,Xero!$E:$E,Heron!$A91)+SUMIFS(Xero!$F:$F,Xero!$B:$B,Heron!K$9,Xero!$A:$A,Heron!$A$5,Xero!$E:$E,Heron!$A91)</f>
        <v>0</v>
      </c>
      <c r="L91" s="32">
        <f>SUMIFS(Xero!$F:$F,Xero!$B:$B,Heron!L$9,Xero!$A:$A,Heron!$A$4,Xero!$E:$E,Heron!$A91)+SUMIFS(Xero!$F:$F,Xero!$B:$B,Heron!L$9,Xero!$A:$A,Heron!$A$5,Xero!$E:$E,Heron!$A91)</f>
        <v>0</v>
      </c>
      <c r="M91" s="32">
        <f>SUMIFS(Xero!$F:$F,Xero!$B:$B,Heron!M$9,Xero!$A:$A,Heron!$A$4,Xero!$E:$E,Heron!$A91)+SUMIFS(Xero!$F:$F,Xero!$B:$B,Heron!M$9,Xero!$A:$A,Heron!$A$5,Xero!$E:$E,Heron!$A91)</f>
        <v>0</v>
      </c>
      <c r="N91" s="32">
        <f>SUMIFS(Xero!$F:$F,Xero!$B:$B,Heron!N$9,Xero!$A:$A,Heron!$A$4,Xero!$E:$E,Heron!$A91)+SUMIFS(Xero!$F:$F,Xero!$B:$B,Heron!N$9,Xero!$A:$A,Heron!$A$5,Xero!$E:$E,Heron!$A91)</f>
        <v>0</v>
      </c>
      <c r="O91" s="32">
        <f>SUMIFS(Xero!$F:$F,Xero!$B:$B,Heron!O$9,Xero!$A:$A,Heron!$A$4,Xero!$E:$E,Heron!$A91)+SUMIFS(Xero!$F:$F,Xero!$B:$B,Heron!O$9,Xero!$A:$A,Heron!$A$5,Xero!$E:$E,Heron!$A91)</f>
        <v>0</v>
      </c>
      <c r="P91" s="32">
        <f>SUMIFS(Xero!$F:$F,Xero!$B:$B,Heron!P$9,Xero!$A:$A,Heron!$A$4,Xero!$E:$E,Heron!$A91)+SUMIFS(Xero!$F:$F,Xero!$B:$B,Heron!P$9,Xero!$A:$A,Heron!$A$5,Xero!$E:$E,Heron!$A91)</f>
        <v>0</v>
      </c>
      <c r="Q91" s="32">
        <f>SUMIFS(Xero!$F:$F,Xero!$B:$B,Heron!Q$9,Xero!$A:$A,Heron!$A$4,Xero!$E:$E,Heron!$A91)+SUMIFS(Xero!$F:$F,Xero!$B:$B,Heron!Q$9,Xero!$A:$A,Heron!$A$5,Xero!$E:$E,Heron!$A91)</f>
        <v>0</v>
      </c>
      <c r="R91" s="32">
        <f>SUMIFS(Xero!$F:$F,Xero!$B:$B,Heron!R$9,Xero!$A:$A,Heron!$A$4,Xero!$E:$E,Heron!$A91)+SUMIFS(Xero!$F:$F,Xero!$B:$B,Heron!R$9,Xero!$A:$A,Heron!$A$5,Xero!$E:$E,Heron!$A91)</f>
        <v>0</v>
      </c>
      <c r="S91" s="32">
        <f>SUMIFS(Xero!$F:$F,Xero!$B:$B,Heron!S$9,Xero!$A:$A,Heron!$A$4,Xero!$E:$E,Heron!$A91)+SUMIFS(Xero!$F:$F,Xero!$B:$B,Heron!S$9,Xero!$A:$A,Heron!$A$5,Xero!$E:$E,Heron!$A91)</f>
        <v>0</v>
      </c>
      <c r="T91" s="32">
        <f>SUMIFS(Xero!$F:$F,Xero!$B:$B,Heron!T$9,Xero!$A:$A,Heron!$A$4,Xero!$E:$E,Heron!$A91)+SUMIFS(Xero!$F:$F,Xero!$B:$B,Heron!T$9,Xero!$A:$A,Heron!$A$5,Xero!$E:$E,Heron!$A91)</f>
        <v>0</v>
      </c>
      <c r="U91" s="32">
        <f>SUMIFS(Xero!$F:$F,Xero!$B:$B,Heron!U$9,Xero!$A:$A,Heron!$A$4,Xero!$E:$E,Heron!$A91)+SUMIFS(Xero!$F:$F,Xero!$B:$B,Heron!U$9,Xero!$A:$A,Heron!$A$5,Xero!$E:$E,Heron!$A91)</f>
        <v>0</v>
      </c>
      <c r="V91" s="32">
        <f>SUMIFS(Xero!$F:$F,Xero!$B:$B,Heron!V$9,Xero!$A:$A,Heron!$A$4,Xero!$E:$E,Heron!$A91)+SUMIFS(Xero!$F:$F,Xero!$B:$B,Heron!V$9,Xero!$A:$A,Heron!$A$5,Xero!$E:$E,Heron!$A91)</f>
        <v>4347.83</v>
      </c>
      <c r="W91" s="32">
        <f>SUMIFS(Xero!$F:$F,Xero!$B:$B,Heron!W$9,Xero!$A:$A,Heron!$A$4,Xero!$E:$E,Heron!$A91)+SUMIFS(Xero!$F:$F,Xero!$B:$B,Heron!W$9,Xero!$A:$A,Heron!$A$5,Xero!$E:$E,Heron!$A91)</f>
        <v>18372.16</v>
      </c>
      <c r="X91" s="32">
        <f>SUMIFS(Xero!$F:$F,Xero!$B:$B,Heron!X$9,Xero!$A:$A,Heron!$A$4,Xero!$E:$E,Heron!$A91)+SUMIFS(Xero!$F:$F,Xero!$B:$B,Heron!X$9,Xero!$A:$A,Heron!$A$5,Xero!$E:$E,Heron!$A91)</f>
        <v>0</v>
      </c>
      <c r="Y91" s="32">
        <f>SUMIFS(Xero!$F:$F,Xero!$B:$B,Heron!Y$9,Xero!$A:$A,Heron!$A$4,Xero!$E:$E,Heron!$A91)+SUMIFS(Xero!$F:$F,Xero!$B:$B,Heron!Y$9,Xero!$A:$A,Heron!$A$5,Xero!$E:$E,Heron!$A91)</f>
        <v>0</v>
      </c>
      <c r="Z91" s="32">
        <f>SUMIFS(Xero!$F:$F,Xero!$B:$B,Heron!Z$9,Xero!$A:$A,Heron!$A$4,Xero!$E:$E,Heron!$A91)+SUMIFS(Xero!$F:$F,Xero!$B:$B,Heron!Z$9,Xero!$A:$A,Heron!$A$5,Xero!$E:$E,Heron!$A91)</f>
        <v>0</v>
      </c>
      <c r="AA91" s="32">
        <f>SUMIFS(Xero!$F:$F,Xero!$B:$B,Heron!AA$9,Xero!$A:$A,Heron!$A$4,Xero!$E:$E,Heron!$A91)+SUMIFS(Xero!$F:$F,Xero!$B:$B,Heron!AA$9,Xero!$A:$A,Heron!$A$5,Xero!$E:$E,Heron!$A91)</f>
        <v>0</v>
      </c>
      <c r="AB91" s="32">
        <f>SUMIFS(Xero!$F:$F,Xero!$B:$B,Heron!AB$9,Xero!$A:$A,Heron!$A$4,Xero!$E:$E,Heron!$A91)+SUMIFS(Xero!$F:$F,Xero!$B:$B,Heron!AB$9,Xero!$A:$A,Heron!$A$5,Xero!$E:$E,Heron!$A91)</f>
        <v>0</v>
      </c>
      <c r="AC91" s="32">
        <f>SUMIFS(Xero!$F:$F,Xero!$B:$B,Heron!AC$9,Xero!$A:$A,Heron!$A$4,Xero!$E:$E,Heron!$A91)+SUMIFS(Xero!$F:$F,Xero!$B:$B,Heron!AC$9,Xero!$A:$A,Heron!$A$5,Xero!$E:$E,Heron!$A91)</f>
        <v>0</v>
      </c>
      <c r="AD91" s="32">
        <f>SUMIFS(Xero!$F:$F,Xero!$B:$B,Heron!AD$9,Xero!$A:$A,Heron!$A$4,Xero!$E:$E,Heron!$A91)+SUMIFS(Xero!$F:$F,Xero!$B:$B,Heron!AD$9,Xero!$A:$A,Heron!$A$5,Xero!$E:$E,Heron!$A91)</f>
        <v>0</v>
      </c>
      <c r="AE91" s="32">
        <f>SUMIFS(Xero!$F:$F,Xero!$B:$B,Heron!AE$9,Xero!$A:$A,Heron!$A$4,Xero!$E:$E,Heron!$A91)+SUMIFS(Xero!$F:$F,Xero!$B:$B,Heron!AE$9,Xero!$A:$A,Heron!$A$5,Xero!$E:$E,Heron!$A91)</f>
        <v>0</v>
      </c>
      <c r="AF91" s="32">
        <f>SUMIFS(Xero!$F:$F,Xero!$B:$B,Heron!AF$9,Xero!$A:$A,Heron!$A$4,Xero!$E:$E,Heron!$A91)+SUMIFS(Xero!$F:$F,Xero!$B:$B,Heron!AF$9,Xero!$A:$A,Heron!$A$5,Xero!$E:$E,Heron!$A91)</f>
        <v>33647.279999999999</v>
      </c>
      <c r="AG91" s="32">
        <f>SUMIFS(Xero!$F:$F,Xero!$B:$B,Heron!AG$9,Xero!$A:$A,Heron!$A$4,Xero!$E:$E,Heron!$A91)+SUMIFS(Xero!$F:$F,Xero!$B:$B,Heron!AG$9,Xero!$A:$A,Heron!$A$5,Xero!$E:$E,Heron!$A91)</f>
        <v>0</v>
      </c>
      <c r="AH91" s="32">
        <f>SUMIFS(Xero!$F:$F,Xero!$B:$B,Heron!AH$9,Xero!$A:$A,Heron!$A$4,Xero!$E:$E,Heron!$A91)+SUMIFS(Xero!$F:$F,Xero!$B:$B,Heron!AH$9,Xero!$A:$A,Heron!$A$5,Xero!$E:$E,Heron!$A91)</f>
        <v>16566.560000000001</v>
      </c>
      <c r="AI91" s="32">
        <f>SUMIFS(Xero!$F:$F,Xero!$B:$B,Heron!AI$9,Xero!$A:$A,Heron!$A$4,Xero!$E:$E,Heron!$A91)+SUMIFS(Xero!$F:$F,Xero!$B:$B,Heron!AI$9,Xero!$A:$A,Heron!$A$5,Xero!$E:$E,Heron!$A91)</f>
        <v>-103.07000000000005</v>
      </c>
      <c r="AJ91" s="32">
        <f>SUMIFS(Xero!$F:$F,Xero!$B:$B,Heron!AJ$9,Xero!$A:$A,Heron!$A$4,Xero!$E:$E,Heron!$A91)+SUMIFS(Xero!$F:$F,Xero!$B:$B,Heron!AJ$9,Xero!$A:$A,Heron!$A$5,Xero!$E:$E,Heron!$A91)</f>
        <v>0</v>
      </c>
      <c r="AK91" s="32">
        <f>SUMIFS(Xero!$F:$F,Xero!$B:$B,Heron!AK$9,Xero!$A:$A,Heron!$A$4,Xero!$E:$E,Heron!$A91)+SUMIFS(Xero!$F:$F,Xero!$B:$B,Heron!AK$9,Xero!$A:$A,Heron!$A$5,Xero!$E:$E,Heron!$A91)</f>
        <v>0</v>
      </c>
      <c r="AL91" s="32">
        <f>SUMIFS(Xero!$F:$F,Xero!$B:$B,Heron!AL$9,Xero!$A:$A,Heron!$A$4,Xero!$E:$E,Heron!$A91)+SUMIFS(Xero!$F:$F,Xero!$B:$B,Heron!AL$9,Xero!$A:$A,Heron!$A$5,Xero!$E:$E,Heron!$A91)</f>
        <v>7583.63</v>
      </c>
      <c r="AM91" s="32">
        <f>SUMIFS(Xero!$F:$F,Xero!$B:$B,Heron!AM$9,Xero!$A:$A,Heron!$A$4,Xero!$E:$E,Heron!$A91)+SUMIFS(Xero!$F:$F,Xero!$B:$B,Heron!AM$9,Xero!$A:$A,Heron!$A$5,Xero!$E:$E,Heron!$A91)</f>
        <v>0</v>
      </c>
      <c r="AN91" s="32">
        <f>SUMIFS(Xero!$F:$F,Xero!$B:$B,Heron!AN$9,Xero!$A:$A,Heron!$A$4,Xero!$E:$E,Heron!$A91)+SUMIFS(Xero!$F:$F,Xero!$B:$B,Heron!AN$9,Xero!$A:$A,Heron!$A$5,Xero!$E:$E,Heron!$A91)</f>
        <v>0</v>
      </c>
      <c r="AO91" s="32">
        <f>SUMIFS(Xero!$F:$F,Xero!$B:$B,Heron!AO$9,Xero!$A:$A,Heron!$A$4,Xero!$E:$E,Heron!$A91)+SUMIFS(Xero!$F:$F,Xero!$B:$B,Heron!AO$9,Xero!$A:$A,Heron!$A$5,Xero!$E:$E,Heron!$A91)</f>
        <v>0</v>
      </c>
      <c r="AP91" s="32">
        <f>SUMIFS(Xero!$F:$F,Xero!$B:$B,Heron!AP$9,Xero!$A:$A,Heron!$A$4,Xero!$E:$E,Heron!$A91)+SUMIFS(Xero!$F:$F,Xero!$B:$B,Heron!AP$9,Xero!$A:$A,Heron!$A$5,Xero!$E:$E,Heron!$A91)</f>
        <v>0</v>
      </c>
      <c r="AQ91" s="32">
        <f>SUMIFS(Xero!$F:$F,Xero!$B:$B,Heron!AQ$9,Xero!$A:$A,Heron!$A$4,Xero!$E:$E,Heron!$A91)+SUMIFS(Xero!$F:$F,Xero!$B:$B,Heron!AQ$9,Xero!$A:$A,Heron!$A$5,Xero!$E:$E,Heron!$A91)</f>
        <v>0</v>
      </c>
      <c r="AR91" s="32">
        <f>SUMIFS(Xero!$F:$F,Xero!$B:$B,Heron!AR$9,Xero!$A:$A,Heron!$A$4,Xero!$E:$E,Heron!$A91)+SUMIFS(Xero!$F:$F,Xero!$B:$B,Heron!AR$9,Xero!$A:$A,Heron!$A$5,Xero!$E:$E,Heron!$A91)</f>
        <v>0</v>
      </c>
      <c r="AS91" s="32">
        <f>SUMIFS(Xero!$F:$F,Xero!$B:$B,Heron!AS$9,Xero!$A:$A,Heron!$A$4,Xero!$E:$E,Heron!$A91)+SUMIFS(Xero!$F:$F,Xero!$B:$B,Heron!AS$9,Xero!$A:$A,Heron!$A$5,Xero!$E:$E,Heron!$A91)</f>
        <v>0</v>
      </c>
      <c r="AT91" s="32">
        <f>SUMIFS(Xero!$F:$F,Xero!$B:$B,Heron!AT$9,Xero!$A:$A,Heron!$A$4,Xero!$E:$E,Heron!$A91)+SUMIFS(Xero!$F:$F,Xero!$B:$B,Heron!AT$9,Xero!$A:$A,Heron!$A$5,Xero!$E:$E,Heron!$A91)</f>
        <v>0</v>
      </c>
      <c r="AU91" s="32">
        <f>SUMIFS(Xero!$F:$F,Xero!$B:$B,Heron!AU$9,Xero!$A:$A,Heron!$A$4,Xero!$E:$E,Heron!$A91)+SUMIFS(Xero!$F:$F,Xero!$B:$B,Heron!AU$9,Xero!$A:$A,Heron!$A$5,Xero!$E:$E,Heron!$A91)</f>
        <v>0</v>
      </c>
      <c r="AV91" s="32">
        <f>SUMIFS(Xero!$F:$F,Xero!$B:$B,Heron!AV$9,Xero!$A:$A,Heron!$A$4,Xero!$E:$E,Heron!$A91)+SUMIFS(Xero!$F:$F,Xero!$B:$B,Heron!AV$9,Xero!$A:$A,Heron!$A$5,Xero!$E:$E,Heron!$A91)</f>
        <v>0</v>
      </c>
      <c r="AW91" s="32">
        <f>SUMIFS(Xero!$F:$F,Xero!$B:$B,Heron!AW$9,Xero!$A:$A,Heron!$A$4,Xero!$E:$E,Heron!$A91)+SUMIFS(Xero!$F:$F,Xero!$B:$B,Heron!AW$9,Xero!$A:$A,Heron!$A$5,Xero!$E:$E,Heron!$A91)</f>
        <v>0</v>
      </c>
      <c r="AX91" s="32">
        <f>SUMIFS(Xero!$F:$F,Xero!$B:$B,Heron!AX$9,Xero!$A:$A,Heron!$A$4,Xero!$E:$E,Heron!$A91)+SUMIFS(Xero!$F:$F,Xero!$B:$B,Heron!AX$9,Xero!$A:$A,Heron!$A$5,Xero!$E:$E,Heron!$A91)</f>
        <v>0</v>
      </c>
      <c r="AY91" s="32">
        <f>SUMIFS(Xero!$F:$F,Xero!$B:$B,Heron!AY$9,Xero!$A:$A,Heron!$A$4,Xero!$E:$E,Heron!$A91)+SUMIFS(Xero!$F:$F,Xero!$B:$B,Heron!AY$9,Xero!$A:$A,Heron!$A$5,Xero!$E:$E,Heron!$A91)</f>
        <v>0</v>
      </c>
      <c r="AZ91" s="32">
        <f>SUMIFS(Xero!$F:$F,Xero!$B:$B,Heron!AZ$9,Xero!$A:$A,Heron!$A$4,Xero!$E:$E,Heron!$A91)+SUMIFS(Xero!$F:$F,Xero!$B:$B,Heron!AZ$9,Xero!$A:$A,Heron!$A$5,Xero!$E:$E,Heron!$A91)</f>
        <v>0</v>
      </c>
      <c r="BA91" s="32">
        <f>SUMIFS(Xero!$F:$F,Xero!$B:$B,Heron!BA$9,Xero!$A:$A,Heron!$A$4,Xero!$E:$E,Heron!$A91)+SUMIFS(Xero!$F:$F,Xero!$B:$B,Heron!BA$9,Xero!$A:$A,Heron!$A$5,Xero!$E:$E,Heron!$A91)</f>
        <v>0</v>
      </c>
      <c r="BB91" s="32">
        <f>SUMIFS(Xero!$F:$F,Xero!$B:$B,Heron!BB$9,Xero!$A:$A,Heron!$A$4,Xero!$E:$E,Heron!$A91)+SUMIFS(Xero!$F:$F,Xero!$B:$B,Heron!BB$9,Xero!$A:$A,Heron!$A$5,Xero!$E:$E,Heron!$A91)</f>
        <v>0</v>
      </c>
      <c r="BC91" s="32">
        <f>SUMIFS(Xero!$F:$F,Xero!$B:$B,Heron!BC$9,Xero!$A:$A,Heron!$A$4,Xero!$E:$E,Heron!$A91)+SUMIFS(Xero!$F:$F,Xero!$B:$B,Heron!BC$9,Xero!$A:$A,Heron!$A$5,Xero!$E:$E,Heron!$A91)</f>
        <v>0</v>
      </c>
      <c r="BD91" s="32">
        <f>SUMIFS(Xero!$F:$F,Xero!$B:$B,Heron!BD$9,Xero!$A:$A,Heron!$A$4,Xero!$E:$E,Heron!$A91)+SUMIFS(Xero!$F:$F,Xero!$B:$B,Heron!BD$9,Xero!$A:$A,Heron!$A$5,Xero!$E:$E,Heron!$A91)</f>
        <v>0</v>
      </c>
      <c r="BE91" s="32">
        <f>SUMIFS(Xero!$F:$F,Xero!$B:$B,Heron!BE$9,Xero!$A:$A,Heron!$A$4,Xero!$E:$E,Heron!$A91)+SUMIFS(Xero!$F:$F,Xero!$B:$B,Heron!BE$9,Xero!$A:$A,Heron!$A$5,Xero!$E:$E,Heron!$A91)</f>
        <v>0</v>
      </c>
      <c r="BF91" s="32">
        <f t="shared" si="9"/>
        <v>80664.39</v>
      </c>
      <c r="BG91" s="1">
        <f t="shared" si="7"/>
        <v>80664.39</v>
      </c>
      <c r="BH91" s="1">
        <f t="shared" si="8"/>
        <v>0</v>
      </c>
    </row>
    <row r="92" spans="1:60" ht="16" x14ac:dyDescent="0.2">
      <c r="A92" s="31" t="s">
        <v>1139</v>
      </c>
      <c r="D92" s="32">
        <f>SUMIFS(Xero!$F:$F,Xero!$B:$B,Heron!D$9,Xero!$A:$A,Heron!$A$4,Xero!$E:$E,Heron!$A92)+SUMIFS(Xero!$F:$F,Xero!$B:$B,Heron!D$9,Xero!$A:$A,Heron!$A$5,Xero!$E:$E,Heron!$A92)</f>
        <v>100</v>
      </c>
      <c r="E92" s="32">
        <f>SUMIFS(Xero!$F:$F,Xero!$B:$B,Heron!E$9,Xero!$A:$A,Heron!$A$4,Xero!$E:$E,Heron!$A92)+SUMIFS(Xero!$F:$F,Xero!$B:$B,Heron!E$9,Xero!$A:$A,Heron!$A$5,Xero!$E:$E,Heron!$A92)</f>
        <v>0</v>
      </c>
      <c r="F92" s="32">
        <f>SUMIFS(Xero!$F:$F,Xero!$B:$B,Heron!F$9,Xero!$A:$A,Heron!$A$4,Xero!$E:$E,Heron!$A92)+SUMIFS(Xero!$F:$F,Xero!$B:$B,Heron!F$9,Xero!$A:$A,Heron!$A$5,Xero!$E:$E,Heron!$A92)</f>
        <v>0</v>
      </c>
      <c r="G92" s="32">
        <f>SUMIFS(Xero!$F:$F,Xero!$B:$B,Heron!G$9,Xero!$A:$A,Heron!$A$4,Xero!$E:$E,Heron!$A92)+SUMIFS(Xero!$F:$F,Xero!$B:$B,Heron!G$9,Xero!$A:$A,Heron!$A$5,Xero!$E:$E,Heron!$A92)</f>
        <v>2000</v>
      </c>
      <c r="H92" s="32">
        <f>SUMIFS(Xero!$F:$F,Xero!$B:$B,Heron!H$9,Xero!$A:$A,Heron!$A$4,Xero!$E:$E,Heron!$A92)+SUMIFS(Xero!$F:$F,Xero!$B:$B,Heron!H$9,Xero!$A:$A,Heron!$A$5,Xero!$E:$E,Heron!$A92)</f>
        <v>0</v>
      </c>
      <c r="I92" s="32">
        <f>SUMIFS(Xero!$F:$F,Xero!$B:$B,Heron!I$9,Xero!$A:$A,Heron!$A$4,Xero!$E:$E,Heron!$A92)+SUMIFS(Xero!$F:$F,Xero!$B:$B,Heron!I$9,Xero!$A:$A,Heron!$A$5,Xero!$E:$E,Heron!$A92)</f>
        <v>0</v>
      </c>
      <c r="J92" s="32">
        <f>SUMIFS(Xero!$F:$F,Xero!$B:$B,Heron!J$9,Xero!$A:$A,Heron!$A$4,Xero!$E:$E,Heron!$A92)+SUMIFS(Xero!$F:$F,Xero!$B:$B,Heron!J$9,Xero!$A:$A,Heron!$A$5,Xero!$E:$E,Heron!$A92)</f>
        <v>14900</v>
      </c>
      <c r="K92" s="32">
        <f>SUMIFS(Xero!$F:$F,Xero!$B:$B,Heron!K$9,Xero!$A:$A,Heron!$A$4,Xero!$E:$E,Heron!$A92)+SUMIFS(Xero!$F:$F,Xero!$B:$B,Heron!K$9,Xero!$A:$A,Heron!$A$5,Xero!$E:$E,Heron!$A92)</f>
        <v>0</v>
      </c>
      <c r="L92" s="32">
        <f>SUMIFS(Xero!$F:$F,Xero!$B:$B,Heron!L$9,Xero!$A:$A,Heron!$A$4,Xero!$E:$E,Heron!$A92)+SUMIFS(Xero!$F:$F,Xero!$B:$B,Heron!L$9,Xero!$A:$A,Heron!$A$5,Xero!$E:$E,Heron!$A92)</f>
        <v>0</v>
      </c>
      <c r="M92" s="32">
        <f>SUMIFS(Xero!$F:$F,Xero!$B:$B,Heron!M$9,Xero!$A:$A,Heron!$A$4,Xero!$E:$E,Heron!$A92)+SUMIFS(Xero!$F:$F,Xero!$B:$B,Heron!M$9,Xero!$A:$A,Heron!$A$5,Xero!$E:$E,Heron!$A92)</f>
        <v>0</v>
      </c>
      <c r="N92" s="32">
        <f>SUMIFS(Xero!$F:$F,Xero!$B:$B,Heron!N$9,Xero!$A:$A,Heron!$A$4,Xero!$E:$E,Heron!$A92)+SUMIFS(Xero!$F:$F,Xero!$B:$B,Heron!N$9,Xero!$A:$A,Heron!$A$5,Xero!$E:$E,Heron!$A92)</f>
        <v>0</v>
      </c>
      <c r="O92" s="32">
        <f>SUMIFS(Xero!$F:$F,Xero!$B:$B,Heron!O$9,Xero!$A:$A,Heron!$A$4,Xero!$E:$E,Heron!$A92)+SUMIFS(Xero!$F:$F,Xero!$B:$B,Heron!O$9,Xero!$A:$A,Heron!$A$5,Xero!$E:$E,Heron!$A92)</f>
        <v>0</v>
      </c>
      <c r="P92" s="32">
        <f>SUMIFS(Xero!$F:$F,Xero!$B:$B,Heron!P$9,Xero!$A:$A,Heron!$A$4,Xero!$E:$E,Heron!$A92)+SUMIFS(Xero!$F:$F,Xero!$B:$B,Heron!P$9,Xero!$A:$A,Heron!$A$5,Xero!$E:$E,Heron!$A92)</f>
        <v>0</v>
      </c>
      <c r="Q92" s="32">
        <f>SUMIFS(Xero!$F:$F,Xero!$B:$B,Heron!Q$9,Xero!$A:$A,Heron!$A$4,Xero!$E:$E,Heron!$A92)+SUMIFS(Xero!$F:$F,Xero!$B:$B,Heron!Q$9,Xero!$A:$A,Heron!$A$5,Xero!$E:$E,Heron!$A92)</f>
        <v>0</v>
      </c>
      <c r="R92" s="32">
        <f>SUMIFS(Xero!$F:$F,Xero!$B:$B,Heron!R$9,Xero!$A:$A,Heron!$A$4,Xero!$E:$E,Heron!$A92)+SUMIFS(Xero!$F:$F,Xero!$B:$B,Heron!R$9,Xero!$A:$A,Heron!$A$5,Xero!$E:$E,Heron!$A92)</f>
        <v>0</v>
      </c>
      <c r="S92" s="32">
        <f>SUMIFS(Xero!$F:$F,Xero!$B:$B,Heron!S$9,Xero!$A:$A,Heron!$A$4,Xero!$E:$E,Heron!$A92)+SUMIFS(Xero!$F:$F,Xero!$B:$B,Heron!S$9,Xero!$A:$A,Heron!$A$5,Xero!$E:$E,Heron!$A92)</f>
        <v>0</v>
      </c>
      <c r="T92" s="32">
        <f>SUMIFS(Xero!$F:$F,Xero!$B:$B,Heron!T$9,Xero!$A:$A,Heron!$A$4,Xero!$E:$E,Heron!$A92)+SUMIFS(Xero!$F:$F,Xero!$B:$B,Heron!T$9,Xero!$A:$A,Heron!$A$5,Xero!$E:$E,Heron!$A92)</f>
        <v>0</v>
      </c>
      <c r="U92" s="32">
        <f>SUMIFS(Xero!$F:$F,Xero!$B:$B,Heron!U$9,Xero!$A:$A,Heron!$A$4,Xero!$E:$E,Heron!$A92)+SUMIFS(Xero!$F:$F,Xero!$B:$B,Heron!U$9,Xero!$A:$A,Heron!$A$5,Xero!$E:$E,Heron!$A92)</f>
        <v>0</v>
      </c>
      <c r="V92" s="32">
        <f>SUMIFS(Xero!$F:$F,Xero!$B:$B,Heron!V$9,Xero!$A:$A,Heron!$A$4,Xero!$E:$E,Heron!$A92)+SUMIFS(Xero!$F:$F,Xero!$B:$B,Heron!V$9,Xero!$A:$A,Heron!$A$5,Xero!$E:$E,Heron!$A92)</f>
        <v>0</v>
      </c>
      <c r="W92" s="32">
        <f>SUMIFS(Xero!$F:$F,Xero!$B:$B,Heron!W$9,Xero!$A:$A,Heron!$A$4,Xero!$E:$E,Heron!$A92)+SUMIFS(Xero!$F:$F,Xero!$B:$B,Heron!W$9,Xero!$A:$A,Heron!$A$5,Xero!$E:$E,Heron!$A92)</f>
        <v>0</v>
      </c>
      <c r="X92" s="32">
        <f>SUMIFS(Xero!$F:$F,Xero!$B:$B,Heron!X$9,Xero!$A:$A,Heron!$A$4,Xero!$E:$E,Heron!$A92)+SUMIFS(Xero!$F:$F,Xero!$B:$B,Heron!X$9,Xero!$A:$A,Heron!$A$5,Xero!$E:$E,Heron!$A92)</f>
        <v>0</v>
      </c>
      <c r="Y92" s="32">
        <f>SUMIFS(Xero!$F:$F,Xero!$B:$B,Heron!Y$9,Xero!$A:$A,Heron!$A$4,Xero!$E:$E,Heron!$A92)+SUMIFS(Xero!$F:$F,Xero!$B:$B,Heron!Y$9,Xero!$A:$A,Heron!$A$5,Xero!$E:$E,Heron!$A92)</f>
        <v>0</v>
      </c>
      <c r="Z92" s="32">
        <f>SUMIFS(Xero!$F:$F,Xero!$B:$B,Heron!Z$9,Xero!$A:$A,Heron!$A$4,Xero!$E:$E,Heron!$A92)+SUMIFS(Xero!$F:$F,Xero!$B:$B,Heron!Z$9,Xero!$A:$A,Heron!$A$5,Xero!$E:$E,Heron!$A92)</f>
        <v>0</v>
      </c>
      <c r="AA92" s="32">
        <f>SUMIFS(Xero!$F:$F,Xero!$B:$B,Heron!AA$9,Xero!$A:$A,Heron!$A$4,Xero!$E:$E,Heron!$A92)+SUMIFS(Xero!$F:$F,Xero!$B:$B,Heron!AA$9,Xero!$A:$A,Heron!$A$5,Xero!$E:$E,Heron!$A92)</f>
        <v>0</v>
      </c>
      <c r="AB92" s="32">
        <f>SUMIFS(Xero!$F:$F,Xero!$B:$B,Heron!AB$9,Xero!$A:$A,Heron!$A$4,Xero!$E:$E,Heron!$A92)+SUMIFS(Xero!$F:$F,Xero!$B:$B,Heron!AB$9,Xero!$A:$A,Heron!$A$5,Xero!$E:$E,Heron!$A92)</f>
        <v>0</v>
      </c>
      <c r="AC92" s="32">
        <f>SUMIFS(Xero!$F:$F,Xero!$B:$B,Heron!AC$9,Xero!$A:$A,Heron!$A$4,Xero!$E:$E,Heron!$A92)+SUMIFS(Xero!$F:$F,Xero!$B:$B,Heron!AC$9,Xero!$A:$A,Heron!$A$5,Xero!$E:$E,Heron!$A92)</f>
        <v>0</v>
      </c>
      <c r="AD92" s="32">
        <f>SUMIFS(Xero!$F:$F,Xero!$B:$B,Heron!AD$9,Xero!$A:$A,Heron!$A$4,Xero!$E:$E,Heron!$A92)+SUMIFS(Xero!$F:$F,Xero!$B:$B,Heron!AD$9,Xero!$A:$A,Heron!$A$5,Xero!$E:$E,Heron!$A92)</f>
        <v>0</v>
      </c>
      <c r="AE92" s="32">
        <f>SUMIFS(Xero!$F:$F,Xero!$B:$B,Heron!AE$9,Xero!$A:$A,Heron!$A$4,Xero!$E:$E,Heron!$A92)+SUMIFS(Xero!$F:$F,Xero!$B:$B,Heron!AE$9,Xero!$A:$A,Heron!$A$5,Xero!$E:$E,Heron!$A92)</f>
        <v>0</v>
      </c>
      <c r="AF92" s="32">
        <f>SUMIFS(Xero!$F:$F,Xero!$B:$B,Heron!AF$9,Xero!$A:$A,Heron!$A$4,Xero!$E:$E,Heron!$A92)+SUMIFS(Xero!$F:$F,Xero!$B:$B,Heron!AF$9,Xero!$A:$A,Heron!$A$5,Xero!$E:$E,Heron!$A92)</f>
        <v>0</v>
      </c>
      <c r="AG92" s="32">
        <f>SUMIFS(Xero!$F:$F,Xero!$B:$B,Heron!AG$9,Xero!$A:$A,Heron!$A$4,Xero!$E:$E,Heron!$A92)+SUMIFS(Xero!$F:$F,Xero!$B:$B,Heron!AG$9,Xero!$A:$A,Heron!$A$5,Xero!$E:$E,Heron!$A92)</f>
        <v>0</v>
      </c>
      <c r="AH92" s="32">
        <f>SUMIFS(Xero!$F:$F,Xero!$B:$B,Heron!AH$9,Xero!$A:$A,Heron!$A$4,Xero!$E:$E,Heron!$A92)+SUMIFS(Xero!$F:$F,Xero!$B:$B,Heron!AH$9,Xero!$A:$A,Heron!$A$5,Xero!$E:$E,Heron!$A92)</f>
        <v>0</v>
      </c>
      <c r="AI92" s="32">
        <f>SUMIFS(Xero!$F:$F,Xero!$B:$B,Heron!AI$9,Xero!$A:$A,Heron!$A$4,Xero!$E:$E,Heron!$A92)+SUMIFS(Xero!$F:$F,Xero!$B:$B,Heron!AI$9,Xero!$A:$A,Heron!$A$5,Xero!$E:$E,Heron!$A92)</f>
        <v>0</v>
      </c>
      <c r="AJ92" s="32">
        <f>SUMIFS(Xero!$F:$F,Xero!$B:$B,Heron!AJ$9,Xero!$A:$A,Heron!$A$4,Xero!$E:$E,Heron!$A92)+SUMIFS(Xero!$F:$F,Xero!$B:$B,Heron!AJ$9,Xero!$A:$A,Heron!$A$5,Xero!$E:$E,Heron!$A92)</f>
        <v>0</v>
      </c>
      <c r="AK92" s="32">
        <f>SUMIFS(Xero!$F:$F,Xero!$B:$B,Heron!AK$9,Xero!$A:$A,Heron!$A$4,Xero!$E:$E,Heron!$A92)+SUMIFS(Xero!$F:$F,Xero!$B:$B,Heron!AK$9,Xero!$A:$A,Heron!$A$5,Xero!$E:$E,Heron!$A92)</f>
        <v>0</v>
      </c>
      <c r="AL92" s="32">
        <f>SUMIFS(Xero!$F:$F,Xero!$B:$B,Heron!AL$9,Xero!$A:$A,Heron!$A$4,Xero!$E:$E,Heron!$A92)+SUMIFS(Xero!$F:$F,Xero!$B:$B,Heron!AL$9,Xero!$A:$A,Heron!$A$5,Xero!$E:$E,Heron!$A92)</f>
        <v>0</v>
      </c>
      <c r="AM92" s="32">
        <f>SUMIFS(Xero!$F:$F,Xero!$B:$B,Heron!AM$9,Xero!$A:$A,Heron!$A$4,Xero!$E:$E,Heron!$A92)+SUMIFS(Xero!$F:$F,Xero!$B:$B,Heron!AM$9,Xero!$A:$A,Heron!$A$5,Xero!$E:$E,Heron!$A92)</f>
        <v>0</v>
      </c>
      <c r="AN92" s="32">
        <f>SUMIFS(Xero!$F:$F,Xero!$B:$B,Heron!AN$9,Xero!$A:$A,Heron!$A$4,Xero!$E:$E,Heron!$A92)+SUMIFS(Xero!$F:$F,Xero!$B:$B,Heron!AN$9,Xero!$A:$A,Heron!$A$5,Xero!$E:$E,Heron!$A92)</f>
        <v>0</v>
      </c>
      <c r="AO92" s="32">
        <f>SUMIFS(Xero!$F:$F,Xero!$B:$B,Heron!AO$9,Xero!$A:$A,Heron!$A$4,Xero!$E:$E,Heron!$A92)+SUMIFS(Xero!$F:$F,Xero!$B:$B,Heron!AO$9,Xero!$A:$A,Heron!$A$5,Xero!$E:$E,Heron!$A92)</f>
        <v>0</v>
      </c>
      <c r="AP92" s="32">
        <f>SUMIFS(Xero!$F:$F,Xero!$B:$B,Heron!AP$9,Xero!$A:$A,Heron!$A$4,Xero!$E:$E,Heron!$A92)+SUMIFS(Xero!$F:$F,Xero!$B:$B,Heron!AP$9,Xero!$A:$A,Heron!$A$5,Xero!$E:$E,Heron!$A92)</f>
        <v>0</v>
      </c>
      <c r="AQ92" s="32">
        <f>SUMIFS(Xero!$F:$F,Xero!$B:$B,Heron!AQ$9,Xero!$A:$A,Heron!$A$4,Xero!$E:$E,Heron!$A92)+SUMIFS(Xero!$F:$F,Xero!$B:$B,Heron!AQ$9,Xero!$A:$A,Heron!$A$5,Xero!$E:$E,Heron!$A92)</f>
        <v>0</v>
      </c>
      <c r="AR92" s="32">
        <f>SUMIFS(Xero!$F:$F,Xero!$B:$B,Heron!AR$9,Xero!$A:$A,Heron!$A$4,Xero!$E:$E,Heron!$A92)+SUMIFS(Xero!$F:$F,Xero!$B:$B,Heron!AR$9,Xero!$A:$A,Heron!$A$5,Xero!$E:$E,Heron!$A92)</f>
        <v>0</v>
      </c>
      <c r="AS92" s="32">
        <f>SUMIFS(Xero!$F:$F,Xero!$B:$B,Heron!AS$9,Xero!$A:$A,Heron!$A$4,Xero!$E:$E,Heron!$A92)+SUMIFS(Xero!$F:$F,Xero!$B:$B,Heron!AS$9,Xero!$A:$A,Heron!$A$5,Xero!$E:$E,Heron!$A92)</f>
        <v>0</v>
      </c>
      <c r="AT92" s="32">
        <f>SUMIFS(Xero!$F:$F,Xero!$B:$B,Heron!AT$9,Xero!$A:$A,Heron!$A$4,Xero!$E:$E,Heron!$A92)+SUMIFS(Xero!$F:$F,Xero!$B:$B,Heron!AT$9,Xero!$A:$A,Heron!$A$5,Xero!$E:$E,Heron!$A92)</f>
        <v>0</v>
      </c>
      <c r="AU92" s="32">
        <f>SUMIFS(Xero!$F:$F,Xero!$B:$B,Heron!AU$9,Xero!$A:$A,Heron!$A$4,Xero!$E:$E,Heron!$A92)+SUMIFS(Xero!$F:$F,Xero!$B:$B,Heron!AU$9,Xero!$A:$A,Heron!$A$5,Xero!$E:$E,Heron!$A92)</f>
        <v>0</v>
      </c>
      <c r="AV92" s="32">
        <f>SUMIFS(Xero!$F:$F,Xero!$B:$B,Heron!AV$9,Xero!$A:$A,Heron!$A$4,Xero!$E:$E,Heron!$A92)+SUMIFS(Xero!$F:$F,Xero!$B:$B,Heron!AV$9,Xero!$A:$A,Heron!$A$5,Xero!$E:$E,Heron!$A92)</f>
        <v>0</v>
      </c>
      <c r="AW92" s="32">
        <f>SUMIFS(Xero!$F:$F,Xero!$B:$B,Heron!AW$9,Xero!$A:$A,Heron!$A$4,Xero!$E:$E,Heron!$A92)+SUMIFS(Xero!$F:$F,Xero!$B:$B,Heron!AW$9,Xero!$A:$A,Heron!$A$5,Xero!$E:$E,Heron!$A92)</f>
        <v>0</v>
      </c>
      <c r="AX92" s="32">
        <f>SUMIFS(Xero!$F:$F,Xero!$B:$B,Heron!AX$9,Xero!$A:$A,Heron!$A$4,Xero!$E:$E,Heron!$A92)+SUMIFS(Xero!$F:$F,Xero!$B:$B,Heron!AX$9,Xero!$A:$A,Heron!$A$5,Xero!$E:$E,Heron!$A92)</f>
        <v>0</v>
      </c>
      <c r="AY92" s="32">
        <f>SUMIFS(Xero!$F:$F,Xero!$B:$B,Heron!AY$9,Xero!$A:$A,Heron!$A$4,Xero!$E:$E,Heron!$A92)+SUMIFS(Xero!$F:$F,Xero!$B:$B,Heron!AY$9,Xero!$A:$A,Heron!$A$5,Xero!$E:$E,Heron!$A92)</f>
        <v>0</v>
      </c>
      <c r="AZ92" s="32">
        <f>SUMIFS(Xero!$F:$F,Xero!$B:$B,Heron!AZ$9,Xero!$A:$A,Heron!$A$4,Xero!$E:$E,Heron!$A92)+SUMIFS(Xero!$F:$F,Xero!$B:$B,Heron!AZ$9,Xero!$A:$A,Heron!$A$5,Xero!$E:$E,Heron!$A92)</f>
        <v>0</v>
      </c>
      <c r="BA92" s="32">
        <f>SUMIFS(Xero!$F:$F,Xero!$B:$B,Heron!BA$9,Xero!$A:$A,Heron!$A$4,Xero!$E:$E,Heron!$A92)+SUMIFS(Xero!$F:$F,Xero!$B:$B,Heron!BA$9,Xero!$A:$A,Heron!$A$5,Xero!$E:$E,Heron!$A92)</f>
        <v>0</v>
      </c>
      <c r="BB92" s="32">
        <f>SUMIFS(Xero!$F:$F,Xero!$B:$B,Heron!BB$9,Xero!$A:$A,Heron!$A$4,Xero!$E:$E,Heron!$A92)+SUMIFS(Xero!$F:$F,Xero!$B:$B,Heron!BB$9,Xero!$A:$A,Heron!$A$5,Xero!$E:$E,Heron!$A92)</f>
        <v>0</v>
      </c>
      <c r="BC92" s="32">
        <f>SUMIFS(Xero!$F:$F,Xero!$B:$B,Heron!BC$9,Xero!$A:$A,Heron!$A$4,Xero!$E:$E,Heron!$A92)+SUMIFS(Xero!$F:$F,Xero!$B:$B,Heron!BC$9,Xero!$A:$A,Heron!$A$5,Xero!$E:$E,Heron!$A92)</f>
        <v>0</v>
      </c>
      <c r="BD92" s="32">
        <f>SUMIFS(Xero!$F:$F,Xero!$B:$B,Heron!BD$9,Xero!$A:$A,Heron!$A$4,Xero!$E:$E,Heron!$A92)+SUMIFS(Xero!$F:$F,Xero!$B:$B,Heron!BD$9,Xero!$A:$A,Heron!$A$5,Xero!$E:$E,Heron!$A92)</f>
        <v>0</v>
      </c>
      <c r="BE92" s="32">
        <f>SUMIFS(Xero!$F:$F,Xero!$B:$B,Heron!BE$9,Xero!$A:$A,Heron!$A$4,Xero!$E:$E,Heron!$A92)+SUMIFS(Xero!$F:$F,Xero!$B:$B,Heron!BE$9,Xero!$A:$A,Heron!$A$5,Xero!$E:$E,Heron!$A92)</f>
        <v>0</v>
      </c>
      <c r="BF92" s="32">
        <f t="shared" si="9"/>
        <v>17000</v>
      </c>
      <c r="BG92" s="1">
        <f t="shared" si="7"/>
        <v>17000</v>
      </c>
      <c r="BH92" s="1">
        <f t="shared" si="8"/>
        <v>0</v>
      </c>
    </row>
    <row r="93" spans="1:60" ht="16" x14ac:dyDescent="0.2">
      <c r="A93" s="31" t="s">
        <v>1072</v>
      </c>
      <c r="D93" s="32">
        <f>SUMIFS(Xero!$F:$F,Xero!$B:$B,Heron!D$9,Xero!$A:$A,Heron!$A$4,Xero!$E:$E,Heron!$A93)+SUMIFS(Xero!$F:$F,Xero!$B:$B,Heron!D$9,Xero!$A:$A,Heron!$A$5,Xero!$E:$E,Heron!$A93)</f>
        <v>0</v>
      </c>
      <c r="E93" s="32">
        <f>SUMIFS(Xero!$F:$F,Xero!$B:$B,Heron!E$9,Xero!$A:$A,Heron!$A$4,Xero!$E:$E,Heron!$A93)+SUMIFS(Xero!$F:$F,Xero!$B:$B,Heron!E$9,Xero!$A:$A,Heron!$A$5,Xero!$E:$E,Heron!$A93)</f>
        <v>0</v>
      </c>
      <c r="F93" s="32">
        <f>SUMIFS(Xero!$F:$F,Xero!$B:$B,Heron!F$9,Xero!$A:$A,Heron!$A$4,Xero!$E:$E,Heron!$A93)+SUMIFS(Xero!$F:$F,Xero!$B:$B,Heron!F$9,Xero!$A:$A,Heron!$A$5,Xero!$E:$E,Heron!$A93)</f>
        <v>0</v>
      </c>
      <c r="G93" s="32">
        <f>SUMIFS(Xero!$F:$F,Xero!$B:$B,Heron!G$9,Xero!$A:$A,Heron!$A$4,Xero!$E:$E,Heron!$A93)+SUMIFS(Xero!$F:$F,Xero!$B:$B,Heron!G$9,Xero!$A:$A,Heron!$A$5,Xero!$E:$E,Heron!$A93)</f>
        <v>0</v>
      </c>
      <c r="H93" s="32">
        <f>SUMIFS(Xero!$F:$F,Xero!$B:$B,Heron!H$9,Xero!$A:$A,Heron!$A$4,Xero!$E:$E,Heron!$A93)+SUMIFS(Xero!$F:$F,Xero!$B:$B,Heron!H$9,Xero!$A:$A,Heron!$A$5,Xero!$E:$E,Heron!$A93)</f>
        <v>0</v>
      </c>
      <c r="I93" s="32">
        <f>SUMIFS(Xero!$F:$F,Xero!$B:$B,Heron!I$9,Xero!$A:$A,Heron!$A$4,Xero!$E:$E,Heron!$A93)+SUMIFS(Xero!$F:$F,Xero!$B:$B,Heron!I$9,Xero!$A:$A,Heron!$A$5,Xero!$E:$E,Heron!$A93)</f>
        <v>0</v>
      </c>
      <c r="J93" s="32">
        <f>SUMIFS(Xero!$F:$F,Xero!$B:$B,Heron!J$9,Xero!$A:$A,Heron!$A$4,Xero!$E:$E,Heron!$A93)+SUMIFS(Xero!$F:$F,Xero!$B:$B,Heron!J$9,Xero!$A:$A,Heron!$A$5,Xero!$E:$E,Heron!$A93)</f>
        <v>0</v>
      </c>
      <c r="K93" s="32">
        <f>SUMIFS(Xero!$F:$F,Xero!$B:$B,Heron!K$9,Xero!$A:$A,Heron!$A$4,Xero!$E:$E,Heron!$A93)+SUMIFS(Xero!$F:$F,Xero!$B:$B,Heron!K$9,Xero!$A:$A,Heron!$A$5,Xero!$E:$E,Heron!$A93)</f>
        <v>0</v>
      </c>
      <c r="L93" s="32">
        <f>SUMIFS(Xero!$F:$F,Xero!$B:$B,Heron!L$9,Xero!$A:$A,Heron!$A$4,Xero!$E:$E,Heron!$A93)+SUMIFS(Xero!$F:$F,Xero!$B:$B,Heron!L$9,Xero!$A:$A,Heron!$A$5,Xero!$E:$E,Heron!$A93)</f>
        <v>0</v>
      </c>
      <c r="M93" s="32">
        <f>SUMIFS(Xero!$F:$F,Xero!$B:$B,Heron!M$9,Xero!$A:$A,Heron!$A$4,Xero!$E:$E,Heron!$A93)+SUMIFS(Xero!$F:$F,Xero!$B:$B,Heron!M$9,Xero!$A:$A,Heron!$A$5,Xero!$E:$E,Heron!$A93)</f>
        <v>0</v>
      </c>
      <c r="N93" s="32">
        <f>SUMIFS(Xero!$F:$F,Xero!$B:$B,Heron!N$9,Xero!$A:$A,Heron!$A$4,Xero!$E:$E,Heron!$A93)+SUMIFS(Xero!$F:$F,Xero!$B:$B,Heron!N$9,Xero!$A:$A,Heron!$A$5,Xero!$E:$E,Heron!$A93)</f>
        <v>0</v>
      </c>
      <c r="O93" s="32">
        <f>SUMIFS(Xero!$F:$F,Xero!$B:$B,Heron!O$9,Xero!$A:$A,Heron!$A$4,Xero!$E:$E,Heron!$A93)+SUMIFS(Xero!$F:$F,Xero!$B:$B,Heron!O$9,Xero!$A:$A,Heron!$A$5,Xero!$E:$E,Heron!$A93)</f>
        <v>0</v>
      </c>
      <c r="P93" s="32">
        <f>SUMIFS(Xero!$F:$F,Xero!$B:$B,Heron!P$9,Xero!$A:$A,Heron!$A$4,Xero!$E:$E,Heron!$A93)+SUMIFS(Xero!$F:$F,Xero!$B:$B,Heron!P$9,Xero!$A:$A,Heron!$A$5,Xero!$E:$E,Heron!$A93)</f>
        <v>0</v>
      </c>
      <c r="Q93" s="32">
        <f>SUMIFS(Xero!$F:$F,Xero!$B:$B,Heron!Q$9,Xero!$A:$A,Heron!$A$4,Xero!$E:$E,Heron!$A93)+SUMIFS(Xero!$F:$F,Xero!$B:$B,Heron!Q$9,Xero!$A:$A,Heron!$A$5,Xero!$E:$E,Heron!$A93)</f>
        <v>0</v>
      </c>
      <c r="R93" s="32">
        <f>SUMIFS(Xero!$F:$F,Xero!$B:$B,Heron!R$9,Xero!$A:$A,Heron!$A$4,Xero!$E:$E,Heron!$A93)+SUMIFS(Xero!$F:$F,Xero!$B:$B,Heron!R$9,Xero!$A:$A,Heron!$A$5,Xero!$E:$E,Heron!$A93)</f>
        <v>0</v>
      </c>
      <c r="S93" s="32">
        <f>SUMIFS(Xero!$F:$F,Xero!$B:$B,Heron!S$9,Xero!$A:$A,Heron!$A$4,Xero!$E:$E,Heron!$A93)+SUMIFS(Xero!$F:$F,Xero!$B:$B,Heron!S$9,Xero!$A:$A,Heron!$A$5,Xero!$E:$E,Heron!$A93)</f>
        <v>0</v>
      </c>
      <c r="T93" s="32">
        <f>SUMIFS(Xero!$F:$F,Xero!$B:$B,Heron!T$9,Xero!$A:$A,Heron!$A$4,Xero!$E:$E,Heron!$A93)+SUMIFS(Xero!$F:$F,Xero!$B:$B,Heron!T$9,Xero!$A:$A,Heron!$A$5,Xero!$E:$E,Heron!$A93)</f>
        <v>0</v>
      </c>
      <c r="U93" s="32">
        <f>SUMIFS(Xero!$F:$F,Xero!$B:$B,Heron!U$9,Xero!$A:$A,Heron!$A$4,Xero!$E:$E,Heron!$A93)+SUMIFS(Xero!$F:$F,Xero!$B:$B,Heron!U$9,Xero!$A:$A,Heron!$A$5,Xero!$E:$E,Heron!$A93)</f>
        <v>0</v>
      </c>
      <c r="V93" s="32">
        <f>SUMIFS(Xero!$F:$F,Xero!$B:$B,Heron!V$9,Xero!$A:$A,Heron!$A$4,Xero!$E:$E,Heron!$A93)+SUMIFS(Xero!$F:$F,Xero!$B:$B,Heron!V$9,Xero!$A:$A,Heron!$A$5,Xero!$E:$E,Heron!$A93)</f>
        <v>0</v>
      </c>
      <c r="W93" s="32">
        <f>SUMIFS(Xero!$F:$F,Xero!$B:$B,Heron!W$9,Xero!$A:$A,Heron!$A$4,Xero!$E:$E,Heron!$A93)+SUMIFS(Xero!$F:$F,Xero!$B:$B,Heron!W$9,Xero!$A:$A,Heron!$A$5,Xero!$E:$E,Heron!$A93)</f>
        <v>0</v>
      </c>
      <c r="X93" s="32">
        <f>SUMIFS(Xero!$F:$F,Xero!$B:$B,Heron!X$9,Xero!$A:$A,Heron!$A$4,Xero!$E:$E,Heron!$A93)+SUMIFS(Xero!$F:$F,Xero!$B:$B,Heron!X$9,Xero!$A:$A,Heron!$A$5,Xero!$E:$E,Heron!$A93)</f>
        <v>0</v>
      </c>
      <c r="Y93" s="32">
        <f>SUMIFS(Xero!$F:$F,Xero!$B:$B,Heron!Y$9,Xero!$A:$A,Heron!$A$4,Xero!$E:$E,Heron!$A93)+SUMIFS(Xero!$F:$F,Xero!$B:$B,Heron!Y$9,Xero!$A:$A,Heron!$A$5,Xero!$E:$E,Heron!$A93)</f>
        <v>0</v>
      </c>
      <c r="Z93" s="32">
        <f>SUMIFS(Xero!$F:$F,Xero!$B:$B,Heron!Z$9,Xero!$A:$A,Heron!$A$4,Xero!$E:$E,Heron!$A93)+SUMIFS(Xero!$F:$F,Xero!$B:$B,Heron!Z$9,Xero!$A:$A,Heron!$A$5,Xero!$E:$E,Heron!$A93)</f>
        <v>0</v>
      </c>
      <c r="AA93" s="32">
        <f>SUMIFS(Xero!$F:$F,Xero!$B:$B,Heron!AA$9,Xero!$A:$A,Heron!$A$4,Xero!$E:$E,Heron!$A93)+SUMIFS(Xero!$F:$F,Xero!$B:$B,Heron!AA$9,Xero!$A:$A,Heron!$A$5,Xero!$E:$E,Heron!$A93)</f>
        <v>0</v>
      </c>
      <c r="AB93" s="32">
        <f>SUMIFS(Xero!$F:$F,Xero!$B:$B,Heron!AB$9,Xero!$A:$A,Heron!$A$4,Xero!$E:$E,Heron!$A93)+SUMIFS(Xero!$F:$F,Xero!$B:$B,Heron!AB$9,Xero!$A:$A,Heron!$A$5,Xero!$E:$E,Heron!$A93)</f>
        <v>0</v>
      </c>
      <c r="AC93" s="32">
        <f>SUMIFS(Xero!$F:$F,Xero!$B:$B,Heron!AC$9,Xero!$A:$A,Heron!$A$4,Xero!$E:$E,Heron!$A93)+SUMIFS(Xero!$F:$F,Xero!$B:$B,Heron!AC$9,Xero!$A:$A,Heron!$A$5,Xero!$E:$E,Heron!$A93)</f>
        <v>0</v>
      </c>
      <c r="AD93" s="32">
        <f>SUMIFS(Xero!$F:$F,Xero!$B:$B,Heron!AD$9,Xero!$A:$A,Heron!$A$4,Xero!$E:$E,Heron!$A93)+SUMIFS(Xero!$F:$F,Xero!$B:$B,Heron!AD$9,Xero!$A:$A,Heron!$A$5,Xero!$E:$E,Heron!$A93)</f>
        <v>0</v>
      </c>
      <c r="AE93" s="32">
        <f>SUMIFS(Xero!$F:$F,Xero!$B:$B,Heron!AE$9,Xero!$A:$A,Heron!$A$4,Xero!$E:$E,Heron!$A93)+SUMIFS(Xero!$F:$F,Xero!$B:$B,Heron!AE$9,Xero!$A:$A,Heron!$A$5,Xero!$E:$E,Heron!$A93)</f>
        <v>0</v>
      </c>
      <c r="AF93" s="32">
        <f>SUMIFS(Xero!$F:$F,Xero!$B:$B,Heron!AF$9,Xero!$A:$A,Heron!$A$4,Xero!$E:$E,Heron!$A93)+SUMIFS(Xero!$F:$F,Xero!$B:$B,Heron!AF$9,Xero!$A:$A,Heron!$A$5,Xero!$E:$E,Heron!$A93)</f>
        <v>0</v>
      </c>
      <c r="AG93" s="32">
        <f>SUMIFS(Xero!$F:$F,Xero!$B:$B,Heron!AG$9,Xero!$A:$A,Heron!$A$4,Xero!$E:$E,Heron!$A93)+SUMIFS(Xero!$F:$F,Xero!$B:$B,Heron!AG$9,Xero!$A:$A,Heron!$A$5,Xero!$E:$E,Heron!$A93)</f>
        <v>0</v>
      </c>
      <c r="AH93" s="32">
        <f>SUMIFS(Xero!$F:$F,Xero!$B:$B,Heron!AH$9,Xero!$A:$A,Heron!$A$4,Xero!$E:$E,Heron!$A93)+SUMIFS(Xero!$F:$F,Xero!$B:$B,Heron!AH$9,Xero!$A:$A,Heron!$A$5,Xero!$E:$E,Heron!$A93)</f>
        <v>0</v>
      </c>
      <c r="AI93" s="32">
        <f>SUMIFS(Xero!$F:$F,Xero!$B:$B,Heron!AI$9,Xero!$A:$A,Heron!$A$4,Xero!$E:$E,Heron!$A93)+SUMIFS(Xero!$F:$F,Xero!$B:$B,Heron!AI$9,Xero!$A:$A,Heron!$A$5,Xero!$E:$E,Heron!$A93)</f>
        <v>0</v>
      </c>
      <c r="AJ93" s="32">
        <f>SUMIFS(Xero!$F:$F,Xero!$B:$B,Heron!AJ$9,Xero!$A:$A,Heron!$A$4,Xero!$E:$E,Heron!$A93)+SUMIFS(Xero!$F:$F,Xero!$B:$B,Heron!AJ$9,Xero!$A:$A,Heron!$A$5,Xero!$E:$E,Heron!$A93)</f>
        <v>7198.71</v>
      </c>
      <c r="AK93" s="32">
        <f>SUMIFS(Xero!$F:$F,Xero!$B:$B,Heron!AK$9,Xero!$A:$A,Heron!$A$4,Xero!$E:$E,Heron!$A93)+SUMIFS(Xero!$F:$F,Xero!$B:$B,Heron!AK$9,Xero!$A:$A,Heron!$A$5,Xero!$E:$E,Heron!$A93)</f>
        <v>0</v>
      </c>
      <c r="AL93" s="32">
        <f>SUMIFS(Xero!$F:$F,Xero!$B:$B,Heron!AL$9,Xero!$A:$A,Heron!$A$4,Xero!$E:$E,Heron!$A93)+SUMIFS(Xero!$F:$F,Xero!$B:$B,Heron!AL$9,Xero!$A:$A,Heron!$A$5,Xero!$E:$E,Heron!$A93)</f>
        <v>0</v>
      </c>
      <c r="AM93" s="32">
        <f>SUMIFS(Xero!$F:$F,Xero!$B:$B,Heron!AM$9,Xero!$A:$A,Heron!$A$4,Xero!$E:$E,Heron!$A93)+SUMIFS(Xero!$F:$F,Xero!$B:$B,Heron!AM$9,Xero!$A:$A,Heron!$A$5,Xero!$E:$E,Heron!$A93)</f>
        <v>0</v>
      </c>
      <c r="AN93" s="32">
        <f>SUMIFS(Xero!$F:$F,Xero!$B:$B,Heron!AN$9,Xero!$A:$A,Heron!$A$4,Xero!$E:$E,Heron!$A93)+SUMIFS(Xero!$F:$F,Xero!$B:$B,Heron!AN$9,Xero!$A:$A,Heron!$A$5,Xero!$E:$E,Heron!$A93)</f>
        <v>0</v>
      </c>
      <c r="AO93" s="32">
        <f>SUMIFS(Xero!$F:$F,Xero!$B:$B,Heron!AO$9,Xero!$A:$A,Heron!$A$4,Xero!$E:$E,Heron!$A93)+SUMIFS(Xero!$F:$F,Xero!$B:$B,Heron!AO$9,Xero!$A:$A,Heron!$A$5,Xero!$E:$E,Heron!$A93)</f>
        <v>0</v>
      </c>
      <c r="AP93" s="32">
        <f>SUMIFS(Xero!$F:$F,Xero!$B:$B,Heron!AP$9,Xero!$A:$A,Heron!$A$4,Xero!$E:$E,Heron!$A93)+SUMIFS(Xero!$F:$F,Xero!$B:$B,Heron!AP$9,Xero!$A:$A,Heron!$A$5,Xero!$E:$E,Heron!$A93)</f>
        <v>0</v>
      </c>
      <c r="AQ93" s="32">
        <f>SUMIFS(Xero!$F:$F,Xero!$B:$B,Heron!AQ$9,Xero!$A:$A,Heron!$A$4,Xero!$E:$E,Heron!$A93)+SUMIFS(Xero!$F:$F,Xero!$B:$B,Heron!AQ$9,Xero!$A:$A,Heron!$A$5,Xero!$E:$E,Heron!$A93)</f>
        <v>0</v>
      </c>
      <c r="AR93" s="32">
        <f>SUMIFS(Xero!$F:$F,Xero!$B:$B,Heron!AR$9,Xero!$A:$A,Heron!$A$4,Xero!$E:$E,Heron!$A93)+SUMIFS(Xero!$F:$F,Xero!$B:$B,Heron!AR$9,Xero!$A:$A,Heron!$A$5,Xero!$E:$E,Heron!$A93)</f>
        <v>0</v>
      </c>
      <c r="AS93" s="32">
        <f>SUMIFS(Xero!$F:$F,Xero!$B:$B,Heron!AS$9,Xero!$A:$A,Heron!$A$4,Xero!$E:$E,Heron!$A93)+SUMIFS(Xero!$F:$F,Xero!$B:$B,Heron!AS$9,Xero!$A:$A,Heron!$A$5,Xero!$E:$E,Heron!$A93)</f>
        <v>0</v>
      </c>
      <c r="AT93" s="32">
        <f>SUMIFS(Xero!$F:$F,Xero!$B:$B,Heron!AT$9,Xero!$A:$A,Heron!$A$4,Xero!$E:$E,Heron!$A93)+SUMIFS(Xero!$F:$F,Xero!$B:$B,Heron!AT$9,Xero!$A:$A,Heron!$A$5,Xero!$E:$E,Heron!$A93)</f>
        <v>0</v>
      </c>
      <c r="AU93" s="32">
        <f>SUMIFS(Xero!$F:$F,Xero!$B:$B,Heron!AU$9,Xero!$A:$A,Heron!$A$4,Xero!$E:$E,Heron!$A93)+SUMIFS(Xero!$F:$F,Xero!$B:$B,Heron!AU$9,Xero!$A:$A,Heron!$A$5,Xero!$E:$E,Heron!$A93)</f>
        <v>0</v>
      </c>
      <c r="AV93" s="32">
        <f>SUMIFS(Xero!$F:$F,Xero!$B:$B,Heron!AV$9,Xero!$A:$A,Heron!$A$4,Xero!$E:$E,Heron!$A93)+SUMIFS(Xero!$F:$F,Xero!$B:$B,Heron!AV$9,Xero!$A:$A,Heron!$A$5,Xero!$E:$E,Heron!$A93)</f>
        <v>0</v>
      </c>
      <c r="AW93" s="32">
        <f>SUMIFS(Xero!$F:$F,Xero!$B:$B,Heron!AW$9,Xero!$A:$A,Heron!$A$4,Xero!$E:$E,Heron!$A93)+SUMIFS(Xero!$F:$F,Xero!$B:$B,Heron!AW$9,Xero!$A:$A,Heron!$A$5,Xero!$E:$E,Heron!$A93)</f>
        <v>0</v>
      </c>
      <c r="AX93" s="32">
        <f>SUMIFS(Xero!$F:$F,Xero!$B:$B,Heron!AX$9,Xero!$A:$A,Heron!$A$4,Xero!$E:$E,Heron!$A93)+SUMIFS(Xero!$F:$F,Xero!$B:$B,Heron!AX$9,Xero!$A:$A,Heron!$A$5,Xero!$E:$E,Heron!$A93)</f>
        <v>0</v>
      </c>
      <c r="AY93" s="32">
        <f>SUMIFS(Xero!$F:$F,Xero!$B:$B,Heron!AY$9,Xero!$A:$A,Heron!$A$4,Xero!$E:$E,Heron!$A93)+SUMIFS(Xero!$F:$F,Xero!$B:$B,Heron!AY$9,Xero!$A:$A,Heron!$A$5,Xero!$E:$E,Heron!$A93)</f>
        <v>0</v>
      </c>
      <c r="AZ93" s="32">
        <f>SUMIFS(Xero!$F:$F,Xero!$B:$B,Heron!AZ$9,Xero!$A:$A,Heron!$A$4,Xero!$E:$E,Heron!$A93)+SUMIFS(Xero!$F:$F,Xero!$B:$B,Heron!AZ$9,Xero!$A:$A,Heron!$A$5,Xero!$E:$E,Heron!$A93)</f>
        <v>0</v>
      </c>
      <c r="BA93" s="32">
        <f>SUMIFS(Xero!$F:$F,Xero!$B:$B,Heron!BA$9,Xero!$A:$A,Heron!$A$4,Xero!$E:$E,Heron!$A93)+SUMIFS(Xero!$F:$F,Xero!$B:$B,Heron!BA$9,Xero!$A:$A,Heron!$A$5,Xero!$E:$E,Heron!$A93)</f>
        <v>0</v>
      </c>
      <c r="BB93" s="32">
        <f>SUMIFS(Xero!$F:$F,Xero!$B:$B,Heron!BB$9,Xero!$A:$A,Heron!$A$4,Xero!$E:$E,Heron!$A93)+SUMIFS(Xero!$F:$F,Xero!$B:$B,Heron!BB$9,Xero!$A:$A,Heron!$A$5,Xero!$E:$E,Heron!$A93)</f>
        <v>0</v>
      </c>
      <c r="BC93" s="32">
        <f>SUMIFS(Xero!$F:$F,Xero!$B:$B,Heron!BC$9,Xero!$A:$A,Heron!$A$4,Xero!$E:$E,Heron!$A93)+SUMIFS(Xero!$F:$F,Xero!$B:$B,Heron!BC$9,Xero!$A:$A,Heron!$A$5,Xero!$E:$E,Heron!$A93)</f>
        <v>0</v>
      </c>
      <c r="BD93" s="32">
        <f>SUMIFS(Xero!$F:$F,Xero!$B:$B,Heron!BD$9,Xero!$A:$A,Heron!$A$4,Xero!$E:$E,Heron!$A93)+SUMIFS(Xero!$F:$F,Xero!$B:$B,Heron!BD$9,Xero!$A:$A,Heron!$A$5,Xero!$E:$E,Heron!$A93)</f>
        <v>0</v>
      </c>
      <c r="BE93" s="32">
        <f>SUMIFS(Xero!$F:$F,Xero!$B:$B,Heron!BE$9,Xero!$A:$A,Heron!$A$4,Xero!$E:$E,Heron!$A93)+SUMIFS(Xero!$F:$F,Xero!$B:$B,Heron!BE$9,Xero!$A:$A,Heron!$A$5,Xero!$E:$E,Heron!$A93)</f>
        <v>0</v>
      </c>
      <c r="BF93" s="32">
        <f t="shared" ref="BF93:BF124" si="10">SUM(D93:BE93)</f>
        <v>7198.71</v>
      </c>
      <c r="BG93" s="1">
        <f t="shared" ref="BG93:BG109" si="11">BF93-SUM(AN93:BE93)</f>
        <v>7198.71</v>
      </c>
      <c r="BH93" s="1">
        <f t="shared" ref="BH93:BH109" si="12">BF93-BG93</f>
        <v>0</v>
      </c>
    </row>
    <row r="94" spans="1:60" ht="16" x14ac:dyDescent="0.2">
      <c r="A94" s="31" t="s">
        <v>1118</v>
      </c>
      <c r="D94" s="32">
        <f>SUMIFS(Xero!$F:$F,Xero!$B:$B,Heron!D$9,Xero!$A:$A,Heron!$A$4,Xero!$E:$E,Heron!$A94)+SUMIFS(Xero!$F:$F,Xero!$B:$B,Heron!D$9,Xero!$A:$A,Heron!$A$5,Xero!$E:$E,Heron!$A94)</f>
        <v>0</v>
      </c>
      <c r="E94" s="32">
        <f>SUMIFS(Xero!$F:$F,Xero!$B:$B,Heron!E$9,Xero!$A:$A,Heron!$A$4,Xero!$E:$E,Heron!$A94)+SUMIFS(Xero!$F:$F,Xero!$B:$B,Heron!E$9,Xero!$A:$A,Heron!$A$5,Xero!$E:$E,Heron!$A94)</f>
        <v>0</v>
      </c>
      <c r="F94" s="32">
        <f>SUMIFS(Xero!$F:$F,Xero!$B:$B,Heron!F$9,Xero!$A:$A,Heron!$A$4,Xero!$E:$E,Heron!$A94)+SUMIFS(Xero!$F:$F,Xero!$B:$B,Heron!F$9,Xero!$A:$A,Heron!$A$5,Xero!$E:$E,Heron!$A94)</f>
        <v>0</v>
      </c>
      <c r="G94" s="32">
        <f>SUMIFS(Xero!$F:$F,Xero!$B:$B,Heron!G$9,Xero!$A:$A,Heron!$A$4,Xero!$E:$E,Heron!$A94)+SUMIFS(Xero!$F:$F,Xero!$B:$B,Heron!G$9,Xero!$A:$A,Heron!$A$5,Xero!$E:$E,Heron!$A94)</f>
        <v>1078.97</v>
      </c>
      <c r="H94" s="32">
        <f>SUMIFS(Xero!$F:$F,Xero!$B:$B,Heron!H$9,Xero!$A:$A,Heron!$A$4,Xero!$E:$E,Heron!$A94)+SUMIFS(Xero!$F:$F,Xero!$B:$B,Heron!H$9,Xero!$A:$A,Heron!$A$5,Xero!$E:$E,Heron!$A94)</f>
        <v>430.43</v>
      </c>
      <c r="I94" s="32">
        <f>SUMIFS(Xero!$F:$F,Xero!$B:$B,Heron!I$9,Xero!$A:$A,Heron!$A$4,Xero!$E:$E,Heron!$A94)+SUMIFS(Xero!$F:$F,Xero!$B:$B,Heron!I$9,Xero!$A:$A,Heron!$A$5,Xero!$E:$E,Heron!$A94)</f>
        <v>-430.43</v>
      </c>
      <c r="J94" s="32">
        <f>SUMIFS(Xero!$F:$F,Xero!$B:$B,Heron!J$9,Xero!$A:$A,Heron!$A$4,Xero!$E:$E,Heron!$A94)+SUMIFS(Xero!$F:$F,Xero!$B:$B,Heron!J$9,Xero!$A:$A,Heron!$A$5,Xero!$E:$E,Heron!$A94)</f>
        <v>278.26</v>
      </c>
      <c r="K94" s="32">
        <f>SUMIFS(Xero!$F:$F,Xero!$B:$B,Heron!K$9,Xero!$A:$A,Heron!$A$4,Xero!$E:$E,Heron!$A94)+SUMIFS(Xero!$F:$F,Xero!$B:$B,Heron!K$9,Xero!$A:$A,Heron!$A$5,Xero!$E:$E,Heron!$A94)</f>
        <v>1095.26</v>
      </c>
      <c r="L94" s="32">
        <f>SUMIFS(Xero!$F:$F,Xero!$B:$B,Heron!L$9,Xero!$A:$A,Heron!$A$4,Xero!$E:$E,Heron!$A94)+SUMIFS(Xero!$F:$F,Xero!$B:$B,Heron!L$9,Xero!$A:$A,Heron!$A$5,Xero!$E:$E,Heron!$A94)</f>
        <v>783.26</v>
      </c>
      <c r="M94" s="32">
        <f>SUMIFS(Xero!$F:$F,Xero!$B:$B,Heron!M$9,Xero!$A:$A,Heron!$A$4,Xero!$E:$E,Heron!$A94)+SUMIFS(Xero!$F:$F,Xero!$B:$B,Heron!M$9,Xero!$A:$A,Heron!$A$5,Xero!$E:$E,Heron!$A94)</f>
        <v>600.04</v>
      </c>
      <c r="N94" s="32">
        <f>SUMIFS(Xero!$F:$F,Xero!$B:$B,Heron!N$9,Xero!$A:$A,Heron!$A$4,Xero!$E:$E,Heron!$A94)+SUMIFS(Xero!$F:$F,Xero!$B:$B,Heron!N$9,Xero!$A:$A,Heron!$A$5,Xero!$E:$E,Heron!$A94)</f>
        <v>285.26</v>
      </c>
      <c r="O94" s="32">
        <f>SUMIFS(Xero!$F:$F,Xero!$B:$B,Heron!O$9,Xero!$A:$A,Heron!$A$4,Xero!$E:$E,Heron!$A94)+SUMIFS(Xero!$F:$F,Xero!$B:$B,Heron!O$9,Xero!$A:$A,Heron!$A$5,Xero!$E:$E,Heron!$A94)</f>
        <v>285.26</v>
      </c>
      <c r="P94" s="32">
        <f>SUMIFS(Xero!$F:$F,Xero!$B:$B,Heron!P$9,Xero!$A:$A,Heron!$A$4,Xero!$E:$E,Heron!$A94)+SUMIFS(Xero!$F:$F,Xero!$B:$B,Heron!P$9,Xero!$A:$A,Heron!$A$5,Xero!$E:$E,Heron!$A94)</f>
        <v>285.26</v>
      </c>
      <c r="Q94" s="32">
        <f>SUMIFS(Xero!$F:$F,Xero!$B:$B,Heron!Q$9,Xero!$A:$A,Heron!$A$4,Xero!$E:$E,Heron!$A94)+SUMIFS(Xero!$F:$F,Xero!$B:$B,Heron!Q$9,Xero!$A:$A,Heron!$A$5,Xero!$E:$E,Heron!$A94)</f>
        <v>302.64999999999998</v>
      </c>
      <c r="R94" s="32">
        <f>SUMIFS(Xero!$F:$F,Xero!$B:$B,Heron!R$9,Xero!$A:$A,Heron!$A$4,Xero!$E:$E,Heron!$A94)+SUMIFS(Xero!$F:$F,Xero!$B:$B,Heron!R$9,Xero!$A:$A,Heron!$A$5,Xero!$E:$E,Heron!$A94)</f>
        <v>302.64999999999998</v>
      </c>
      <c r="S94" s="32">
        <f>SUMIFS(Xero!$F:$F,Xero!$B:$B,Heron!S$9,Xero!$A:$A,Heron!$A$4,Xero!$E:$E,Heron!$A94)+SUMIFS(Xero!$F:$F,Xero!$B:$B,Heron!S$9,Xero!$A:$A,Heron!$A$5,Xero!$E:$E,Heron!$A94)</f>
        <v>1723.38</v>
      </c>
      <c r="T94" s="32">
        <f>SUMIFS(Xero!$F:$F,Xero!$B:$B,Heron!T$9,Xero!$A:$A,Heron!$A$4,Xero!$E:$E,Heron!$A94)+SUMIFS(Xero!$F:$F,Xero!$B:$B,Heron!T$9,Xero!$A:$A,Heron!$A$5,Xero!$E:$E,Heron!$A94)</f>
        <v>328.38</v>
      </c>
      <c r="U94" s="32">
        <f>SUMIFS(Xero!$F:$F,Xero!$B:$B,Heron!U$9,Xero!$A:$A,Heron!$A$4,Xero!$E:$E,Heron!$A94)+SUMIFS(Xero!$F:$F,Xero!$B:$B,Heron!U$9,Xero!$A:$A,Heron!$A$5,Xero!$E:$E,Heron!$A94)</f>
        <v>328.38</v>
      </c>
      <c r="V94" s="32">
        <f>SUMIFS(Xero!$F:$F,Xero!$B:$B,Heron!V$9,Xero!$A:$A,Heron!$A$4,Xero!$E:$E,Heron!$A94)+SUMIFS(Xero!$F:$F,Xero!$B:$B,Heron!V$9,Xero!$A:$A,Heron!$A$5,Xero!$E:$E,Heron!$A94)</f>
        <v>328.38</v>
      </c>
      <c r="W94" s="32">
        <f>SUMIFS(Xero!$F:$F,Xero!$B:$B,Heron!W$9,Xero!$A:$A,Heron!$A$4,Xero!$E:$E,Heron!$A94)+SUMIFS(Xero!$F:$F,Xero!$B:$B,Heron!W$9,Xero!$A:$A,Heron!$A$5,Xero!$E:$E,Heron!$A94)</f>
        <v>328.38</v>
      </c>
      <c r="X94" s="32">
        <f>SUMIFS(Xero!$F:$F,Xero!$B:$B,Heron!X$9,Xero!$A:$A,Heron!$A$4,Xero!$E:$E,Heron!$A94)+SUMIFS(Xero!$F:$F,Xero!$B:$B,Heron!X$9,Xero!$A:$A,Heron!$A$5,Xero!$E:$E,Heron!$A94)</f>
        <v>328.38</v>
      </c>
      <c r="Y94" s="32">
        <f>SUMIFS(Xero!$F:$F,Xero!$B:$B,Heron!Y$9,Xero!$A:$A,Heron!$A$4,Xero!$E:$E,Heron!$A94)+SUMIFS(Xero!$F:$F,Xero!$B:$B,Heron!Y$9,Xero!$A:$A,Heron!$A$5,Xero!$E:$E,Heron!$A94)</f>
        <v>665.19</v>
      </c>
      <c r="Z94" s="32">
        <f>SUMIFS(Xero!$F:$F,Xero!$B:$B,Heron!Z$9,Xero!$A:$A,Heron!$A$4,Xero!$E:$E,Heron!$A94)+SUMIFS(Xero!$F:$F,Xero!$B:$B,Heron!Z$9,Xero!$A:$A,Heron!$A$5,Xero!$E:$E,Heron!$A94)</f>
        <v>328.38</v>
      </c>
      <c r="AA94" s="32">
        <f>SUMIFS(Xero!$F:$F,Xero!$B:$B,Heron!AA$9,Xero!$A:$A,Heron!$A$4,Xero!$E:$E,Heron!$A94)+SUMIFS(Xero!$F:$F,Xero!$B:$B,Heron!AA$9,Xero!$A:$A,Heron!$A$5,Xero!$E:$E,Heron!$A94)</f>
        <v>328.38</v>
      </c>
      <c r="AB94" s="32">
        <f>SUMIFS(Xero!$F:$F,Xero!$B:$B,Heron!AB$9,Xero!$A:$A,Heron!$A$4,Xero!$E:$E,Heron!$A94)+SUMIFS(Xero!$F:$F,Xero!$B:$B,Heron!AB$9,Xero!$A:$A,Heron!$A$5,Xero!$E:$E,Heron!$A94)</f>
        <v>328.38</v>
      </c>
      <c r="AC94" s="32">
        <f>SUMIFS(Xero!$F:$F,Xero!$B:$B,Heron!AC$9,Xero!$A:$A,Heron!$A$4,Xero!$E:$E,Heron!$A94)+SUMIFS(Xero!$F:$F,Xero!$B:$B,Heron!AC$9,Xero!$A:$A,Heron!$A$5,Xero!$E:$E,Heron!$A94)</f>
        <v>328.38</v>
      </c>
      <c r="AD94" s="32">
        <f>SUMIFS(Xero!$F:$F,Xero!$B:$B,Heron!AD$9,Xero!$A:$A,Heron!$A$4,Xero!$E:$E,Heron!$A94)+SUMIFS(Xero!$F:$F,Xero!$B:$B,Heron!AD$9,Xero!$A:$A,Heron!$A$5,Xero!$E:$E,Heron!$A94)</f>
        <v>328.38</v>
      </c>
      <c r="AE94" s="32">
        <f>SUMIFS(Xero!$F:$F,Xero!$B:$B,Heron!AE$9,Xero!$A:$A,Heron!$A$4,Xero!$E:$E,Heron!$A94)+SUMIFS(Xero!$F:$F,Xero!$B:$B,Heron!AE$9,Xero!$A:$A,Heron!$A$5,Xero!$E:$E,Heron!$A94)</f>
        <v>366.14</v>
      </c>
      <c r="AF94" s="32">
        <f>SUMIFS(Xero!$F:$F,Xero!$B:$B,Heron!AF$9,Xero!$A:$A,Heron!$A$4,Xero!$E:$E,Heron!$A94)+SUMIFS(Xero!$F:$F,Xero!$B:$B,Heron!AF$9,Xero!$A:$A,Heron!$A$5,Xero!$E:$E,Heron!$A94)</f>
        <v>366.14</v>
      </c>
      <c r="AG94" s="32">
        <f>SUMIFS(Xero!$F:$F,Xero!$B:$B,Heron!AG$9,Xero!$A:$A,Heron!$A$4,Xero!$E:$E,Heron!$A94)+SUMIFS(Xero!$F:$F,Xero!$B:$B,Heron!AG$9,Xero!$A:$A,Heron!$A$5,Xero!$E:$E,Heron!$A94)</f>
        <v>366.14</v>
      </c>
      <c r="AH94" s="32">
        <f>SUMIFS(Xero!$F:$F,Xero!$B:$B,Heron!AH$9,Xero!$A:$A,Heron!$A$4,Xero!$E:$E,Heron!$A94)+SUMIFS(Xero!$F:$F,Xero!$B:$B,Heron!AH$9,Xero!$A:$A,Heron!$A$5,Xero!$E:$E,Heron!$A94)</f>
        <v>366.14</v>
      </c>
      <c r="AI94" s="32">
        <f>SUMIFS(Xero!$F:$F,Xero!$B:$B,Heron!AI$9,Xero!$A:$A,Heron!$A$4,Xero!$E:$E,Heron!$A94)+SUMIFS(Xero!$F:$F,Xero!$B:$B,Heron!AI$9,Xero!$A:$A,Heron!$A$5,Xero!$E:$E,Heron!$A94)</f>
        <v>366.14</v>
      </c>
      <c r="AJ94" s="32">
        <f>SUMIFS(Xero!$F:$F,Xero!$B:$B,Heron!AJ$9,Xero!$A:$A,Heron!$A$4,Xero!$E:$E,Heron!$A94)+SUMIFS(Xero!$F:$F,Xero!$B:$B,Heron!AJ$9,Xero!$A:$A,Heron!$A$5,Xero!$E:$E,Heron!$A94)</f>
        <v>366.14</v>
      </c>
      <c r="AK94" s="32">
        <f>SUMIFS(Xero!$F:$F,Xero!$B:$B,Heron!AK$9,Xero!$A:$A,Heron!$A$4,Xero!$E:$E,Heron!$A94)+SUMIFS(Xero!$F:$F,Xero!$B:$B,Heron!AK$9,Xero!$A:$A,Heron!$A$5,Xero!$E:$E,Heron!$A94)</f>
        <v>1119.77</v>
      </c>
      <c r="AL94" s="32">
        <f>SUMIFS(Xero!$F:$F,Xero!$B:$B,Heron!AL$9,Xero!$A:$A,Heron!$A$4,Xero!$E:$E,Heron!$A94)+SUMIFS(Xero!$F:$F,Xero!$B:$B,Heron!AL$9,Xero!$A:$A,Heron!$A$5,Xero!$E:$E,Heron!$A94)</f>
        <v>0</v>
      </c>
      <c r="AM94" s="32">
        <f>SUMIFS(Xero!$F:$F,Xero!$B:$B,Heron!AM$9,Xero!$A:$A,Heron!$A$4,Xero!$E:$E,Heron!$A94)+SUMIFS(Xero!$F:$F,Xero!$B:$B,Heron!AM$9,Xero!$A:$A,Heron!$A$5,Xero!$E:$E,Heron!$A94)</f>
        <v>374.64</v>
      </c>
      <c r="AN94" s="32">
        <f>SUMIFS(Xero!$F:$F,Xero!$B:$B,Heron!AN$9,Xero!$A:$A,Heron!$A$4,Xero!$E:$E,Heron!$A94)+SUMIFS(Xero!$F:$F,Xero!$B:$B,Heron!AN$9,Xero!$A:$A,Heron!$A$5,Xero!$E:$E,Heron!$A94)</f>
        <v>0</v>
      </c>
      <c r="AO94" s="32">
        <f>SUMIFS(Xero!$F:$F,Xero!$B:$B,Heron!AO$9,Xero!$A:$A,Heron!$A$4,Xero!$E:$E,Heron!$A94)+SUMIFS(Xero!$F:$F,Xero!$B:$B,Heron!AO$9,Xero!$A:$A,Heron!$A$5,Xero!$E:$E,Heron!$A94)</f>
        <v>0</v>
      </c>
      <c r="AP94" s="32">
        <f>SUMIFS(Xero!$F:$F,Xero!$B:$B,Heron!AP$9,Xero!$A:$A,Heron!$A$4,Xero!$E:$E,Heron!$A94)+SUMIFS(Xero!$F:$F,Xero!$B:$B,Heron!AP$9,Xero!$A:$A,Heron!$A$5,Xero!$E:$E,Heron!$A94)</f>
        <v>0</v>
      </c>
      <c r="AQ94" s="32">
        <f>SUMIFS(Xero!$F:$F,Xero!$B:$B,Heron!AQ$9,Xero!$A:$A,Heron!$A$4,Xero!$E:$E,Heron!$A94)+SUMIFS(Xero!$F:$F,Xero!$B:$B,Heron!AQ$9,Xero!$A:$A,Heron!$A$5,Xero!$E:$E,Heron!$A94)</f>
        <v>0</v>
      </c>
      <c r="AR94" s="32">
        <f>SUMIFS(Xero!$F:$F,Xero!$B:$B,Heron!AR$9,Xero!$A:$A,Heron!$A$4,Xero!$E:$E,Heron!$A94)+SUMIFS(Xero!$F:$F,Xero!$B:$B,Heron!AR$9,Xero!$A:$A,Heron!$A$5,Xero!$E:$E,Heron!$A94)</f>
        <v>0</v>
      </c>
      <c r="AS94" s="32">
        <f>SUMIFS(Xero!$F:$F,Xero!$B:$B,Heron!AS$9,Xero!$A:$A,Heron!$A$4,Xero!$E:$E,Heron!$A94)+SUMIFS(Xero!$F:$F,Xero!$B:$B,Heron!AS$9,Xero!$A:$A,Heron!$A$5,Xero!$E:$E,Heron!$A94)</f>
        <v>0</v>
      </c>
      <c r="AT94" s="32">
        <f>SUMIFS(Xero!$F:$F,Xero!$B:$B,Heron!AT$9,Xero!$A:$A,Heron!$A$4,Xero!$E:$E,Heron!$A94)+SUMIFS(Xero!$F:$F,Xero!$B:$B,Heron!AT$9,Xero!$A:$A,Heron!$A$5,Xero!$E:$E,Heron!$A94)</f>
        <v>0</v>
      </c>
      <c r="AU94" s="32">
        <f>SUMIFS(Xero!$F:$F,Xero!$B:$B,Heron!AU$9,Xero!$A:$A,Heron!$A$4,Xero!$E:$E,Heron!$A94)+SUMIFS(Xero!$F:$F,Xero!$B:$B,Heron!AU$9,Xero!$A:$A,Heron!$A$5,Xero!$E:$E,Heron!$A94)</f>
        <v>0</v>
      </c>
      <c r="AV94" s="32">
        <f>SUMIFS(Xero!$F:$F,Xero!$B:$B,Heron!AV$9,Xero!$A:$A,Heron!$A$4,Xero!$E:$E,Heron!$A94)+SUMIFS(Xero!$F:$F,Xero!$B:$B,Heron!AV$9,Xero!$A:$A,Heron!$A$5,Xero!$E:$E,Heron!$A94)</f>
        <v>0</v>
      </c>
      <c r="AW94" s="32">
        <f>SUMIFS(Xero!$F:$F,Xero!$B:$B,Heron!AW$9,Xero!$A:$A,Heron!$A$4,Xero!$E:$E,Heron!$A94)+SUMIFS(Xero!$F:$F,Xero!$B:$B,Heron!AW$9,Xero!$A:$A,Heron!$A$5,Xero!$E:$E,Heron!$A94)</f>
        <v>0</v>
      </c>
      <c r="AX94" s="32">
        <f>SUMIFS(Xero!$F:$F,Xero!$B:$B,Heron!AX$9,Xero!$A:$A,Heron!$A$4,Xero!$E:$E,Heron!$A94)+SUMIFS(Xero!$F:$F,Xero!$B:$B,Heron!AX$9,Xero!$A:$A,Heron!$A$5,Xero!$E:$E,Heron!$A94)</f>
        <v>0</v>
      </c>
      <c r="AY94" s="32">
        <f>SUMIFS(Xero!$F:$F,Xero!$B:$B,Heron!AY$9,Xero!$A:$A,Heron!$A$4,Xero!$E:$E,Heron!$A94)+SUMIFS(Xero!$F:$F,Xero!$B:$B,Heron!AY$9,Xero!$A:$A,Heron!$A$5,Xero!$E:$E,Heron!$A94)</f>
        <v>0</v>
      </c>
      <c r="AZ94" s="32">
        <f>SUMIFS(Xero!$F:$F,Xero!$B:$B,Heron!AZ$9,Xero!$A:$A,Heron!$A$4,Xero!$E:$E,Heron!$A94)+SUMIFS(Xero!$F:$F,Xero!$B:$B,Heron!AZ$9,Xero!$A:$A,Heron!$A$5,Xero!$E:$E,Heron!$A94)</f>
        <v>0</v>
      </c>
      <c r="BA94" s="32">
        <f>SUMIFS(Xero!$F:$F,Xero!$B:$B,Heron!BA$9,Xero!$A:$A,Heron!$A$4,Xero!$E:$E,Heron!$A94)+SUMIFS(Xero!$F:$F,Xero!$B:$B,Heron!BA$9,Xero!$A:$A,Heron!$A$5,Xero!$E:$E,Heron!$A94)</f>
        <v>0</v>
      </c>
      <c r="BB94" s="32">
        <f>SUMIFS(Xero!$F:$F,Xero!$B:$B,Heron!BB$9,Xero!$A:$A,Heron!$A$4,Xero!$E:$E,Heron!$A94)+SUMIFS(Xero!$F:$F,Xero!$B:$B,Heron!BB$9,Xero!$A:$A,Heron!$A$5,Xero!$E:$E,Heron!$A94)</f>
        <v>0</v>
      </c>
      <c r="BC94" s="32">
        <f>SUMIFS(Xero!$F:$F,Xero!$B:$B,Heron!BC$9,Xero!$A:$A,Heron!$A$4,Xero!$E:$E,Heron!$A94)+SUMIFS(Xero!$F:$F,Xero!$B:$B,Heron!BC$9,Xero!$A:$A,Heron!$A$5,Xero!$E:$E,Heron!$A94)</f>
        <v>0</v>
      </c>
      <c r="BD94" s="32">
        <f>SUMIFS(Xero!$F:$F,Xero!$B:$B,Heron!BD$9,Xero!$A:$A,Heron!$A$4,Xero!$E:$E,Heron!$A94)+SUMIFS(Xero!$F:$F,Xero!$B:$B,Heron!BD$9,Xero!$A:$A,Heron!$A$5,Xero!$E:$E,Heron!$A94)</f>
        <v>0</v>
      </c>
      <c r="BE94" s="32">
        <f>SUMIFS(Xero!$F:$F,Xero!$B:$B,Heron!BE$9,Xero!$A:$A,Heron!$A$4,Xero!$E:$E,Heron!$A94)+SUMIFS(Xero!$F:$F,Xero!$B:$B,Heron!BE$9,Xero!$A:$A,Heron!$A$5,Xero!$E:$E,Heron!$A94)</f>
        <v>0</v>
      </c>
      <c r="BF94" s="32">
        <f t="shared" si="10"/>
        <v>14660.489999999993</v>
      </c>
      <c r="BG94" s="1">
        <f t="shared" si="11"/>
        <v>14660.489999999993</v>
      </c>
      <c r="BH94" s="1">
        <f t="shared" si="12"/>
        <v>0</v>
      </c>
    </row>
    <row r="95" spans="1:60" ht="16" x14ac:dyDescent="0.2">
      <c r="A95" s="31" t="s">
        <v>1620</v>
      </c>
      <c r="D95" s="32">
        <f>SUMIFS(Xero!$F:$F,Xero!$B:$B,Heron!D$9,Xero!$A:$A,Heron!$A$4,Xero!$E:$E,Heron!$A95)+SUMIFS(Xero!$F:$F,Xero!$B:$B,Heron!D$9,Xero!$A:$A,Heron!$A$5,Xero!$E:$E,Heron!$A95)</f>
        <v>0</v>
      </c>
      <c r="E95" s="32">
        <f>SUMIFS(Xero!$F:$F,Xero!$B:$B,Heron!E$9,Xero!$A:$A,Heron!$A$4,Xero!$E:$E,Heron!$A95)+SUMIFS(Xero!$F:$F,Xero!$B:$B,Heron!E$9,Xero!$A:$A,Heron!$A$5,Xero!$E:$E,Heron!$A95)</f>
        <v>0</v>
      </c>
      <c r="F95" s="32">
        <f>SUMIFS(Xero!$F:$F,Xero!$B:$B,Heron!F$9,Xero!$A:$A,Heron!$A$4,Xero!$E:$E,Heron!$A95)+SUMIFS(Xero!$F:$F,Xero!$B:$B,Heron!F$9,Xero!$A:$A,Heron!$A$5,Xero!$E:$E,Heron!$A95)</f>
        <v>0</v>
      </c>
      <c r="G95" s="32">
        <f>SUMIFS(Xero!$F:$F,Xero!$B:$B,Heron!G$9,Xero!$A:$A,Heron!$A$4,Xero!$E:$E,Heron!$A95)+SUMIFS(Xero!$F:$F,Xero!$B:$B,Heron!G$9,Xero!$A:$A,Heron!$A$5,Xero!$E:$E,Heron!$A95)</f>
        <v>0</v>
      </c>
      <c r="H95" s="32">
        <f>SUMIFS(Xero!$F:$F,Xero!$B:$B,Heron!H$9,Xero!$A:$A,Heron!$A$4,Xero!$E:$E,Heron!$A95)+SUMIFS(Xero!$F:$F,Xero!$B:$B,Heron!H$9,Xero!$A:$A,Heron!$A$5,Xero!$E:$E,Heron!$A95)</f>
        <v>0</v>
      </c>
      <c r="I95" s="32">
        <f>SUMIFS(Xero!$F:$F,Xero!$B:$B,Heron!I$9,Xero!$A:$A,Heron!$A$4,Xero!$E:$E,Heron!$A95)+SUMIFS(Xero!$F:$F,Xero!$B:$B,Heron!I$9,Xero!$A:$A,Heron!$A$5,Xero!$E:$E,Heron!$A95)</f>
        <v>0</v>
      </c>
      <c r="J95" s="32">
        <f>SUMIFS(Xero!$F:$F,Xero!$B:$B,Heron!J$9,Xero!$A:$A,Heron!$A$4,Xero!$E:$E,Heron!$A95)+SUMIFS(Xero!$F:$F,Xero!$B:$B,Heron!J$9,Xero!$A:$A,Heron!$A$5,Xero!$E:$E,Heron!$A95)</f>
        <v>0</v>
      </c>
      <c r="K95" s="32">
        <f>SUMIFS(Xero!$F:$F,Xero!$B:$B,Heron!K$9,Xero!$A:$A,Heron!$A$4,Xero!$E:$E,Heron!$A95)+SUMIFS(Xero!$F:$F,Xero!$B:$B,Heron!K$9,Xero!$A:$A,Heron!$A$5,Xero!$E:$E,Heron!$A95)</f>
        <v>0</v>
      </c>
      <c r="L95" s="32">
        <f>SUMIFS(Xero!$F:$F,Xero!$B:$B,Heron!L$9,Xero!$A:$A,Heron!$A$4,Xero!$E:$E,Heron!$A95)+SUMIFS(Xero!$F:$F,Xero!$B:$B,Heron!L$9,Xero!$A:$A,Heron!$A$5,Xero!$E:$E,Heron!$A95)</f>
        <v>0</v>
      </c>
      <c r="M95" s="32">
        <f>SUMIFS(Xero!$F:$F,Xero!$B:$B,Heron!M$9,Xero!$A:$A,Heron!$A$4,Xero!$E:$E,Heron!$A95)+SUMIFS(Xero!$F:$F,Xero!$B:$B,Heron!M$9,Xero!$A:$A,Heron!$A$5,Xero!$E:$E,Heron!$A95)</f>
        <v>0</v>
      </c>
      <c r="N95" s="32">
        <f>SUMIFS(Xero!$F:$F,Xero!$B:$B,Heron!N$9,Xero!$A:$A,Heron!$A$4,Xero!$E:$E,Heron!$A95)+SUMIFS(Xero!$F:$F,Xero!$B:$B,Heron!N$9,Xero!$A:$A,Heron!$A$5,Xero!$E:$E,Heron!$A95)</f>
        <v>0</v>
      </c>
      <c r="O95" s="32">
        <f>SUMIFS(Xero!$F:$F,Xero!$B:$B,Heron!O$9,Xero!$A:$A,Heron!$A$4,Xero!$E:$E,Heron!$A95)+SUMIFS(Xero!$F:$F,Xero!$B:$B,Heron!O$9,Xero!$A:$A,Heron!$A$5,Xero!$E:$E,Heron!$A95)</f>
        <v>0</v>
      </c>
      <c r="P95" s="32">
        <f>SUMIFS(Xero!$F:$F,Xero!$B:$B,Heron!P$9,Xero!$A:$A,Heron!$A$4,Xero!$E:$E,Heron!$A95)+SUMIFS(Xero!$F:$F,Xero!$B:$B,Heron!P$9,Xero!$A:$A,Heron!$A$5,Xero!$E:$E,Heron!$A95)</f>
        <v>0</v>
      </c>
      <c r="Q95" s="32">
        <f>SUMIFS(Xero!$F:$F,Xero!$B:$B,Heron!Q$9,Xero!$A:$A,Heron!$A$4,Xero!$E:$E,Heron!$A95)+SUMIFS(Xero!$F:$F,Xero!$B:$B,Heron!Q$9,Xero!$A:$A,Heron!$A$5,Xero!$E:$E,Heron!$A95)</f>
        <v>0</v>
      </c>
      <c r="R95" s="32">
        <f>SUMIFS(Xero!$F:$F,Xero!$B:$B,Heron!R$9,Xero!$A:$A,Heron!$A$4,Xero!$E:$E,Heron!$A95)+SUMIFS(Xero!$F:$F,Xero!$B:$B,Heron!R$9,Xero!$A:$A,Heron!$A$5,Xero!$E:$E,Heron!$A95)</f>
        <v>0</v>
      </c>
      <c r="S95" s="32">
        <f>SUMIFS(Xero!$F:$F,Xero!$B:$B,Heron!S$9,Xero!$A:$A,Heron!$A$4,Xero!$E:$E,Heron!$A95)+SUMIFS(Xero!$F:$F,Xero!$B:$B,Heron!S$9,Xero!$A:$A,Heron!$A$5,Xero!$E:$E,Heron!$A95)</f>
        <v>0</v>
      </c>
      <c r="T95" s="32">
        <f>SUMIFS(Xero!$F:$F,Xero!$B:$B,Heron!T$9,Xero!$A:$A,Heron!$A$4,Xero!$E:$E,Heron!$A95)+SUMIFS(Xero!$F:$F,Xero!$B:$B,Heron!T$9,Xero!$A:$A,Heron!$A$5,Xero!$E:$E,Heron!$A95)</f>
        <v>0</v>
      </c>
      <c r="U95" s="32">
        <f>SUMIFS(Xero!$F:$F,Xero!$B:$B,Heron!U$9,Xero!$A:$A,Heron!$A$4,Xero!$E:$E,Heron!$A95)+SUMIFS(Xero!$F:$F,Xero!$B:$B,Heron!U$9,Xero!$A:$A,Heron!$A$5,Xero!$E:$E,Heron!$A95)</f>
        <v>0</v>
      </c>
      <c r="V95" s="32">
        <f>SUMIFS(Xero!$F:$F,Xero!$B:$B,Heron!V$9,Xero!$A:$A,Heron!$A$4,Xero!$E:$E,Heron!$A95)+SUMIFS(Xero!$F:$F,Xero!$B:$B,Heron!V$9,Xero!$A:$A,Heron!$A$5,Xero!$E:$E,Heron!$A95)</f>
        <v>0</v>
      </c>
      <c r="W95" s="32">
        <f>SUMIFS(Xero!$F:$F,Xero!$B:$B,Heron!W$9,Xero!$A:$A,Heron!$A$4,Xero!$E:$E,Heron!$A95)+SUMIFS(Xero!$F:$F,Xero!$B:$B,Heron!W$9,Xero!$A:$A,Heron!$A$5,Xero!$E:$E,Heron!$A95)</f>
        <v>0</v>
      </c>
      <c r="X95" s="32">
        <f>SUMIFS(Xero!$F:$F,Xero!$B:$B,Heron!X$9,Xero!$A:$A,Heron!$A$4,Xero!$E:$E,Heron!$A95)+SUMIFS(Xero!$F:$F,Xero!$B:$B,Heron!X$9,Xero!$A:$A,Heron!$A$5,Xero!$E:$E,Heron!$A95)</f>
        <v>0</v>
      </c>
      <c r="Y95" s="32">
        <f>SUMIFS(Xero!$F:$F,Xero!$B:$B,Heron!Y$9,Xero!$A:$A,Heron!$A$4,Xero!$E:$E,Heron!$A95)+SUMIFS(Xero!$F:$F,Xero!$B:$B,Heron!Y$9,Xero!$A:$A,Heron!$A$5,Xero!$E:$E,Heron!$A95)</f>
        <v>0</v>
      </c>
      <c r="Z95" s="32">
        <f>SUMIFS(Xero!$F:$F,Xero!$B:$B,Heron!Z$9,Xero!$A:$A,Heron!$A$4,Xero!$E:$E,Heron!$A95)+SUMIFS(Xero!$F:$F,Xero!$B:$B,Heron!Z$9,Xero!$A:$A,Heron!$A$5,Xero!$E:$E,Heron!$A95)</f>
        <v>0</v>
      </c>
      <c r="AA95" s="32">
        <f>SUMIFS(Xero!$F:$F,Xero!$B:$B,Heron!AA$9,Xero!$A:$A,Heron!$A$4,Xero!$E:$E,Heron!$A95)+SUMIFS(Xero!$F:$F,Xero!$B:$B,Heron!AA$9,Xero!$A:$A,Heron!$A$5,Xero!$E:$E,Heron!$A95)</f>
        <v>100.26</v>
      </c>
      <c r="AB95" s="32">
        <f>SUMIFS(Xero!$F:$F,Xero!$B:$B,Heron!AB$9,Xero!$A:$A,Heron!$A$4,Xero!$E:$E,Heron!$A95)+SUMIFS(Xero!$F:$F,Xero!$B:$B,Heron!AB$9,Xero!$A:$A,Heron!$A$5,Xero!$E:$E,Heron!$A95)</f>
        <v>0</v>
      </c>
      <c r="AC95" s="32">
        <f>SUMIFS(Xero!$F:$F,Xero!$B:$B,Heron!AC$9,Xero!$A:$A,Heron!$A$4,Xero!$E:$E,Heron!$A95)+SUMIFS(Xero!$F:$F,Xero!$B:$B,Heron!AC$9,Xero!$A:$A,Heron!$A$5,Xero!$E:$E,Heron!$A95)</f>
        <v>0</v>
      </c>
      <c r="AD95" s="32">
        <f>SUMIFS(Xero!$F:$F,Xero!$B:$B,Heron!AD$9,Xero!$A:$A,Heron!$A$4,Xero!$E:$E,Heron!$A95)+SUMIFS(Xero!$F:$F,Xero!$B:$B,Heron!AD$9,Xero!$A:$A,Heron!$A$5,Xero!$E:$E,Heron!$A95)</f>
        <v>0</v>
      </c>
      <c r="AE95" s="32">
        <f>SUMIFS(Xero!$F:$F,Xero!$B:$B,Heron!AE$9,Xero!$A:$A,Heron!$A$4,Xero!$E:$E,Heron!$A95)+SUMIFS(Xero!$F:$F,Xero!$B:$B,Heron!AE$9,Xero!$A:$A,Heron!$A$5,Xero!$E:$E,Heron!$A95)</f>
        <v>0</v>
      </c>
      <c r="AF95" s="32">
        <f>SUMIFS(Xero!$F:$F,Xero!$B:$B,Heron!AF$9,Xero!$A:$A,Heron!$A$4,Xero!$E:$E,Heron!$A95)+SUMIFS(Xero!$F:$F,Xero!$B:$B,Heron!AF$9,Xero!$A:$A,Heron!$A$5,Xero!$E:$E,Heron!$A95)</f>
        <v>0</v>
      </c>
      <c r="AG95" s="32">
        <f>SUMIFS(Xero!$F:$F,Xero!$B:$B,Heron!AG$9,Xero!$A:$A,Heron!$A$4,Xero!$E:$E,Heron!$A95)+SUMIFS(Xero!$F:$F,Xero!$B:$B,Heron!AG$9,Xero!$A:$A,Heron!$A$5,Xero!$E:$E,Heron!$A95)</f>
        <v>0</v>
      </c>
      <c r="AH95" s="32">
        <f>SUMIFS(Xero!$F:$F,Xero!$B:$B,Heron!AH$9,Xero!$A:$A,Heron!$A$4,Xero!$E:$E,Heron!$A95)+SUMIFS(Xero!$F:$F,Xero!$B:$B,Heron!AH$9,Xero!$A:$A,Heron!$A$5,Xero!$E:$E,Heron!$A95)</f>
        <v>0</v>
      </c>
      <c r="AI95" s="32">
        <f>SUMIFS(Xero!$F:$F,Xero!$B:$B,Heron!AI$9,Xero!$A:$A,Heron!$A$4,Xero!$E:$E,Heron!$A95)+SUMIFS(Xero!$F:$F,Xero!$B:$B,Heron!AI$9,Xero!$A:$A,Heron!$A$5,Xero!$E:$E,Heron!$A95)</f>
        <v>0</v>
      </c>
      <c r="AJ95" s="32">
        <f>SUMIFS(Xero!$F:$F,Xero!$B:$B,Heron!AJ$9,Xero!$A:$A,Heron!$A$4,Xero!$E:$E,Heron!$A95)+SUMIFS(Xero!$F:$F,Xero!$B:$B,Heron!AJ$9,Xero!$A:$A,Heron!$A$5,Xero!$E:$E,Heron!$A95)</f>
        <v>0</v>
      </c>
      <c r="AK95" s="32">
        <f>SUMIFS(Xero!$F:$F,Xero!$B:$B,Heron!AK$9,Xero!$A:$A,Heron!$A$4,Xero!$E:$E,Heron!$A95)+SUMIFS(Xero!$F:$F,Xero!$B:$B,Heron!AK$9,Xero!$A:$A,Heron!$A$5,Xero!$E:$E,Heron!$A95)</f>
        <v>0</v>
      </c>
      <c r="AL95" s="32">
        <f>SUMIFS(Xero!$F:$F,Xero!$B:$B,Heron!AL$9,Xero!$A:$A,Heron!$A$4,Xero!$E:$E,Heron!$A95)+SUMIFS(Xero!$F:$F,Xero!$B:$B,Heron!AL$9,Xero!$A:$A,Heron!$A$5,Xero!$E:$E,Heron!$A95)</f>
        <v>0</v>
      </c>
      <c r="AM95" s="32">
        <f>SUMIFS(Xero!$F:$F,Xero!$B:$B,Heron!AM$9,Xero!$A:$A,Heron!$A$4,Xero!$E:$E,Heron!$A95)+SUMIFS(Xero!$F:$F,Xero!$B:$B,Heron!AM$9,Xero!$A:$A,Heron!$A$5,Xero!$E:$E,Heron!$A95)</f>
        <v>0</v>
      </c>
      <c r="AN95" s="32">
        <f>SUMIFS(Xero!$F:$F,Xero!$B:$B,Heron!AN$9,Xero!$A:$A,Heron!$A$4,Xero!$E:$E,Heron!$A95)+SUMIFS(Xero!$F:$F,Xero!$B:$B,Heron!AN$9,Xero!$A:$A,Heron!$A$5,Xero!$E:$E,Heron!$A95)</f>
        <v>0</v>
      </c>
      <c r="AO95" s="32">
        <f>SUMIFS(Xero!$F:$F,Xero!$B:$B,Heron!AO$9,Xero!$A:$A,Heron!$A$4,Xero!$E:$E,Heron!$A95)+SUMIFS(Xero!$F:$F,Xero!$B:$B,Heron!AO$9,Xero!$A:$A,Heron!$A$5,Xero!$E:$E,Heron!$A95)</f>
        <v>0</v>
      </c>
      <c r="AP95" s="32">
        <f>SUMIFS(Xero!$F:$F,Xero!$B:$B,Heron!AP$9,Xero!$A:$A,Heron!$A$4,Xero!$E:$E,Heron!$A95)+SUMIFS(Xero!$F:$F,Xero!$B:$B,Heron!AP$9,Xero!$A:$A,Heron!$A$5,Xero!$E:$E,Heron!$A95)</f>
        <v>0</v>
      </c>
      <c r="AQ95" s="32">
        <f>SUMIFS(Xero!$F:$F,Xero!$B:$B,Heron!AQ$9,Xero!$A:$A,Heron!$A$4,Xero!$E:$E,Heron!$A95)+SUMIFS(Xero!$F:$F,Xero!$B:$B,Heron!AQ$9,Xero!$A:$A,Heron!$A$5,Xero!$E:$E,Heron!$A95)</f>
        <v>0</v>
      </c>
      <c r="AR95" s="32">
        <f>SUMIFS(Xero!$F:$F,Xero!$B:$B,Heron!AR$9,Xero!$A:$A,Heron!$A$4,Xero!$E:$E,Heron!$A95)+SUMIFS(Xero!$F:$F,Xero!$B:$B,Heron!AR$9,Xero!$A:$A,Heron!$A$5,Xero!$E:$E,Heron!$A95)</f>
        <v>0</v>
      </c>
      <c r="AS95" s="32">
        <f>SUMIFS(Xero!$F:$F,Xero!$B:$B,Heron!AS$9,Xero!$A:$A,Heron!$A$4,Xero!$E:$E,Heron!$A95)+SUMIFS(Xero!$F:$F,Xero!$B:$B,Heron!AS$9,Xero!$A:$A,Heron!$A$5,Xero!$E:$E,Heron!$A95)</f>
        <v>0</v>
      </c>
      <c r="AT95" s="32">
        <f>SUMIFS(Xero!$F:$F,Xero!$B:$B,Heron!AT$9,Xero!$A:$A,Heron!$A$4,Xero!$E:$E,Heron!$A95)+SUMIFS(Xero!$F:$F,Xero!$B:$B,Heron!AT$9,Xero!$A:$A,Heron!$A$5,Xero!$E:$E,Heron!$A95)</f>
        <v>0</v>
      </c>
      <c r="AU95" s="32">
        <f>SUMIFS(Xero!$F:$F,Xero!$B:$B,Heron!AU$9,Xero!$A:$A,Heron!$A$4,Xero!$E:$E,Heron!$A95)+SUMIFS(Xero!$F:$F,Xero!$B:$B,Heron!AU$9,Xero!$A:$A,Heron!$A$5,Xero!$E:$E,Heron!$A95)</f>
        <v>0</v>
      </c>
      <c r="AV95" s="32">
        <f>SUMIFS(Xero!$F:$F,Xero!$B:$B,Heron!AV$9,Xero!$A:$A,Heron!$A$4,Xero!$E:$E,Heron!$A95)+SUMIFS(Xero!$F:$F,Xero!$B:$B,Heron!AV$9,Xero!$A:$A,Heron!$A$5,Xero!$E:$E,Heron!$A95)</f>
        <v>0</v>
      </c>
      <c r="AW95" s="32">
        <f>SUMIFS(Xero!$F:$F,Xero!$B:$B,Heron!AW$9,Xero!$A:$A,Heron!$A$4,Xero!$E:$E,Heron!$A95)+SUMIFS(Xero!$F:$F,Xero!$B:$B,Heron!AW$9,Xero!$A:$A,Heron!$A$5,Xero!$E:$E,Heron!$A95)</f>
        <v>0</v>
      </c>
      <c r="AX95" s="32">
        <f>SUMIFS(Xero!$F:$F,Xero!$B:$B,Heron!AX$9,Xero!$A:$A,Heron!$A$4,Xero!$E:$E,Heron!$A95)+SUMIFS(Xero!$F:$F,Xero!$B:$B,Heron!AX$9,Xero!$A:$A,Heron!$A$5,Xero!$E:$E,Heron!$A95)</f>
        <v>0</v>
      </c>
      <c r="AY95" s="32">
        <f>SUMIFS(Xero!$F:$F,Xero!$B:$B,Heron!AY$9,Xero!$A:$A,Heron!$A$4,Xero!$E:$E,Heron!$A95)+SUMIFS(Xero!$F:$F,Xero!$B:$B,Heron!AY$9,Xero!$A:$A,Heron!$A$5,Xero!$E:$E,Heron!$A95)</f>
        <v>0</v>
      </c>
      <c r="AZ95" s="32">
        <f>SUMIFS(Xero!$F:$F,Xero!$B:$B,Heron!AZ$9,Xero!$A:$A,Heron!$A$4,Xero!$E:$E,Heron!$A95)+SUMIFS(Xero!$F:$F,Xero!$B:$B,Heron!AZ$9,Xero!$A:$A,Heron!$A$5,Xero!$E:$E,Heron!$A95)</f>
        <v>0</v>
      </c>
      <c r="BA95" s="32">
        <f>SUMIFS(Xero!$F:$F,Xero!$B:$B,Heron!BA$9,Xero!$A:$A,Heron!$A$4,Xero!$E:$E,Heron!$A95)+SUMIFS(Xero!$F:$F,Xero!$B:$B,Heron!BA$9,Xero!$A:$A,Heron!$A$5,Xero!$E:$E,Heron!$A95)</f>
        <v>0</v>
      </c>
      <c r="BB95" s="32">
        <f>SUMIFS(Xero!$F:$F,Xero!$B:$B,Heron!BB$9,Xero!$A:$A,Heron!$A$4,Xero!$E:$E,Heron!$A95)+SUMIFS(Xero!$F:$F,Xero!$B:$B,Heron!BB$9,Xero!$A:$A,Heron!$A$5,Xero!$E:$E,Heron!$A95)</f>
        <v>0</v>
      </c>
      <c r="BC95" s="32">
        <f>SUMIFS(Xero!$F:$F,Xero!$B:$B,Heron!BC$9,Xero!$A:$A,Heron!$A$4,Xero!$E:$E,Heron!$A95)+SUMIFS(Xero!$F:$F,Xero!$B:$B,Heron!BC$9,Xero!$A:$A,Heron!$A$5,Xero!$E:$E,Heron!$A95)</f>
        <v>0</v>
      </c>
      <c r="BD95" s="32">
        <f>SUMIFS(Xero!$F:$F,Xero!$B:$B,Heron!BD$9,Xero!$A:$A,Heron!$A$4,Xero!$E:$E,Heron!$A95)+SUMIFS(Xero!$F:$F,Xero!$B:$B,Heron!BD$9,Xero!$A:$A,Heron!$A$5,Xero!$E:$E,Heron!$A95)</f>
        <v>0</v>
      </c>
      <c r="BE95" s="32">
        <f>SUMIFS(Xero!$F:$F,Xero!$B:$B,Heron!BE$9,Xero!$A:$A,Heron!$A$4,Xero!$E:$E,Heron!$A95)+SUMIFS(Xero!$F:$F,Xero!$B:$B,Heron!BE$9,Xero!$A:$A,Heron!$A$5,Xero!$E:$E,Heron!$A95)</f>
        <v>0</v>
      </c>
      <c r="BF95" s="32">
        <f t="shared" si="10"/>
        <v>100.26</v>
      </c>
      <c r="BG95" s="1">
        <f t="shared" si="11"/>
        <v>100.26</v>
      </c>
      <c r="BH95" s="1">
        <f t="shared" si="12"/>
        <v>0</v>
      </c>
    </row>
    <row r="96" spans="1:60" ht="16" x14ac:dyDescent="0.2">
      <c r="A96" s="31" t="s">
        <v>1095</v>
      </c>
      <c r="D96" s="32">
        <f>SUMIFS(Xero!$F:$F,Xero!$B:$B,Heron!D$9,Xero!$A:$A,Heron!$A$4,Xero!$E:$E,Heron!$A96)+SUMIFS(Xero!$F:$F,Xero!$B:$B,Heron!D$9,Xero!$A:$A,Heron!$A$5,Xero!$E:$E,Heron!$A96)</f>
        <v>0</v>
      </c>
      <c r="E96" s="32">
        <f>SUMIFS(Xero!$F:$F,Xero!$B:$B,Heron!E$9,Xero!$A:$A,Heron!$A$4,Xero!$E:$E,Heron!$A96)+SUMIFS(Xero!$F:$F,Xero!$B:$B,Heron!E$9,Xero!$A:$A,Heron!$A$5,Xero!$E:$E,Heron!$A96)</f>
        <v>0</v>
      </c>
      <c r="F96" s="32">
        <f>SUMIFS(Xero!$F:$F,Xero!$B:$B,Heron!F$9,Xero!$A:$A,Heron!$A$4,Xero!$E:$E,Heron!$A96)+SUMIFS(Xero!$F:$F,Xero!$B:$B,Heron!F$9,Xero!$A:$A,Heron!$A$5,Xero!$E:$E,Heron!$A96)</f>
        <v>0</v>
      </c>
      <c r="G96" s="32">
        <f>SUMIFS(Xero!$F:$F,Xero!$B:$B,Heron!G$9,Xero!$A:$A,Heron!$A$4,Xero!$E:$E,Heron!$A96)+SUMIFS(Xero!$F:$F,Xero!$B:$B,Heron!G$9,Xero!$A:$A,Heron!$A$5,Xero!$E:$E,Heron!$A96)</f>
        <v>0</v>
      </c>
      <c r="H96" s="32">
        <f>SUMIFS(Xero!$F:$F,Xero!$B:$B,Heron!H$9,Xero!$A:$A,Heron!$A$4,Xero!$E:$E,Heron!$A96)+SUMIFS(Xero!$F:$F,Xero!$B:$B,Heron!H$9,Xero!$A:$A,Heron!$A$5,Xero!$E:$E,Heron!$A96)</f>
        <v>0</v>
      </c>
      <c r="I96" s="32">
        <f>SUMIFS(Xero!$F:$F,Xero!$B:$B,Heron!I$9,Xero!$A:$A,Heron!$A$4,Xero!$E:$E,Heron!$A96)+SUMIFS(Xero!$F:$F,Xero!$B:$B,Heron!I$9,Xero!$A:$A,Heron!$A$5,Xero!$E:$E,Heron!$A96)</f>
        <v>0</v>
      </c>
      <c r="J96" s="32">
        <f>SUMIFS(Xero!$F:$F,Xero!$B:$B,Heron!J$9,Xero!$A:$A,Heron!$A$4,Xero!$E:$E,Heron!$A96)+SUMIFS(Xero!$F:$F,Xero!$B:$B,Heron!J$9,Xero!$A:$A,Heron!$A$5,Xero!$E:$E,Heron!$A96)</f>
        <v>0</v>
      </c>
      <c r="K96" s="32">
        <f>SUMIFS(Xero!$F:$F,Xero!$B:$B,Heron!K$9,Xero!$A:$A,Heron!$A$4,Xero!$E:$E,Heron!$A96)+SUMIFS(Xero!$F:$F,Xero!$B:$B,Heron!K$9,Xero!$A:$A,Heron!$A$5,Xero!$E:$E,Heron!$A96)</f>
        <v>0</v>
      </c>
      <c r="L96" s="32">
        <f>SUMIFS(Xero!$F:$F,Xero!$B:$B,Heron!L$9,Xero!$A:$A,Heron!$A$4,Xero!$E:$E,Heron!$A96)+SUMIFS(Xero!$F:$F,Xero!$B:$B,Heron!L$9,Xero!$A:$A,Heron!$A$5,Xero!$E:$E,Heron!$A96)</f>
        <v>1271.93</v>
      </c>
      <c r="M96" s="32">
        <f>SUMIFS(Xero!$F:$F,Xero!$B:$B,Heron!M$9,Xero!$A:$A,Heron!$A$4,Xero!$E:$E,Heron!$A96)+SUMIFS(Xero!$F:$F,Xero!$B:$B,Heron!M$9,Xero!$A:$A,Heron!$A$5,Xero!$E:$E,Heron!$A96)</f>
        <v>0</v>
      </c>
      <c r="N96" s="32">
        <f>SUMIFS(Xero!$F:$F,Xero!$B:$B,Heron!N$9,Xero!$A:$A,Heron!$A$4,Xero!$E:$E,Heron!$A96)+SUMIFS(Xero!$F:$F,Xero!$B:$B,Heron!N$9,Xero!$A:$A,Heron!$A$5,Xero!$E:$E,Heron!$A96)</f>
        <v>0</v>
      </c>
      <c r="O96" s="32">
        <f>SUMIFS(Xero!$F:$F,Xero!$B:$B,Heron!O$9,Xero!$A:$A,Heron!$A$4,Xero!$E:$E,Heron!$A96)+SUMIFS(Xero!$F:$F,Xero!$B:$B,Heron!O$9,Xero!$A:$A,Heron!$A$5,Xero!$E:$E,Heron!$A96)</f>
        <v>0</v>
      </c>
      <c r="P96" s="32">
        <f>SUMIFS(Xero!$F:$F,Xero!$B:$B,Heron!P$9,Xero!$A:$A,Heron!$A$4,Xero!$E:$E,Heron!$A96)+SUMIFS(Xero!$F:$F,Xero!$B:$B,Heron!P$9,Xero!$A:$A,Heron!$A$5,Xero!$E:$E,Heron!$A96)</f>
        <v>0</v>
      </c>
      <c r="Q96" s="32">
        <f>SUMIFS(Xero!$F:$F,Xero!$B:$B,Heron!Q$9,Xero!$A:$A,Heron!$A$4,Xero!$E:$E,Heron!$A96)+SUMIFS(Xero!$F:$F,Xero!$B:$B,Heron!Q$9,Xero!$A:$A,Heron!$A$5,Xero!$E:$E,Heron!$A96)</f>
        <v>0</v>
      </c>
      <c r="R96" s="32">
        <f>SUMIFS(Xero!$F:$F,Xero!$B:$B,Heron!R$9,Xero!$A:$A,Heron!$A$4,Xero!$E:$E,Heron!$A96)+SUMIFS(Xero!$F:$F,Xero!$B:$B,Heron!R$9,Xero!$A:$A,Heron!$A$5,Xero!$E:$E,Heron!$A96)</f>
        <v>0</v>
      </c>
      <c r="S96" s="32">
        <f>SUMIFS(Xero!$F:$F,Xero!$B:$B,Heron!S$9,Xero!$A:$A,Heron!$A$4,Xero!$E:$E,Heron!$A96)+SUMIFS(Xero!$F:$F,Xero!$B:$B,Heron!S$9,Xero!$A:$A,Heron!$A$5,Xero!$E:$E,Heron!$A96)</f>
        <v>0</v>
      </c>
      <c r="T96" s="32">
        <f>SUMIFS(Xero!$F:$F,Xero!$B:$B,Heron!T$9,Xero!$A:$A,Heron!$A$4,Xero!$E:$E,Heron!$A96)+SUMIFS(Xero!$F:$F,Xero!$B:$B,Heron!T$9,Xero!$A:$A,Heron!$A$5,Xero!$E:$E,Heron!$A96)</f>
        <v>0</v>
      </c>
      <c r="U96" s="32">
        <f>SUMIFS(Xero!$F:$F,Xero!$B:$B,Heron!U$9,Xero!$A:$A,Heron!$A$4,Xero!$E:$E,Heron!$A96)+SUMIFS(Xero!$F:$F,Xero!$B:$B,Heron!U$9,Xero!$A:$A,Heron!$A$5,Xero!$E:$E,Heron!$A96)</f>
        <v>0</v>
      </c>
      <c r="V96" s="32">
        <f>SUMIFS(Xero!$F:$F,Xero!$B:$B,Heron!V$9,Xero!$A:$A,Heron!$A$4,Xero!$E:$E,Heron!$A96)+SUMIFS(Xero!$F:$F,Xero!$B:$B,Heron!V$9,Xero!$A:$A,Heron!$A$5,Xero!$E:$E,Heron!$A96)</f>
        <v>0</v>
      </c>
      <c r="W96" s="32">
        <f>SUMIFS(Xero!$F:$F,Xero!$B:$B,Heron!W$9,Xero!$A:$A,Heron!$A$4,Xero!$E:$E,Heron!$A96)+SUMIFS(Xero!$F:$F,Xero!$B:$B,Heron!W$9,Xero!$A:$A,Heron!$A$5,Xero!$E:$E,Heron!$A96)</f>
        <v>526.32000000000005</v>
      </c>
      <c r="X96" s="32">
        <f>SUMIFS(Xero!$F:$F,Xero!$B:$B,Heron!X$9,Xero!$A:$A,Heron!$A$4,Xero!$E:$E,Heron!$A96)+SUMIFS(Xero!$F:$F,Xero!$B:$B,Heron!X$9,Xero!$A:$A,Heron!$A$5,Xero!$E:$E,Heron!$A96)</f>
        <v>262.11</v>
      </c>
      <c r="Y96" s="32">
        <f>SUMIFS(Xero!$F:$F,Xero!$B:$B,Heron!Y$9,Xero!$A:$A,Heron!$A$4,Xero!$E:$E,Heron!$A96)+SUMIFS(Xero!$F:$F,Xero!$B:$B,Heron!Y$9,Xero!$A:$A,Heron!$A$5,Xero!$E:$E,Heron!$A96)</f>
        <v>0</v>
      </c>
      <c r="Z96" s="32">
        <f>SUMIFS(Xero!$F:$F,Xero!$B:$B,Heron!Z$9,Xero!$A:$A,Heron!$A$4,Xero!$E:$E,Heron!$A96)+SUMIFS(Xero!$F:$F,Xero!$B:$B,Heron!Z$9,Xero!$A:$A,Heron!$A$5,Xero!$E:$E,Heron!$A96)</f>
        <v>0</v>
      </c>
      <c r="AA96" s="32">
        <f>SUMIFS(Xero!$F:$F,Xero!$B:$B,Heron!AA$9,Xero!$A:$A,Heron!$A$4,Xero!$E:$E,Heron!$A96)+SUMIFS(Xero!$F:$F,Xero!$B:$B,Heron!AA$9,Xero!$A:$A,Heron!$A$5,Xero!$E:$E,Heron!$A96)</f>
        <v>0</v>
      </c>
      <c r="AB96" s="32">
        <f>SUMIFS(Xero!$F:$F,Xero!$B:$B,Heron!AB$9,Xero!$A:$A,Heron!$A$4,Xero!$E:$E,Heron!$A96)+SUMIFS(Xero!$F:$F,Xero!$B:$B,Heron!AB$9,Xero!$A:$A,Heron!$A$5,Xero!$E:$E,Heron!$A96)</f>
        <v>0</v>
      </c>
      <c r="AC96" s="32">
        <f>SUMIFS(Xero!$F:$F,Xero!$B:$B,Heron!AC$9,Xero!$A:$A,Heron!$A$4,Xero!$E:$E,Heron!$A96)+SUMIFS(Xero!$F:$F,Xero!$B:$B,Heron!AC$9,Xero!$A:$A,Heron!$A$5,Xero!$E:$E,Heron!$A96)</f>
        <v>0</v>
      </c>
      <c r="AD96" s="32">
        <f>SUMIFS(Xero!$F:$F,Xero!$B:$B,Heron!AD$9,Xero!$A:$A,Heron!$A$4,Xero!$E:$E,Heron!$A96)+SUMIFS(Xero!$F:$F,Xero!$B:$B,Heron!AD$9,Xero!$A:$A,Heron!$A$5,Xero!$E:$E,Heron!$A96)</f>
        <v>0</v>
      </c>
      <c r="AE96" s="32">
        <f>SUMIFS(Xero!$F:$F,Xero!$B:$B,Heron!AE$9,Xero!$A:$A,Heron!$A$4,Xero!$E:$E,Heron!$A96)+SUMIFS(Xero!$F:$F,Xero!$B:$B,Heron!AE$9,Xero!$A:$A,Heron!$A$5,Xero!$E:$E,Heron!$A96)</f>
        <v>0</v>
      </c>
      <c r="AF96" s="32">
        <f>SUMIFS(Xero!$F:$F,Xero!$B:$B,Heron!AF$9,Xero!$A:$A,Heron!$A$4,Xero!$E:$E,Heron!$A96)+SUMIFS(Xero!$F:$F,Xero!$B:$B,Heron!AF$9,Xero!$A:$A,Heron!$A$5,Xero!$E:$E,Heron!$A96)</f>
        <v>0</v>
      </c>
      <c r="AG96" s="32">
        <f>SUMIFS(Xero!$F:$F,Xero!$B:$B,Heron!AG$9,Xero!$A:$A,Heron!$A$4,Xero!$E:$E,Heron!$A96)+SUMIFS(Xero!$F:$F,Xero!$B:$B,Heron!AG$9,Xero!$A:$A,Heron!$A$5,Xero!$E:$E,Heron!$A96)</f>
        <v>0</v>
      </c>
      <c r="AH96" s="32">
        <f>SUMIFS(Xero!$F:$F,Xero!$B:$B,Heron!AH$9,Xero!$A:$A,Heron!$A$4,Xero!$E:$E,Heron!$A96)+SUMIFS(Xero!$F:$F,Xero!$B:$B,Heron!AH$9,Xero!$A:$A,Heron!$A$5,Xero!$E:$E,Heron!$A96)</f>
        <v>0</v>
      </c>
      <c r="AI96" s="32">
        <f>SUMIFS(Xero!$F:$F,Xero!$B:$B,Heron!AI$9,Xero!$A:$A,Heron!$A$4,Xero!$E:$E,Heron!$A96)+SUMIFS(Xero!$F:$F,Xero!$B:$B,Heron!AI$9,Xero!$A:$A,Heron!$A$5,Xero!$E:$E,Heron!$A96)</f>
        <v>526.32000000000005</v>
      </c>
      <c r="AJ96" s="32">
        <f>SUMIFS(Xero!$F:$F,Xero!$B:$B,Heron!AJ$9,Xero!$A:$A,Heron!$A$4,Xero!$E:$E,Heron!$A96)+SUMIFS(Xero!$F:$F,Xero!$B:$B,Heron!AJ$9,Xero!$A:$A,Heron!$A$5,Xero!$E:$E,Heron!$A96)</f>
        <v>0</v>
      </c>
      <c r="AK96" s="32">
        <f>SUMIFS(Xero!$F:$F,Xero!$B:$B,Heron!AK$9,Xero!$A:$A,Heron!$A$4,Xero!$E:$E,Heron!$A96)+SUMIFS(Xero!$F:$F,Xero!$B:$B,Heron!AK$9,Xero!$A:$A,Heron!$A$5,Xero!$E:$E,Heron!$A96)</f>
        <v>0</v>
      </c>
      <c r="AL96" s="32">
        <f>SUMIFS(Xero!$F:$F,Xero!$B:$B,Heron!AL$9,Xero!$A:$A,Heron!$A$4,Xero!$E:$E,Heron!$A96)+SUMIFS(Xero!$F:$F,Xero!$B:$B,Heron!AL$9,Xero!$A:$A,Heron!$A$5,Xero!$E:$E,Heron!$A96)</f>
        <v>0</v>
      </c>
      <c r="AM96" s="32">
        <f>SUMIFS(Xero!$F:$F,Xero!$B:$B,Heron!AM$9,Xero!$A:$A,Heron!$A$4,Xero!$E:$E,Heron!$A96)+SUMIFS(Xero!$F:$F,Xero!$B:$B,Heron!AM$9,Xero!$A:$A,Heron!$A$5,Xero!$E:$E,Heron!$A96)</f>
        <v>0</v>
      </c>
      <c r="AN96" s="32">
        <f>SUMIFS(Xero!$F:$F,Xero!$B:$B,Heron!AN$9,Xero!$A:$A,Heron!$A$4,Xero!$E:$E,Heron!$A96)+SUMIFS(Xero!$F:$F,Xero!$B:$B,Heron!AN$9,Xero!$A:$A,Heron!$A$5,Xero!$E:$E,Heron!$A96)</f>
        <v>0</v>
      </c>
      <c r="AO96" s="32">
        <f>SUMIFS(Xero!$F:$F,Xero!$B:$B,Heron!AO$9,Xero!$A:$A,Heron!$A$4,Xero!$E:$E,Heron!$A96)+SUMIFS(Xero!$F:$F,Xero!$B:$B,Heron!AO$9,Xero!$A:$A,Heron!$A$5,Xero!$E:$E,Heron!$A96)</f>
        <v>0</v>
      </c>
      <c r="AP96" s="32">
        <f>SUMIFS(Xero!$F:$F,Xero!$B:$B,Heron!AP$9,Xero!$A:$A,Heron!$A$4,Xero!$E:$E,Heron!$A96)+SUMIFS(Xero!$F:$F,Xero!$B:$B,Heron!AP$9,Xero!$A:$A,Heron!$A$5,Xero!$E:$E,Heron!$A96)</f>
        <v>0</v>
      </c>
      <c r="AQ96" s="32">
        <f>SUMIFS(Xero!$F:$F,Xero!$B:$B,Heron!AQ$9,Xero!$A:$A,Heron!$A$4,Xero!$E:$E,Heron!$A96)+SUMIFS(Xero!$F:$F,Xero!$B:$B,Heron!AQ$9,Xero!$A:$A,Heron!$A$5,Xero!$E:$E,Heron!$A96)</f>
        <v>0</v>
      </c>
      <c r="AR96" s="32">
        <f>SUMIFS(Xero!$F:$F,Xero!$B:$B,Heron!AR$9,Xero!$A:$A,Heron!$A$4,Xero!$E:$E,Heron!$A96)+SUMIFS(Xero!$F:$F,Xero!$B:$B,Heron!AR$9,Xero!$A:$A,Heron!$A$5,Xero!$E:$E,Heron!$A96)</f>
        <v>0</v>
      </c>
      <c r="AS96" s="32">
        <f>SUMIFS(Xero!$F:$F,Xero!$B:$B,Heron!AS$9,Xero!$A:$A,Heron!$A$4,Xero!$E:$E,Heron!$A96)+SUMIFS(Xero!$F:$F,Xero!$B:$B,Heron!AS$9,Xero!$A:$A,Heron!$A$5,Xero!$E:$E,Heron!$A96)</f>
        <v>0</v>
      </c>
      <c r="AT96" s="32">
        <f>SUMIFS(Xero!$F:$F,Xero!$B:$B,Heron!AT$9,Xero!$A:$A,Heron!$A$4,Xero!$E:$E,Heron!$A96)+SUMIFS(Xero!$F:$F,Xero!$B:$B,Heron!AT$9,Xero!$A:$A,Heron!$A$5,Xero!$E:$E,Heron!$A96)</f>
        <v>0</v>
      </c>
      <c r="AU96" s="32">
        <f>SUMIFS(Xero!$F:$F,Xero!$B:$B,Heron!AU$9,Xero!$A:$A,Heron!$A$4,Xero!$E:$E,Heron!$A96)+SUMIFS(Xero!$F:$F,Xero!$B:$B,Heron!AU$9,Xero!$A:$A,Heron!$A$5,Xero!$E:$E,Heron!$A96)</f>
        <v>0</v>
      </c>
      <c r="AV96" s="32">
        <f>SUMIFS(Xero!$F:$F,Xero!$B:$B,Heron!AV$9,Xero!$A:$A,Heron!$A$4,Xero!$E:$E,Heron!$A96)+SUMIFS(Xero!$F:$F,Xero!$B:$B,Heron!AV$9,Xero!$A:$A,Heron!$A$5,Xero!$E:$E,Heron!$A96)</f>
        <v>0</v>
      </c>
      <c r="AW96" s="32">
        <f>SUMIFS(Xero!$F:$F,Xero!$B:$B,Heron!AW$9,Xero!$A:$A,Heron!$A$4,Xero!$E:$E,Heron!$A96)+SUMIFS(Xero!$F:$F,Xero!$B:$B,Heron!AW$9,Xero!$A:$A,Heron!$A$5,Xero!$E:$E,Heron!$A96)</f>
        <v>0</v>
      </c>
      <c r="AX96" s="32">
        <f>SUMIFS(Xero!$F:$F,Xero!$B:$B,Heron!AX$9,Xero!$A:$A,Heron!$A$4,Xero!$E:$E,Heron!$A96)+SUMIFS(Xero!$F:$F,Xero!$B:$B,Heron!AX$9,Xero!$A:$A,Heron!$A$5,Xero!$E:$E,Heron!$A96)</f>
        <v>0</v>
      </c>
      <c r="AY96" s="32">
        <f>SUMIFS(Xero!$F:$F,Xero!$B:$B,Heron!AY$9,Xero!$A:$A,Heron!$A$4,Xero!$E:$E,Heron!$A96)+SUMIFS(Xero!$F:$F,Xero!$B:$B,Heron!AY$9,Xero!$A:$A,Heron!$A$5,Xero!$E:$E,Heron!$A96)</f>
        <v>0</v>
      </c>
      <c r="AZ96" s="32">
        <f>SUMIFS(Xero!$F:$F,Xero!$B:$B,Heron!AZ$9,Xero!$A:$A,Heron!$A$4,Xero!$E:$E,Heron!$A96)+SUMIFS(Xero!$F:$F,Xero!$B:$B,Heron!AZ$9,Xero!$A:$A,Heron!$A$5,Xero!$E:$E,Heron!$A96)</f>
        <v>0</v>
      </c>
      <c r="BA96" s="32">
        <f>SUMIFS(Xero!$F:$F,Xero!$B:$B,Heron!BA$9,Xero!$A:$A,Heron!$A$4,Xero!$E:$E,Heron!$A96)+SUMIFS(Xero!$F:$F,Xero!$B:$B,Heron!BA$9,Xero!$A:$A,Heron!$A$5,Xero!$E:$E,Heron!$A96)</f>
        <v>0</v>
      </c>
      <c r="BB96" s="32">
        <f>SUMIFS(Xero!$F:$F,Xero!$B:$B,Heron!BB$9,Xero!$A:$A,Heron!$A$4,Xero!$E:$E,Heron!$A96)+SUMIFS(Xero!$F:$F,Xero!$B:$B,Heron!BB$9,Xero!$A:$A,Heron!$A$5,Xero!$E:$E,Heron!$A96)</f>
        <v>0</v>
      </c>
      <c r="BC96" s="32">
        <f>SUMIFS(Xero!$F:$F,Xero!$B:$B,Heron!BC$9,Xero!$A:$A,Heron!$A$4,Xero!$E:$E,Heron!$A96)+SUMIFS(Xero!$F:$F,Xero!$B:$B,Heron!BC$9,Xero!$A:$A,Heron!$A$5,Xero!$E:$E,Heron!$A96)</f>
        <v>0</v>
      </c>
      <c r="BD96" s="32">
        <f>SUMIFS(Xero!$F:$F,Xero!$B:$B,Heron!BD$9,Xero!$A:$A,Heron!$A$4,Xero!$E:$E,Heron!$A96)+SUMIFS(Xero!$F:$F,Xero!$B:$B,Heron!BD$9,Xero!$A:$A,Heron!$A$5,Xero!$E:$E,Heron!$A96)</f>
        <v>0</v>
      </c>
      <c r="BE96" s="32">
        <f>SUMIFS(Xero!$F:$F,Xero!$B:$B,Heron!BE$9,Xero!$A:$A,Heron!$A$4,Xero!$E:$E,Heron!$A96)+SUMIFS(Xero!$F:$F,Xero!$B:$B,Heron!BE$9,Xero!$A:$A,Heron!$A$5,Xero!$E:$E,Heron!$A96)</f>
        <v>0</v>
      </c>
      <c r="BF96" s="32">
        <f t="shared" si="10"/>
        <v>2586.6800000000003</v>
      </c>
      <c r="BG96" s="1">
        <f t="shared" si="11"/>
        <v>2586.6800000000003</v>
      </c>
      <c r="BH96" s="1">
        <f t="shared" si="12"/>
        <v>0</v>
      </c>
    </row>
    <row r="97" spans="1:60" ht="16" x14ac:dyDescent="0.2">
      <c r="A97" s="31" t="s">
        <v>1073</v>
      </c>
      <c r="D97" s="32">
        <f>SUMIFS(Xero!$F:$F,Xero!$B:$B,Heron!D$9,Xero!$A:$A,Heron!$A$4,Xero!$E:$E,Heron!$A97)+SUMIFS(Xero!$F:$F,Xero!$B:$B,Heron!D$9,Xero!$A:$A,Heron!$A$5,Xero!$E:$E,Heron!$A97)</f>
        <v>0</v>
      </c>
      <c r="E97" s="32">
        <f>SUMIFS(Xero!$F:$F,Xero!$B:$B,Heron!E$9,Xero!$A:$A,Heron!$A$4,Xero!$E:$E,Heron!$A97)+SUMIFS(Xero!$F:$F,Xero!$B:$B,Heron!E$9,Xero!$A:$A,Heron!$A$5,Xero!$E:$E,Heron!$A97)</f>
        <v>0</v>
      </c>
      <c r="F97" s="32">
        <f>SUMIFS(Xero!$F:$F,Xero!$B:$B,Heron!F$9,Xero!$A:$A,Heron!$A$4,Xero!$E:$E,Heron!$A97)+SUMIFS(Xero!$F:$F,Xero!$B:$B,Heron!F$9,Xero!$A:$A,Heron!$A$5,Xero!$E:$E,Heron!$A97)</f>
        <v>0</v>
      </c>
      <c r="G97" s="32">
        <f>SUMIFS(Xero!$F:$F,Xero!$B:$B,Heron!G$9,Xero!$A:$A,Heron!$A$4,Xero!$E:$E,Heron!$A97)+SUMIFS(Xero!$F:$F,Xero!$B:$B,Heron!G$9,Xero!$A:$A,Heron!$A$5,Xero!$E:$E,Heron!$A97)</f>
        <v>0</v>
      </c>
      <c r="H97" s="32">
        <f>SUMIFS(Xero!$F:$F,Xero!$B:$B,Heron!H$9,Xero!$A:$A,Heron!$A$4,Xero!$E:$E,Heron!$A97)+SUMIFS(Xero!$F:$F,Xero!$B:$B,Heron!H$9,Xero!$A:$A,Heron!$A$5,Xero!$E:$E,Heron!$A97)</f>
        <v>550</v>
      </c>
      <c r="I97" s="32">
        <f>SUMIFS(Xero!$F:$F,Xero!$B:$B,Heron!I$9,Xero!$A:$A,Heron!$A$4,Xero!$E:$E,Heron!$A97)+SUMIFS(Xero!$F:$F,Xero!$B:$B,Heron!I$9,Xero!$A:$A,Heron!$A$5,Xero!$E:$E,Heron!$A97)</f>
        <v>550</v>
      </c>
      <c r="J97" s="32">
        <f>SUMIFS(Xero!$F:$F,Xero!$B:$B,Heron!J$9,Xero!$A:$A,Heron!$A$4,Xero!$E:$E,Heron!$A97)+SUMIFS(Xero!$F:$F,Xero!$B:$B,Heron!J$9,Xero!$A:$A,Heron!$A$5,Xero!$E:$E,Heron!$A97)</f>
        <v>550</v>
      </c>
      <c r="K97" s="32">
        <f>SUMIFS(Xero!$F:$F,Xero!$B:$B,Heron!K$9,Xero!$A:$A,Heron!$A$4,Xero!$E:$E,Heron!$A97)+SUMIFS(Xero!$F:$F,Xero!$B:$B,Heron!K$9,Xero!$A:$A,Heron!$A$5,Xero!$E:$E,Heron!$A97)</f>
        <v>550</v>
      </c>
      <c r="L97" s="32">
        <f>SUMIFS(Xero!$F:$F,Xero!$B:$B,Heron!L$9,Xero!$A:$A,Heron!$A$4,Xero!$E:$E,Heron!$A97)+SUMIFS(Xero!$F:$F,Xero!$B:$B,Heron!L$9,Xero!$A:$A,Heron!$A$5,Xero!$E:$E,Heron!$A97)</f>
        <v>600</v>
      </c>
      <c r="M97" s="32">
        <f>SUMIFS(Xero!$F:$F,Xero!$B:$B,Heron!M$9,Xero!$A:$A,Heron!$A$4,Xero!$E:$E,Heron!$A97)+SUMIFS(Xero!$F:$F,Xero!$B:$B,Heron!M$9,Xero!$A:$A,Heron!$A$5,Xero!$E:$E,Heron!$A97)</f>
        <v>600</v>
      </c>
      <c r="N97" s="32">
        <f>SUMIFS(Xero!$F:$F,Xero!$B:$B,Heron!N$9,Xero!$A:$A,Heron!$A$4,Xero!$E:$E,Heron!$A97)+SUMIFS(Xero!$F:$F,Xero!$B:$B,Heron!N$9,Xero!$A:$A,Heron!$A$5,Xero!$E:$E,Heron!$A97)</f>
        <v>600</v>
      </c>
      <c r="O97" s="32">
        <f>SUMIFS(Xero!$F:$F,Xero!$B:$B,Heron!O$9,Xero!$A:$A,Heron!$A$4,Xero!$E:$E,Heron!$A97)+SUMIFS(Xero!$F:$F,Xero!$B:$B,Heron!O$9,Xero!$A:$A,Heron!$A$5,Xero!$E:$E,Heron!$A97)</f>
        <v>600</v>
      </c>
      <c r="P97" s="32">
        <f>SUMIFS(Xero!$F:$F,Xero!$B:$B,Heron!P$9,Xero!$A:$A,Heron!$A$4,Xero!$E:$E,Heron!$A97)+SUMIFS(Xero!$F:$F,Xero!$B:$B,Heron!P$9,Xero!$A:$A,Heron!$A$5,Xero!$E:$E,Heron!$A97)</f>
        <v>600</v>
      </c>
      <c r="Q97" s="32">
        <f>SUMIFS(Xero!$F:$F,Xero!$B:$B,Heron!Q$9,Xero!$A:$A,Heron!$A$4,Xero!$E:$E,Heron!$A97)+SUMIFS(Xero!$F:$F,Xero!$B:$B,Heron!Q$9,Xero!$A:$A,Heron!$A$5,Xero!$E:$E,Heron!$A97)</f>
        <v>1800</v>
      </c>
      <c r="R97" s="32">
        <f>SUMIFS(Xero!$F:$F,Xero!$B:$B,Heron!R$9,Xero!$A:$A,Heron!$A$4,Xero!$E:$E,Heron!$A97)+SUMIFS(Xero!$F:$F,Xero!$B:$B,Heron!R$9,Xero!$A:$A,Heron!$A$5,Xero!$E:$E,Heron!$A97)</f>
        <v>1200</v>
      </c>
      <c r="S97" s="32">
        <f>SUMIFS(Xero!$F:$F,Xero!$B:$B,Heron!S$9,Xero!$A:$A,Heron!$A$4,Xero!$E:$E,Heron!$A97)+SUMIFS(Xero!$F:$F,Xero!$B:$B,Heron!S$9,Xero!$A:$A,Heron!$A$5,Xero!$E:$E,Heron!$A97)</f>
        <v>1200</v>
      </c>
      <c r="T97" s="32">
        <f>SUMIFS(Xero!$F:$F,Xero!$B:$B,Heron!T$9,Xero!$A:$A,Heron!$A$4,Xero!$E:$E,Heron!$A97)+SUMIFS(Xero!$F:$F,Xero!$B:$B,Heron!T$9,Xero!$A:$A,Heron!$A$5,Xero!$E:$E,Heron!$A97)</f>
        <v>1200</v>
      </c>
      <c r="U97" s="32">
        <f>SUMIFS(Xero!$F:$F,Xero!$B:$B,Heron!U$9,Xero!$A:$A,Heron!$A$4,Xero!$E:$E,Heron!$A97)+SUMIFS(Xero!$F:$F,Xero!$B:$B,Heron!U$9,Xero!$A:$A,Heron!$A$5,Xero!$E:$E,Heron!$A97)</f>
        <v>4800</v>
      </c>
      <c r="V97" s="32">
        <f>SUMIFS(Xero!$F:$F,Xero!$B:$B,Heron!V$9,Xero!$A:$A,Heron!$A$4,Xero!$E:$E,Heron!$A97)+SUMIFS(Xero!$F:$F,Xero!$B:$B,Heron!V$9,Xero!$A:$A,Heron!$A$5,Xero!$E:$E,Heron!$A97)</f>
        <v>1200</v>
      </c>
      <c r="W97" s="32">
        <f>SUMIFS(Xero!$F:$F,Xero!$B:$B,Heron!W$9,Xero!$A:$A,Heron!$A$4,Xero!$E:$E,Heron!$A97)+SUMIFS(Xero!$F:$F,Xero!$B:$B,Heron!W$9,Xero!$A:$A,Heron!$A$5,Xero!$E:$E,Heron!$A97)</f>
        <v>1200</v>
      </c>
      <c r="X97" s="32">
        <f>SUMIFS(Xero!$F:$F,Xero!$B:$B,Heron!X$9,Xero!$A:$A,Heron!$A$4,Xero!$E:$E,Heron!$A97)+SUMIFS(Xero!$F:$F,Xero!$B:$B,Heron!X$9,Xero!$A:$A,Heron!$A$5,Xero!$E:$E,Heron!$A97)</f>
        <v>1200</v>
      </c>
      <c r="Y97" s="32">
        <f>SUMIFS(Xero!$F:$F,Xero!$B:$B,Heron!Y$9,Xero!$A:$A,Heron!$A$4,Xero!$E:$E,Heron!$A97)+SUMIFS(Xero!$F:$F,Xero!$B:$B,Heron!Y$9,Xero!$A:$A,Heron!$A$5,Xero!$E:$E,Heron!$A97)</f>
        <v>1200</v>
      </c>
      <c r="Z97" s="32">
        <f>SUMIFS(Xero!$F:$F,Xero!$B:$B,Heron!Z$9,Xero!$A:$A,Heron!$A$4,Xero!$E:$E,Heron!$A97)+SUMIFS(Xero!$F:$F,Xero!$B:$B,Heron!Z$9,Xero!$A:$A,Heron!$A$5,Xero!$E:$E,Heron!$A97)</f>
        <v>1200</v>
      </c>
      <c r="AA97" s="32">
        <f>SUMIFS(Xero!$F:$F,Xero!$B:$B,Heron!AA$9,Xero!$A:$A,Heron!$A$4,Xero!$E:$E,Heron!$A97)+SUMIFS(Xero!$F:$F,Xero!$B:$B,Heron!AA$9,Xero!$A:$A,Heron!$A$5,Xero!$E:$E,Heron!$A97)</f>
        <v>1200</v>
      </c>
      <c r="AB97" s="32">
        <f>SUMIFS(Xero!$F:$F,Xero!$B:$B,Heron!AB$9,Xero!$A:$A,Heron!$A$4,Xero!$E:$E,Heron!$A97)+SUMIFS(Xero!$F:$F,Xero!$B:$B,Heron!AB$9,Xero!$A:$A,Heron!$A$5,Xero!$E:$E,Heron!$A97)</f>
        <v>1200</v>
      </c>
      <c r="AC97" s="32">
        <f>SUMIFS(Xero!$F:$F,Xero!$B:$B,Heron!AC$9,Xero!$A:$A,Heron!$A$4,Xero!$E:$E,Heron!$A97)+SUMIFS(Xero!$F:$F,Xero!$B:$B,Heron!AC$9,Xero!$A:$A,Heron!$A$5,Xero!$E:$E,Heron!$A97)</f>
        <v>1200</v>
      </c>
      <c r="AD97" s="32">
        <f>SUMIFS(Xero!$F:$F,Xero!$B:$B,Heron!AD$9,Xero!$A:$A,Heron!$A$4,Xero!$E:$E,Heron!$A97)+SUMIFS(Xero!$F:$F,Xero!$B:$B,Heron!AD$9,Xero!$A:$A,Heron!$A$5,Xero!$E:$E,Heron!$A97)</f>
        <v>1200</v>
      </c>
      <c r="AE97" s="32">
        <f>SUMIFS(Xero!$F:$F,Xero!$B:$B,Heron!AE$9,Xero!$A:$A,Heron!$A$4,Xero!$E:$E,Heron!$A97)+SUMIFS(Xero!$F:$F,Xero!$B:$B,Heron!AE$9,Xero!$A:$A,Heron!$A$5,Xero!$E:$E,Heron!$A97)</f>
        <v>1200</v>
      </c>
      <c r="AF97" s="32">
        <f>SUMIFS(Xero!$F:$F,Xero!$B:$B,Heron!AF$9,Xero!$A:$A,Heron!$A$4,Xero!$E:$E,Heron!$A97)+SUMIFS(Xero!$F:$F,Xero!$B:$B,Heron!AF$9,Xero!$A:$A,Heron!$A$5,Xero!$E:$E,Heron!$A97)</f>
        <v>1200</v>
      </c>
      <c r="AG97" s="32">
        <f>SUMIFS(Xero!$F:$F,Xero!$B:$B,Heron!AG$9,Xero!$A:$A,Heron!$A$4,Xero!$E:$E,Heron!$A97)+SUMIFS(Xero!$F:$F,Xero!$B:$B,Heron!AG$9,Xero!$A:$A,Heron!$A$5,Xero!$E:$E,Heron!$A97)</f>
        <v>1200</v>
      </c>
      <c r="AH97" s="32">
        <f>SUMIFS(Xero!$F:$F,Xero!$B:$B,Heron!AH$9,Xero!$A:$A,Heron!$A$4,Xero!$E:$E,Heron!$A97)+SUMIFS(Xero!$F:$F,Xero!$B:$B,Heron!AH$9,Xero!$A:$A,Heron!$A$5,Xero!$E:$E,Heron!$A97)</f>
        <v>1200</v>
      </c>
      <c r="AI97" s="32">
        <f>SUMIFS(Xero!$F:$F,Xero!$B:$B,Heron!AI$9,Xero!$A:$A,Heron!$A$4,Xero!$E:$E,Heron!$A97)+SUMIFS(Xero!$F:$F,Xero!$B:$B,Heron!AI$9,Xero!$A:$A,Heron!$A$5,Xero!$E:$E,Heron!$A97)</f>
        <v>1200</v>
      </c>
      <c r="AJ97" s="32">
        <f>SUMIFS(Xero!$F:$F,Xero!$B:$B,Heron!AJ$9,Xero!$A:$A,Heron!$A$4,Xero!$E:$E,Heron!$A97)+SUMIFS(Xero!$F:$F,Xero!$B:$B,Heron!AJ$9,Xero!$A:$A,Heron!$A$5,Xero!$E:$E,Heron!$A97)</f>
        <v>1200</v>
      </c>
      <c r="AK97" s="32">
        <f>SUMIFS(Xero!$F:$F,Xero!$B:$B,Heron!AK$9,Xero!$A:$A,Heron!$A$4,Xero!$E:$E,Heron!$A97)+SUMIFS(Xero!$F:$F,Xero!$B:$B,Heron!AK$9,Xero!$A:$A,Heron!$A$5,Xero!$E:$E,Heron!$A97)</f>
        <v>1200</v>
      </c>
      <c r="AL97" s="32">
        <f>SUMIFS(Xero!$F:$F,Xero!$B:$B,Heron!AL$9,Xero!$A:$A,Heron!$A$4,Xero!$E:$E,Heron!$A97)+SUMIFS(Xero!$F:$F,Xero!$B:$B,Heron!AL$9,Xero!$A:$A,Heron!$A$5,Xero!$E:$E,Heron!$A97)</f>
        <v>1200</v>
      </c>
      <c r="AM97" s="32">
        <f>SUMIFS(Xero!$F:$F,Xero!$B:$B,Heron!AM$9,Xero!$A:$A,Heron!$A$4,Xero!$E:$E,Heron!$A97)+SUMIFS(Xero!$F:$F,Xero!$B:$B,Heron!AM$9,Xero!$A:$A,Heron!$A$5,Xero!$E:$E,Heron!$A97)</f>
        <v>1200</v>
      </c>
      <c r="AN97" s="32">
        <f>SUMIFS(Xero!$F:$F,Xero!$B:$B,Heron!AN$9,Xero!$A:$A,Heron!$A$4,Xero!$E:$E,Heron!$A97)+SUMIFS(Xero!$F:$F,Xero!$B:$B,Heron!AN$9,Xero!$A:$A,Heron!$A$5,Xero!$E:$E,Heron!$A97)</f>
        <v>0</v>
      </c>
      <c r="AO97" s="32">
        <f>SUMIFS(Xero!$F:$F,Xero!$B:$B,Heron!AO$9,Xero!$A:$A,Heron!$A$4,Xero!$E:$E,Heron!$A97)+SUMIFS(Xero!$F:$F,Xero!$B:$B,Heron!AO$9,Xero!$A:$A,Heron!$A$5,Xero!$E:$E,Heron!$A97)</f>
        <v>0</v>
      </c>
      <c r="AP97" s="32">
        <f>SUMIFS(Xero!$F:$F,Xero!$B:$B,Heron!AP$9,Xero!$A:$A,Heron!$A$4,Xero!$E:$E,Heron!$A97)+SUMIFS(Xero!$F:$F,Xero!$B:$B,Heron!AP$9,Xero!$A:$A,Heron!$A$5,Xero!$E:$E,Heron!$A97)</f>
        <v>0</v>
      </c>
      <c r="AQ97" s="32">
        <f>SUMIFS(Xero!$F:$F,Xero!$B:$B,Heron!AQ$9,Xero!$A:$A,Heron!$A$4,Xero!$E:$E,Heron!$A97)+SUMIFS(Xero!$F:$F,Xero!$B:$B,Heron!AQ$9,Xero!$A:$A,Heron!$A$5,Xero!$E:$E,Heron!$A97)</f>
        <v>0</v>
      </c>
      <c r="AR97" s="32">
        <f>SUMIFS(Xero!$F:$F,Xero!$B:$B,Heron!AR$9,Xero!$A:$A,Heron!$A$4,Xero!$E:$E,Heron!$A97)+SUMIFS(Xero!$F:$F,Xero!$B:$B,Heron!AR$9,Xero!$A:$A,Heron!$A$5,Xero!$E:$E,Heron!$A97)</f>
        <v>0</v>
      </c>
      <c r="AS97" s="32">
        <f>SUMIFS(Xero!$F:$F,Xero!$B:$B,Heron!AS$9,Xero!$A:$A,Heron!$A$4,Xero!$E:$E,Heron!$A97)+SUMIFS(Xero!$F:$F,Xero!$B:$B,Heron!AS$9,Xero!$A:$A,Heron!$A$5,Xero!$E:$E,Heron!$A97)</f>
        <v>0</v>
      </c>
      <c r="AT97" s="32">
        <f>SUMIFS(Xero!$F:$F,Xero!$B:$B,Heron!AT$9,Xero!$A:$A,Heron!$A$4,Xero!$E:$E,Heron!$A97)+SUMIFS(Xero!$F:$F,Xero!$B:$B,Heron!AT$9,Xero!$A:$A,Heron!$A$5,Xero!$E:$E,Heron!$A97)</f>
        <v>0</v>
      </c>
      <c r="AU97" s="32">
        <f>SUMIFS(Xero!$F:$F,Xero!$B:$B,Heron!AU$9,Xero!$A:$A,Heron!$A$4,Xero!$E:$E,Heron!$A97)+SUMIFS(Xero!$F:$F,Xero!$B:$B,Heron!AU$9,Xero!$A:$A,Heron!$A$5,Xero!$E:$E,Heron!$A97)</f>
        <v>0</v>
      </c>
      <c r="AV97" s="32">
        <f>SUMIFS(Xero!$F:$F,Xero!$B:$B,Heron!AV$9,Xero!$A:$A,Heron!$A$4,Xero!$E:$E,Heron!$A97)+SUMIFS(Xero!$F:$F,Xero!$B:$B,Heron!AV$9,Xero!$A:$A,Heron!$A$5,Xero!$E:$E,Heron!$A97)</f>
        <v>0</v>
      </c>
      <c r="AW97" s="32">
        <f>SUMIFS(Xero!$F:$F,Xero!$B:$B,Heron!AW$9,Xero!$A:$A,Heron!$A$4,Xero!$E:$E,Heron!$A97)+SUMIFS(Xero!$F:$F,Xero!$B:$B,Heron!AW$9,Xero!$A:$A,Heron!$A$5,Xero!$E:$E,Heron!$A97)</f>
        <v>0</v>
      </c>
      <c r="AX97" s="32">
        <f>SUMIFS(Xero!$F:$F,Xero!$B:$B,Heron!AX$9,Xero!$A:$A,Heron!$A$4,Xero!$E:$E,Heron!$A97)+SUMIFS(Xero!$F:$F,Xero!$B:$B,Heron!AX$9,Xero!$A:$A,Heron!$A$5,Xero!$E:$E,Heron!$A97)</f>
        <v>0</v>
      </c>
      <c r="AY97" s="32">
        <f>SUMIFS(Xero!$F:$F,Xero!$B:$B,Heron!AY$9,Xero!$A:$A,Heron!$A$4,Xero!$E:$E,Heron!$A97)+SUMIFS(Xero!$F:$F,Xero!$B:$B,Heron!AY$9,Xero!$A:$A,Heron!$A$5,Xero!$E:$E,Heron!$A97)</f>
        <v>0</v>
      </c>
      <c r="AZ97" s="32">
        <f>SUMIFS(Xero!$F:$F,Xero!$B:$B,Heron!AZ$9,Xero!$A:$A,Heron!$A$4,Xero!$E:$E,Heron!$A97)+SUMIFS(Xero!$F:$F,Xero!$B:$B,Heron!AZ$9,Xero!$A:$A,Heron!$A$5,Xero!$E:$E,Heron!$A97)</f>
        <v>0</v>
      </c>
      <c r="BA97" s="32">
        <f>SUMIFS(Xero!$F:$F,Xero!$B:$B,Heron!BA$9,Xero!$A:$A,Heron!$A$4,Xero!$E:$E,Heron!$A97)+SUMIFS(Xero!$F:$F,Xero!$B:$B,Heron!BA$9,Xero!$A:$A,Heron!$A$5,Xero!$E:$E,Heron!$A97)</f>
        <v>0</v>
      </c>
      <c r="BB97" s="32">
        <f>SUMIFS(Xero!$F:$F,Xero!$B:$B,Heron!BB$9,Xero!$A:$A,Heron!$A$4,Xero!$E:$E,Heron!$A97)+SUMIFS(Xero!$F:$F,Xero!$B:$B,Heron!BB$9,Xero!$A:$A,Heron!$A$5,Xero!$E:$E,Heron!$A97)</f>
        <v>0</v>
      </c>
      <c r="BC97" s="32">
        <f>SUMIFS(Xero!$F:$F,Xero!$B:$B,Heron!BC$9,Xero!$A:$A,Heron!$A$4,Xero!$E:$E,Heron!$A97)+SUMIFS(Xero!$F:$F,Xero!$B:$B,Heron!BC$9,Xero!$A:$A,Heron!$A$5,Xero!$E:$E,Heron!$A97)</f>
        <v>0</v>
      </c>
      <c r="BD97" s="32">
        <f>SUMIFS(Xero!$F:$F,Xero!$B:$B,Heron!BD$9,Xero!$A:$A,Heron!$A$4,Xero!$E:$E,Heron!$A97)+SUMIFS(Xero!$F:$F,Xero!$B:$B,Heron!BD$9,Xero!$A:$A,Heron!$A$5,Xero!$E:$E,Heron!$A97)</f>
        <v>0</v>
      </c>
      <c r="BE97" s="32">
        <f>SUMIFS(Xero!$F:$F,Xero!$B:$B,Heron!BE$9,Xero!$A:$A,Heron!$A$4,Xero!$E:$E,Heron!$A97)+SUMIFS(Xero!$F:$F,Xero!$B:$B,Heron!BE$9,Xero!$A:$A,Heron!$A$5,Xero!$E:$E,Heron!$A97)</f>
        <v>0</v>
      </c>
      <c r="BF97" s="32">
        <f t="shared" si="10"/>
        <v>37000</v>
      </c>
      <c r="BG97" s="1">
        <f t="shared" si="11"/>
        <v>37000</v>
      </c>
      <c r="BH97" s="1">
        <f t="shared" si="12"/>
        <v>0</v>
      </c>
    </row>
    <row r="98" spans="1:60" ht="16" x14ac:dyDescent="0.2">
      <c r="A98" s="31" t="s">
        <v>1045</v>
      </c>
      <c r="D98" s="32">
        <f>SUMIFS(Xero!$F:$F,Xero!$B:$B,Heron!D$9,Xero!$A:$A,Heron!$A$4,Xero!$E:$E,Heron!$A98)+SUMIFS(Xero!$F:$F,Xero!$B:$B,Heron!D$9,Xero!$A:$A,Heron!$A$5,Xero!$E:$E,Heron!$A98)</f>
        <v>0</v>
      </c>
      <c r="E98" s="32">
        <f>SUMIFS(Xero!$F:$F,Xero!$B:$B,Heron!E$9,Xero!$A:$A,Heron!$A$4,Xero!$E:$E,Heron!$A98)+SUMIFS(Xero!$F:$F,Xero!$B:$B,Heron!E$9,Xero!$A:$A,Heron!$A$5,Xero!$E:$E,Heron!$A98)</f>
        <v>0</v>
      </c>
      <c r="F98" s="32">
        <f>SUMIFS(Xero!$F:$F,Xero!$B:$B,Heron!F$9,Xero!$A:$A,Heron!$A$4,Xero!$E:$E,Heron!$A98)+SUMIFS(Xero!$F:$F,Xero!$B:$B,Heron!F$9,Xero!$A:$A,Heron!$A$5,Xero!$E:$E,Heron!$A98)</f>
        <v>0</v>
      </c>
      <c r="G98" s="32">
        <f>SUMIFS(Xero!$F:$F,Xero!$B:$B,Heron!G$9,Xero!$A:$A,Heron!$A$4,Xero!$E:$E,Heron!$A98)+SUMIFS(Xero!$F:$F,Xero!$B:$B,Heron!G$9,Xero!$A:$A,Heron!$A$5,Xero!$E:$E,Heron!$A98)</f>
        <v>0</v>
      </c>
      <c r="H98" s="32">
        <f>SUMIFS(Xero!$F:$F,Xero!$B:$B,Heron!H$9,Xero!$A:$A,Heron!$A$4,Xero!$E:$E,Heron!$A98)+SUMIFS(Xero!$F:$F,Xero!$B:$B,Heron!H$9,Xero!$A:$A,Heron!$A$5,Xero!$E:$E,Heron!$A98)</f>
        <v>0</v>
      </c>
      <c r="I98" s="32">
        <f>SUMIFS(Xero!$F:$F,Xero!$B:$B,Heron!I$9,Xero!$A:$A,Heron!$A$4,Xero!$E:$E,Heron!$A98)+SUMIFS(Xero!$F:$F,Xero!$B:$B,Heron!I$9,Xero!$A:$A,Heron!$A$5,Xero!$E:$E,Heron!$A98)</f>
        <v>0</v>
      </c>
      <c r="J98" s="32">
        <f>SUMIFS(Xero!$F:$F,Xero!$B:$B,Heron!J$9,Xero!$A:$A,Heron!$A$4,Xero!$E:$E,Heron!$A98)+SUMIFS(Xero!$F:$F,Xero!$B:$B,Heron!J$9,Xero!$A:$A,Heron!$A$5,Xero!$E:$E,Heron!$A98)</f>
        <v>0</v>
      </c>
      <c r="K98" s="32">
        <f>SUMIFS(Xero!$F:$F,Xero!$B:$B,Heron!K$9,Xero!$A:$A,Heron!$A$4,Xero!$E:$E,Heron!$A98)+SUMIFS(Xero!$F:$F,Xero!$B:$B,Heron!K$9,Xero!$A:$A,Heron!$A$5,Xero!$E:$E,Heron!$A98)</f>
        <v>0</v>
      </c>
      <c r="L98" s="32">
        <f>SUMIFS(Xero!$F:$F,Xero!$B:$B,Heron!L$9,Xero!$A:$A,Heron!$A$4,Xero!$E:$E,Heron!$A98)+SUMIFS(Xero!$F:$F,Xero!$B:$B,Heron!L$9,Xero!$A:$A,Heron!$A$5,Xero!$E:$E,Heron!$A98)</f>
        <v>0</v>
      </c>
      <c r="M98" s="32">
        <f>SUMIFS(Xero!$F:$F,Xero!$B:$B,Heron!M$9,Xero!$A:$A,Heron!$A$4,Xero!$E:$E,Heron!$A98)+SUMIFS(Xero!$F:$F,Xero!$B:$B,Heron!M$9,Xero!$A:$A,Heron!$A$5,Xero!$E:$E,Heron!$A98)</f>
        <v>0</v>
      </c>
      <c r="N98" s="32">
        <f>SUMIFS(Xero!$F:$F,Xero!$B:$B,Heron!N$9,Xero!$A:$A,Heron!$A$4,Xero!$E:$E,Heron!$A98)+SUMIFS(Xero!$F:$F,Xero!$B:$B,Heron!N$9,Xero!$A:$A,Heron!$A$5,Xero!$E:$E,Heron!$A98)</f>
        <v>0</v>
      </c>
      <c r="O98" s="32">
        <f>SUMIFS(Xero!$F:$F,Xero!$B:$B,Heron!O$9,Xero!$A:$A,Heron!$A$4,Xero!$E:$E,Heron!$A98)+SUMIFS(Xero!$F:$F,Xero!$B:$B,Heron!O$9,Xero!$A:$A,Heron!$A$5,Xero!$E:$E,Heron!$A98)</f>
        <v>0</v>
      </c>
      <c r="P98" s="32">
        <f>SUMIFS(Xero!$F:$F,Xero!$B:$B,Heron!P$9,Xero!$A:$A,Heron!$A$4,Xero!$E:$E,Heron!$A98)+SUMIFS(Xero!$F:$F,Xero!$B:$B,Heron!P$9,Xero!$A:$A,Heron!$A$5,Xero!$E:$E,Heron!$A98)</f>
        <v>0</v>
      </c>
      <c r="Q98" s="32">
        <f>SUMIFS(Xero!$F:$F,Xero!$B:$B,Heron!Q$9,Xero!$A:$A,Heron!$A$4,Xero!$E:$E,Heron!$A98)+SUMIFS(Xero!$F:$F,Xero!$B:$B,Heron!Q$9,Xero!$A:$A,Heron!$A$5,Xero!$E:$E,Heron!$A98)</f>
        <v>0</v>
      </c>
      <c r="R98" s="32">
        <f>SUMIFS(Xero!$F:$F,Xero!$B:$B,Heron!R$9,Xero!$A:$A,Heron!$A$4,Xero!$E:$E,Heron!$A98)+SUMIFS(Xero!$F:$F,Xero!$B:$B,Heron!R$9,Xero!$A:$A,Heron!$A$5,Xero!$E:$E,Heron!$A98)</f>
        <v>0</v>
      </c>
      <c r="S98" s="32">
        <f>SUMIFS(Xero!$F:$F,Xero!$B:$B,Heron!S$9,Xero!$A:$A,Heron!$A$4,Xero!$E:$E,Heron!$A98)+SUMIFS(Xero!$F:$F,Xero!$B:$B,Heron!S$9,Xero!$A:$A,Heron!$A$5,Xero!$E:$E,Heron!$A98)</f>
        <v>0</v>
      </c>
      <c r="T98" s="32">
        <f>SUMIFS(Xero!$F:$F,Xero!$B:$B,Heron!T$9,Xero!$A:$A,Heron!$A$4,Xero!$E:$E,Heron!$A98)+SUMIFS(Xero!$F:$F,Xero!$B:$B,Heron!T$9,Xero!$A:$A,Heron!$A$5,Xero!$E:$E,Heron!$A98)</f>
        <v>0</v>
      </c>
      <c r="U98" s="32">
        <f>SUMIFS(Xero!$F:$F,Xero!$B:$B,Heron!U$9,Xero!$A:$A,Heron!$A$4,Xero!$E:$E,Heron!$A98)+SUMIFS(Xero!$F:$F,Xero!$B:$B,Heron!U$9,Xero!$A:$A,Heron!$A$5,Xero!$E:$E,Heron!$A98)</f>
        <v>0</v>
      </c>
      <c r="V98" s="32">
        <f>SUMIFS(Xero!$F:$F,Xero!$B:$B,Heron!V$9,Xero!$A:$A,Heron!$A$4,Xero!$E:$E,Heron!$A98)+SUMIFS(Xero!$F:$F,Xero!$B:$B,Heron!V$9,Xero!$A:$A,Heron!$A$5,Xero!$E:$E,Heron!$A98)</f>
        <v>0</v>
      </c>
      <c r="W98" s="32">
        <f>SUMIFS(Xero!$F:$F,Xero!$B:$B,Heron!W$9,Xero!$A:$A,Heron!$A$4,Xero!$E:$E,Heron!$A98)+SUMIFS(Xero!$F:$F,Xero!$B:$B,Heron!W$9,Xero!$A:$A,Heron!$A$5,Xero!$E:$E,Heron!$A98)</f>
        <v>0</v>
      </c>
      <c r="X98" s="32">
        <f>SUMIFS(Xero!$F:$F,Xero!$B:$B,Heron!X$9,Xero!$A:$A,Heron!$A$4,Xero!$E:$E,Heron!$A98)+SUMIFS(Xero!$F:$F,Xero!$B:$B,Heron!X$9,Xero!$A:$A,Heron!$A$5,Xero!$E:$E,Heron!$A98)</f>
        <v>0</v>
      </c>
      <c r="Y98" s="32">
        <f>SUMIFS(Xero!$F:$F,Xero!$B:$B,Heron!Y$9,Xero!$A:$A,Heron!$A$4,Xero!$E:$E,Heron!$A98)+SUMIFS(Xero!$F:$F,Xero!$B:$B,Heron!Y$9,Xero!$A:$A,Heron!$A$5,Xero!$E:$E,Heron!$A98)</f>
        <v>0</v>
      </c>
      <c r="Z98" s="32">
        <f>SUMIFS(Xero!$F:$F,Xero!$B:$B,Heron!Z$9,Xero!$A:$A,Heron!$A$4,Xero!$E:$E,Heron!$A98)+SUMIFS(Xero!$F:$F,Xero!$B:$B,Heron!Z$9,Xero!$A:$A,Heron!$A$5,Xero!$E:$E,Heron!$A98)</f>
        <v>0</v>
      </c>
      <c r="AA98" s="32">
        <f>SUMIFS(Xero!$F:$F,Xero!$B:$B,Heron!AA$9,Xero!$A:$A,Heron!$A$4,Xero!$E:$E,Heron!$A98)+SUMIFS(Xero!$F:$F,Xero!$B:$B,Heron!AA$9,Xero!$A:$A,Heron!$A$5,Xero!$E:$E,Heron!$A98)</f>
        <v>0</v>
      </c>
      <c r="AB98" s="32">
        <f>SUMIFS(Xero!$F:$F,Xero!$B:$B,Heron!AB$9,Xero!$A:$A,Heron!$A$4,Xero!$E:$E,Heron!$A98)+SUMIFS(Xero!$F:$F,Xero!$B:$B,Heron!AB$9,Xero!$A:$A,Heron!$A$5,Xero!$E:$E,Heron!$A98)</f>
        <v>0</v>
      </c>
      <c r="AC98" s="32">
        <f>SUMIFS(Xero!$F:$F,Xero!$B:$B,Heron!AC$9,Xero!$A:$A,Heron!$A$4,Xero!$E:$E,Heron!$A98)+SUMIFS(Xero!$F:$F,Xero!$B:$B,Heron!AC$9,Xero!$A:$A,Heron!$A$5,Xero!$E:$E,Heron!$A98)</f>
        <v>0</v>
      </c>
      <c r="AD98" s="32">
        <f>SUMIFS(Xero!$F:$F,Xero!$B:$B,Heron!AD$9,Xero!$A:$A,Heron!$A$4,Xero!$E:$E,Heron!$A98)+SUMIFS(Xero!$F:$F,Xero!$B:$B,Heron!AD$9,Xero!$A:$A,Heron!$A$5,Xero!$E:$E,Heron!$A98)</f>
        <v>0</v>
      </c>
      <c r="AE98" s="32">
        <f>SUMIFS(Xero!$F:$F,Xero!$B:$B,Heron!AE$9,Xero!$A:$A,Heron!$A$4,Xero!$E:$E,Heron!$A98)+SUMIFS(Xero!$F:$F,Xero!$B:$B,Heron!AE$9,Xero!$A:$A,Heron!$A$5,Xero!$E:$E,Heron!$A98)</f>
        <v>0</v>
      </c>
      <c r="AF98" s="32">
        <f>SUMIFS(Xero!$F:$F,Xero!$B:$B,Heron!AF$9,Xero!$A:$A,Heron!$A$4,Xero!$E:$E,Heron!$A98)+SUMIFS(Xero!$F:$F,Xero!$B:$B,Heron!AF$9,Xero!$A:$A,Heron!$A$5,Xero!$E:$E,Heron!$A98)</f>
        <v>0</v>
      </c>
      <c r="AG98" s="32">
        <f>SUMIFS(Xero!$F:$F,Xero!$B:$B,Heron!AG$9,Xero!$A:$A,Heron!$A$4,Xero!$E:$E,Heron!$A98)+SUMIFS(Xero!$F:$F,Xero!$B:$B,Heron!AG$9,Xero!$A:$A,Heron!$A$5,Xero!$E:$E,Heron!$A98)</f>
        <v>0</v>
      </c>
      <c r="AH98" s="32">
        <f>SUMIFS(Xero!$F:$F,Xero!$B:$B,Heron!AH$9,Xero!$A:$A,Heron!$A$4,Xero!$E:$E,Heron!$A98)+SUMIFS(Xero!$F:$F,Xero!$B:$B,Heron!AH$9,Xero!$A:$A,Heron!$A$5,Xero!$E:$E,Heron!$A98)</f>
        <v>0</v>
      </c>
      <c r="AI98" s="32">
        <f>SUMIFS(Xero!$F:$F,Xero!$B:$B,Heron!AI$9,Xero!$A:$A,Heron!$A$4,Xero!$E:$E,Heron!$A98)+SUMIFS(Xero!$F:$F,Xero!$B:$B,Heron!AI$9,Xero!$A:$A,Heron!$A$5,Xero!$E:$E,Heron!$A98)</f>
        <v>0</v>
      </c>
      <c r="AJ98" s="32">
        <f>SUMIFS(Xero!$F:$F,Xero!$B:$B,Heron!AJ$9,Xero!$A:$A,Heron!$A$4,Xero!$E:$E,Heron!$A98)+SUMIFS(Xero!$F:$F,Xero!$B:$B,Heron!AJ$9,Xero!$A:$A,Heron!$A$5,Xero!$E:$E,Heron!$A98)</f>
        <v>0</v>
      </c>
      <c r="AK98" s="32">
        <f>SUMIFS(Xero!$F:$F,Xero!$B:$B,Heron!AK$9,Xero!$A:$A,Heron!$A$4,Xero!$E:$E,Heron!$A98)+SUMIFS(Xero!$F:$F,Xero!$B:$B,Heron!AK$9,Xero!$A:$A,Heron!$A$5,Xero!$E:$E,Heron!$A98)</f>
        <v>19.64</v>
      </c>
      <c r="AL98" s="32">
        <f>SUMIFS(Xero!$F:$F,Xero!$B:$B,Heron!AL$9,Xero!$A:$A,Heron!$A$4,Xero!$E:$E,Heron!$A98)+SUMIFS(Xero!$F:$F,Xero!$B:$B,Heron!AL$9,Xero!$A:$A,Heron!$A$5,Xero!$E:$E,Heron!$A98)</f>
        <v>0</v>
      </c>
      <c r="AM98" s="32">
        <f>SUMIFS(Xero!$F:$F,Xero!$B:$B,Heron!AM$9,Xero!$A:$A,Heron!$A$4,Xero!$E:$E,Heron!$A98)+SUMIFS(Xero!$F:$F,Xero!$B:$B,Heron!AM$9,Xero!$A:$A,Heron!$A$5,Xero!$E:$E,Heron!$A98)</f>
        <v>127.69</v>
      </c>
      <c r="AN98" s="32">
        <f>SUMIFS(Xero!$F:$F,Xero!$B:$B,Heron!AN$9,Xero!$A:$A,Heron!$A$4,Xero!$E:$E,Heron!$A98)+SUMIFS(Xero!$F:$F,Xero!$B:$B,Heron!AN$9,Xero!$A:$A,Heron!$A$5,Xero!$E:$E,Heron!$A98)</f>
        <v>0</v>
      </c>
      <c r="AO98" s="32">
        <f>SUMIFS(Xero!$F:$F,Xero!$B:$B,Heron!AO$9,Xero!$A:$A,Heron!$A$4,Xero!$E:$E,Heron!$A98)+SUMIFS(Xero!$F:$F,Xero!$B:$B,Heron!AO$9,Xero!$A:$A,Heron!$A$5,Xero!$E:$E,Heron!$A98)</f>
        <v>0</v>
      </c>
      <c r="AP98" s="32">
        <f>SUMIFS(Xero!$F:$F,Xero!$B:$B,Heron!AP$9,Xero!$A:$A,Heron!$A$4,Xero!$E:$E,Heron!$A98)+SUMIFS(Xero!$F:$F,Xero!$B:$B,Heron!AP$9,Xero!$A:$A,Heron!$A$5,Xero!$E:$E,Heron!$A98)</f>
        <v>0</v>
      </c>
      <c r="AQ98" s="32">
        <f>SUMIFS(Xero!$F:$F,Xero!$B:$B,Heron!AQ$9,Xero!$A:$A,Heron!$A$4,Xero!$E:$E,Heron!$A98)+SUMIFS(Xero!$F:$F,Xero!$B:$B,Heron!AQ$9,Xero!$A:$A,Heron!$A$5,Xero!$E:$E,Heron!$A98)</f>
        <v>0</v>
      </c>
      <c r="AR98" s="32">
        <f>SUMIFS(Xero!$F:$F,Xero!$B:$B,Heron!AR$9,Xero!$A:$A,Heron!$A$4,Xero!$E:$E,Heron!$A98)+SUMIFS(Xero!$F:$F,Xero!$B:$B,Heron!AR$9,Xero!$A:$A,Heron!$A$5,Xero!$E:$E,Heron!$A98)</f>
        <v>0</v>
      </c>
      <c r="AS98" s="32">
        <f>SUMIFS(Xero!$F:$F,Xero!$B:$B,Heron!AS$9,Xero!$A:$A,Heron!$A$4,Xero!$E:$E,Heron!$A98)+SUMIFS(Xero!$F:$F,Xero!$B:$B,Heron!AS$9,Xero!$A:$A,Heron!$A$5,Xero!$E:$E,Heron!$A98)</f>
        <v>0</v>
      </c>
      <c r="AT98" s="32">
        <f>SUMIFS(Xero!$F:$F,Xero!$B:$B,Heron!AT$9,Xero!$A:$A,Heron!$A$4,Xero!$E:$E,Heron!$A98)+SUMIFS(Xero!$F:$F,Xero!$B:$B,Heron!AT$9,Xero!$A:$A,Heron!$A$5,Xero!$E:$E,Heron!$A98)</f>
        <v>0</v>
      </c>
      <c r="AU98" s="32">
        <f>SUMIFS(Xero!$F:$F,Xero!$B:$B,Heron!AU$9,Xero!$A:$A,Heron!$A$4,Xero!$E:$E,Heron!$A98)+SUMIFS(Xero!$F:$F,Xero!$B:$B,Heron!AU$9,Xero!$A:$A,Heron!$A$5,Xero!$E:$E,Heron!$A98)</f>
        <v>0</v>
      </c>
      <c r="AV98" s="32">
        <f>SUMIFS(Xero!$F:$F,Xero!$B:$B,Heron!AV$9,Xero!$A:$A,Heron!$A$4,Xero!$E:$E,Heron!$A98)+SUMIFS(Xero!$F:$F,Xero!$B:$B,Heron!AV$9,Xero!$A:$A,Heron!$A$5,Xero!$E:$E,Heron!$A98)</f>
        <v>0</v>
      </c>
      <c r="AW98" s="32">
        <f>SUMIFS(Xero!$F:$F,Xero!$B:$B,Heron!AW$9,Xero!$A:$A,Heron!$A$4,Xero!$E:$E,Heron!$A98)+SUMIFS(Xero!$F:$F,Xero!$B:$B,Heron!AW$9,Xero!$A:$A,Heron!$A$5,Xero!$E:$E,Heron!$A98)</f>
        <v>0</v>
      </c>
      <c r="AX98" s="32">
        <f>SUMIFS(Xero!$F:$F,Xero!$B:$B,Heron!AX$9,Xero!$A:$A,Heron!$A$4,Xero!$E:$E,Heron!$A98)+SUMIFS(Xero!$F:$F,Xero!$B:$B,Heron!AX$9,Xero!$A:$A,Heron!$A$5,Xero!$E:$E,Heron!$A98)</f>
        <v>0</v>
      </c>
      <c r="AY98" s="32">
        <f>SUMIFS(Xero!$F:$F,Xero!$B:$B,Heron!AY$9,Xero!$A:$A,Heron!$A$4,Xero!$E:$E,Heron!$A98)+SUMIFS(Xero!$F:$F,Xero!$B:$B,Heron!AY$9,Xero!$A:$A,Heron!$A$5,Xero!$E:$E,Heron!$A98)</f>
        <v>0</v>
      </c>
      <c r="AZ98" s="32">
        <f>SUMIFS(Xero!$F:$F,Xero!$B:$B,Heron!AZ$9,Xero!$A:$A,Heron!$A$4,Xero!$E:$E,Heron!$A98)+SUMIFS(Xero!$F:$F,Xero!$B:$B,Heron!AZ$9,Xero!$A:$A,Heron!$A$5,Xero!$E:$E,Heron!$A98)</f>
        <v>0</v>
      </c>
      <c r="BA98" s="32">
        <f>SUMIFS(Xero!$F:$F,Xero!$B:$B,Heron!BA$9,Xero!$A:$A,Heron!$A$4,Xero!$E:$E,Heron!$A98)+SUMIFS(Xero!$F:$F,Xero!$B:$B,Heron!BA$9,Xero!$A:$A,Heron!$A$5,Xero!$E:$E,Heron!$A98)</f>
        <v>0</v>
      </c>
      <c r="BB98" s="32">
        <f>SUMIFS(Xero!$F:$F,Xero!$B:$B,Heron!BB$9,Xero!$A:$A,Heron!$A$4,Xero!$E:$E,Heron!$A98)+SUMIFS(Xero!$F:$F,Xero!$B:$B,Heron!BB$9,Xero!$A:$A,Heron!$A$5,Xero!$E:$E,Heron!$A98)</f>
        <v>0</v>
      </c>
      <c r="BC98" s="32">
        <f>SUMIFS(Xero!$F:$F,Xero!$B:$B,Heron!BC$9,Xero!$A:$A,Heron!$A$4,Xero!$E:$E,Heron!$A98)+SUMIFS(Xero!$F:$F,Xero!$B:$B,Heron!BC$9,Xero!$A:$A,Heron!$A$5,Xero!$E:$E,Heron!$A98)</f>
        <v>0</v>
      </c>
      <c r="BD98" s="32">
        <f>SUMIFS(Xero!$F:$F,Xero!$B:$B,Heron!BD$9,Xero!$A:$A,Heron!$A$4,Xero!$E:$E,Heron!$A98)+SUMIFS(Xero!$F:$F,Xero!$B:$B,Heron!BD$9,Xero!$A:$A,Heron!$A$5,Xero!$E:$E,Heron!$A98)</f>
        <v>0</v>
      </c>
      <c r="BE98" s="32">
        <f>SUMIFS(Xero!$F:$F,Xero!$B:$B,Heron!BE$9,Xero!$A:$A,Heron!$A$4,Xero!$E:$E,Heron!$A98)+SUMIFS(Xero!$F:$F,Xero!$B:$B,Heron!BE$9,Xero!$A:$A,Heron!$A$5,Xero!$E:$E,Heron!$A98)</f>
        <v>0</v>
      </c>
      <c r="BF98" s="32">
        <f t="shared" si="10"/>
        <v>147.32999999999998</v>
      </c>
      <c r="BG98" s="1">
        <f t="shared" si="11"/>
        <v>147.32999999999998</v>
      </c>
      <c r="BH98" s="1">
        <f t="shared" si="12"/>
        <v>0</v>
      </c>
    </row>
    <row r="99" spans="1:60" ht="16" x14ac:dyDescent="0.2">
      <c r="A99" s="31" t="s">
        <v>1183</v>
      </c>
      <c r="D99" s="32">
        <f>SUMIFS(Xero!$F:$F,Xero!$B:$B,Heron!D$9,Xero!$A:$A,Heron!$A$4,Xero!$E:$E,Heron!$A99)+SUMIFS(Xero!$F:$F,Xero!$B:$B,Heron!D$9,Xero!$A:$A,Heron!$A$5,Xero!$E:$E,Heron!$A99)</f>
        <v>0</v>
      </c>
      <c r="E99" s="32">
        <f>SUMIFS(Xero!$F:$F,Xero!$B:$B,Heron!E$9,Xero!$A:$A,Heron!$A$4,Xero!$E:$E,Heron!$A99)+SUMIFS(Xero!$F:$F,Xero!$B:$B,Heron!E$9,Xero!$A:$A,Heron!$A$5,Xero!$E:$E,Heron!$A99)</f>
        <v>0</v>
      </c>
      <c r="F99" s="32">
        <f>SUMIFS(Xero!$F:$F,Xero!$B:$B,Heron!F$9,Xero!$A:$A,Heron!$A$4,Xero!$E:$E,Heron!$A99)+SUMIFS(Xero!$F:$F,Xero!$B:$B,Heron!F$9,Xero!$A:$A,Heron!$A$5,Xero!$E:$E,Heron!$A99)</f>
        <v>0</v>
      </c>
      <c r="G99" s="32">
        <f>SUMIFS(Xero!$F:$F,Xero!$B:$B,Heron!G$9,Xero!$A:$A,Heron!$A$4,Xero!$E:$E,Heron!$A99)+SUMIFS(Xero!$F:$F,Xero!$B:$B,Heron!G$9,Xero!$A:$A,Heron!$A$5,Xero!$E:$E,Heron!$A99)</f>
        <v>26200000</v>
      </c>
      <c r="H99" s="32">
        <f>SUMIFS(Xero!$F:$F,Xero!$B:$B,Heron!H$9,Xero!$A:$A,Heron!$A$4,Xero!$E:$E,Heron!$A99)+SUMIFS(Xero!$F:$F,Xero!$B:$B,Heron!H$9,Xero!$A:$A,Heron!$A$5,Xero!$E:$E,Heron!$A99)</f>
        <v>0</v>
      </c>
      <c r="I99" s="32">
        <f>SUMIFS(Xero!$F:$F,Xero!$B:$B,Heron!I$9,Xero!$A:$A,Heron!$A$4,Xero!$E:$E,Heron!$A99)+SUMIFS(Xero!$F:$F,Xero!$B:$B,Heron!I$9,Xero!$A:$A,Heron!$A$5,Xero!$E:$E,Heron!$A99)</f>
        <v>0</v>
      </c>
      <c r="J99" s="32">
        <f>SUMIFS(Xero!$F:$F,Xero!$B:$B,Heron!J$9,Xero!$A:$A,Heron!$A$4,Xero!$E:$E,Heron!$A99)+SUMIFS(Xero!$F:$F,Xero!$B:$B,Heron!J$9,Xero!$A:$A,Heron!$A$5,Xero!$E:$E,Heron!$A99)</f>
        <v>0</v>
      </c>
      <c r="K99" s="32">
        <f>SUMIFS(Xero!$F:$F,Xero!$B:$B,Heron!K$9,Xero!$A:$A,Heron!$A$4,Xero!$E:$E,Heron!$A99)+SUMIFS(Xero!$F:$F,Xero!$B:$B,Heron!K$9,Xero!$A:$A,Heron!$A$5,Xero!$E:$E,Heron!$A99)</f>
        <v>0</v>
      </c>
      <c r="L99" s="32">
        <f>SUMIFS(Xero!$F:$F,Xero!$B:$B,Heron!L$9,Xero!$A:$A,Heron!$A$4,Xero!$E:$E,Heron!$A99)+SUMIFS(Xero!$F:$F,Xero!$B:$B,Heron!L$9,Xero!$A:$A,Heron!$A$5,Xero!$E:$E,Heron!$A99)</f>
        <v>0</v>
      </c>
      <c r="M99" s="32">
        <f>SUMIFS(Xero!$F:$F,Xero!$B:$B,Heron!M$9,Xero!$A:$A,Heron!$A$4,Xero!$E:$E,Heron!$A99)+SUMIFS(Xero!$F:$F,Xero!$B:$B,Heron!M$9,Xero!$A:$A,Heron!$A$5,Xero!$E:$E,Heron!$A99)</f>
        <v>0</v>
      </c>
      <c r="N99" s="32">
        <f>SUMIFS(Xero!$F:$F,Xero!$B:$B,Heron!N$9,Xero!$A:$A,Heron!$A$4,Xero!$E:$E,Heron!$A99)+SUMIFS(Xero!$F:$F,Xero!$B:$B,Heron!N$9,Xero!$A:$A,Heron!$A$5,Xero!$E:$E,Heron!$A99)</f>
        <v>0</v>
      </c>
      <c r="O99" s="32">
        <f>SUMIFS(Xero!$F:$F,Xero!$B:$B,Heron!O$9,Xero!$A:$A,Heron!$A$4,Xero!$E:$E,Heron!$A99)+SUMIFS(Xero!$F:$F,Xero!$B:$B,Heron!O$9,Xero!$A:$A,Heron!$A$5,Xero!$E:$E,Heron!$A99)</f>
        <v>0</v>
      </c>
      <c r="P99" s="32">
        <f>SUMIFS(Xero!$F:$F,Xero!$B:$B,Heron!P$9,Xero!$A:$A,Heron!$A$4,Xero!$E:$E,Heron!$A99)+SUMIFS(Xero!$F:$F,Xero!$B:$B,Heron!P$9,Xero!$A:$A,Heron!$A$5,Xero!$E:$E,Heron!$A99)</f>
        <v>0</v>
      </c>
      <c r="Q99" s="32">
        <f>SUMIFS(Xero!$F:$F,Xero!$B:$B,Heron!Q$9,Xero!$A:$A,Heron!$A$4,Xero!$E:$E,Heron!$A99)+SUMIFS(Xero!$F:$F,Xero!$B:$B,Heron!Q$9,Xero!$A:$A,Heron!$A$5,Xero!$E:$E,Heron!$A99)</f>
        <v>0</v>
      </c>
      <c r="R99" s="32">
        <f>SUMIFS(Xero!$F:$F,Xero!$B:$B,Heron!R$9,Xero!$A:$A,Heron!$A$4,Xero!$E:$E,Heron!$A99)+SUMIFS(Xero!$F:$F,Xero!$B:$B,Heron!R$9,Xero!$A:$A,Heron!$A$5,Xero!$E:$E,Heron!$A99)</f>
        <v>0</v>
      </c>
      <c r="S99" s="32">
        <f>SUMIFS(Xero!$F:$F,Xero!$B:$B,Heron!S$9,Xero!$A:$A,Heron!$A$4,Xero!$E:$E,Heron!$A99)+SUMIFS(Xero!$F:$F,Xero!$B:$B,Heron!S$9,Xero!$A:$A,Heron!$A$5,Xero!$E:$E,Heron!$A99)</f>
        <v>0</v>
      </c>
      <c r="T99" s="32">
        <f>SUMIFS(Xero!$F:$F,Xero!$B:$B,Heron!T$9,Xero!$A:$A,Heron!$A$4,Xero!$E:$E,Heron!$A99)+SUMIFS(Xero!$F:$F,Xero!$B:$B,Heron!T$9,Xero!$A:$A,Heron!$A$5,Xero!$E:$E,Heron!$A99)</f>
        <v>0</v>
      </c>
      <c r="U99" s="32">
        <f>SUMIFS(Xero!$F:$F,Xero!$B:$B,Heron!U$9,Xero!$A:$A,Heron!$A$4,Xero!$E:$E,Heron!$A99)+SUMIFS(Xero!$F:$F,Xero!$B:$B,Heron!U$9,Xero!$A:$A,Heron!$A$5,Xero!$E:$E,Heron!$A99)</f>
        <v>0</v>
      </c>
      <c r="V99" s="32">
        <f>SUMIFS(Xero!$F:$F,Xero!$B:$B,Heron!V$9,Xero!$A:$A,Heron!$A$4,Xero!$E:$E,Heron!$A99)+SUMIFS(Xero!$F:$F,Xero!$B:$B,Heron!V$9,Xero!$A:$A,Heron!$A$5,Xero!$E:$E,Heron!$A99)</f>
        <v>0</v>
      </c>
      <c r="W99" s="32">
        <f>SUMIFS(Xero!$F:$F,Xero!$B:$B,Heron!W$9,Xero!$A:$A,Heron!$A$4,Xero!$E:$E,Heron!$A99)+SUMIFS(Xero!$F:$F,Xero!$B:$B,Heron!W$9,Xero!$A:$A,Heron!$A$5,Xero!$E:$E,Heron!$A99)</f>
        <v>0</v>
      </c>
      <c r="X99" s="32">
        <f>SUMIFS(Xero!$F:$F,Xero!$B:$B,Heron!X$9,Xero!$A:$A,Heron!$A$4,Xero!$E:$E,Heron!$A99)+SUMIFS(Xero!$F:$F,Xero!$B:$B,Heron!X$9,Xero!$A:$A,Heron!$A$5,Xero!$E:$E,Heron!$A99)</f>
        <v>0</v>
      </c>
      <c r="Y99" s="32">
        <f>SUMIFS(Xero!$F:$F,Xero!$B:$B,Heron!Y$9,Xero!$A:$A,Heron!$A$4,Xero!$E:$E,Heron!$A99)+SUMIFS(Xero!$F:$F,Xero!$B:$B,Heron!Y$9,Xero!$A:$A,Heron!$A$5,Xero!$E:$E,Heron!$A99)</f>
        <v>0</v>
      </c>
      <c r="Z99" s="32">
        <f>SUMIFS(Xero!$F:$F,Xero!$B:$B,Heron!Z$9,Xero!$A:$A,Heron!$A$4,Xero!$E:$E,Heron!$A99)+SUMIFS(Xero!$F:$F,Xero!$B:$B,Heron!Z$9,Xero!$A:$A,Heron!$A$5,Xero!$E:$E,Heron!$A99)</f>
        <v>0</v>
      </c>
      <c r="AA99" s="32">
        <f>SUMIFS(Xero!$F:$F,Xero!$B:$B,Heron!AA$9,Xero!$A:$A,Heron!$A$4,Xero!$E:$E,Heron!$A99)+SUMIFS(Xero!$F:$F,Xero!$B:$B,Heron!AA$9,Xero!$A:$A,Heron!$A$5,Xero!$E:$E,Heron!$A99)</f>
        <v>0</v>
      </c>
      <c r="AB99" s="32">
        <f>SUMIFS(Xero!$F:$F,Xero!$B:$B,Heron!AB$9,Xero!$A:$A,Heron!$A$4,Xero!$E:$E,Heron!$A99)+SUMIFS(Xero!$F:$F,Xero!$B:$B,Heron!AB$9,Xero!$A:$A,Heron!$A$5,Xero!$E:$E,Heron!$A99)</f>
        <v>0</v>
      </c>
      <c r="AC99" s="32">
        <f>SUMIFS(Xero!$F:$F,Xero!$B:$B,Heron!AC$9,Xero!$A:$A,Heron!$A$4,Xero!$E:$E,Heron!$A99)+SUMIFS(Xero!$F:$F,Xero!$B:$B,Heron!AC$9,Xero!$A:$A,Heron!$A$5,Xero!$E:$E,Heron!$A99)</f>
        <v>0</v>
      </c>
      <c r="AD99" s="32">
        <f>SUMIFS(Xero!$F:$F,Xero!$B:$B,Heron!AD$9,Xero!$A:$A,Heron!$A$4,Xero!$E:$E,Heron!$A99)+SUMIFS(Xero!$F:$F,Xero!$B:$B,Heron!AD$9,Xero!$A:$A,Heron!$A$5,Xero!$E:$E,Heron!$A99)</f>
        <v>0</v>
      </c>
      <c r="AE99" s="32">
        <f>SUMIFS(Xero!$F:$F,Xero!$B:$B,Heron!AE$9,Xero!$A:$A,Heron!$A$4,Xero!$E:$E,Heron!$A99)+SUMIFS(Xero!$F:$F,Xero!$B:$B,Heron!AE$9,Xero!$A:$A,Heron!$A$5,Xero!$E:$E,Heron!$A99)</f>
        <v>0</v>
      </c>
      <c r="AF99" s="32">
        <f>SUMIFS(Xero!$F:$F,Xero!$B:$B,Heron!AF$9,Xero!$A:$A,Heron!$A$4,Xero!$E:$E,Heron!$A99)+SUMIFS(Xero!$F:$F,Xero!$B:$B,Heron!AF$9,Xero!$A:$A,Heron!$A$5,Xero!$E:$E,Heron!$A99)</f>
        <v>0</v>
      </c>
      <c r="AG99" s="32">
        <f>SUMIFS(Xero!$F:$F,Xero!$B:$B,Heron!AG$9,Xero!$A:$A,Heron!$A$4,Xero!$E:$E,Heron!$A99)+SUMIFS(Xero!$F:$F,Xero!$B:$B,Heron!AG$9,Xero!$A:$A,Heron!$A$5,Xero!$E:$E,Heron!$A99)</f>
        <v>0</v>
      </c>
      <c r="AH99" s="32">
        <f>SUMIFS(Xero!$F:$F,Xero!$B:$B,Heron!AH$9,Xero!$A:$A,Heron!$A$4,Xero!$E:$E,Heron!$A99)+SUMIFS(Xero!$F:$F,Xero!$B:$B,Heron!AH$9,Xero!$A:$A,Heron!$A$5,Xero!$E:$E,Heron!$A99)</f>
        <v>0</v>
      </c>
      <c r="AI99" s="32">
        <f>SUMIFS(Xero!$F:$F,Xero!$B:$B,Heron!AI$9,Xero!$A:$A,Heron!$A$4,Xero!$E:$E,Heron!$A99)+SUMIFS(Xero!$F:$F,Xero!$B:$B,Heron!AI$9,Xero!$A:$A,Heron!$A$5,Xero!$E:$E,Heron!$A99)</f>
        <v>0</v>
      </c>
      <c r="AJ99" s="32">
        <f>SUMIFS(Xero!$F:$F,Xero!$B:$B,Heron!AJ$9,Xero!$A:$A,Heron!$A$4,Xero!$E:$E,Heron!$A99)+SUMIFS(Xero!$F:$F,Xero!$B:$B,Heron!AJ$9,Xero!$A:$A,Heron!$A$5,Xero!$E:$E,Heron!$A99)</f>
        <v>0</v>
      </c>
      <c r="AK99" s="32">
        <f>SUMIFS(Xero!$F:$F,Xero!$B:$B,Heron!AK$9,Xero!$A:$A,Heron!$A$4,Xero!$E:$E,Heron!$A99)+SUMIFS(Xero!$F:$F,Xero!$B:$B,Heron!AK$9,Xero!$A:$A,Heron!$A$5,Xero!$E:$E,Heron!$A99)</f>
        <v>0</v>
      </c>
      <c r="AL99" s="32">
        <f>SUMIFS(Xero!$F:$F,Xero!$B:$B,Heron!AL$9,Xero!$A:$A,Heron!$A$4,Xero!$E:$E,Heron!$A99)+SUMIFS(Xero!$F:$F,Xero!$B:$B,Heron!AL$9,Xero!$A:$A,Heron!$A$5,Xero!$E:$E,Heron!$A99)</f>
        <v>0</v>
      </c>
      <c r="AM99" s="32">
        <f>SUMIFS(Xero!$F:$F,Xero!$B:$B,Heron!AM$9,Xero!$A:$A,Heron!$A$4,Xero!$E:$E,Heron!$A99)+SUMIFS(Xero!$F:$F,Xero!$B:$B,Heron!AM$9,Xero!$A:$A,Heron!$A$5,Xero!$E:$E,Heron!$A99)</f>
        <v>0</v>
      </c>
      <c r="AN99" s="32">
        <f>SUMIFS(Xero!$F:$F,Xero!$B:$B,Heron!AN$9,Xero!$A:$A,Heron!$A$4,Xero!$E:$E,Heron!$A99)+SUMIFS(Xero!$F:$F,Xero!$B:$B,Heron!AN$9,Xero!$A:$A,Heron!$A$5,Xero!$E:$E,Heron!$A99)</f>
        <v>0</v>
      </c>
      <c r="AO99" s="32">
        <f>SUMIFS(Xero!$F:$F,Xero!$B:$B,Heron!AO$9,Xero!$A:$A,Heron!$A$4,Xero!$E:$E,Heron!$A99)+SUMIFS(Xero!$F:$F,Xero!$B:$B,Heron!AO$9,Xero!$A:$A,Heron!$A$5,Xero!$E:$E,Heron!$A99)</f>
        <v>0</v>
      </c>
      <c r="AP99" s="32">
        <f>SUMIFS(Xero!$F:$F,Xero!$B:$B,Heron!AP$9,Xero!$A:$A,Heron!$A$4,Xero!$E:$E,Heron!$A99)+SUMIFS(Xero!$F:$F,Xero!$B:$B,Heron!AP$9,Xero!$A:$A,Heron!$A$5,Xero!$E:$E,Heron!$A99)</f>
        <v>0</v>
      </c>
      <c r="AQ99" s="32">
        <f>SUMIFS(Xero!$F:$F,Xero!$B:$B,Heron!AQ$9,Xero!$A:$A,Heron!$A$4,Xero!$E:$E,Heron!$A99)+SUMIFS(Xero!$F:$F,Xero!$B:$B,Heron!AQ$9,Xero!$A:$A,Heron!$A$5,Xero!$E:$E,Heron!$A99)</f>
        <v>0</v>
      </c>
      <c r="AR99" s="32">
        <f>SUMIFS(Xero!$F:$F,Xero!$B:$B,Heron!AR$9,Xero!$A:$A,Heron!$A$4,Xero!$E:$E,Heron!$A99)+SUMIFS(Xero!$F:$F,Xero!$B:$B,Heron!AR$9,Xero!$A:$A,Heron!$A$5,Xero!$E:$E,Heron!$A99)</f>
        <v>0</v>
      </c>
      <c r="AS99" s="32">
        <f>SUMIFS(Xero!$F:$F,Xero!$B:$B,Heron!AS$9,Xero!$A:$A,Heron!$A$4,Xero!$E:$E,Heron!$A99)+SUMIFS(Xero!$F:$F,Xero!$B:$B,Heron!AS$9,Xero!$A:$A,Heron!$A$5,Xero!$E:$E,Heron!$A99)</f>
        <v>0</v>
      </c>
      <c r="AT99" s="32">
        <f>SUMIFS(Xero!$F:$F,Xero!$B:$B,Heron!AT$9,Xero!$A:$A,Heron!$A$4,Xero!$E:$E,Heron!$A99)+SUMIFS(Xero!$F:$F,Xero!$B:$B,Heron!AT$9,Xero!$A:$A,Heron!$A$5,Xero!$E:$E,Heron!$A99)</f>
        <v>0</v>
      </c>
      <c r="AU99" s="32">
        <f>SUMIFS(Xero!$F:$F,Xero!$B:$B,Heron!AU$9,Xero!$A:$A,Heron!$A$4,Xero!$E:$E,Heron!$A99)+SUMIFS(Xero!$F:$F,Xero!$B:$B,Heron!AU$9,Xero!$A:$A,Heron!$A$5,Xero!$E:$E,Heron!$A99)</f>
        <v>0</v>
      </c>
      <c r="AV99" s="32">
        <f>SUMIFS(Xero!$F:$F,Xero!$B:$B,Heron!AV$9,Xero!$A:$A,Heron!$A$4,Xero!$E:$E,Heron!$A99)+SUMIFS(Xero!$F:$F,Xero!$B:$B,Heron!AV$9,Xero!$A:$A,Heron!$A$5,Xero!$E:$E,Heron!$A99)</f>
        <v>0</v>
      </c>
      <c r="AW99" s="32">
        <f>SUMIFS(Xero!$F:$F,Xero!$B:$B,Heron!AW$9,Xero!$A:$A,Heron!$A$4,Xero!$E:$E,Heron!$A99)+SUMIFS(Xero!$F:$F,Xero!$B:$B,Heron!AW$9,Xero!$A:$A,Heron!$A$5,Xero!$E:$E,Heron!$A99)</f>
        <v>0</v>
      </c>
      <c r="AX99" s="32">
        <f>SUMIFS(Xero!$F:$F,Xero!$B:$B,Heron!AX$9,Xero!$A:$A,Heron!$A$4,Xero!$E:$E,Heron!$A99)+SUMIFS(Xero!$F:$F,Xero!$B:$B,Heron!AX$9,Xero!$A:$A,Heron!$A$5,Xero!$E:$E,Heron!$A99)</f>
        <v>0</v>
      </c>
      <c r="AY99" s="32">
        <f>SUMIFS(Xero!$F:$F,Xero!$B:$B,Heron!AY$9,Xero!$A:$A,Heron!$A$4,Xero!$E:$E,Heron!$A99)+SUMIFS(Xero!$F:$F,Xero!$B:$B,Heron!AY$9,Xero!$A:$A,Heron!$A$5,Xero!$E:$E,Heron!$A99)</f>
        <v>0</v>
      </c>
      <c r="AZ99" s="32">
        <f>SUMIFS(Xero!$F:$F,Xero!$B:$B,Heron!AZ$9,Xero!$A:$A,Heron!$A$4,Xero!$E:$E,Heron!$A99)+SUMIFS(Xero!$F:$F,Xero!$B:$B,Heron!AZ$9,Xero!$A:$A,Heron!$A$5,Xero!$E:$E,Heron!$A99)</f>
        <v>0</v>
      </c>
      <c r="BA99" s="32">
        <f>SUMIFS(Xero!$F:$F,Xero!$B:$B,Heron!BA$9,Xero!$A:$A,Heron!$A$4,Xero!$E:$E,Heron!$A99)+SUMIFS(Xero!$F:$F,Xero!$B:$B,Heron!BA$9,Xero!$A:$A,Heron!$A$5,Xero!$E:$E,Heron!$A99)</f>
        <v>0</v>
      </c>
      <c r="BB99" s="32">
        <f>SUMIFS(Xero!$F:$F,Xero!$B:$B,Heron!BB$9,Xero!$A:$A,Heron!$A$4,Xero!$E:$E,Heron!$A99)+SUMIFS(Xero!$F:$F,Xero!$B:$B,Heron!BB$9,Xero!$A:$A,Heron!$A$5,Xero!$E:$E,Heron!$A99)</f>
        <v>0</v>
      </c>
      <c r="BC99" s="32">
        <f>SUMIFS(Xero!$F:$F,Xero!$B:$B,Heron!BC$9,Xero!$A:$A,Heron!$A$4,Xero!$E:$E,Heron!$A99)+SUMIFS(Xero!$F:$F,Xero!$B:$B,Heron!BC$9,Xero!$A:$A,Heron!$A$5,Xero!$E:$E,Heron!$A99)</f>
        <v>0</v>
      </c>
      <c r="BD99" s="32">
        <f>SUMIFS(Xero!$F:$F,Xero!$B:$B,Heron!BD$9,Xero!$A:$A,Heron!$A$4,Xero!$E:$E,Heron!$A99)+SUMIFS(Xero!$F:$F,Xero!$B:$B,Heron!BD$9,Xero!$A:$A,Heron!$A$5,Xero!$E:$E,Heron!$A99)</f>
        <v>0</v>
      </c>
      <c r="BE99" s="32">
        <f>SUMIFS(Xero!$F:$F,Xero!$B:$B,Heron!BE$9,Xero!$A:$A,Heron!$A$4,Xero!$E:$E,Heron!$A99)+SUMIFS(Xero!$F:$F,Xero!$B:$B,Heron!BE$9,Xero!$A:$A,Heron!$A$5,Xero!$E:$E,Heron!$A99)</f>
        <v>0</v>
      </c>
      <c r="BF99" s="32">
        <f t="shared" si="10"/>
        <v>26200000</v>
      </c>
      <c r="BG99" s="1">
        <f t="shared" si="11"/>
        <v>26200000</v>
      </c>
      <c r="BH99" s="1">
        <f t="shared" si="12"/>
        <v>0</v>
      </c>
    </row>
    <row r="100" spans="1:60" ht="16" x14ac:dyDescent="0.2">
      <c r="A100" s="31" t="s">
        <v>1419</v>
      </c>
      <c r="D100" s="33">
        <f>SUMIFS(Xero!$F:$F,Xero!$B:$B,Heron!D$9,Xero!$A:$A,Heron!$A$6,Xero!$E:$E,Heron!$A100)</f>
        <v>0</v>
      </c>
      <c r="E100" s="33">
        <f>SUMIFS(Xero!$F:$F,Xero!$B:$B,Heron!E$9,Xero!$A:$A,Heron!$A$6,Xero!$E:$E,Heron!$A100)</f>
        <v>0</v>
      </c>
      <c r="F100" s="33">
        <f>SUMIFS(Xero!$F:$F,Xero!$B:$B,Heron!F$9,Xero!$A:$A,Heron!$A$6,Xero!$E:$E,Heron!$A100)</f>
        <v>0</v>
      </c>
      <c r="G100" s="33">
        <f>SUMIFS(Xero!$F:$F,Xero!$B:$B,Heron!G$9,Xero!$A:$A,Heron!$A$6,Xero!$E:$E,Heron!$A100)</f>
        <v>0</v>
      </c>
      <c r="H100" s="33">
        <f>SUMIFS(Xero!$F:$F,Xero!$B:$B,Heron!H$9,Xero!$A:$A,Heron!$A$6,Xero!$E:$E,Heron!$A100)</f>
        <v>0</v>
      </c>
      <c r="I100" s="33">
        <f>SUMIFS(Xero!$F:$F,Xero!$B:$B,Heron!I$9,Xero!$A:$A,Heron!$A$6,Xero!$E:$E,Heron!$A100)</f>
        <v>0</v>
      </c>
      <c r="J100" s="33">
        <f>SUMIFS(Xero!$F:$F,Xero!$B:$B,Heron!J$9,Xero!$A:$A,Heron!$A$6,Xero!$E:$E,Heron!$A100)</f>
        <v>0</v>
      </c>
      <c r="K100" s="33">
        <f>SUMIFS(Xero!$F:$F,Xero!$B:$B,Heron!K$9,Xero!$A:$A,Heron!$A$6,Xero!$E:$E,Heron!$A100)</f>
        <v>0</v>
      </c>
      <c r="L100" s="33">
        <f>SUMIFS(Xero!$F:$F,Xero!$B:$B,Heron!L$9,Xero!$A:$A,Heron!$A$6,Xero!$E:$E,Heron!$A100)</f>
        <v>0</v>
      </c>
      <c r="M100" s="33">
        <f>SUMIFS(Xero!$F:$F,Xero!$B:$B,Heron!M$9,Xero!$A:$A,Heron!$A$6,Xero!$E:$E,Heron!$A100)</f>
        <v>0</v>
      </c>
      <c r="N100" s="33">
        <f>SUMIFS(Xero!$F:$F,Xero!$B:$B,Heron!N$9,Xero!$A:$A,Heron!$A$6,Xero!$E:$E,Heron!$A100)</f>
        <v>29451.51</v>
      </c>
      <c r="O100" s="33">
        <f>SUMIFS(Xero!$F:$F,Xero!$B:$B,Heron!O$9,Xero!$A:$A,Heron!$A$6,Xero!$E:$E,Heron!$A100)</f>
        <v>124636.84</v>
      </c>
      <c r="P100" s="33">
        <f>SUMIFS(Xero!$F:$F,Xero!$B:$B,Heron!P$9,Xero!$A:$A,Heron!$A$6,Xero!$E:$E,Heron!$A100)</f>
        <v>967790.23</v>
      </c>
      <c r="Q100" s="33">
        <f>SUMIFS(Xero!$F:$F,Xero!$B:$B,Heron!Q$9,Xero!$A:$A,Heron!$A$6,Xero!$E:$E,Heron!$A100)</f>
        <v>2138785</v>
      </c>
      <c r="R100" s="33">
        <f>SUMIFS(Xero!$F:$F,Xero!$B:$B,Heron!R$9,Xero!$A:$A,Heron!$A$6,Xero!$E:$E,Heron!$A100)</f>
        <v>3587901.07</v>
      </c>
      <c r="S100" s="33">
        <f>SUMIFS(Xero!$F:$F,Xero!$B:$B,Heron!S$9,Xero!$A:$A,Heron!$A$6,Xero!$E:$E,Heron!$A100)</f>
        <v>2326102.06</v>
      </c>
      <c r="T100" s="33">
        <f>SUMIFS(Xero!$F:$F,Xero!$B:$B,Heron!T$9,Xero!$A:$A,Heron!$A$6,Xero!$E:$E,Heron!$A100)</f>
        <v>3666477.2</v>
      </c>
      <c r="U100" s="33">
        <f>SUMIFS(Xero!$F:$F,Xero!$B:$B,Heron!U$9,Xero!$A:$A,Heron!$A$6,Xero!$E:$E,Heron!$A100)</f>
        <v>4430835.97</v>
      </c>
      <c r="V100" s="33">
        <f>SUMIFS(Xero!$F:$F,Xero!$B:$B,Heron!V$9,Xero!$A:$A,Heron!$A$6,Xero!$E:$E,Heron!$A100)</f>
        <v>5226462.46</v>
      </c>
      <c r="W100" s="33">
        <f>SUMIFS(Xero!$F:$F,Xero!$B:$B,Heron!W$9,Xero!$A:$A,Heron!$A$6,Xero!$E:$E,Heron!$A100)</f>
        <v>3132835.75</v>
      </c>
      <c r="X100" s="33">
        <f>SUMIFS(Xero!$F:$F,Xero!$B:$B,Heron!X$9,Xero!$A:$A,Heron!$A$6,Xero!$E:$E,Heron!$A100)</f>
        <v>2296557.5699999998</v>
      </c>
      <c r="Y100" s="33">
        <f>SUMIFS(Xero!$F:$F,Xero!$B:$B,Heron!Y$9,Xero!$A:$A,Heron!$A$6,Xero!$E:$E,Heron!$A100)</f>
        <v>2454778.69</v>
      </c>
      <c r="Z100" s="33">
        <f>SUMIFS(Xero!$F:$F,Xero!$B:$B,Heron!Z$9,Xero!$A:$A,Heron!$A$6,Xero!$E:$E,Heron!$A100)</f>
        <v>290144.51</v>
      </c>
      <c r="AA100" s="33">
        <f>SUMIFS(Xero!$F:$F,Xero!$B:$B,Heron!AA$9,Xero!$A:$A,Heron!$A$6,Xero!$E:$E,Heron!$A100)</f>
        <v>1119628.56</v>
      </c>
      <c r="AB100" s="33">
        <f>SUMIFS(Xero!$F:$F,Xero!$B:$B,Heron!AB$9,Xero!$A:$A,Heron!$A$6,Xero!$E:$E,Heron!$A100)</f>
        <v>776649.41</v>
      </c>
      <c r="AC100" s="33">
        <f>SUMIFS(Xero!$F:$F,Xero!$B:$B,Heron!AC$9,Xero!$A:$A,Heron!$A$6,Xero!$E:$E,Heron!$A100)</f>
        <v>84649.57</v>
      </c>
      <c r="AD100" s="33">
        <f>SUMIFS(Xero!$F:$F,Xero!$B:$B,Heron!AD$9,Xero!$A:$A,Heron!$A$6,Xero!$E:$E,Heron!$A100)</f>
        <v>149683.76999999999</v>
      </c>
      <c r="AE100" s="33">
        <f>SUMIFS(Xero!$F:$F,Xero!$B:$B,Heron!AE$9,Xero!$A:$A,Heron!$A$6,Xero!$E:$E,Heron!$A100)</f>
        <v>328611.84000000003</v>
      </c>
      <c r="AF100" s="33">
        <f>SUMIFS(Xero!$F:$F,Xero!$B:$B,Heron!AF$9,Xero!$A:$A,Heron!$A$6,Xero!$E:$E,Heron!$A100)</f>
        <v>75191</v>
      </c>
      <c r="AG100" s="33">
        <f>SUMIFS(Xero!$F:$F,Xero!$B:$B,Heron!AG$9,Xero!$A:$A,Heron!$A$6,Xero!$E:$E,Heron!$A100)</f>
        <v>76169.75</v>
      </c>
      <c r="AH100" s="33">
        <f>SUMIFS(Xero!$F:$F,Xero!$B:$B,Heron!AH$9,Xero!$A:$A,Heron!$A$6,Xero!$E:$E,Heron!$A100)</f>
        <v>63191.31</v>
      </c>
      <c r="AI100" s="33">
        <f>SUMIFS(Xero!$F:$F,Xero!$B:$B,Heron!AI$9,Xero!$A:$A,Heron!$A$6,Xero!$E:$E,Heron!$A100)</f>
        <v>44920.98</v>
      </c>
      <c r="AJ100" s="33">
        <f>SUMIFS(Xero!$F:$F,Xero!$B:$B,Heron!AJ$9,Xero!$A:$A,Heron!$A$6,Xero!$E:$E,Heron!$A100)</f>
        <v>34156.449999999997</v>
      </c>
      <c r="AK100" s="33">
        <f>SUMIFS(Xero!$F:$F,Xero!$B:$B,Heron!AK$9,Xero!$A:$A,Heron!$A$6,Xero!$E:$E,Heron!$A100)</f>
        <v>5715</v>
      </c>
      <c r="AL100" s="33">
        <f>SUMIFS(Xero!$F:$F,Xero!$B:$B,Heron!AL$9,Xero!$A:$A,Heron!$A$6,Xero!$E:$E,Heron!$A100)</f>
        <v>900</v>
      </c>
      <c r="AM100" s="33">
        <f>SUMIFS(Xero!$F:$F,Xero!$B:$B,Heron!AM$9,Xero!$A:$A,Heron!$A$6,Xero!$E:$E,Heron!$A100)</f>
        <v>390</v>
      </c>
      <c r="AN100" s="33">
        <f>SUMIFS(Xero!$F:$F,Xero!$B:$B,Heron!AN$9,Xero!$A:$A,Heron!$A$6,Xero!$E:$E,Heron!$A100)</f>
        <v>0</v>
      </c>
      <c r="AO100" s="33">
        <f>SUMIFS(Xero!$F:$F,Xero!$B:$B,Heron!AO$9,Xero!$A:$A,Heron!$A$6,Xero!$E:$E,Heron!$A100)</f>
        <v>0</v>
      </c>
      <c r="AP100" s="33">
        <f>SUMIFS(Xero!$F:$F,Xero!$B:$B,Heron!AP$9,Xero!$A:$A,Heron!$A$6,Xero!$E:$E,Heron!$A100)</f>
        <v>0</v>
      </c>
      <c r="AQ100" s="33">
        <f>SUMIFS(Xero!$F:$F,Xero!$B:$B,Heron!AQ$9,Xero!$A:$A,Heron!$A$6,Xero!$E:$E,Heron!$A100)</f>
        <v>0</v>
      </c>
      <c r="AR100" s="33">
        <f>SUMIFS(Xero!$F:$F,Xero!$B:$B,Heron!AR$9,Xero!$A:$A,Heron!$A$6,Xero!$E:$E,Heron!$A100)</f>
        <v>0</v>
      </c>
      <c r="AS100" s="33">
        <f>SUMIFS(Xero!$F:$F,Xero!$B:$B,Heron!AS$9,Xero!$A:$A,Heron!$A$6,Xero!$E:$E,Heron!$A100)</f>
        <v>0</v>
      </c>
      <c r="AT100" s="33">
        <f>SUMIFS(Xero!$F:$F,Xero!$B:$B,Heron!AT$9,Xero!$A:$A,Heron!$A$6,Xero!$E:$E,Heron!$A100)</f>
        <v>0</v>
      </c>
      <c r="AU100" s="33">
        <f>SUMIFS(Xero!$F:$F,Xero!$B:$B,Heron!AU$9,Xero!$A:$A,Heron!$A$6,Xero!$E:$E,Heron!$A100)</f>
        <v>0</v>
      </c>
      <c r="AV100" s="33">
        <f>SUMIFS(Xero!$F:$F,Xero!$B:$B,Heron!AV$9,Xero!$A:$A,Heron!$A$6,Xero!$E:$E,Heron!$A100)</f>
        <v>0</v>
      </c>
      <c r="AW100" s="33">
        <f>SUMIFS(Xero!$F:$F,Xero!$B:$B,Heron!AW$9,Xero!$A:$A,Heron!$A$6,Xero!$E:$E,Heron!$A100)</f>
        <v>0</v>
      </c>
      <c r="AX100" s="33">
        <f>SUMIFS(Xero!$F:$F,Xero!$B:$B,Heron!AX$9,Xero!$A:$A,Heron!$A$6,Xero!$E:$E,Heron!$A100)</f>
        <v>0</v>
      </c>
      <c r="AY100" s="33">
        <f>SUMIFS(Xero!$F:$F,Xero!$B:$B,Heron!AY$9,Xero!$A:$A,Heron!$A$6,Xero!$E:$E,Heron!$A100)</f>
        <v>0</v>
      </c>
      <c r="AZ100" s="33">
        <f>SUMIFS(Xero!$F:$F,Xero!$B:$B,Heron!AZ$9,Xero!$A:$A,Heron!$A$6,Xero!$E:$E,Heron!$A100)</f>
        <v>0</v>
      </c>
      <c r="BA100" s="33">
        <f>SUMIFS(Xero!$F:$F,Xero!$B:$B,Heron!BA$9,Xero!$A:$A,Heron!$A$6,Xero!$E:$E,Heron!$A100)</f>
        <v>0</v>
      </c>
      <c r="BB100" s="33">
        <f>SUMIFS(Xero!$F:$F,Xero!$B:$B,Heron!BB$9,Xero!$A:$A,Heron!$A$6,Xero!$E:$E,Heron!$A100)</f>
        <v>0</v>
      </c>
      <c r="BC100" s="33">
        <f>SUMIFS(Xero!$F:$F,Xero!$B:$B,Heron!BC$9,Xero!$A:$A,Heron!$A$6,Xero!$E:$E,Heron!$A100)</f>
        <v>0</v>
      </c>
      <c r="BD100" s="33">
        <f>SUMIFS(Xero!$F:$F,Xero!$B:$B,Heron!BD$9,Xero!$A:$A,Heron!$A$6,Xero!$E:$E,Heron!$A100)</f>
        <v>0</v>
      </c>
      <c r="BE100" s="33">
        <f>SUMIFS(Xero!$F:$F,Xero!$B:$B,Heron!BE$9,Xero!$A:$A,Heron!$A$6,Xero!$E:$E,Heron!$A100)</f>
        <v>0</v>
      </c>
      <c r="BF100" s="32">
        <f t="shared" si="10"/>
        <v>33432616.5</v>
      </c>
      <c r="BG100" s="1">
        <f t="shared" si="11"/>
        <v>33432616.5</v>
      </c>
      <c r="BH100" s="1">
        <f t="shared" si="12"/>
        <v>0</v>
      </c>
    </row>
    <row r="101" spans="1:60" ht="16" x14ac:dyDescent="0.2">
      <c r="A101" s="31" t="s">
        <v>1421</v>
      </c>
      <c r="D101" s="33">
        <f>SUMIFS(Xero!$F:$F,Xero!$B:$B,Heron!D$9,Xero!$A:$A,Heron!$A$6,Xero!$E:$E,Heron!$A101)</f>
        <v>0</v>
      </c>
      <c r="E101" s="33">
        <f>SUMIFS(Xero!$F:$F,Xero!$B:$B,Heron!E$9,Xero!$A:$A,Heron!$A$6,Xero!$E:$E,Heron!$A101)</f>
        <v>0</v>
      </c>
      <c r="F101" s="33">
        <f>SUMIFS(Xero!$F:$F,Xero!$B:$B,Heron!F$9,Xero!$A:$A,Heron!$A$6,Xero!$E:$E,Heron!$A101)</f>
        <v>0</v>
      </c>
      <c r="G101" s="33">
        <f>SUMIFS(Xero!$F:$F,Xero!$B:$B,Heron!G$9,Xero!$A:$A,Heron!$A$6,Xero!$E:$E,Heron!$A101)</f>
        <v>0</v>
      </c>
      <c r="H101" s="33">
        <f>SUMIFS(Xero!$F:$F,Xero!$B:$B,Heron!H$9,Xero!$A:$A,Heron!$A$6,Xero!$E:$E,Heron!$A101)</f>
        <v>0</v>
      </c>
      <c r="I101" s="33">
        <f>SUMIFS(Xero!$F:$F,Xero!$B:$B,Heron!I$9,Xero!$A:$A,Heron!$A$6,Xero!$E:$E,Heron!$A101)</f>
        <v>0</v>
      </c>
      <c r="J101" s="33">
        <f>SUMIFS(Xero!$F:$F,Xero!$B:$B,Heron!J$9,Xero!$A:$A,Heron!$A$6,Xero!$E:$E,Heron!$A101)</f>
        <v>0</v>
      </c>
      <c r="K101" s="33">
        <f>SUMIFS(Xero!$F:$F,Xero!$B:$B,Heron!K$9,Xero!$A:$A,Heron!$A$6,Xero!$E:$E,Heron!$A101)</f>
        <v>0</v>
      </c>
      <c r="L101" s="33">
        <f>SUMIFS(Xero!$F:$F,Xero!$B:$B,Heron!L$9,Xero!$A:$A,Heron!$A$6,Xero!$E:$E,Heron!$A101)</f>
        <v>0</v>
      </c>
      <c r="M101" s="33">
        <f>SUMIFS(Xero!$F:$F,Xero!$B:$B,Heron!M$9,Xero!$A:$A,Heron!$A$6,Xero!$E:$E,Heron!$A101)</f>
        <v>0</v>
      </c>
      <c r="N101" s="33">
        <f>SUMIFS(Xero!$F:$F,Xero!$B:$B,Heron!N$9,Xero!$A:$A,Heron!$A$6,Xero!$E:$E,Heron!$A101)</f>
        <v>24818.27</v>
      </c>
      <c r="O101" s="33">
        <f>SUMIFS(Xero!$F:$F,Xero!$B:$B,Heron!O$9,Xero!$A:$A,Heron!$A$6,Xero!$E:$E,Heron!$A101)</f>
        <v>43190.559999999998</v>
      </c>
      <c r="P101" s="33">
        <f>SUMIFS(Xero!$F:$F,Xero!$B:$B,Heron!P$9,Xero!$A:$A,Heron!$A$6,Xero!$E:$E,Heron!$A101)</f>
        <v>92590.28</v>
      </c>
      <c r="Q101" s="33">
        <f>SUMIFS(Xero!$F:$F,Xero!$B:$B,Heron!Q$9,Xero!$A:$A,Heron!$A$6,Xero!$E:$E,Heron!$A101)</f>
        <v>239884.17</v>
      </c>
      <c r="R101" s="33">
        <f>SUMIFS(Xero!$F:$F,Xero!$B:$B,Heron!R$9,Xero!$A:$A,Heron!$A$6,Xero!$E:$E,Heron!$A101)</f>
        <v>265346.33</v>
      </c>
      <c r="S101" s="33">
        <f>SUMIFS(Xero!$F:$F,Xero!$B:$B,Heron!S$9,Xero!$A:$A,Heron!$A$6,Xero!$E:$E,Heron!$A101)</f>
        <v>246746.39</v>
      </c>
      <c r="T101" s="33">
        <f>SUMIFS(Xero!$F:$F,Xero!$B:$B,Heron!T$9,Xero!$A:$A,Heron!$A$6,Xero!$E:$E,Heron!$A101)</f>
        <v>355948.88</v>
      </c>
      <c r="U101" s="33">
        <f>SUMIFS(Xero!$F:$F,Xero!$B:$B,Heron!U$9,Xero!$A:$A,Heron!$A$6,Xero!$E:$E,Heron!$A101)</f>
        <v>195931.27</v>
      </c>
      <c r="V101" s="33">
        <f>SUMIFS(Xero!$F:$F,Xero!$B:$B,Heron!V$9,Xero!$A:$A,Heron!$A$6,Xero!$E:$E,Heron!$A101)</f>
        <v>408108.91</v>
      </c>
      <c r="W101" s="33">
        <f>SUMIFS(Xero!$F:$F,Xero!$B:$B,Heron!W$9,Xero!$A:$A,Heron!$A$6,Xero!$E:$E,Heron!$A101)</f>
        <v>281083.21000000002</v>
      </c>
      <c r="X101" s="33">
        <f>SUMIFS(Xero!$F:$F,Xero!$B:$B,Heron!X$9,Xero!$A:$A,Heron!$A$6,Xero!$E:$E,Heron!$A101)</f>
        <v>274149.5</v>
      </c>
      <c r="Y101" s="33">
        <f>SUMIFS(Xero!$F:$F,Xero!$B:$B,Heron!Y$9,Xero!$A:$A,Heron!$A$6,Xero!$E:$E,Heron!$A101)</f>
        <v>313402.61</v>
      </c>
      <c r="Z101" s="33">
        <f>SUMIFS(Xero!$F:$F,Xero!$B:$B,Heron!Z$9,Xero!$A:$A,Heron!$A$6,Xero!$E:$E,Heron!$A101)</f>
        <v>103191.35</v>
      </c>
      <c r="AA101" s="33">
        <f>SUMIFS(Xero!$F:$F,Xero!$B:$B,Heron!AA$9,Xero!$A:$A,Heron!$A$6,Xero!$E:$E,Heron!$A101)</f>
        <v>142419.51</v>
      </c>
      <c r="AB101" s="33">
        <f>SUMIFS(Xero!$F:$F,Xero!$B:$B,Heron!AB$9,Xero!$A:$A,Heron!$A$6,Xero!$E:$E,Heron!$A101)</f>
        <v>59157.63</v>
      </c>
      <c r="AC101" s="33">
        <f>SUMIFS(Xero!$F:$F,Xero!$B:$B,Heron!AC$9,Xero!$A:$A,Heron!$A$6,Xero!$E:$E,Heron!$A101)</f>
        <v>53004.4</v>
      </c>
      <c r="AD101" s="33">
        <f>SUMIFS(Xero!$F:$F,Xero!$B:$B,Heron!AD$9,Xero!$A:$A,Heron!$A$6,Xero!$E:$E,Heron!$A101)</f>
        <v>50267.62</v>
      </c>
      <c r="AE101" s="33">
        <f>SUMIFS(Xero!$F:$F,Xero!$B:$B,Heron!AE$9,Xero!$A:$A,Heron!$A$6,Xero!$E:$E,Heron!$A101)</f>
        <v>40224.74</v>
      </c>
      <c r="AF101" s="33">
        <f>SUMIFS(Xero!$F:$F,Xero!$B:$B,Heron!AF$9,Xero!$A:$A,Heron!$A$6,Xero!$E:$E,Heron!$A101)</f>
        <v>79865.240000000005</v>
      </c>
      <c r="AG101" s="33">
        <f>SUMIFS(Xero!$F:$F,Xero!$B:$B,Heron!AG$9,Xero!$A:$A,Heron!$A$6,Xero!$E:$E,Heron!$A101)</f>
        <v>47477.81</v>
      </c>
      <c r="AH101" s="33">
        <f>SUMIFS(Xero!$F:$F,Xero!$B:$B,Heron!AH$9,Xero!$A:$A,Heron!$A$6,Xero!$E:$E,Heron!$A101)</f>
        <v>-2784.8</v>
      </c>
      <c r="AI101" s="33">
        <f>SUMIFS(Xero!$F:$F,Xero!$B:$B,Heron!AI$9,Xero!$A:$A,Heron!$A$6,Xero!$E:$E,Heron!$A101)</f>
        <v>4396.05</v>
      </c>
      <c r="AJ101" s="33">
        <f>SUMIFS(Xero!$F:$F,Xero!$B:$B,Heron!AJ$9,Xero!$A:$A,Heron!$A$6,Xero!$E:$E,Heron!$A101)</f>
        <v>4110.17</v>
      </c>
      <c r="AK101" s="33">
        <f>SUMIFS(Xero!$F:$F,Xero!$B:$B,Heron!AK$9,Xero!$A:$A,Heron!$A$6,Xero!$E:$E,Heron!$A101)</f>
        <v>4313.09</v>
      </c>
      <c r="AL101" s="33">
        <f>SUMIFS(Xero!$F:$F,Xero!$B:$B,Heron!AL$9,Xero!$A:$A,Heron!$A$6,Xero!$E:$E,Heron!$A101)</f>
        <v>3791.59</v>
      </c>
      <c r="AM101" s="33">
        <f>SUMIFS(Xero!$F:$F,Xero!$B:$B,Heron!AM$9,Xero!$A:$A,Heron!$A$6,Xero!$E:$E,Heron!$A101)</f>
        <v>3282.19</v>
      </c>
      <c r="AN101" s="33">
        <f>SUMIFS(Xero!$F:$F,Xero!$B:$B,Heron!AN$9,Xero!$A:$A,Heron!$A$6,Xero!$E:$E,Heron!$A101)</f>
        <v>0</v>
      </c>
      <c r="AO101" s="33">
        <f>SUMIFS(Xero!$F:$F,Xero!$B:$B,Heron!AO$9,Xero!$A:$A,Heron!$A$6,Xero!$E:$E,Heron!$A101)</f>
        <v>0</v>
      </c>
      <c r="AP101" s="33">
        <f>SUMIFS(Xero!$F:$F,Xero!$B:$B,Heron!AP$9,Xero!$A:$A,Heron!$A$6,Xero!$E:$E,Heron!$A101)</f>
        <v>0</v>
      </c>
      <c r="AQ101" s="33">
        <f>SUMIFS(Xero!$F:$F,Xero!$B:$B,Heron!AQ$9,Xero!$A:$A,Heron!$A$6,Xero!$E:$E,Heron!$A101)</f>
        <v>0</v>
      </c>
      <c r="AR101" s="33">
        <f>SUMIFS(Xero!$F:$F,Xero!$B:$B,Heron!AR$9,Xero!$A:$A,Heron!$A$6,Xero!$E:$E,Heron!$A101)</f>
        <v>0</v>
      </c>
      <c r="AS101" s="33">
        <f>SUMIFS(Xero!$F:$F,Xero!$B:$B,Heron!AS$9,Xero!$A:$A,Heron!$A$6,Xero!$E:$E,Heron!$A101)</f>
        <v>0</v>
      </c>
      <c r="AT101" s="33">
        <f>SUMIFS(Xero!$F:$F,Xero!$B:$B,Heron!AT$9,Xero!$A:$A,Heron!$A$6,Xero!$E:$E,Heron!$A101)</f>
        <v>0</v>
      </c>
      <c r="AU101" s="33">
        <f>SUMIFS(Xero!$F:$F,Xero!$B:$B,Heron!AU$9,Xero!$A:$A,Heron!$A$6,Xero!$E:$E,Heron!$A101)</f>
        <v>0</v>
      </c>
      <c r="AV101" s="33">
        <f>SUMIFS(Xero!$F:$F,Xero!$B:$B,Heron!AV$9,Xero!$A:$A,Heron!$A$6,Xero!$E:$E,Heron!$A101)</f>
        <v>0</v>
      </c>
      <c r="AW101" s="33">
        <f>SUMIFS(Xero!$F:$F,Xero!$B:$B,Heron!AW$9,Xero!$A:$A,Heron!$A$6,Xero!$E:$E,Heron!$A101)</f>
        <v>0</v>
      </c>
      <c r="AX101" s="33">
        <f>SUMIFS(Xero!$F:$F,Xero!$B:$B,Heron!AX$9,Xero!$A:$A,Heron!$A$6,Xero!$E:$E,Heron!$A101)</f>
        <v>0</v>
      </c>
      <c r="AY101" s="33">
        <f>SUMIFS(Xero!$F:$F,Xero!$B:$B,Heron!AY$9,Xero!$A:$A,Heron!$A$6,Xero!$E:$E,Heron!$A101)</f>
        <v>0</v>
      </c>
      <c r="AZ101" s="33">
        <f>SUMIFS(Xero!$F:$F,Xero!$B:$B,Heron!AZ$9,Xero!$A:$A,Heron!$A$6,Xero!$E:$E,Heron!$A101)</f>
        <v>0</v>
      </c>
      <c r="BA101" s="33">
        <f>SUMIFS(Xero!$F:$F,Xero!$B:$B,Heron!BA$9,Xero!$A:$A,Heron!$A$6,Xero!$E:$E,Heron!$A101)</f>
        <v>0</v>
      </c>
      <c r="BB101" s="33">
        <f>SUMIFS(Xero!$F:$F,Xero!$B:$B,Heron!BB$9,Xero!$A:$A,Heron!$A$6,Xero!$E:$E,Heron!$A101)</f>
        <v>0</v>
      </c>
      <c r="BC101" s="33">
        <f>SUMIFS(Xero!$F:$F,Xero!$B:$B,Heron!BC$9,Xero!$A:$A,Heron!$A$6,Xero!$E:$E,Heron!$A101)</f>
        <v>0</v>
      </c>
      <c r="BD101" s="33">
        <f>SUMIFS(Xero!$F:$F,Xero!$B:$B,Heron!BD$9,Xero!$A:$A,Heron!$A$6,Xero!$E:$E,Heron!$A101)</f>
        <v>0</v>
      </c>
      <c r="BE101" s="33">
        <f>SUMIFS(Xero!$F:$F,Xero!$B:$B,Heron!BE$9,Xero!$A:$A,Heron!$A$6,Xero!$E:$E,Heron!$A101)</f>
        <v>0</v>
      </c>
      <c r="BF101" s="32">
        <f t="shared" si="10"/>
        <v>3333916.97</v>
      </c>
      <c r="BG101" s="1">
        <f t="shared" si="11"/>
        <v>3333916.97</v>
      </c>
      <c r="BH101" s="1">
        <f t="shared" si="12"/>
        <v>0</v>
      </c>
    </row>
    <row r="102" spans="1:60" ht="16" x14ac:dyDescent="0.2">
      <c r="A102" s="31" t="s">
        <v>1284</v>
      </c>
      <c r="D102" s="33">
        <f>SUMIFS(Xero!$F:$F,Xero!$B:$B,Heron!D$9,Xero!$A:$A,Heron!$A$6,Xero!$E:$E,Heron!$A102)</f>
        <v>0</v>
      </c>
      <c r="E102" s="33">
        <f>SUMIFS(Xero!$F:$F,Xero!$B:$B,Heron!E$9,Xero!$A:$A,Heron!$A$6,Xero!$E:$E,Heron!$A102)</f>
        <v>0</v>
      </c>
      <c r="F102" s="33">
        <f>SUMIFS(Xero!$F:$F,Xero!$B:$B,Heron!F$9,Xero!$A:$A,Heron!$A$6,Xero!$E:$E,Heron!$A102)</f>
        <v>0</v>
      </c>
      <c r="G102" s="33">
        <f>SUMIFS(Xero!$F:$F,Xero!$B:$B,Heron!G$9,Xero!$A:$A,Heron!$A$6,Xero!$E:$E,Heron!$A102)</f>
        <v>0</v>
      </c>
      <c r="H102" s="33">
        <f>SUMIFS(Xero!$F:$F,Xero!$B:$B,Heron!H$9,Xero!$A:$A,Heron!$A$6,Xero!$E:$E,Heron!$A102)</f>
        <v>0</v>
      </c>
      <c r="I102" s="33">
        <f>SUMIFS(Xero!$F:$F,Xero!$B:$B,Heron!I$9,Xero!$A:$A,Heron!$A$6,Xero!$E:$E,Heron!$A102)</f>
        <v>0</v>
      </c>
      <c r="J102" s="33">
        <f>SUMIFS(Xero!$F:$F,Xero!$B:$B,Heron!J$9,Xero!$A:$A,Heron!$A$6,Xero!$E:$E,Heron!$A102)</f>
        <v>0</v>
      </c>
      <c r="K102" s="33">
        <f>SUMIFS(Xero!$F:$F,Xero!$B:$B,Heron!K$9,Xero!$A:$A,Heron!$A$6,Xero!$E:$E,Heron!$A102)</f>
        <v>0</v>
      </c>
      <c r="L102" s="33">
        <f>SUMIFS(Xero!$F:$F,Xero!$B:$B,Heron!L$9,Xero!$A:$A,Heron!$A$6,Xero!$E:$E,Heron!$A102)</f>
        <v>0</v>
      </c>
      <c r="M102" s="33">
        <f>SUMIFS(Xero!$F:$F,Xero!$B:$B,Heron!M$9,Xero!$A:$A,Heron!$A$6,Xero!$E:$E,Heron!$A102)</f>
        <v>0</v>
      </c>
      <c r="N102" s="33">
        <f>SUMIFS(Xero!$F:$F,Xero!$B:$B,Heron!N$9,Xero!$A:$A,Heron!$A$6,Xero!$E:$E,Heron!$A102)</f>
        <v>869.57</v>
      </c>
      <c r="O102" s="33">
        <f>SUMIFS(Xero!$F:$F,Xero!$B:$B,Heron!O$9,Xero!$A:$A,Heron!$A$6,Xero!$E:$E,Heron!$A102)</f>
        <v>1793.11</v>
      </c>
      <c r="P102" s="33">
        <f>SUMIFS(Xero!$F:$F,Xero!$B:$B,Heron!P$9,Xero!$A:$A,Heron!$A$6,Xero!$E:$E,Heron!$A102)</f>
        <v>268.05</v>
      </c>
      <c r="Q102" s="33">
        <f>SUMIFS(Xero!$F:$F,Xero!$B:$B,Heron!Q$9,Xero!$A:$A,Heron!$A$6,Xero!$E:$E,Heron!$A102)</f>
        <v>2415</v>
      </c>
      <c r="R102" s="33">
        <f>SUMIFS(Xero!$F:$F,Xero!$B:$B,Heron!R$9,Xero!$A:$A,Heron!$A$6,Xero!$E:$E,Heron!$A102)</f>
        <v>269.64999999999998</v>
      </c>
      <c r="S102" s="33">
        <f>SUMIFS(Xero!$F:$F,Xero!$B:$B,Heron!S$9,Xero!$A:$A,Heron!$A$6,Xero!$E:$E,Heron!$A102)</f>
        <v>0</v>
      </c>
      <c r="T102" s="33">
        <f>SUMIFS(Xero!$F:$F,Xero!$B:$B,Heron!T$9,Xero!$A:$A,Heron!$A$6,Xero!$E:$E,Heron!$A102)</f>
        <v>0</v>
      </c>
      <c r="U102" s="33">
        <f>SUMIFS(Xero!$F:$F,Xero!$B:$B,Heron!U$9,Xero!$A:$A,Heron!$A$6,Xero!$E:$E,Heron!$A102)</f>
        <v>0</v>
      </c>
      <c r="V102" s="33">
        <f>SUMIFS(Xero!$F:$F,Xero!$B:$B,Heron!V$9,Xero!$A:$A,Heron!$A$6,Xero!$E:$E,Heron!$A102)</f>
        <v>0</v>
      </c>
      <c r="W102" s="33">
        <f>SUMIFS(Xero!$F:$F,Xero!$B:$B,Heron!W$9,Xero!$A:$A,Heron!$A$6,Xero!$E:$E,Heron!$A102)</f>
        <v>0</v>
      </c>
      <c r="X102" s="33">
        <f>SUMIFS(Xero!$F:$F,Xero!$B:$B,Heron!X$9,Xero!$A:$A,Heron!$A$6,Xero!$E:$E,Heron!$A102)</f>
        <v>0</v>
      </c>
      <c r="Y102" s="33">
        <f>SUMIFS(Xero!$F:$F,Xero!$B:$B,Heron!Y$9,Xero!$A:$A,Heron!$A$6,Xero!$E:$E,Heron!$A102)</f>
        <v>0</v>
      </c>
      <c r="Z102" s="33">
        <f>SUMIFS(Xero!$F:$F,Xero!$B:$B,Heron!Z$9,Xero!$A:$A,Heron!$A$6,Xero!$E:$E,Heron!$A102)</f>
        <v>0</v>
      </c>
      <c r="AA102" s="33">
        <f>SUMIFS(Xero!$F:$F,Xero!$B:$B,Heron!AA$9,Xero!$A:$A,Heron!$A$6,Xero!$E:$E,Heron!$A102)</f>
        <v>486.96</v>
      </c>
      <c r="AB102" s="33">
        <f>SUMIFS(Xero!$F:$F,Xero!$B:$B,Heron!AB$9,Xero!$A:$A,Heron!$A$6,Xero!$E:$E,Heron!$A102)</f>
        <v>0</v>
      </c>
      <c r="AC102" s="33">
        <f>SUMIFS(Xero!$F:$F,Xero!$B:$B,Heron!AC$9,Xero!$A:$A,Heron!$A$6,Xero!$E:$E,Heron!$A102)</f>
        <v>0</v>
      </c>
      <c r="AD102" s="33">
        <f>SUMIFS(Xero!$F:$F,Xero!$B:$B,Heron!AD$9,Xero!$A:$A,Heron!$A$6,Xero!$E:$E,Heron!$A102)</f>
        <v>1129.57</v>
      </c>
      <c r="AE102" s="33">
        <f>SUMIFS(Xero!$F:$F,Xero!$B:$B,Heron!AE$9,Xero!$A:$A,Heron!$A$6,Xero!$E:$E,Heron!$A102)</f>
        <v>0</v>
      </c>
      <c r="AF102" s="33">
        <f>SUMIFS(Xero!$F:$F,Xero!$B:$B,Heron!AF$9,Xero!$A:$A,Heron!$A$6,Xero!$E:$E,Heron!$A102)</f>
        <v>0</v>
      </c>
      <c r="AG102" s="33">
        <f>SUMIFS(Xero!$F:$F,Xero!$B:$B,Heron!AG$9,Xero!$A:$A,Heron!$A$6,Xero!$E:$E,Heron!$A102)</f>
        <v>0</v>
      </c>
      <c r="AH102" s="33">
        <f>SUMIFS(Xero!$F:$F,Xero!$B:$B,Heron!AH$9,Xero!$A:$A,Heron!$A$6,Xero!$E:$E,Heron!$A102)</f>
        <v>0</v>
      </c>
      <c r="AI102" s="33">
        <f>SUMIFS(Xero!$F:$F,Xero!$B:$B,Heron!AI$9,Xero!$A:$A,Heron!$A$6,Xero!$E:$E,Heron!$A102)</f>
        <v>0</v>
      </c>
      <c r="AJ102" s="33">
        <f>SUMIFS(Xero!$F:$F,Xero!$B:$B,Heron!AJ$9,Xero!$A:$A,Heron!$A$6,Xero!$E:$E,Heron!$A102)</f>
        <v>0</v>
      </c>
      <c r="AK102" s="33">
        <f>SUMIFS(Xero!$F:$F,Xero!$B:$B,Heron!AK$9,Xero!$A:$A,Heron!$A$6,Xero!$E:$E,Heron!$A102)</f>
        <v>0</v>
      </c>
      <c r="AL102" s="33">
        <f>SUMIFS(Xero!$F:$F,Xero!$B:$B,Heron!AL$9,Xero!$A:$A,Heron!$A$6,Xero!$E:$E,Heron!$A102)</f>
        <v>0</v>
      </c>
      <c r="AM102" s="33">
        <f>SUMIFS(Xero!$F:$F,Xero!$B:$B,Heron!AM$9,Xero!$A:$A,Heron!$A$6,Xero!$E:$E,Heron!$A102)</f>
        <v>0</v>
      </c>
      <c r="AN102" s="33">
        <f>SUMIFS(Xero!$F:$F,Xero!$B:$B,Heron!AN$9,Xero!$A:$A,Heron!$A$6,Xero!$E:$E,Heron!$A102)</f>
        <v>0</v>
      </c>
      <c r="AO102" s="33">
        <f>SUMIFS(Xero!$F:$F,Xero!$B:$B,Heron!AO$9,Xero!$A:$A,Heron!$A$6,Xero!$E:$E,Heron!$A102)</f>
        <v>0</v>
      </c>
      <c r="AP102" s="33">
        <f>SUMIFS(Xero!$F:$F,Xero!$B:$B,Heron!AP$9,Xero!$A:$A,Heron!$A$6,Xero!$E:$E,Heron!$A102)</f>
        <v>0</v>
      </c>
      <c r="AQ102" s="33">
        <f>SUMIFS(Xero!$F:$F,Xero!$B:$B,Heron!AQ$9,Xero!$A:$A,Heron!$A$6,Xero!$E:$E,Heron!$A102)</f>
        <v>0</v>
      </c>
      <c r="AR102" s="33">
        <f>SUMIFS(Xero!$F:$F,Xero!$B:$B,Heron!AR$9,Xero!$A:$A,Heron!$A$6,Xero!$E:$E,Heron!$A102)</f>
        <v>0</v>
      </c>
      <c r="AS102" s="33">
        <f>SUMIFS(Xero!$F:$F,Xero!$B:$B,Heron!AS$9,Xero!$A:$A,Heron!$A$6,Xero!$E:$E,Heron!$A102)</f>
        <v>0</v>
      </c>
      <c r="AT102" s="33">
        <f>SUMIFS(Xero!$F:$F,Xero!$B:$B,Heron!AT$9,Xero!$A:$A,Heron!$A$6,Xero!$E:$E,Heron!$A102)</f>
        <v>0</v>
      </c>
      <c r="AU102" s="33">
        <f>SUMIFS(Xero!$F:$F,Xero!$B:$B,Heron!AU$9,Xero!$A:$A,Heron!$A$6,Xero!$E:$E,Heron!$A102)</f>
        <v>0</v>
      </c>
      <c r="AV102" s="33">
        <f>SUMIFS(Xero!$F:$F,Xero!$B:$B,Heron!AV$9,Xero!$A:$A,Heron!$A$6,Xero!$E:$E,Heron!$A102)</f>
        <v>0</v>
      </c>
      <c r="AW102" s="33">
        <f>SUMIFS(Xero!$F:$F,Xero!$B:$B,Heron!AW$9,Xero!$A:$A,Heron!$A$6,Xero!$E:$E,Heron!$A102)</f>
        <v>0</v>
      </c>
      <c r="AX102" s="33">
        <f>SUMIFS(Xero!$F:$F,Xero!$B:$B,Heron!AX$9,Xero!$A:$A,Heron!$A$6,Xero!$E:$E,Heron!$A102)</f>
        <v>0</v>
      </c>
      <c r="AY102" s="33">
        <f>SUMIFS(Xero!$F:$F,Xero!$B:$B,Heron!AY$9,Xero!$A:$A,Heron!$A$6,Xero!$E:$E,Heron!$A102)</f>
        <v>0</v>
      </c>
      <c r="AZ102" s="33">
        <f>SUMIFS(Xero!$F:$F,Xero!$B:$B,Heron!AZ$9,Xero!$A:$A,Heron!$A$6,Xero!$E:$E,Heron!$A102)</f>
        <v>0</v>
      </c>
      <c r="BA102" s="33">
        <f>SUMIFS(Xero!$F:$F,Xero!$B:$B,Heron!BA$9,Xero!$A:$A,Heron!$A$6,Xero!$E:$E,Heron!$A102)</f>
        <v>0</v>
      </c>
      <c r="BB102" s="33">
        <f>SUMIFS(Xero!$F:$F,Xero!$B:$B,Heron!BB$9,Xero!$A:$A,Heron!$A$6,Xero!$E:$E,Heron!$A102)</f>
        <v>0</v>
      </c>
      <c r="BC102" s="33">
        <f>SUMIFS(Xero!$F:$F,Xero!$B:$B,Heron!BC$9,Xero!$A:$A,Heron!$A$6,Xero!$E:$E,Heron!$A102)</f>
        <v>0</v>
      </c>
      <c r="BD102" s="33">
        <f>SUMIFS(Xero!$F:$F,Xero!$B:$B,Heron!BD$9,Xero!$A:$A,Heron!$A$6,Xero!$E:$E,Heron!$A102)</f>
        <v>0</v>
      </c>
      <c r="BE102" s="33">
        <f>SUMIFS(Xero!$F:$F,Xero!$B:$B,Heron!BE$9,Xero!$A:$A,Heron!$A$6,Xero!$E:$E,Heron!$A102)</f>
        <v>0</v>
      </c>
      <c r="BF102" s="32">
        <f t="shared" si="10"/>
        <v>7231.9099999999989</v>
      </c>
      <c r="BG102" s="1">
        <f t="shared" si="11"/>
        <v>7231.9099999999989</v>
      </c>
      <c r="BH102" s="1">
        <f t="shared" si="12"/>
        <v>0</v>
      </c>
    </row>
    <row r="103" spans="1:60" ht="16" x14ac:dyDescent="0.2">
      <c r="A103" s="31" t="s">
        <v>1511</v>
      </c>
      <c r="D103" s="33">
        <f>SUMIFS(Xero!$F:$F,Xero!$B:$B,Heron!D$9,Xero!$A:$A,Heron!$A$6,Xero!$E:$E,Heron!$A103)+SUMIFS('Updated Construction'!$F:$F,'Updated Construction'!$C:$C,1,'Updated Construction'!$E:$E,"&lt;="&amp;Heron!D$9,'Updated Construction'!$E:$E,"&gt;"&amp;Heron!C$9)</f>
        <v>0</v>
      </c>
      <c r="E103" s="33">
        <f>SUMIFS(Xero!$F:$F,Xero!$B:$B,Heron!E$9,Xero!$A:$A,Heron!$A$6,Xero!$E:$E,Heron!$A103)+SUMIFS('Updated Construction'!$F:$F,'Updated Construction'!$C:$C,1,'Updated Construction'!$E:$E,"&lt;="&amp;Heron!E$9,'Updated Construction'!$E:$E,"&gt;"&amp;Heron!D$9)</f>
        <v>0</v>
      </c>
      <c r="F103" s="33">
        <f>SUMIFS(Xero!$F:$F,Xero!$B:$B,Heron!F$9,Xero!$A:$A,Heron!$A$6,Xero!$E:$E,Heron!$A103)+SUMIFS('Updated Construction'!$F:$F,'Updated Construction'!$C:$C,1,'Updated Construction'!$E:$E,"&lt;="&amp;Heron!F$9,'Updated Construction'!$E:$E,"&gt;"&amp;Heron!E$9)</f>
        <v>0</v>
      </c>
      <c r="G103" s="33">
        <f>SUMIFS(Xero!$F:$F,Xero!$B:$B,Heron!G$9,Xero!$A:$A,Heron!$A$6,Xero!$E:$E,Heron!$A103)+SUMIFS('Updated Construction'!$F:$F,'Updated Construction'!$C:$C,1,'Updated Construction'!$E:$E,"&lt;="&amp;Heron!G$9,'Updated Construction'!$E:$E,"&gt;"&amp;Heron!F$9)</f>
        <v>0</v>
      </c>
      <c r="H103" s="33">
        <f>SUMIFS(Xero!$F:$F,Xero!$B:$B,Heron!H$9,Xero!$A:$A,Heron!$A$6,Xero!$E:$E,Heron!$A103)+SUMIFS('Updated Construction'!$F:$F,'Updated Construction'!$C:$C,1,'Updated Construction'!$E:$E,"&lt;="&amp;Heron!H$9,'Updated Construction'!$E:$E,"&gt;"&amp;Heron!G$9)</f>
        <v>0</v>
      </c>
      <c r="I103" s="33">
        <f>SUMIFS(Xero!$F:$F,Xero!$B:$B,Heron!I$9,Xero!$A:$A,Heron!$A$6,Xero!$E:$E,Heron!$A103)+SUMIFS('Updated Construction'!$F:$F,'Updated Construction'!$C:$C,1,'Updated Construction'!$E:$E,"&lt;="&amp;Heron!I$9,'Updated Construction'!$E:$E,"&gt;"&amp;Heron!H$9)</f>
        <v>0</v>
      </c>
      <c r="J103" s="33">
        <f>SUMIFS(Xero!$F:$F,Xero!$B:$B,Heron!J$9,Xero!$A:$A,Heron!$A$6,Xero!$E:$E,Heron!$A103)+SUMIFS('Updated Construction'!$F:$F,'Updated Construction'!$C:$C,1,'Updated Construction'!$E:$E,"&lt;="&amp;Heron!J$9,'Updated Construction'!$E:$E,"&gt;"&amp;Heron!I$9)</f>
        <v>0</v>
      </c>
      <c r="K103" s="33">
        <f>SUMIFS(Xero!$F:$F,Xero!$B:$B,Heron!K$9,Xero!$A:$A,Heron!$A$6,Xero!$E:$E,Heron!$A103)+SUMIFS('Updated Construction'!$F:$F,'Updated Construction'!$C:$C,1,'Updated Construction'!$E:$E,"&lt;="&amp;Heron!K$9,'Updated Construction'!$E:$E,"&gt;"&amp;Heron!J$9)</f>
        <v>0</v>
      </c>
      <c r="L103" s="33">
        <f>SUMIFS(Xero!$F:$F,Xero!$B:$B,Heron!L$9,Xero!$A:$A,Heron!$A$6,Xero!$E:$E,Heron!$A103)+SUMIFS('Updated Construction'!$F:$F,'Updated Construction'!$C:$C,1,'Updated Construction'!$E:$E,"&lt;="&amp;Heron!L$9,'Updated Construction'!$E:$E,"&gt;"&amp;Heron!K$9)</f>
        <v>0</v>
      </c>
      <c r="M103" s="33">
        <f>SUMIFS(Xero!$F:$F,Xero!$B:$B,Heron!M$9,Xero!$A:$A,Heron!$A$6,Xero!$E:$E,Heron!$A103)+SUMIFS('Updated Construction'!$F:$F,'Updated Construction'!$C:$C,1,'Updated Construction'!$E:$E,"&lt;="&amp;Heron!M$9,'Updated Construction'!$E:$E,"&gt;"&amp;Heron!L$9)</f>
        <v>0</v>
      </c>
      <c r="N103" s="33">
        <f>SUMIFS(Xero!$F:$F,Xero!$B:$B,Heron!N$9,Xero!$A:$A,Heron!$A$6,Xero!$E:$E,Heron!$A103)+SUMIFS('Updated Construction'!$F:$F,'Updated Construction'!$C:$C,1,'Updated Construction'!$E:$E,"&lt;="&amp;Heron!N$9,'Updated Construction'!$E:$E,"&gt;"&amp;Heron!M$9)</f>
        <v>0</v>
      </c>
      <c r="O103" s="33">
        <f>SUMIFS(Xero!$F:$F,Xero!$B:$B,Heron!O$9,Xero!$A:$A,Heron!$A$6,Xero!$E:$E,Heron!$A103)+SUMIFS('Updated Construction'!$F:$F,'Updated Construction'!$C:$C,1,'Updated Construction'!$E:$E,"&lt;="&amp;Heron!O$9,'Updated Construction'!$E:$E,"&gt;"&amp;Heron!N$9)</f>
        <v>0</v>
      </c>
      <c r="P103" s="33">
        <f>SUMIFS(Xero!$F:$F,Xero!$B:$B,Heron!P$9,Xero!$A:$A,Heron!$A$6,Xero!$E:$E,Heron!$A103)+SUMIFS('Updated Construction'!$F:$F,'Updated Construction'!$C:$C,1,'Updated Construction'!$E:$E,"&lt;="&amp;Heron!P$9,'Updated Construction'!$E:$E,"&gt;"&amp;Heron!O$9)</f>
        <v>0</v>
      </c>
      <c r="Q103" s="33">
        <f>SUMIFS(Xero!$F:$F,Xero!$B:$B,Heron!Q$9,Xero!$A:$A,Heron!$A$6,Xero!$E:$E,Heron!$A103)+SUMIFS('Updated Construction'!$F:$F,'Updated Construction'!$C:$C,1,'Updated Construction'!$E:$E,"&lt;="&amp;Heron!Q$9,'Updated Construction'!$E:$E,"&gt;"&amp;Heron!P$9)</f>
        <v>0</v>
      </c>
      <c r="R103" s="33">
        <f>SUMIFS(Xero!$F:$F,Xero!$B:$B,Heron!R$9,Xero!$A:$A,Heron!$A$6,Xero!$E:$E,Heron!$A103)+SUMIFS('Updated Construction'!$F:$F,'Updated Construction'!$C:$C,1,'Updated Construction'!$E:$E,"&lt;="&amp;Heron!R$9,'Updated Construction'!$E:$E,"&gt;"&amp;Heron!Q$9)</f>
        <v>0</v>
      </c>
      <c r="S103" s="33">
        <f>SUMIFS(Xero!$F:$F,Xero!$B:$B,Heron!S$9,Xero!$A:$A,Heron!$A$6,Xero!$E:$E,Heron!$A103)+SUMIFS('Updated Construction'!$F:$F,'Updated Construction'!$C:$C,1,'Updated Construction'!$E:$E,"&lt;="&amp;Heron!S$9,'Updated Construction'!$E:$E,"&gt;"&amp;Heron!R$9)</f>
        <v>0</v>
      </c>
      <c r="T103" s="33">
        <f>SUMIFS(Xero!$F:$F,Xero!$B:$B,Heron!T$9,Xero!$A:$A,Heron!$A$6,Xero!$E:$E,Heron!$A103)+SUMIFS('Updated Construction'!$F:$F,'Updated Construction'!$C:$C,1,'Updated Construction'!$E:$E,"&lt;="&amp;Heron!T$9,'Updated Construction'!$E:$E,"&gt;"&amp;Heron!S$9)</f>
        <v>0</v>
      </c>
      <c r="U103" s="33">
        <f>SUMIFS(Xero!$F:$F,Xero!$B:$B,Heron!U$9,Xero!$A:$A,Heron!$A$6,Xero!$E:$E,Heron!$A103)+SUMIFS('Updated Construction'!$F:$F,'Updated Construction'!$C:$C,1,'Updated Construction'!$E:$E,"&lt;="&amp;Heron!U$9,'Updated Construction'!$E:$E,"&gt;"&amp;Heron!T$9)</f>
        <v>0</v>
      </c>
      <c r="V103" s="33">
        <f>SUMIFS(Xero!$F:$F,Xero!$B:$B,Heron!V$9,Xero!$A:$A,Heron!$A$6,Xero!$E:$E,Heron!$A103)+SUMIFS('Updated Construction'!$F:$F,'Updated Construction'!$C:$C,1,'Updated Construction'!$E:$E,"&lt;="&amp;Heron!V$9,'Updated Construction'!$E:$E,"&gt;"&amp;Heron!U$9)</f>
        <v>512835.64</v>
      </c>
      <c r="W103" s="33">
        <f>SUMIFS(Xero!$F:$F,Xero!$B:$B,Heron!W$9,Xero!$A:$A,Heron!$A$6,Xero!$E:$E,Heron!$A103)+SUMIFS('Updated Construction'!$F:$F,'Updated Construction'!$C:$C,1,'Updated Construction'!$E:$E,"&lt;="&amp;Heron!W$9,'Updated Construction'!$E:$E,"&gt;"&amp;Heron!V$9)</f>
        <v>1211819.46</v>
      </c>
      <c r="X103" s="33">
        <f>SUMIFS(Xero!$F:$F,Xero!$B:$B,Heron!X$9,Xero!$A:$A,Heron!$A$6,Xero!$E:$E,Heron!$A103)+SUMIFS('Updated Construction'!$F:$F,'Updated Construction'!$C:$C,1,'Updated Construction'!$E:$E,"&lt;="&amp;Heron!X$9,'Updated Construction'!$E:$E,"&gt;"&amp;Heron!W$9)</f>
        <v>1000578.69</v>
      </c>
      <c r="Y103" s="33">
        <f>SUMIFS(Xero!$F:$F,Xero!$B:$B,Heron!Y$9,Xero!$A:$A,Heron!$A$6,Xero!$E:$E,Heron!$A103)+SUMIFS('Updated Construction'!$F:$F,'Updated Construction'!$C:$C,1,'Updated Construction'!$E:$E,"&lt;="&amp;Heron!Y$9,'Updated Construction'!$E:$E,"&gt;"&amp;Heron!X$9)</f>
        <v>1439041.06</v>
      </c>
      <c r="Z103" s="33">
        <f>SUMIFS(Xero!$F:$F,Xero!$B:$B,Heron!Z$9,Xero!$A:$A,Heron!$A$6,Xero!$E:$E,Heron!$A103)+SUMIFS('Updated Construction'!$F:$F,'Updated Construction'!$C:$C,1,'Updated Construction'!$E:$E,"&lt;="&amp;Heron!Z$9,'Updated Construction'!$E:$E,"&gt;"&amp;Heron!Y$9)</f>
        <v>695304.12</v>
      </c>
      <c r="AA103" s="33">
        <f>SUMIFS(Xero!$F:$F,Xero!$B:$B,Heron!AA$9,Xero!$A:$A,Heron!$A$6,Xero!$E:$E,Heron!$A103)+SUMIFS('Updated Construction'!$F:$F,'Updated Construction'!$C:$C,1,'Updated Construction'!$E:$E,"&lt;="&amp;Heron!AA$9,'Updated Construction'!$E:$E,"&gt;"&amp;Heron!Z$9)</f>
        <v>1706068.25</v>
      </c>
      <c r="AB103" s="33">
        <f>SUMIFS(Xero!$F:$F,Xero!$B:$B,Heron!AB$9,Xero!$A:$A,Heron!$A$6,Xero!$E:$E,Heron!$A103)+SUMIFS('Updated Construction'!$F:$F,'Updated Construction'!$C:$C,1,'Updated Construction'!$E:$E,"&lt;="&amp;Heron!AB$9,'Updated Construction'!$E:$E,"&gt;"&amp;Heron!AA$9)</f>
        <v>2483055.52</v>
      </c>
      <c r="AC103" s="33">
        <f>SUMIFS(Xero!$F:$F,Xero!$B:$B,Heron!AC$9,Xero!$A:$A,Heron!$A$6,Xero!$E:$E,Heron!$A103)+SUMIFS('Updated Construction'!$F:$F,'Updated Construction'!$C:$C,1,'Updated Construction'!$E:$E,"&lt;="&amp;Heron!AC$9,'Updated Construction'!$E:$E,"&gt;"&amp;Heron!AB$9)</f>
        <v>3193925.31</v>
      </c>
      <c r="AD103" s="33">
        <f>SUMIFS(Xero!$F:$F,Xero!$B:$B,Heron!AD$9,Xero!$A:$A,Heron!$A$6,Xero!$E:$E,Heron!$A103)+SUMIFS('Updated Construction'!$F:$F,'Updated Construction'!$C:$C,1,'Updated Construction'!$E:$E,"&lt;="&amp;Heron!AD$9,'Updated Construction'!$E:$E,"&gt;"&amp;Heron!AC$9)</f>
        <v>3793437.38</v>
      </c>
      <c r="AE103" s="33">
        <f>SUMIFS(Xero!$F:$F,Xero!$B:$B,Heron!AE$9,Xero!$A:$A,Heron!$A$6,Xero!$E:$E,Heron!$A103)+SUMIFS('Updated Construction'!$F:$F,'Updated Construction'!$C:$C,1,'Updated Construction'!$E:$E,"&lt;="&amp;Heron!AE$9,'Updated Construction'!$E:$E,"&gt;"&amp;Heron!AD$9)</f>
        <v>2684636.77</v>
      </c>
      <c r="AF103" s="33">
        <f>SUMIFS(Xero!$F:$F,Xero!$B:$B,Heron!AF$9,Xero!$A:$A,Heron!$A$6,Xero!$E:$E,Heron!$A103)+SUMIFS('Updated Construction'!$F:$F,'Updated Construction'!$C:$C,1,'Updated Construction'!$E:$E,"&lt;="&amp;Heron!AF$9,'Updated Construction'!$E:$E,"&gt;"&amp;Heron!AE$9)</f>
        <v>3233584.29</v>
      </c>
      <c r="AG103" s="33">
        <f>SUMIFS(Xero!$F:$F,Xero!$B:$B,Heron!AG$9,Xero!$A:$A,Heron!$A$6,Xero!$E:$E,Heron!$A103)+SUMIFS('Updated Construction'!$F:$F,'Updated Construction'!$C:$C,1,'Updated Construction'!$E:$E,"&lt;="&amp;Heron!AG$9,'Updated Construction'!$E:$E,"&gt;"&amp;Heron!AF$9)</f>
        <v>1998124.14</v>
      </c>
      <c r="AH103" s="33">
        <f>SUMIFS(Xero!$F:$F,Xero!$B:$B,Heron!AH$9,Xero!$A:$A,Heron!$A$6,Xero!$E:$E,Heron!$A103)+SUMIFS('Updated Construction'!$F:$F,'Updated Construction'!$C:$C,1,'Updated Construction'!$E:$E,"&lt;="&amp;Heron!AH$9,'Updated Construction'!$E:$E,"&gt;"&amp;Heron!AG$9)</f>
        <v>4150526.94</v>
      </c>
      <c r="AI103" s="33">
        <f>SUMIFS(Xero!$F:$F,Xero!$B:$B,Heron!AI$9,Xero!$A:$A,Heron!$A$6,Xero!$E:$E,Heron!$A103)+SUMIFS('Updated Construction'!$F:$F,'Updated Construction'!$C:$C,1,'Updated Construction'!$E:$E,"&lt;="&amp;Heron!AI$9,'Updated Construction'!$E:$E,"&gt;"&amp;Heron!AH$9)</f>
        <v>5221094.5199999996</v>
      </c>
      <c r="AJ103" s="33">
        <f>SUMIFS(Xero!$F:$F,Xero!$B:$B,Heron!AJ$9,Xero!$A:$A,Heron!$A$6,Xero!$E:$E,Heron!$A103)+SUMIFS('Updated Construction'!$F:$F,'Updated Construction'!$C:$C,1,'Updated Construction'!$E:$E,"&lt;="&amp;Heron!AJ$9,'Updated Construction'!$E:$E,"&gt;"&amp;Heron!AI$9)</f>
        <v>10559669.02</v>
      </c>
      <c r="AK103" s="33">
        <f>SUMIFS(Xero!$F:$F,Xero!$B:$B,Heron!AK$9,Xero!$A:$A,Heron!$A$6,Xero!$E:$E,Heron!$A103)+SUMIFS('Updated Construction'!$F:$F,'Updated Construction'!$C:$C,1,'Updated Construction'!$E:$E,"&lt;="&amp;Heron!AK$9,'Updated Construction'!$E:$E,"&gt;"&amp;Heron!AJ$9)</f>
        <v>3086415.9</v>
      </c>
      <c r="AL103" s="33">
        <f>SUMIFS(Xero!$F:$F,Xero!$B:$B,Heron!AL$9,Xero!$A:$A,Heron!$A$6,Xero!$E:$E,Heron!$A103)+SUMIFS('Updated Construction'!$F:$F,'Updated Construction'!$C:$C,1,'Updated Construction'!$E:$E,"&lt;="&amp;Heron!AL$9,'Updated Construction'!$E:$E,"&gt;"&amp;Heron!AK$9)</f>
        <v>2951807.99</v>
      </c>
      <c r="AM103" s="33">
        <f>SUMIFS(Xero!$F:$F,Xero!$B:$B,Heron!AM$9,Xero!$A:$A,Heron!$A$6,Xero!$E:$E,Heron!$A103)+SUMIFS('Updated Construction'!$F:$F,'Updated Construction'!$C:$C,1,'Updated Construction'!$E:$E,"&lt;="&amp;Heron!AM$9,'Updated Construction'!$E:$E,"&gt;"&amp;Heron!AL$9)</f>
        <v>7338334.5899999999</v>
      </c>
      <c r="AN103" s="33">
        <f>SUMIFS(Xero!$F:$F,Xero!$B:$B,Heron!AN$9,Xero!$A:$A,Heron!$A$6,Xero!$E:$E,Heron!$A103)+SUMIFS('Updated Construction'!$F:$F,'Updated Construction'!$C:$C,1,'Updated Construction'!$E:$E,"&lt;="&amp;Heron!AN$9,'Updated Construction'!$E:$E,"&gt;"&amp;Heron!AM$9)</f>
        <v>6171784.1699999999</v>
      </c>
      <c r="AO103" s="33">
        <f>SUMIFS(Xero!$F:$F,Xero!$B:$B,Heron!AO$9,Xero!$A:$A,Heron!$A$6,Xero!$E:$E,Heron!$A103)+SUMIFS('Updated Construction'!$F:$F,'Updated Construction'!$C:$C,1,'Updated Construction'!$E:$E,"&lt;="&amp;Heron!AO$9,'Updated Construction'!$E:$E,"&gt;"&amp;Heron!AN$9)</f>
        <v>8074233.5999999996</v>
      </c>
      <c r="AP103" s="33">
        <f>SUMIFS(Xero!$F:$F,Xero!$B:$B,Heron!AP$9,Xero!$A:$A,Heron!$A$6,Xero!$E:$E,Heron!$A103)+SUMIFS('Updated Construction'!$F:$F,'Updated Construction'!$C:$C,1,'Updated Construction'!$E:$E,"&lt;="&amp;Heron!AP$9,'Updated Construction'!$E:$E,"&gt;"&amp;Heron!AO$9)</f>
        <v>9799548.0500000007</v>
      </c>
      <c r="AQ103" s="33">
        <f>SUMIFS(Xero!$F:$F,Xero!$B:$B,Heron!AQ$9,Xero!$A:$A,Heron!$A$6,Xero!$E:$E,Heron!$A103)+SUMIFS('Updated Construction'!$F:$F,'Updated Construction'!$C:$C,1,'Updated Construction'!$E:$E,"&lt;="&amp;Heron!AQ$9,'Updated Construction'!$E:$E,"&gt;"&amp;Heron!AP$9)</f>
        <v>6278035.29</v>
      </c>
      <c r="AR103" s="33">
        <f>SUMIFS(Xero!$F:$F,Xero!$B:$B,Heron!AR$9,Xero!$A:$A,Heron!$A$6,Xero!$E:$E,Heron!$A103)+SUMIFS('Updated Construction'!$F:$F,'Updated Construction'!$C:$C,1,'Updated Construction'!$E:$E,"&lt;="&amp;Heron!AR$9,'Updated Construction'!$E:$E,"&gt;"&amp;Heron!AQ$9)</f>
        <v>2294188.73</v>
      </c>
      <c r="AS103" s="33">
        <f>SUMIFS(Xero!$F:$F,Xero!$B:$B,Heron!AS$9,Xero!$A:$A,Heron!$A$6,Xero!$E:$E,Heron!$A103)+SUMIFS('Updated Construction'!$F:$F,'Updated Construction'!$C:$C,1,'Updated Construction'!$E:$E,"&lt;="&amp;Heron!AS$9,'Updated Construction'!$E:$E,"&gt;"&amp;Heron!AR$9)</f>
        <v>905461.7</v>
      </c>
      <c r="AT103" s="33">
        <f>SUMIFS(Xero!$F:$F,Xero!$B:$B,Heron!AT$9,Xero!$A:$A,Heron!$A$6,Xero!$E:$E,Heron!$A103)+SUMIFS('Updated Construction'!$F:$F,'Updated Construction'!$C:$C,1,'Updated Construction'!$E:$E,"&lt;="&amp;Heron!AT$9,'Updated Construction'!$E:$E,"&gt;"&amp;Heron!AS$9)</f>
        <v>521355.27</v>
      </c>
      <c r="AU103" s="33">
        <f>SUMIFS(Xero!$F:$F,Xero!$B:$B,Heron!AU$9,Xero!$A:$A,Heron!$A$6,Xero!$E:$E,Heron!$A103)+SUMIFS('Updated Construction'!$F:$F,'Updated Construction'!$C:$C,1,'Updated Construction'!$E:$E,"&lt;="&amp;Heron!AU$9,'Updated Construction'!$E:$E,"&gt;"&amp;Heron!AT$9)</f>
        <v>789237.73</v>
      </c>
      <c r="AV103" s="33">
        <f>SUMIFS(Xero!$F:$F,Xero!$B:$B,Heron!AV$9,Xero!$A:$A,Heron!$A$6,Xero!$E:$E,Heron!$A103)+SUMIFS('Updated Construction'!$F:$F,'Updated Construction'!$C:$C,1,'Updated Construction'!$E:$E,"&lt;="&amp;Heron!AV$9,'Updated Construction'!$E:$E,"&gt;"&amp;Heron!AU$9)</f>
        <v>0</v>
      </c>
      <c r="AW103" s="33">
        <f>SUMIFS(Xero!$F:$F,Xero!$B:$B,Heron!AW$9,Xero!$A:$A,Heron!$A$6,Xero!$E:$E,Heron!$A103)+SUMIFS('Updated Construction'!$F:$F,'Updated Construction'!$C:$C,1,'Updated Construction'!$E:$E,"&lt;="&amp;Heron!AW$9,'Updated Construction'!$E:$E,"&gt;"&amp;Heron!AV$9)</f>
        <v>0</v>
      </c>
      <c r="AX103" s="33">
        <f>SUMIFS(Xero!$F:$F,Xero!$B:$B,Heron!AX$9,Xero!$A:$A,Heron!$A$6,Xero!$E:$E,Heron!$A103)+SUMIFS('Updated Construction'!$F:$F,'Updated Construction'!$C:$C,1,'Updated Construction'!$E:$E,"&lt;="&amp;Heron!AX$9,'Updated Construction'!$E:$E,"&gt;"&amp;Heron!AW$9)</f>
        <v>0</v>
      </c>
      <c r="AY103" s="33">
        <f>SUMIFS(Xero!$F:$F,Xero!$B:$B,Heron!AY$9,Xero!$A:$A,Heron!$A$6,Xero!$E:$E,Heron!$A103)+SUMIFS('Updated Construction'!$F:$F,'Updated Construction'!$C:$C,1,'Updated Construction'!$E:$E,"&lt;="&amp;Heron!AY$9,'Updated Construction'!$E:$E,"&gt;"&amp;Heron!AX$9)</f>
        <v>0</v>
      </c>
      <c r="AZ103" s="33">
        <f>SUMIFS(Xero!$F:$F,Xero!$B:$B,Heron!AZ$9,Xero!$A:$A,Heron!$A$6,Xero!$E:$E,Heron!$A103)+SUMIFS('Updated Construction'!$F:$F,'Updated Construction'!$C:$C,1,'Updated Construction'!$E:$E,"&lt;="&amp;Heron!AZ$9,'Updated Construction'!$E:$E,"&gt;"&amp;Heron!AY$9)</f>
        <v>0</v>
      </c>
      <c r="BA103" s="33">
        <f>SUMIFS(Xero!$F:$F,Xero!$B:$B,Heron!BA$9,Xero!$A:$A,Heron!$A$6,Xero!$E:$E,Heron!$A103)+SUMIFS('Updated Construction'!$F:$F,'Updated Construction'!$C:$C,1,'Updated Construction'!$E:$E,"&lt;="&amp;Heron!BA$9,'Updated Construction'!$E:$E,"&gt;"&amp;Heron!AZ$9)</f>
        <v>0</v>
      </c>
      <c r="BB103" s="33">
        <f>SUMIFS(Xero!$F:$F,Xero!$B:$B,Heron!BB$9,Xero!$A:$A,Heron!$A$6,Xero!$E:$E,Heron!$A103)+SUMIFS('Updated Construction'!$F:$F,'Updated Construction'!$C:$C,1,'Updated Construction'!$E:$E,"&lt;="&amp;Heron!BB$9,'Updated Construction'!$E:$E,"&gt;"&amp;Heron!BA$9)</f>
        <v>0</v>
      </c>
      <c r="BC103" s="33">
        <f>SUMIFS(Xero!$F:$F,Xero!$B:$B,Heron!BC$9,Xero!$A:$A,Heron!$A$6,Xero!$E:$E,Heron!$A103)+SUMIFS('Updated Construction'!$F:$F,'Updated Construction'!$C:$C,1,'Updated Construction'!$E:$E,"&lt;="&amp;Heron!BC$9,'Updated Construction'!$E:$E,"&gt;"&amp;Heron!BB$9)</f>
        <v>0</v>
      </c>
      <c r="BD103" s="33">
        <f>SUMIFS(Xero!$F:$F,Xero!$B:$B,Heron!BD$9,Xero!$A:$A,Heron!$A$6,Xero!$E:$E,Heron!$A103)+SUMIFS('Updated Construction'!$F:$F,'Updated Construction'!$C:$C,1,'Updated Construction'!$E:$E,"&lt;="&amp;Heron!BD$9,'Updated Construction'!$E:$E,"&gt;"&amp;Heron!BC$9)</f>
        <v>0</v>
      </c>
      <c r="BE103" s="33">
        <f>SUMIFS(Xero!$F:$F,Xero!$B:$B,Heron!BE$9,Xero!$A:$A,Heron!$A$6,Xero!$E:$E,Heron!$A103)+SUMIFS('Updated Construction'!$F:$F,'Updated Construction'!$C:$C,1,'Updated Construction'!$E:$E,"&lt;="&amp;Heron!BE$9,'Updated Construction'!$E:$E,"&gt;"&amp;Heron!BD$9)</f>
        <v>0</v>
      </c>
      <c r="BF103" s="32">
        <f t="shared" si="10"/>
        <v>92094104.13000001</v>
      </c>
      <c r="BG103" s="1">
        <f t="shared" si="11"/>
        <v>57260259.590000011</v>
      </c>
      <c r="BH103" s="1">
        <f t="shared" si="12"/>
        <v>34833844.539999999</v>
      </c>
    </row>
    <row r="104" spans="1:60" ht="16" x14ac:dyDescent="0.2">
      <c r="A104" s="31" t="s">
        <v>1496</v>
      </c>
      <c r="D104" s="33">
        <f>SUMIFS(Xero!$F:$F,Xero!$B:$B,Heron!D$9,Xero!$A:$A,Heron!$A$6,Xero!$E:$E,Heron!$A104)</f>
        <v>0</v>
      </c>
      <c r="E104" s="33">
        <f>SUMIFS(Xero!$F:$F,Xero!$B:$B,Heron!E$9,Xero!$A:$A,Heron!$A$6,Xero!$E:$E,Heron!$A104)</f>
        <v>0</v>
      </c>
      <c r="F104" s="33">
        <f>SUMIFS(Xero!$F:$F,Xero!$B:$B,Heron!F$9,Xero!$A:$A,Heron!$A$6,Xero!$E:$E,Heron!$A104)</f>
        <v>0</v>
      </c>
      <c r="G104" s="33">
        <f>SUMIFS(Xero!$F:$F,Xero!$B:$B,Heron!G$9,Xero!$A:$A,Heron!$A$6,Xero!$E:$E,Heron!$A104)</f>
        <v>0</v>
      </c>
      <c r="H104" s="33">
        <f>SUMIFS(Xero!$F:$F,Xero!$B:$B,Heron!H$9,Xero!$A:$A,Heron!$A$6,Xero!$E:$E,Heron!$A104)</f>
        <v>0</v>
      </c>
      <c r="I104" s="33">
        <f>SUMIFS(Xero!$F:$F,Xero!$B:$B,Heron!I$9,Xero!$A:$A,Heron!$A$6,Xero!$E:$E,Heron!$A104)</f>
        <v>0</v>
      </c>
      <c r="J104" s="33">
        <f>SUMIFS(Xero!$F:$F,Xero!$B:$B,Heron!J$9,Xero!$A:$A,Heron!$A$6,Xero!$E:$E,Heron!$A104)</f>
        <v>0</v>
      </c>
      <c r="K104" s="33">
        <f>SUMIFS(Xero!$F:$F,Xero!$B:$B,Heron!K$9,Xero!$A:$A,Heron!$A$6,Xero!$E:$E,Heron!$A104)</f>
        <v>0</v>
      </c>
      <c r="L104" s="33">
        <f>SUMIFS(Xero!$F:$F,Xero!$B:$B,Heron!L$9,Xero!$A:$A,Heron!$A$6,Xero!$E:$E,Heron!$A104)</f>
        <v>0</v>
      </c>
      <c r="M104" s="33">
        <f>SUMIFS(Xero!$F:$F,Xero!$B:$B,Heron!M$9,Xero!$A:$A,Heron!$A$6,Xero!$E:$E,Heron!$A104)</f>
        <v>0</v>
      </c>
      <c r="N104" s="33">
        <f>SUMIFS(Xero!$F:$F,Xero!$B:$B,Heron!N$9,Xero!$A:$A,Heron!$A$6,Xero!$E:$E,Heron!$A104)</f>
        <v>0</v>
      </c>
      <c r="O104" s="33">
        <f>SUMIFS(Xero!$F:$F,Xero!$B:$B,Heron!O$9,Xero!$A:$A,Heron!$A$6,Xero!$E:$E,Heron!$A104)</f>
        <v>0</v>
      </c>
      <c r="P104" s="33">
        <f>SUMIFS(Xero!$F:$F,Xero!$B:$B,Heron!P$9,Xero!$A:$A,Heron!$A$6,Xero!$E:$E,Heron!$A104)</f>
        <v>0</v>
      </c>
      <c r="Q104" s="33">
        <f>SUMIFS(Xero!$F:$F,Xero!$B:$B,Heron!Q$9,Xero!$A:$A,Heron!$A$6,Xero!$E:$E,Heron!$A104)</f>
        <v>0</v>
      </c>
      <c r="R104" s="33">
        <f>SUMIFS(Xero!$F:$F,Xero!$B:$B,Heron!R$9,Xero!$A:$A,Heron!$A$6,Xero!$E:$E,Heron!$A104)</f>
        <v>0</v>
      </c>
      <c r="S104" s="33">
        <f>SUMIFS(Xero!$F:$F,Xero!$B:$B,Heron!S$9,Xero!$A:$A,Heron!$A$6,Xero!$E:$E,Heron!$A104)</f>
        <v>0</v>
      </c>
      <c r="T104" s="33">
        <f>SUMIFS(Xero!$F:$F,Xero!$B:$B,Heron!T$9,Xero!$A:$A,Heron!$A$6,Xero!$E:$E,Heron!$A104)</f>
        <v>5914.78</v>
      </c>
      <c r="U104" s="33">
        <f>SUMIFS(Xero!$F:$F,Xero!$B:$B,Heron!U$9,Xero!$A:$A,Heron!$A$6,Xero!$E:$E,Heron!$A104)</f>
        <v>13772.72</v>
      </c>
      <c r="V104" s="33">
        <f>SUMIFS(Xero!$F:$F,Xero!$B:$B,Heron!V$9,Xero!$A:$A,Heron!$A$6,Xero!$E:$E,Heron!$A104)</f>
        <v>72905.279999999999</v>
      </c>
      <c r="W104" s="33">
        <f>SUMIFS(Xero!$F:$F,Xero!$B:$B,Heron!W$9,Xero!$A:$A,Heron!$A$6,Xero!$E:$E,Heron!$A104)</f>
        <v>18460.650000000001</v>
      </c>
      <c r="X104" s="33">
        <f>SUMIFS(Xero!$F:$F,Xero!$B:$B,Heron!X$9,Xero!$A:$A,Heron!$A$6,Xero!$E:$E,Heron!$A104)</f>
        <v>74859.360000000001</v>
      </c>
      <c r="Y104" s="33">
        <f>SUMIFS(Xero!$F:$F,Xero!$B:$B,Heron!Y$9,Xero!$A:$A,Heron!$A$6,Xero!$E:$E,Heron!$A104)</f>
        <v>10636.8</v>
      </c>
      <c r="Z104" s="33">
        <f>SUMIFS(Xero!$F:$F,Xero!$B:$B,Heron!Z$9,Xero!$A:$A,Heron!$A$6,Xero!$E:$E,Heron!$A104)</f>
        <v>40096.92</v>
      </c>
      <c r="AA104" s="33">
        <f>SUMIFS(Xero!$F:$F,Xero!$B:$B,Heron!AA$9,Xero!$A:$A,Heron!$A$6,Xero!$E:$E,Heron!$A104)</f>
        <v>66505.36</v>
      </c>
      <c r="AB104" s="33">
        <f>SUMIFS(Xero!$F:$F,Xero!$B:$B,Heron!AB$9,Xero!$A:$A,Heron!$A$6,Xero!$E:$E,Heron!$A104)</f>
        <v>263223.18</v>
      </c>
      <c r="AC104" s="33">
        <f>SUMIFS(Xero!$F:$F,Xero!$B:$B,Heron!AC$9,Xero!$A:$A,Heron!$A$6,Xero!$E:$E,Heron!$A104)</f>
        <v>111322.42</v>
      </c>
      <c r="AD104" s="33">
        <f>SUMIFS(Xero!$F:$F,Xero!$B:$B,Heron!AD$9,Xero!$A:$A,Heron!$A$6,Xero!$E:$E,Heron!$A104)</f>
        <v>61021.919999999998</v>
      </c>
      <c r="AE104" s="33">
        <f>SUMIFS(Xero!$F:$F,Xero!$B:$B,Heron!AE$9,Xero!$A:$A,Heron!$A$6,Xero!$E:$E,Heron!$A104)</f>
        <v>28694.560000000001</v>
      </c>
      <c r="AF104" s="33">
        <f>SUMIFS(Xero!$F:$F,Xero!$B:$B,Heron!AF$9,Xero!$A:$A,Heron!$A$6,Xero!$E:$E,Heron!$A104)</f>
        <v>24793.88</v>
      </c>
      <c r="AG104" s="33">
        <f>SUMIFS(Xero!$F:$F,Xero!$B:$B,Heron!AG$9,Xero!$A:$A,Heron!$A$6,Xero!$E:$E,Heron!$A104)</f>
        <v>43415.97</v>
      </c>
      <c r="AH104" s="33">
        <f>SUMIFS(Xero!$F:$F,Xero!$B:$B,Heron!AH$9,Xero!$A:$A,Heron!$A$6,Xero!$E:$E,Heron!$A104)</f>
        <v>10445.36</v>
      </c>
      <c r="AI104" s="33">
        <f>SUMIFS(Xero!$F:$F,Xero!$B:$B,Heron!AI$9,Xero!$A:$A,Heron!$A$6,Xero!$E:$E,Heron!$A104)</f>
        <v>2652.6</v>
      </c>
      <c r="AJ104" s="33">
        <f>SUMIFS(Xero!$F:$F,Xero!$B:$B,Heron!AJ$9,Xero!$A:$A,Heron!$A$6,Xero!$E:$E,Heron!$A104)</f>
        <v>1665.25</v>
      </c>
      <c r="AK104" s="33">
        <f>SUMIFS(Xero!$F:$F,Xero!$B:$B,Heron!AK$9,Xero!$A:$A,Heron!$A$6,Xero!$E:$E,Heron!$A104)</f>
        <v>1443.35</v>
      </c>
      <c r="AL104" s="33">
        <f>SUMIFS(Xero!$F:$F,Xero!$B:$B,Heron!AL$9,Xero!$A:$A,Heron!$A$6,Xero!$E:$E,Heron!$A104)</f>
        <v>518.37</v>
      </c>
      <c r="AM104" s="33">
        <f>SUMIFS(Xero!$F:$F,Xero!$B:$B,Heron!AM$9,Xero!$A:$A,Heron!$A$6,Xero!$E:$E,Heron!$A104)</f>
        <v>5069.8</v>
      </c>
      <c r="AN104" s="33">
        <f>SUMIFS(Xero!$F:$F,Xero!$B:$B,Heron!AN$9,Xero!$A:$A,Heron!$A$6,Xero!$E:$E,Heron!$A104)</f>
        <v>0</v>
      </c>
      <c r="AO104" s="33">
        <f>SUMIFS(Xero!$F:$F,Xero!$B:$B,Heron!AO$9,Xero!$A:$A,Heron!$A$6,Xero!$E:$E,Heron!$A104)</f>
        <v>0</v>
      </c>
      <c r="AP104" s="33">
        <f>SUMIFS(Xero!$F:$F,Xero!$B:$B,Heron!AP$9,Xero!$A:$A,Heron!$A$6,Xero!$E:$E,Heron!$A104)</f>
        <v>0</v>
      </c>
      <c r="AQ104" s="33">
        <f>SUMIFS(Xero!$F:$F,Xero!$B:$B,Heron!AQ$9,Xero!$A:$A,Heron!$A$6,Xero!$E:$E,Heron!$A104)</f>
        <v>0</v>
      </c>
      <c r="AR104" s="33">
        <f>SUMIFS(Xero!$F:$F,Xero!$B:$B,Heron!AR$9,Xero!$A:$A,Heron!$A$6,Xero!$E:$E,Heron!$A104)</f>
        <v>0</v>
      </c>
      <c r="AS104" s="33">
        <f>SUMIFS(Xero!$F:$F,Xero!$B:$B,Heron!AS$9,Xero!$A:$A,Heron!$A$6,Xero!$E:$E,Heron!$A104)</f>
        <v>0</v>
      </c>
      <c r="AT104" s="33">
        <f>SUMIFS(Xero!$F:$F,Xero!$B:$B,Heron!AT$9,Xero!$A:$A,Heron!$A$6,Xero!$E:$E,Heron!$A104)</f>
        <v>0</v>
      </c>
      <c r="AU104" s="33">
        <f>SUMIFS(Xero!$F:$F,Xero!$B:$B,Heron!AU$9,Xero!$A:$A,Heron!$A$6,Xero!$E:$E,Heron!$A104)</f>
        <v>0</v>
      </c>
      <c r="AV104" s="33">
        <f>SUMIFS(Xero!$F:$F,Xero!$B:$B,Heron!AV$9,Xero!$A:$A,Heron!$A$6,Xero!$E:$E,Heron!$A104)</f>
        <v>0</v>
      </c>
      <c r="AW104" s="33">
        <f>SUMIFS(Xero!$F:$F,Xero!$B:$B,Heron!AW$9,Xero!$A:$A,Heron!$A$6,Xero!$E:$E,Heron!$A104)</f>
        <v>0</v>
      </c>
      <c r="AX104" s="33">
        <f>SUMIFS(Xero!$F:$F,Xero!$B:$B,Heron!AX$9,Xero!$A:$A,Heron!$A$6,Xero!$E:$E,Heron!$A104)</f>
        <v>0</v>
      </c>
      <c r="AY104" s="33">
        <f>SUMIFS(Xero!$F:$F,Xero!$B:$B,Heron!AY$9,Xero!$A:$A,Heron!$A$6,Xero!$E:$E,Heron!$A104)</f>
        <v>0</v>
      </c>
      <c r="AZ104" s="33">
        <f>SUMIFS(Xero!$F:$F,Xero!$B:$B,Heron!AZ$9,Xero!$A:$A,Heron!$A$6,Xero!$E:$E,Heron!$A104)</f>
        <v>0</v>
      </c>
      <c r="BA104" s="33">
        <f>SUMIFS(Xero!$F:$F,Xero!$B:$B,Heron!BA$9,Xero!$A:$A,Heron!$A$6,Xero!$E:$E,Heron!$A104)</f>
        <v>0</v>
      </c>
      <c r="BB104" s="33">
        <f>SUMIFS(Xero!$F:$F,Xero!$B:$B,Heron!BB$9,Xero!$A:$A,Heron!$A$6,Xero!$E:$E,Heron!$A104)</f>
        <v>0</v>
      </c>
      <c r="BC104" s="33">
        <f>SUMIFS(Xero!$F:$F,Xero!$B:$B,Heron!BC$9,Xero!$A:$A,Heron!$A$6,Xero!$E:$E,Heron!$A104)</f>
        <v>0</v>
      </c>
      <c r="BD104" s="33">
        <f>SUMIFS(Xero!$F:$F,Xero!$B:$B,Heron!BD$9,Xero!$A:$A,Heron!$A$6,Xero!$E:$E,Heron!$A104)</f>
        <v>0</v>
      </c>
      <c r="BE104" s="33">
        <f>SUMIFS(Xero!$F:$F,Xero!$B:$B,Heron!BE$9,Xero!$A:$A,Heron!$A$6,Xero!$E:$E,Heron!$A104)</f>
        <v>0</v>
      </c>
      <c r="BF104" s="32">
        <f t="shared" si="10"/>
        <v>857418.53</v>
      </c>
      <c r="BG104" s="1">
        <f t="shared" si="11"/>
        <v>857418.53</v>
      </c>
      <c r="BH104" s="1">
        <f t="shared" si="12"/>
        <v>0</v>
      </c>
    </row>
    <row r="105" spans="1:60" ht="16" x14ac:dyDescent="0.2">
      <c r="A105" s="31" t="s">
        <v>1589</v>
      </c>
      <c r="D105" s="33">
        <f>SUMIFS(Xero!$F:$F,Xero!$B:$B,Heron!D$9,Xero!$A:$A,Heron!$A$6,Xero!$E:$E,Heron!$A105)</f>
        <v>0</v>
      </c>
      <c r="E105" s="33">
        <f>SUMIFS(Xero!$F:$F,Xero!$B:$B,Heron!E$9,Xero!$A:$A,Heron!$A$6,Xero!$E:$E,Heron!$A105)</f>
        <v>0</v>
      </c>
      <c r="F105" s="33">
        <f>SUMIFS(Xero!$F:$F,Xero!$B:$B,Heron!F$9,Xero!$A:$A,Heron!$A$6,Xero!$E:$E,Heron!$A105)</f>
        <v>0</v>
      </c>
      <c r="G105" s="33">
        <f>SUMIFS(Xero!$F:$F,Xero!$B:$B,Heron!G$9,Xero!$A:$A,Heron!$A$6,Xero!$E:$E,Heron!$A105)</f>
        <v>0</v>
      </c>
      <c r="H105" s="33">
        <f>SUMIFS(Xero!$F:$F,Xero!$B:$B,Heron!H$9,Xero!$A:$A,Heron!$A$6,Xero!$E:$E,Heron!$A105)</f>
        <v>0</v>
      </c>
      <c r="I105" s="33">
        <f>SUMIFS(Xero!$F:$F,Xero!$B:$B,Heron!I$9,Xero!$A:$A,Heron!$A$6,Xero!$E:$E,Heron!$A105)</f>
        <v>0</v>
      </c>
      <c r="J105" s="33">
        <f>SUMIFS(Xero!$F:$F,Xero!$B:$B,Heron!J$9,Xero!$A:$A,Heron!$A$6,Xero!$E:$E,Heron!$A105)</f>
        <v>0</v>
      </c>
      <c r="K105" s="33">
        <f>SUMIFS(Xero!$F:$F,Xero!$B:$B,Heron!K$9,Xero!$A:$A,Heron!$A$6,Xero!$E:$E,Heron!$A105)</f>
        <v>0</v>
      </c>
      <c r="L105" s="33">
        <f>SUMIFS(Xero!$F:$F,Xero!$B:$B,Heron!L$9,Xero!$A:$A,Heron!$A$6,Xero!$E:$E,Heron!$A105)</f>
        <v>0</v>
      </c>
      <c r="M105" s="33">
        <f>SUMIFS(Xero!$F:$F,Xero!$B:$B,Heron!M$9,Xero!$A:$A,Heron!$A$6,Xero!$E:$E,Heron!$A105)</f>
        <v>0</v>
      </c>
      <c r="N105" s="33">
        <f>SUMIFS(Xero!$F:$F,Xero!$B:$B,Heron!N$9,Xero!$A:$A,Heron!$A$6,Xero!$E:$E,Heron!$A105)</f>
        <v>0</v>
      </c>
      <c r="O105" s="33">
        <f>SUMIFS(Xero!$F:$F,Xero!$B:$B,Heron!O$9,Xero!$A:$A,Heron!$A$6,Xero!$E:$E,Heron!$A105)</f>
        <v>0</v>
      </c>
      <c r="P105" s="33">
        <f>SUMIFS(Xero!$F:$F,Xero!$B:$B,Heron!P$9,Xero!$A:$A,Heron!$A$6,Xero!$E:$E,Heron!$A105)</f>
        <v>0</v>
      </c>
      <c r="Q105" s="33">
        <f>SUMIFS(Xero!$F:$F,Xero!$B:$B,Heron!Q$9,Xero!$A:$A,Heron!$A$6,Xero!$E:$E,Heron!$A105)</f>
        <v>0</v>
      </c>
      <c r="R105" s="33">
        <f>SUMIFS(Xero!$F:$F,Xero!$B:$B,Heron!R$9,Xero!$A:$A,Heron!$A$6,Xero!$E:$E,Heron!$A105)</f>
        <v>0</v>
      </c>
      <c r="S105" s="33">
        <f>SUMIFS(Xero!$F:$F,Xero!$B:$B,Heron!S$9,Xero!$A:$A,Heron!$A$6,Xero!$E:$E,Heron!$A105)</f>
        <v>0</v>
      </c>
      <c r="T105" s="33">
        <f>SUMIFS(Xero!$F:$F,Xero!$B:$B,Heron!T$9,Xero!$A:$A,Heron!$A$6,Xero!$E:$E,Heron!$A105)</f>
        <v>0</v>
      </c>
      <c r="U105" s="33">
        <f>SUMIFS(Xero!$F:$F,Xero!$B:$B,Heron!U$9,Xero!$A:$A,Heron!$A$6,Xero!$E:$E,Heron!$A105)</f>
        <v>0</v>
      </c>
      <c r="V105" s="33">
        <f>SUMIFS(Xero!$F:$F,Xero!$B:$B,Heron!V$9,Xero!$A:$A,Heron!$A$6,Xero!$E:$E,Heron!$A105)</f>
        <v>0</v>
      </c>
      <c r="W105" s="33">
        <f>SUMIFS(Xero!$F:$F,Xero!$B:$B,Heron!W$9,Xero!$A:$A,Heron!$A$6,Xero!$E:$E,Heron!$A105)</f>
        <v>0</v>
      </c>
      <c r="X105" s="33">
        <f>SUMIFS(Xero!$F:$F,Xero!$B:$B,Heron!X$9,Xero!$A:$A,Heron!$A$6,Xero!$E:$E,Heron!$A105)</f>
        <v>0</v>
      </c>
      <c r="Y105" s="33">
        <f>SUMIFS(Xero!$F:$F,Xero!$B:$B,Heron!Y$9,Xero!$A:$A,Heron!$A$6,Xero!$E:$E,Heron!$A105)</f>
        <v>0</v>
      </c>
      <c r="Z105" s="33">
        <f>SUMIFS(Xero!$F:$F,Xero!$B:$B,Heron!Z$9,Xero!$A:$A,Heron!$A$6,Xero!$E:$E,Heron!$A105)</f>
        <v>1404.78</v>
      </c>
      <c r="AA105" s="33">
        <f>SUMIFS(Xero!$F:$F,Xero!$B:$B,Heron!AA$9,Xero!$A:$A,Heron!$A$6,Xero!$E:$E,Heron!$A105)</f>
        <v>2895.63</v>
      </c>
      <c r="AB105" s="33">
        <f>SUMIFS(Xero!$F:$F,Xero!$B:$B,Heron!AB$9,Xero!$A:$A,Heron!$A$6,Xero!$E:$E,Heron!$A105)</f>
        <v>0</v>
      </c>
      <c r="AC105" s="33">
        <f>SUMIFS(Xero!$F:$F,Xero!$B:$B,Heron!AC$9,Xero!$A:$A,Heron!$A$6,Xero!$E:$E,Heron!$A105)</f>
        <v>78.260000000000005</v>
      </c>
      <c r="AD105" s="33">
        <f>SUMIFS(Xero!$F:$F,Xero!$B:$B,Heron!AD$9,Xero!$A:$A,Heron!$A$6,Xero!$E:$E,Heron!$A105)</f>
        <v>2170.4499999999998</v>
      </c>
      <c r="AE105" s="33">
        <f>SUMIFS(Xero!$F:$F,Xero!$B:$B,Heron!AE$9,Xero!$A:$A,Heron!$A$6,Xero!$E:$E,Heron!$A105)</f>
        <v>8882.14</v>
      </c>
      <c r="AF105" s="33">
        <f>SUMIFS(Xero!$F:$F,Xero!$B:$B,Heron!AF$9,Xero!$A:$A,Heron!$A$6,Xero!$E:$E,Heron!$A105)</f>
        <v>107.39</v>
      </c>
      <c r="AG105" s="33">
        <f>SUMIFS(Xero!$F:$F,Xero!$B:$B,Heron!AG$9,Xero!$A:$A,Heron!$A$6,Xero!$E:$E,Heron!$A105)</f>
        <v>3776.28</v>
      </c>
      <c r="AH105" s="33">
        <f>SUMIFS(Xero!$F:$F,Xero!$B:$B,Heron!AH$9,Xero!$A:$A,Heron!$A$6,Xero!$E:$E,Heron!$A105)</f>
        <v>5743.47</v>
      </c>
      <c r="AI105" s="33">
        <f>SUMIFS(Xero!$F:$F,Xero!$B:$B,Heron!AI$9,Xero!$A:$A,Heron!$A$6,Xero!$E:$E,Heron!$A105)</f>
        <v>1652.17</v>
      </c>
      <c r="AJ105" s="33">
        <f>SUMIFS(Xero!$F:$F,Xero!$B:$B,Heron!AJ$9,Xero!$A:$A,Heron!$A$6,Xero!$E:$E,Heron!$A105)</f>
        <v>5843.48</v>
      </c>
      <c r="AK105" s="33">
        <f>SUMIFS(Xero!$F:$F,Xero!$B:$B,Heron!AK$9,Xero!$A:$A,Heron!$A$6,Xero!$E:$E,Heron!$A105)</f>
        <v>2242.61</v>
      </c>
      <c r="AL105" s="33">
        <f>SUMIFS(Xero!$F:$F,Xero!$B:$B,Heron!AL$9,Xero!$A:$A,Heron!$A$6,Xero!$E:$E,Heron!$A105)</f>
        <v>3036.13</v>
      </c>
      <c r="AM105" s="33">
        <f>SUMIFS(Xero!$F:$F,Xero!$B:$B,Heron!AM$9,Xero!$A:$A,Heron!$A$6,Xero!$E:$E,Heron!$A105)</f>
        <v>2256.52</v>
      </c>
      <c r="AN105" s="33">
        <f>SUMIFS(Xero!$F:$F,Xero!$B:$B,Heron!AN$9,Xero!$A:$A,Heron!$A$6,Xero!$E:$E,Heron!$A105)</f>
        <v>0</v>
      </c>
      <c r="AO105" s="33">
        <f>SUMIFS(Xero!$F:$F,Xero!$B:$B,Heron!AO$9,Xero!$A:$A,Heron!$A$6,Xero!$E:$E,Heron!$A105)</f>
        <v>0</v>
      </c>
      <c r="AP105" s="33">
        <f>SUMIFS(Xero!$F:$F,Xero!$B:$B,Heron!AP$9,Xero!$A:$A,Heron!$A$6,Xero!$E:$E,Heron!$A105)</f>
        <v>0</v>
      </c>
      <c r="AQ105" s="33">
        <f>SUMIFS(Xero!$F:$F,Xero!$B:$B,Heron!AQ$9,Xero!$A:$A,Heron!$A$6,Xero!$E:$E,Heron!$A105)</f>
        <v>0</v>
      </c>
      <c r="AR105" s="33">
        <f>SUMIFS(Xero!$F:$F,Xero!$B:$B,Heron!AR$9,Xero!$A:$A,Heron!$A$6,Xero!$E:$E,Heron!$A105)</f>
        <v>0</v>
      </c>
      <c r="AS105" s="33">
        <f>SUMIFS(Xero!$F:$F,Xero!$B:$B,Heron!AS$9,Xero!$A:$A,Heron!$A$6,Xero!$E:$E,Heron!$A105)</f>
        <v>0</v>
      </c>
      <c r="AT105" s="33">
        <f>SUMIFS(Xero!$F:$F,Xero!$B:$B,Heron!AT$9,Xero!$A:$A,Heron!$A$6,Xero!$E:$E,Heron!$A105)</f>
        <v>0</v>
      </c>
      <c r="AU105" s="33">
        <f>SUMIFS(Xero!$F:$F,Xero!$B:$B,Heron!AU$9,Xero!$A:$A,Heron!$A$6,Xero!$E:$E,Heron!$A105)</f>
        <v>0</v>
      </c>
      <c r="AV105" s="33">
        <f>SUMIFS(Xero!$F:$F,Xero!$B:$B,Heron!AV$9,Xero!$A:$A,Heron!$A$6,Xero!$E:$E,Heron!$A105)</f>
        <v>0</v>
      </c>
      <c r="AW105" s="33">
        <f>SUMIFS(Xero!$F:$F,Xero!$B:$B,Heron!AW$9,Xero!$A:$A,Heron!$A$6,Xero!$E:$E,Heron!$A105)</f>
        <v>0</v>
      </c>
      <c r="AX105" s="33">
        <f>SUMIFS(Xero!$F:$F,Xero!$B:$B,Heron!AX$9,Xero!$A:$A,Heron!$A$6,Xero!$E:$E,Heron!$A105)</f>
        <v>0</v>
      </c>
      <c r="AY105" s="33">
        <f>SUMIFS(Xero!$F:$F,Xero!$B:$B,Heron!AY$9,Xero!$A:$A,Heron!$A$6,Xero!$E:$E,Heron!$A105)</f>
        <v>0</v>
      </c>
      <c r="AZ105" s="33">
        <f>SUMIFS(Xero!$F:$F,Xero!$B:$B,Heron!AZ$9,Xero!$A:$A,Heron!$A$6,Xero!$E:$E,Heron!$A105)</f>
        <v>0</v>
      </c>
      <c r="BA105" s="33">
        <f>SUMIFS(Xero!$F:$F,Xero!$B:$B,Heron!BA$9,Xero!$A:$A,Heron!$A$6,Xero!$E:$E,Heron!$A105)</f>
        <v>0</v>
      </c>
      <c r="BB105" s="33">
        <f>SUMIFS(Xero!$F:$F,Xero!$B:$B,Heron!BB$9,Xero!$A:$A,Heron!$A$6,Xero!$E:$E,Heron!$A105)</f>
        <v>0</v>
      </c>
      <c r="BC105" s="33">
        <f>SUMIFS(Xero!$F:$F,Xero!$B:$B,Heron!BC$9,Xero!$A:$A,Heron!$A$6,Xero!$E:$E,Heron!$A105)</f>
        <v>0</v>
      </c>
      <c r="BD105" s="33">
        <f>SUMIFS(Xero!$F:$F,Xero!$B:$B,Heron!BD$9,Xero!$A:$A,Heron!$A$6,Xero!$E:$E,Heron!$A105)</f>
        <v>0</v>
      </c>
      <c r="BE105" s="33">
        <f>SUMIFS(Xero!$F:$F,Xero!$B:$B,Heron!BE$9,Xero!$A:$A,Heron!$A$6,Xero!$E:$E,Heron!$A105)</f>
        <v>0</v>
      </c>
      <c r="BF105" s="32">
        <f t="shared" si="10"/>
        <v>40089.30999999999</v>
      </c>
      <c r="BG105" s="1">
        <f t="shared" si="11"/>
        <v>40089.30999999999</v>
      </c>
      <c r="BH105" s="1">
        <f t="shared" si="12"/>
        <v>0</v>
      </c>
    </row>
    <row r="106" spans="1:60" ht="16" x14ac:dyDescent="0.2">
      <c r="A106" s="31" t="s">
        <v>1119</v>
      </c>
      <c r="D106" s="34">
        <f>SUMIFS('Other Costs'!$D:$D,'Other Costs'!$A:$A,Heron!$A106,'Other Costs'!$C:$C,"&lt;="&amp;Heron!D$9,'Other Costs'!$C:$C,"&gt;"&amp;Heron!C$9)</f>
        <v>0</v>
      </c>
      <c r="E106" s="34">
        <f>SUMIFS('Other Costs'!$D:$D,'Other Costs'!$A:$A,Heron!$A106,'Other Costs'!$C:$C,"&lt;="&amp;Heron!E$9,'Other Costs'!$C:$C,"&gt;"&amp;Heron!D$9)</f>
        <v>0</v>
      </c>
      <c r="F106" s="34">
        <f>SUMIFS('Other Costs'!$D:$D,'Other Costs'!$A:$A,Heron!$A106,'Other Costs'!$C:$C,"&lt;="&amp;Heron!F$9,'Other Costs'!$C:$C,"&gt;"&amp;Heron!E$9)</f>
        <v>0</v>
      </c>
      <c r="G106" s="34">
        <f>SUMIFS('Other Costs'!$D:$D,'Other Costs'!$A:$A,Heron!$A106,'Other Costs'!$C:$C,"&lt;="&amp;Heron!G$9,'Other Costs'!$C:$C,"&gt;"&amp;Heron!F$9)</f>
        <v>0</v>
      </c>
      <c r="H106" s="34">
        <f>SUMIFS('Other Costs'!$D:$D,'Other Costs'!$A:$A,Heron!$A106,'Other Costs'!$C:$C,"&lt;="&amp;Heron!H$9,'Other Costs'!$C:$C,"&gt;"&amp;Heron!G$9)</f>
        <v>0</v>
      </c>
      <c r="I106" s="34">
        <f>SUMIFS('Other Costs'!$D:$D,'Other Costs'!$A:$A,Heron!$A106,'Other Costs'!$C:$C,"&lt;="&amp;Heron!I$9,'Other Costs'!$C:$C,"&gt;"&amp;Heron!H$9)</f>
        <v>0</v>
      </c>
      <c r="J106" s="34">
        <f>SUMIFS('Other Costs'!$D:$D,'Other Costs'!$A:$A,Heron!$A106,'Other Costs'!$C:$C,"&lt;="&amp;Heron!J$9,'Other Costs'!$C:$C,"&gt;"&amp;Heron!I$9)</f>
        <v>0</v>
      </c>
      <c r="K106" s="34">
        <f>SUMIFS('Other Costs'!$D:$D,'Other Costs'!$A:$A,Heron!$A106,'Other Costs'!$C:$C,"&lt;="&amp;Heron!K$9,'Other Costs'!$C:$C,"&gt;"&amp;Heron!J$9)</f>
        <v>0</v>
      </c>
      <c r="L106" s="34">
        <f>SUMIFS('Other Costs'!$D:$D,'Other Costs'!$A:$A,Heron!$A106,'Other Costs'!$C:$C,"&lt;="&amp;Heron!L$9,'Other Costs'!$C:$C,"&gt;"&amp;Heron!K$9)</f>
        <v>0</v>
      </c>
      <c r="M106" s="34">
        <f>SUMIFS('Other Costs'!$D:$D,'Other Costs'!$A:$A,Heron!$A106,'Other Costs'!$C:$C,"&lt;="&amp;Heron!M$9,'Other Costs'!$C:$C,"&gt;"&amp;Heron!L$9)</f>
        <v>0</v>
      </c>
      <c r="N106" s="34">
        <f>SUMIFS('Other Costs'!$D:$D,'Other Costs'!$A:$A,Heron!$A106,'Other Costs'!$C:$C,"&lt;="&amp;Heron!N$9,'Other Costs'!$C:$C,"&gt;"&amp;Heron!M$9)</f>
        <v>0</v>
      </c>
      <c r="O106" s="34">
        <f>SUMIFS('Other Costs'!$D:$D,'Other Costs'!$A:$A,Heron!$A106,'Other Costs'!$C:$C,"&lt;="&amp;Heron!O$9,'Other Costs'!$C:$C,"&gt;"&amp;Heron!N$9)</f>
        <v>0</v>
      </c>
      <c r="P106" s="34">
        <f>SUMIFS('Other Costs'!$D:$D,'Other Costs'!$A:$A,Heron!$A106,'Other Costs'!$C:$C,"&lt;="&amp;Heron!P$9,'Other Costs'!$C:$C,"&gt;"&amp;Heron!O$9)</f>
        <v>0</v>
      </c>
      <c r="Q106" s="34">
        <f>SUMIFS('Other Costs'!$D:$D,'Other Costs'!$A:$A,Heron!$A106,'Other Costs'!$C:$C,"&lt;="&amp;Heron!Q$9,'Other Costs'!$C:$C,"&gt;"&amp;Heron!P$9)</f>
        <v>0</v>
      </c>
      <c r="R106" s="34">
        <f>SUMIFS('Other Costs'!$D:$D,'Other Costs'!$A:$A,Heron!$A106,'Other Costs'!$C:$C,"&lt;="&amp;Heron!R$9,'Other Costs'!$C:$C,"&gt;"&amp;Heron!Q$9)</f>
        <v>0</v>
      </c>
      <c r="S106" s="34">
        <f>SUMIFS('Other Costs'!$D:$D,'Other Costs'!$A:$A,Heron!$A106,'Other Costs'!$C:$C,"&lt;="&amp;Heron!S$9,'Other Costs'!$C:$C,"&gt;"&amp;Heron!R$9)</f>
        <v>0</v>
      </c>
      <c r="T106" s="34">
        <f>SUMIFS('Other Costs'!$D:$D,'Other Costs'!$A:$A,Heron!$A106,'Other Costs'!$C:$C,"&lt;="&amp;Heron!T$9,'Other Costs'!$C:$C,"&gt;"&amp;Heron!S$9)</f>
        <v>0</v>
      </c>
      <c r="U106" s="34">
        <f>SUMIFS('Other Costs'!$D:$D,'Other Costs'!$A:$A,Heron!$A106,'Other Costs'!$C:$C,"&lt;="&amp;Heron!U$9,'Other Costs'!$C:$C,"&gt;"&amp;Heron!T$9)</f>
        <v>0</v>
      </c>
      <c r="V106" s="34">
        <f>SUMIFS('Other Costs'!$D:$D,'Other Costs'!$A:$A,Heron!$A106,'Other Costs'!$C:$C,"&lt;="&amp;Heron!V$9,'Other Costs'!$C:$C,"&gt;"&amp;Heron!U$9)</f>
        <v>0</v>
      </c>
      <c r="W106" s="34">
        <f>SUMIFS('Other Costs'!$D:$D,'Other Costs'!$A:$A,Heron!$A106,'Other Costs'!$C:$C,"&lt;="&amp;Heron!W$9,'Other Costs'!$C:$C,"&gt;"&amp;Heron!V$9)</f>
        <v>0</v>
      </c>
      <c r="X106" s="34">
        <f>SUMIFS('Other Costs'!$D:$D,'Other Costs'!$A:$A,Heron!$A106,'Other Costs'!$C:$C,"&lt;="&amp;Heron!X$9,'Other Costs'!$C:$C,"&gt;"&amp;Heron!W$9)</f>
        <v>0</v>
      </c>
      <c r="Y106" s="34">
        <f>SUMIFS('Other Costs'!$D:$D,'Other Costs'!$A:$A,Heron!$A106,'Other Costs'!$C:$C,"&lt;="&amp;Heron!Y$9,'Other Costs'!$C:$C,"&gt;"&amp;Heron!X$9)</f>
        <v>0</v>
      </c>
      <c r="Z106" s="34">
        <f>SUMIFS('Other Costs'!$D:$D,'Other Costs'!$A:$A,Heron!$A106,'Other Costs'!$C:$C,"&lt;="&amp;Heron!Z$9,'Other Costs'!$C:$C,"&gt;"&amp;Heron!Y$9)</f>
        <v>0</v>
      </c>
      <c r="AA106" s="34">
        <f>SUMIFS('Other Costs'!$D:$D,'Other Costs'!$A:$A,Heron!$A106,'Other Costs'!$C:$C,"&lt;="&amp;Heron!AA$9,'Other Costs'!$C:$C,"&gt;"&amp;Heron!Z$9)</f>
        <v>0</v>
      </c>
      <c r="AB106" s="34">
        <f>SUMIFS('Other Costs'!$D:$D,'Other Costs'!$A:$A,Heron!$A106,'Other Costs'!$C:$C,"&lt;="&amp;Heron!AB$9,'Other Costs'!$C:$C,"&gt;"&amp;Heron!AA$9)</f>
        <v>0</v>
      </c>
      <c r="AC106" s="34">
        <f>SUMIFS('Other Costs'!$D:$D,'Other Costs'!$A:$A,Heron!$A106,'Other Costs'!$C:$C,"&lt;="&amp;Heron!AC$9,'Other Costs'!$C:$C,"&gt;"&amp;Heron!AB$9)</f>
        <v>0</v>
      </c>
      <c r="AD106" s="34">
        <f>SUMIFS('Other Costs'!$D:$D,'Other Costs'!$A:$A,Heron!$A106,'Other Costs'!$C:$C,"&lt;="&amp;Heron!AD$9,'Other Costs'!$C:$C,"&gt;"&amp;Heron!AC$9)</f>
        <v>0</v>
      </c>
      <c r="AE106" s="34">
        <f>SUMIFS('Other Costs'!$D:$D,'Other Costs'!$A:$A,Heron!$A106,'Other Costs'!$C:$C,"&lt;="&amp;Heron!AE$9,'Other Costs'!$C:$C,"&gt;"&amp;Heron!AD$9)</f>
        <v>0</v>
      </c>
      <c r="AF106" s="34">
        <f>SUMIFS('Other Costs'!$D:$D,'Other Costs'!$A:$A,Heron!$A106,'Other Costs'!$C:$C,"&lt;="&amp;Heron!AF$9,'Other Costs'!$C:$C,"&gt;"&amp;Heron!AE$9)</f>
        <v>0</v>
      </c>
      <c r="AG106" s="34">
        <f>SUMIFS('Other Costs'!$D:$D,'Other Costs'!$A:$A,Heron!$A106,'Other Costs'!$C:$C,"&lt;="&amp;Heron!AG$9,'Other Costs'!$C:$C,"&gt;"&amp;Heron!AF$9)</f>
        <v>0</v>
      </c>
      <c r="AH106" s="34">
        <f>SUMIFS('Other Costs'!$D:$D,'Other Costs'!$A:$A,Heron!$A106,'Other Costs'!$C:$C,"&lt;="&amp;Heron!AH$9,'Other Costs'!$C:$C,"&gt;"&amp;Heron!AG$9)</f>
        <v>0</v>
      </c>
      <c r="AI106" s="34">
        <f>SUMIFS('Other Costs'!$D:$D,'Other Costs'!$A:$A,Heron!$A106,'Other Costs'!$C:$C,"&lt;="&amp;Heron!AI$9,'Other Costs'!$C:$C,"&gt;"&amp;Heron!AH$9)</f>
        <v>5125504.8499999996</v>
      </c>
      <c r="AJ106" s="34">
        <f>SUMIFS('Other Costs'!$D:$D,'Other Costs'!$A:$A,Heron!$A106,'Other Costs'!$C:$C,"&lt;="&amp;Heron!AJ$9,'Other Costs'!$C:$C,"&gt;"&amp;Heron!AI$9)</f>
        <v>314037.88</v>
      </c>
      <c r="AK106" s="34">
        <f>SUMIFS('Other Costs'!$D:$D,'Other Costs'!$A:$A,Heron!$A106,'Other Costs'!$C:$C,"&lt;="&amp;Heron!AK$9,'Other Costs'!$C:$C,"&gt;"&amp;Heron!AJ$9)</f>
        <v>314037.88</v>
      </c>
      <c r="AL106" s="34">
        <f>SUMIFS('Other Costs'!$D:$D,'Other Costs'!$A:$A,Heron!$A106,'Other Costs'!$C:$C,"&lt;="&amp;Heron!AL$9,'Other Costs'!$C:$C,"&gt;"&amp;Heron!AK$9)</f>
        <v>314037.88</v>
      </c>
      <c r="AM106" s="34">
        <f>SUMIFS('Other Costs'!$D:$D,'Other Costs'!$A:$A,Heron!$A106,'Other Costs'!$C:$C,"&lt;="&amp;Heron!AM$9,'Other Costs'!$C:$C,"&gt;"&amp;Heron!AL$9)</f>
        <v>314037.88</v>
      </c>
      <c r="AN106" s="34">
        <f>SUMIFS('Other Costs'!$D:$D,'Other Costs'!$A:$A,Heron!$A106,'Other Costs'!$C:$C,"&lt;="&amp;Heron!AN$9,'Other Costs'!$C:$C,"&gt;"&amp;Heron!AM$9)</f>
        <v>314037.88</v>
      </c>
      <c r="AO106" s="34">
        <f>SUMIFS('Other Costs'!$D:$D,'Other Costs'!$A:$A,Heron!$A106,'Other Costs'!$C:$C,"&lt;="&amp;Heron!AO$9,'Other Costs'!$C:$C,"&gt;"&amp;Heron!AN$9)</f>
        <v>314037.88</v>
      </c>
      <c r="AP106" s="34">
        <f>SUMIFS('Other Costs'!$D:$D,'Other Costs'!$A:$A,Heron!$A106,'Other Costs'!$C:$C,"&lt;="&amp;Heron!AP$9,'Other Costs'!$C:$C,"&gt;"&amp;Heron!AO$9)</f>
        <v>314037.88</v>
      </c>
      <c r="AQ106" s="34">
        <f>SUMIFS('Other Costs'!$D:$D,'Other Costs'!$A:$A,Heron!$A106,'Other Costs'!$C:$C,"&lt;="&amp;Heron!AQ$9,'Other Costs'!$C:$C,"&gt;"&amp;Heron!AP$9)</f>
        <v>314037.88</v>
      </c>
      <c r="AR106" s="34">
        <f>SUMIFS('Other Costs'!$D:$D,'Other Costs'!$A:$A,Heron!$A106,'Other Costs'!$C:$C,"&lt;="&amp;Heron!AR$9,'Other Costs'!$C:$C,"&gt;"&amp;Heron!AQ$9)</f>
        <v>314037.88</v>
      </c>
      <c r="AS106" s="34">
        <f>SUMIFS('Other Costs'!$D:$D,'Other Costs'!$A:$A,Heron!$A106,'Other Costs'!$C:$C,"&lt;="&amp;Heron!AS$9,'Other Costs'!$C:$C,"&gt;"&amp;Heron!AR$9)</f>
        <v>314037.88</v>
      </c>
      <c r="AT106" s="34">
        <f>SUMIFS('Other Costs'!$D:$D,'Other Costs'!$A:$A,Heron!$A106,'Other Costs'!$C:$C,"&lt;="&amp;Heron!AT$9,'Other Costs'!$C:$C,"&gt;"&amp;Heron!AS$9)</f>
        <v>314037.88</v>
      </c>
      <c r="AU106" s="34">
        <f>SUMIFS('Other Costs'!$D:$D,'Other Costs'!$A:$A,Heron!$A106,'Other Costs'!$C:$C,"&lt;="&amp;Heron!AU$9,'Other Costs'!$C:$C,"&gt;"&amp;Heron!AT$9)</f>
        <v>314037.88</v>
      </c>
      <c r="AV106" s="34">
        <f>SUMIFS('Other Costs'!$D:$D,'Other Costs'!$A:$A,Heron!$A106,'Other Costs'!$C:$C,"&lt;="&amp;Heron!AV$9,'Other Costs'!$C:$C,"&gt;"&amp;Heron!AU$9)</f>
        <v>314037.88</v>
      </c>
      <c r="AW106" s="34">
        <f>SUMIFS('Other Costs'!$D:$D,'Other Costs'!$A:$A,Heron!$A106,'Other Costs'!$C:$C,"&lt;="&amp;Heron!AW$9,'Other Costs'!$C:$C,"&gt;"&amp;Heron!AV$9)</f>
        <v>314037.88</v>
      </c>
      <c r="AX106" s="34">
        <f>SUMIFS('Other Costs'!$D:$D,'Other Costs'!$A:$A,Heron!$A106,'Other Costs'!$C:$C,"&lt;="&amp;Heron!AX$9,'Other Costs'!$C:$C,"&gt;"&amp;Heron!AW$9)</f>
        <v>314037.88</v>
      </c>
      <c r="AY106" s="34">
        <f>SUMIFS('Other Costs'!$D:$D,'Other Costs'!$A:$A,Heron!$A106,'Other Costs'!$C:$C,"&lt;="&amp;Heron!AY$9,'Other Costs'!$C:$C,"&gt;"&amp;Heron!AX$9)</f>
        <v>314037.88</v>
      </c>
      <c r="AZ106" s="34">
        <f>SUMIFS('Other Costs'!$D:$D,'Other Costs'!$A:$A,Heron!$A106,'Other Costs'!$C:$C,"&lt;="&amp;Heron!AZ$9,'Other Costs'!$C:$C,"&gt;"&amp;Heron!AY$9)</f>
        <v>0</v>
      </c>
      <c r="BA106" s="34">
        <f>SUMIFS('Other Costs'!$D:$D,'Other Costs'!$A:$A,Heron!$A106,'Other Costs'!$C:$C,"&lt;="&amp;Heron!BA$9,'Other Costs'!$C:$C,"&gt;"&amp;Heron!AZ$9)</f>
        <v>0</v>
      </c>
      <c r="BB106" s="34">
        <f>SUMIFS('Other Costs'!$D:$D,'Other Costs'!$A:$A,Heron!$A106,'Other Costs'!$C:$C,"&lt;="&amp;Heron!BB$9,'Other Costs'!$C:$C,"&gt;"&amp;Heron!BA$9)</f>
        <v>0</v>
      </c>
      <c r="BC106" s="34">
        <f>SUMIFS('Other Costs'!$D:$D,'Other Costs'!$A:$A,Heron!$A106,'Other Costs'!$C:$C,"&lt;="&amp;Heron!BC$9,'Other Costs'!$C:$C,"&gt;"&amp;Heron!BB$9)</f>
        <v>0</v>
      </c>
      <c r="BD106" s="34">
        <f>SUMIFS('Other Costs'!$D:$D,'Other Costs'!$A:$A,Heron!$A106,'Other Costs'!$C:$C,"&lt;="&amp;Heron!BD$9,'Other Costs'!$C:$C,"&gt;"&amp;Heron!BC$9)</f>
        <v>0</v>
      </c>
      <c r="BE106" s="34">
        <f>SUMIFS('Other Costs'!$D:$D,'Other Costs'!$A:$A,Heron!$A106,'Other Costs'!$C:$C,"&lt;="&amp;Heron!BE$9,'Other Costs'!$C:$C,"&gt;"&amp;Heron!BD$9)</f>
        <v>0</v>
      </c>
      <c r="BF106" s="32">
        <f t="shared" si="10"/>
        <v>10150110.930000003</v>
      </c>
      <c r="BG106" s="1">
        <f t="shared" si="11"/>
        <v>6381656.3700000048</v>
      </c>
      <c r="BH106" s="1">
        <f t="shared" si="12"/>
        <v>3768454.5599999987</v>
      </c>
    </row>
    <row r="107" spans="1:60" ht="16" x14ac:dyDescent="0.2">
      <c r="A107" s="31" t="s">
        <v>1766</v>
      </c>
      <c r="D107" s="34">
        <f>SUMIFS('Other Costs'!$D:$D,'Other Costs'!$A:$A,Heron!$A107,'Other Costs'!$C:$C,"&lt;="&amp;Heron!D$9,'Other Costs'!$C:$C,"&gt;"&amp;Heron!C$9)</f>
        <v>0</v>
      </c>
      <c r="E107" s="34">
        <f>SUMIFS('Other Costs'!$D:$D,'Other Costs'!$A:$A,Heron!$A107,'Other Costs'!$C:$C,"&lt;="&amp;Heron!E$9,'Other Costs'!$C:$C,"&gt;"&amp;Heron!D$9)</f>
        <v>0</v>
      </c>
      <c r="F107" s="34">
        <f>SUMIFS('Other Costs'!$D:$D,'Other Costs'!$A:$A,Heron!$A107,'Other Costs'!$C:$C,"&lt;="&amp;Heron!F$9,'Other Costs'!$C:$C,"&gt;"&amp;Heron!E$9)</f>
        <v>0</v>
      </c>
      <c r="G107" s="34">
        <f>SUMIFS('Other Costs'!$D:$D,'Other Costs'!$A:$A,Heron!$A107,'Other Costs'!$C:$C,"&lt;="&amp;Heron!G$9,'Other Costs'!$C:$C,"&gt;"&amp;Heron!F$9)</f>
        <v>0</v>
      </c>
      <c r="H107" s="34">
        <f>SUMIFS('Other Costs'!$D:$D,'Other Costs'!$A:$A,Heron!$A107,'Other Costs'!$C:$C,"&lt;="&amp;Heron!H$9,'Other Costs'!$C:$C,"&gt;"&amp;Heron!G$9)</f>
        <v>0</v>
      </c>
      <c r="I107" s="34">
        <f>SUMIFS('Other Costs'!$D:$D,'Other Costs'!$A:$A,Heron!$A107,'Other Costs'!$C:$C,"&lt;="&amp;Heron!I$9,'Other Costs'!$C:$C,"&gt;"&amp;Heron!H$9)</f>
        <v>0</v>
      </c>
      <c r="J107" s="34">
        <f>SUMIFS('Other Costs'!$D:$D,'Other Costs'!$A:$A,Heron!$A107,'Other Costs'!$C:$C,"&lt;="&amp;Heron!J$9,'Other Costs'!$C:$C,"&gt;"&amp;Heron!I$9)</f>
        <v>0</v>
      </c>
      <c r="K107" s="34">
        <f>SUMIFS('Other Costs'!$D:$D,'Other Costs'!$A:$A,Heron!$A107,'Other Costs'!$C:$C,"&lt;="&amp;Heron!K$9,'Other Costs'!$C:$C,"&gt;"&amp;Heron!J$9)</f>
        <v>0</v>
      </c>
      <c r="L107" s="34">
        <f>SUMIFS('Other Costs'!$D:$D,'Other Costs'!$A:$A,Heron!$A107,'Other Costs'!$C:$C,"&lt;="&amp;Heron!L$9,'Other Costs'!$C:$C,"&gt;"&amp;Heron!K$9)</f>
        <v>0</v>
      </c>
      <c r="M107" s="34">
        <f>SUMIFS('Other Costs'!$D:$D,'Other Costs'!$A:$A,Heron!$A107,'Other Costs'!$C:$C,"&lt;="&amp;Heron!M$9,'Other Costs'!$C:$C,"&gt;"&amp;Heron!L$9)</f>
        <v>0</v>
      </c>
      <c r="N107" s="34">
        <f>SUMIFS('Other Costs'!$D:$D,'Other Costs'!$A:$A,Heron!$A107,'Other Costs'!$C:$C,"&lt;="&amp;Heron!N$9,'Other Costs'!$C:$C,"&gt;"&amp;Heron!M$9)</f>
        <v>0</v>
      </c>
      <c r="O107" s="34">
        <f>SUMIFS('Other Costs'!$D:$D,'Other Costs'!$A:$A,Heron!$A107,'Other Costs'!$C:$C,"&lt;="&amp;Heron!O$9,'Other Costs'!$C:$C,"&gt;"&amp;Heron!N$9)</f>
        <v>0</v>
      </c>
      <c r="P107" s="34">
        <f>SUMIFS('Other Costs'!$D:$D,'Other Costs'!$A:$A,Heron!$A107,'Other Costs'!$C:$C,"&lt;="&amp;Heron!P$9,'Other Costs'!$C:$C,"&gt;"&amp;Heron!O$9)</f>
        <v>0</v>
      </c>
      <c r="Q107" s="34">
        <f>SUMIFS('Other Costs'!$D:$D,'Other Costs'!$A:$A,Heron!$A107,'Other Costs'!$C:$C,"&lt;="&amp;Heron!Q$9,'Other Costs'!$C:$C,"&gt;"&amp;Heron!P$9)</f>
        <v>0</v>
      </c>
      <c r="R107" s="34">
        <f>SUMIFS('Other Costs'!$D:$D,'Other Costs'!$A:$A,Heron!$A107,'Other Costs'!$C:$C,"&lt;="&amp;Heron!R$9,'Other Costs'!$C:$C,"&gt;"&amp;Heron!Q$9)</f>
        <v>0</v>
      </c>
      <c r="S107" s="34">
        <f>SUMIFS('Other Costs'!$D:$D,'Other Costs'!$A:$A,Heron!$A107,'Other Costs'!$C:$C,"&lt;="&amp;Heron!S$9,'Other Costs'!$C:$C,"&gt;"&amp;Heron!R$9)</f>
        <v>0</v>
      </c>
      <c r="T107" s="34">
        <f>SUMIFS('Other Costs'!$D:$D,'Other Costs'!$A:$A,Heron!$A107,'Other Costs'!$C:$C,"&lt;="&amp;Heron!T$9,'Other Costs'!$C:$C,"&gt;"&amp;Heron!S$9)</f>
        <v>0</v>
      </c>
      <c r="U107" s="34">
        <f>SUMIFS('Other Costs'!$D:$D,'Other Costs'!$A:$A,Heron!$A107,'Other Costs'!$C:$C,"&lt;="&amp;Heron!U$9,'Other Costs'!$C:$C,"&gt;"&amp;Heron!T$9)</f>
        <v>0</v>
      </c>
      <c r="V107" s="34">
        <f>SUMIFS('Other Costs'!$D:$D,'Other Costs'!$A:$A,Heron!$A107,'Other Costs'!$C:$C,"&lt;="&amp;Heron!V$9,'Other Costs'!$C:$C,"&gt;"&amp;Heron!U$9)</f>
        <v>0</v>
      </c>
      <c r="W107" s="34">
        <f>SUMIFS('Other Costs'!$D:$D,'Other Costs'!$A:$A,Heron!$A107,'Other Costs'!$C:$C,"&lt;="&amp;Heron!W$9,'Other Costs'!$C:$C,"&gt;"&amp;Heron!V$9)</f>
        <v>0</v>
      </c>
      <c r="X107" s="34">
        <f>SUMIFS('Other Costs'!$D:$D,'Other Costs'!$A:$A,Heron!$A107,'Other Costs'!$C:$C,"&lt;="&amp;Heron!X$9,'Other Costs'!$C:$C,"&gt;"&amp;Heron!W$9)</f>
        <v>0</v>
      </c>
      <c r="Y107" s="34">
        <f>SUMIFS('Other Costs'!$D:$D,'Other Costs'!$A:$A,Heron!$A107,'Other Costs'!$C:$C,"&lt;="&amp;Heron!Y$9,'Other Costs'!$C:$C,"&gt;"&amp;Heron!X$9)</f>
        <v>0</v>
      </c>
      <c r="Z107" s="34">
        <f>SUMIFS('Other Costs'!$D:$D,'Other Costs'!$A:$A,Heron!$A107,'Other Costs'!$C:$C,"&lt;="&amp;Heron!Z$9,'Other Costs'!$C:$C,"&gt;"&amp;Heron!Y$9)</f>
        <v>0</v>
      </c>
      <c r="AA107" s="34">
        <f>SUMIFS('Other Costs'!$D:$D,'Other Costs'!$A:$A,Heron!$A107,'Other Costs'!$C:$C,"&lt;="&amp;Heron!AA$9,'Other Costs'!$C:$C,"&gt;"&amp;Heron!Z$9)</f>
        <v>0</v>
      </c>
      <c r="AB107" s="34">
        <f>SUMIFS('Other Costs'!$D:$D,'Other Costs'!$A:$A,Heron!$A107,'Other Costs'!$C:$C,"&lt;="&amp;Heron!AB$9,'Other Costs'!$C:$C,"&gt;"&amp;Heron!AA$9)</f>
        <v>0</v>
      </c>
      <c r="AC107" s="34">
        <f>SUMIFS('Other Costs'!$D:$D,'Other Costs'!$A:$A,Heron!$A107,'Other Costs'!$C:$C,"&lt;="&amp;Heron!AC$9,'Other Costs'!$C:$C,"&gt;"&amp;Heron!AB$9)</f>
        <v>0</v>
      </c>
      <c r="AD107" s="34">
        <f>SUMIFS('Other Costs'!$D:$D,'Other Costs'!$A:$A,Heron!$A107,'Other Costs'!$C:$C,"&lt;="&amp;Heron!AD$9,'Other Costs'!$C:$C,"&gt;"&amp;Heron!AC$9)</f>
        <v>0</v>
      </c>
      <c r="AE107" s="34">
        <f>SUMIFS('Other Costs'!$D:$D,'Other Costs'!$A:$A,Heron!$A107,'Other Costs'!$C:$C,"&lt;="&amp;Heron!AE$9,'Other Costs'!$C:$C,"&gt;"&amp;Heron!AD$9)</f>
        <v>0</v>
      </c>
      <c r="AF107" s="34">
        <f>SUMIFS('Other Costs'!$D:$D,'Other Costs'!$A:$A,Heron!$A107,'Other Costs'!$C:$C,"&lt;="&amp;Heron!AF$9,'Other Costs'!$C:$C,"&gt;"&amp;Heron!AE$9)</f>
        <v>0</v>
      </c>
      <c r="AG107" s="34">
        <f>SUMIFS('Other Costs'!$D:$D,'Other Costs'!$A:$A,Heron!$A107,'Other Costs'!$C:$C,"&lt;="&amp;Heron!AG$9,'Other Costs'!$C:$C,"&gt;"&amp;Heron!AF$9)</f>
        <v>0</v>
      </c>
      <c r="AH107" s="34">
        <f>SUMIFS('Other Costs'!$D:$D,'Other Costs'!$A:$A,Heron!$A107,'Other Costs'!$C:$C,"&lt;="&amp;Heron!AH$9,'Other Costs'!$C:$C,"&gt;"&amp;Heron!AG$9)</f>
        <v>0</v>
      </c>
      <c r="AI107" s="34">
        <f>SUMIFS('Other Costs'!$D:$D,'Other Costs'!$A:$A,Heron!$A107,'Other Costs'!$C:$C,"&lt;="&amp;Heron!AI$9,'Other Costs'!$C:$C,"&gt;"&amp;Heron!AH$9)</f>
        <v>5676905</v>
      </c>
      <c r="AJ107" s="34">
        <f>SUMIFS('Other Costs'!$D:$D,'Other Costs'!$A:$A,Heron!$A107,'Other Costs'!$C:$C,"&lt;="&amp;Heron!AJ$9,'Other Costs'!$C:$C,"&gt;"&amp;Heron!AI$9)</f>
        <v>392914.30200000003</v>
      </c>
      <c r="AK107" s="34">
        <f>SUMIFS('Other Costs'!$D:$D,'Other Costs'!$A:$A,Heron!$A107,'Other Costs'!$C:$C,"&lt;="&amp;Heron!AK$9,'Other Costs'!$C:$C,"&gt;"&amp;Heron!AJ$9)</f>
        <v>392914.30200000003</v>
      </c>
      <c r="AL107" s="34">
        <f>SUMIFS('Other Costs'!$D:$D,'Other Costs'!$A:$A,Heron!$A107,'Other Costs'!$C:$C,"&lt;="&amp;Heron!AL$9,'Other Costs'!$C:$C,"&gt;"&amp;Heron!AK$9)</f>
        <v>392914.30200000003</v>
      </c>
      <c r="AM107" s="34">
        <f>SUMIFS('Other Costs'!$D:$D,'Other Costs'!$A:$A,Heron!$A107,'Other Costs'!$C:$C,"&lt;="&amp;Heron!AM$9,'Other Costs'!$C:$C,"&gt;"&amp;Heron!AL$9)</f>
        <v>392914.30200000003</v>
      </c>
      <c r="AN107" s="34">
        <f>SUMIFS('Other Costs'!$D:$D,'Other Costs'!$A:$A,Heron!$A107,'Other Costs'!$C:$C,"&lt;="&amp;Heron!AN$9,'Other Costs'!$C:$C,"&gt;"&amp;Heron!AM$9)</f>
        <v>392914.30200000003</v>
      </c>
      <c r="AO107" s="34">
        <f>SUMIFS('Other Costs'!$D:$D,'Other Costs'!$A:$A,Heron!$A107,'Other Costs'!$C:$C,"&lt;="&amp;Heron!AO$9,'Other Costs'!$C:$C,"&gt;"&amp;Heron!AN$9)</f>
        <v>392914.30200000003</v>
      </c>
      <c r="AP107" s="34">
        <f>SUMIFS('Other Costs'!$D:$D,'Other Costs'!$A:$A,Heron!$A107,'Other Costs'!$C:$C,"&lt;="&amp;Heron!AP$9,'Other Costs'!$C:$C,"&gt;"&amp;Heron!AO$9)</f>
        <v>392914.30200000003</v>
      </c>
      <c r="AQ107" s="34">
        <f>SUMIFS('Other Costs'!$D:$D,'Other Costs'!$A:$A,Heron!$A107,'Other Costs'!$C:$C,"&lt;="&amp;Heron!AQ$9,'Other Costs'!$C:$C,"&gt;"&amp;Heron!AP$9)</f>
        <v>392914.30200000003</v>
      </c>
      <c r="AR107" s="34">
        <f>SUMIFS('Other Costs'!$D:$D,'Other Costs'!$A:$A,Heron!$A107,'Other Costs'!$C:$C,"&lt;="&amp;Heron!AR$9,'Other Costs'!$C:$C,"&gt;"&amp;Heron!AQ$9)</f>
        <v>392914.30200000003</v>
      </c>
      <c r="AS107" s="34">
        <f>SUMIFS('Other Costs'!$D:$D,'Other Costs'!$A:$A,Heron!$A107,'Other Costs'!$C:$C,"&lt;="&amp;Heron!AS$9,'Other Costs'!$C:$C,"&gt;"&amp;Heron!AR$9)</f>
        <v>392914.30200000003</v>
      </c>
      <c r="AT107" s="34">
        <f>SUMIFS('Other Costs'!$D:$D,'Other Costs'!$A:$A,Heron!$A107,'Other Costs'!$C:$C,"&lt;="&amp;Heron!AT$9,'Other Costs'!$C:$C,"&gt;"&amp;Heron!AS$9)</f>
        <v>392914.30200000003</v>
      </c>
      <c r="AU107" s="34">
        <f>SUMIFS('Other Costs'!$D:$D,'Other Costs'!$A:$A,Heron!$A107,'Other Costs'!$C:$C,"&lt;="&amp;Heron!AU$9,'Other Costs'!$C:$C,"&gt;"&amp;Heron!AT$9)</f>
        <v>392914.30200000003</v>
      </c>
      <c r="AV107" s="34">
        <f>SUMIFS('Other Costs'!$D:$D,'Other Costs'!$A:$A,Heron!$A107,'Other Costs'!$C:$C,"&lt;="&amp;Heron!AV$9,'Other Costs'!$C:$C,"&gt;"&amp;Heron!AU$9)</f>
        <v>392914.30200000003</v>
      </c>
      <c r="AW107" s="34">
        <f>SUMIFS('Other Costs'!$D:$D,'Other Costs'!$A:$A,Heron!$A107,'Other Costs'!$C:$C,"&lt;="&amp;Heron!AW$9,'Other Costs'!$C:$C,"&gt;"&amp;Heron!AV$9)</f>
        <v>392914.30200000003</v>
      </c>
      <c r="AX107" s="34">
        <f>SUMIFS('Other Costs'!$D:$D,'Other Costs'!$A:$A,Heron!$A107,'Other Costs'!$C:$C,"&lt;="&amp;Heron!AX$9,'Other Costs'!$C:$C,"&gt;"&amp;Heron!AW$9)</f>
        <v>392914.30200000003</v>
      </c>
      <c r="AY107" s="34">
        <f>SUMIFS('Other Costs'!$D:$D,'Other Costs'!$A:$A,Heron!$A107,'Other Costs'!$C:$C,"&lt;="&amp;Heron!AY$9,'Other Costs'!$C:$C,"&gt;"&amp;Heron!AX$9)</f>
        <v>392914.30200000003</v>
      </c>
      <c r="AZ107" s="34">
        <f>SUMIFS('Other Costs'!$D:$D,'Other Costs'!$A:$A,Heron!$A107,'Other Costs'!$C:$C,"&lt;="&amp;Heron!AZ$9,'Other Costs'!$C:$C,"&gt;"&amp;Heron!AY$9)</f>
        <v>0</v>
      </c>
      <c r="BA107" s="34">
        <f>SUMIFS('Other Costs'!$D:$D,'Other Costs'!$A:$A,Heron!$A107,'Other Costs'!$C:$C,"&lt;="&amp;Heron!BA$9,'Other Costs'!$C:$C,"&gt;"&amp;Heron!AZ$9)</f>
        <v>0</v>
      </c>
      <c r="BB107" s="34">
        <f>SUMIFS('Other Costs'!$D:$D,'Other Costs'!$A:$A,Heron!$A107,'Other Costs'!$C:$C,"&lt;="&amp;Heron!BB$9,'Other Costs'!$C:$C,"&gt;"&amp;Heron!BA$9)</f>
        <v>0</v>
      </c>
      <c r="BC107" s="34">
        <f>SUMIFS('Other Costs'!$D:$D,'Other Costs'!$A:$A,Heron!$A107,'Other Costs'!$C:$C,"&lt;="&amp;Heron!BC$9,'Other Costs'!$C:$C,"&gt;"&amp;Heron!BB$9)</f>
        <v>0</v>
      </c>
      <c r="BD107" s="34">
        <f>SUMIFS('Other Costs'!$D:$D,'Other Costs'!$A:$A,Heron!$A107,'Other Costs'!$C:$C,"&lt;="&amp;Heron!BD$9,'Other Costs'!$C:$C,"&gt;"&amp;Heron!BC$9)</f>
        <v>0</v>
      </c>
      <c r="BE107" s="34">
        <f>SUMIFS('Other Costs'!$D:$D,'Other Costs'!$A:$A,Heron!$A107,'Other Costs'!$C:$C,"&lt;="&amp;Heron!BE$9,'Other Costs'!$C:$C,"&gt;"&amp;Heron!BD$9)</f>
        <v>0</v>
      </c>
      <c r="BF107" s="32">
        <f t="shared" si="10"/>
        <v>11963533.831999993</v>
      </c>
      <c r="BG107" s="1">
        <f t="shared" si="11"/>
        <v>7248562.2079999922</v>
      </c>
      <c r="BH107" s="1">
        <f t="shared" si="12"/>
        <v>4714971.6240000008</v>
      </c>
    </row>
    <row r="108" spans="1:60" ht="16" x14ac:dyDescent="0.2">
      <c r="A108" s="31" t="s">
        <v>1768</v>
      </c>
      <c r="D108" s="34">
        <f>SUMIFS('Other Costs'!$D:$D,'Other Costs'!$A:$A,Heron!$A108,'Other Costs'!$C:$C,"&lt;="&amp;Heron!D$9,'Other Costs'!$C:$C,"&gt;"&amp;Heron!C$9)</f>
        <v>0</v>
      </c>
      <c r="E108" s="34">
        <f>SUMIFS('Other Costs'!$D:$D,'Other Costs'!$A:$A,Heron!$A108,'Other Costs'!$C:$C,"&lt;="&amp;Heron!E$9,'Other Costs'!$C:$C,"&gt;"&amp;Heron!D$9)</f>
        <v>0</v>
      </c>
      <c r="F108" s="34">
        <f>SUMIFS('Other Costs'!$D:$D,'Other Costs'!$A:$A,Heron!$A108,'Other Costs'!$C:$C,"&lt;="&amp;Heron!F$9,'Other Costs'!$C:$C,"&gt;"&amp;Heron!E$9)</f>
        <v>0</v>
      </c>
      <c r="G108" s="34">
        <f>SUMIFS('Other Costs'!$D:$D,'Other Costs'!$A:$A,Heron!$A108,'Other Costs'!$C:$C,"&lt;="&amp;Heron!G$9,'Other Costs'!$C:$C,"&gt;"&amp;Heron!F$9)</f>
        <v>0</v>
      </c>
      <c r="H108" s="34">
        <f>SUMIFS('Other Costs'!$D:$D,'Other Costs'!$A:$A,Heron!$A108,'Other Costs'!$C:$C,"&lt;="&amp;Heron!H$9,'Other Costs'!$C:$C,"&gt;"&amp;Heron!G$9)</f>
        <v>0</v>
      </c>
      <c r="I108" s="34">
        <f>SUMIFS('Other Costs'!$D:$D,'Other Costs'!$A:$A,Heron!$A108,'Other Costs'!$C:$C,"&lt;="&amp;Heron!I$9,'Other Costs'!$C:$C,"&gt;"&amp;Heron!H$9)</f>
        <v>0</v>
      </c>
      <c r="J108" s="34">
        <f>SUMIFS('Other Costs'!$D:$D,'Other Costs'!$A:$A,Heron!$A108,'Other Costs'!$C:$C,"&lt;="&amp;Heron!J$9,'Other Costs'!$C:$C,"&gt;"&amp;Heron!I$9)</f>
        <v>0</v>
      </c>
      <c r="K108" s="34">
        <f>SUMIFS('Other Costs'!$D:$D,'Other Costs'!$A:$A,Heron!$A108,'Other Costs'!$C:$C,"&lt;="&amp;Heron!K$9,'Other Costs'!$C:$C,"&gt;"&amp;Heron!J$9)</f>
        <v>0</v>
      </c>
      <c r="L108" s="34">
        <f>SUMIFS('Other Costs'!$D:$D,'Other Costs'!$A:$A,Heron!$A108,'Other Costs'!$C:$C,"&lt;="&amp;Heron!L$9,'Other Costs'!$C:$C,"&gt;"&amp;Heron!K$9)</f>
        <v>0</v>
      </c>
      <c r="M108" s="34">
        <f>SUMIFS('Other Costs'!$D:$D,'Other Costs'!$A:$A,Heron!$A108,'Other Costs'!$C:$C,"&lt;="&amp;Heron!M$9,'Other Costs'!$C:$C,"&gt;"&amp;Heron!L$9)</f>
        <v>0</v>
      </c>
      <c r="N108" s="34">
        <f>SUMIFS('Other Costs'!$D:$D,'Other Costs'!$A:$A,Heron!$A108,'Other Costs'!$C:$C,"&lt;="&amp;Heron!N$9,'Other Costs'!$C:$C,"&gt;"&amp;Heron!M$9)</f>
        <v>0</v>
      </c>
      <c r="O108" s="34">
        <f>SUMIFS('Other Costs'!$D:$D,'Other Costs'!$A:$A,Heron!$A108,'Other Costs'!$C:$C,"&lt;="&amp;Heron!O$9,'Other Costs'!$C:$C,"&gt;"&amp;Heron!N$9)</f>
        <v>0</v>
      </c>
      <c r="P108" s="34">
        <f>SUMIFS('Other Costs'!$D:$D,'Other Costs'!$A:$A,Heron!$A108,'Other Costs'!$C:$C,"&lt;="&amp;Heron!P$9,'Other Costs'!$C:$C,"&gt;"&amp;Heron!O$9)</f>
        <v>0</v>
      </c>
      <c r="Q108" s="34">
        <f>SUMIFS('Other Costs'!$D:$D,'Other Costs'!$A:$A,Heron!$A108,'Other Costs'!$C:$C,"&lt;="&amp;Heron!Q$9,'Other Costs'!$C:$C,"&gt;"&amp;Heron!P$9)</f>
        <v>0</v>
      </c>
      <c r="R108" s="34">
        <f>SUMIFS('Other Costs'!$D:$D,'Other Costs'!$A:$A,Heron!$A108,'Other Costs'!$C:$C,"&lt;="&amp;Heron!R$9,'Other Costs'!$C:$C,"&gt;"&amp;Heron!Q$9)</f>
        <v>0</v>
      </c>
      <c r="S108" s="34">
        <f>SUMIFS('Other Costs'!$D:$D,'Other Costs'!$A:$A,Heron!$A108,'Other Costs'!$C:$C,"&lt;="&amp;Heron!S$9,'Other Costs'!$C:$C,"&gt;"&amp;Heron!R$9)</f>
        <v>0</v>
      </c>
      <c r="T108" s="34">
        <f>SUMIFS('Other Costs'!$D:$D,'Other Costs'!$A:$A,Heron!$A108,'Other Costs'!$C:$C,"&lt;="&amp;Heron!T$9,'Other Costs'!$C:$C,"&gt;"&amp;Heron!S$9)</f>
        <v>0</v>
      </c>
      <c r="U108" s="34">
        <f>SUMIFS('Other Costs'!$D:$D,'Other Costs'!$A:$A,Heron!$A108,'Other Costs'!$C:$C,"&lt;="&amp;Heron!U$9,'Other Costs'!$C:$C,"&gt;"&amp;Heron!T$9)</f>
        <v>0</v>
      </c>
      <c r="V108" s="34">
        <f>SUMIFS('Other Costs'!$D:$D,'Other Costs'!$A:$A,Heron!$A108,'Other Costs'!$C:$C,"&lt;="&amp;Heron!V$9,'Other Costs'!$C:$C,"&gt;"&amp;Heron!U$9)</f>
        <v>0</v>
      </c>
      <c r="W108" s="34">
        <f>SUMIFS('Other Costs'!$D:$D,'Other Costs'!$A:$A,Heron!$A108,'Other Costs'!$C:$C,"&lt;="&amp;Heron!W$9,'Other Costs'!$C:$C,"&gt;"&amp;Heron!V$9)</f>
        <v>0</v>
      </c>
      <c r="X108" s="34">
        <f>SUMIFS('Other Costs'!$D:$D,'Other Costs'!$A:$A,Heron!$A108,'Other Costs'!$C:$C,"&lt;="&amp;Heron!X$9,'Other Costs'!$C:$C,"&gt;"&amp;Heron!W$9)</f>
        <v>0</v>
      </c>
      <c r="Y108" s="34">
        <f>SUMIFS('Other Costs'!$D:$D,'Other Costs'!$A:$A,Heron!$A108,'Other Costs'!$C:$C,"&lt;="&amp;Heron!Y$9,'Other Costs'!$C:$C,"&gt;"&amp;Heron!X$9)</f>
        <v>0</v>
      </c>
      <c r="Z108" s="34">
        <f>SUMIFS('Other Costs'!$D:$D,'Other Costs'!$A:$A,Heron!$A108,'Other Costs'!$C:$C,"&lt;="&amp;Heron!Z$9,'Other Costs'!$C:$C,"&gt;"&amp;Heron!Y$9)</f>
        <v>0</v>
      </c>
      <c r="AA108" s="34">
        <f>SUMIFS('Other Costs'!$D:$D,'Other Costs'!$A:$A,Heron!$A108,'Other Costs'!$C:$C,"&lt;="&amp;Heron!AA$9,'Other Costs'!$C:$C,"&gt;"&amp;Heron!Z$9)</f>
        <v>0</v>
      </c>
      <c r="AB108" s="34">
        <f>SUMIFS('Other Costs'!$D:$D,'Other Costs'!$A:$A,Heron!$A108,'Other Costs'!$C:$C,"&lt;="&amp;Heron!AB$9,'Other Costs'!$C:$C,"&gt;"&amp;Heron!AA$9)</f>
        <v>0</v>
      </c>
      <c r="AC108" s="34">
        <f>SUMIFS('Other Costs'!$D:$D,'Other Costs'!$A:$A,Heron!$A108,'Other Costs'!$C:$C,"&lt;="&amp;Heron!AC$9,'Other Costs'!$C:$C,"&gt;"&amp;Heron!AB$9)</f>
        <v>0</v>
      </c>
      <c r="AD108" s="34">
        <f>SUMIFS('Other Costs'!$D:$D,'Other Costs'!$A:$A,Heron!$A108,'Other Costs'!$C:$C,"&lt;="&amp;Heron!AD$9,'Other Costs'!$C:$C,"&gt;"&amp;Heron!AC$9)</f>
        <v>0</v>
      </c>
      <c r="AE108" s="34">
        <f>SUMIFS('Other Costs'!$D:$D,'Other Costs'!$A:$A,Heron!$A108,'Other Costs'!$C:$C,"&lt;="&amp;Heron!AE$9,'Other Costs'!$C:$C,"&gt;"&amp;Heron!AD$9)</f>
        <v>0</v>
      </c>
      <c r="AF108" s="34">
        <f>SUMIFS('Other Costs'!$D:$D,'Other Costs'!$A:$A,Heron!$A108,'Other Costs'!$C:$C,"&lt;="&amp;Heron!AF$9,'Other Costs'!$C:$C,"&gt;"&amp;Heron!AE$9)</f>
        <v>0</v>
      </c>
      <c r="AG108" s="34">
        <f>SUMIFS('Other Costs'!$D:$D,'Other Costs'!$A:$A,Heron!$A108,'Other Costs'!$C:$C,"&lt;="&amp;Heron!AG$9,'Other Costs'!$C:$C,"&gt;"&amp;Heron!AF$9)</f>
        <v>0</v>
      </c>
      <c r="AH108" s="34">
        <f>SUMIFS('Other Costs'!$D:$D,'Other Costs'!$A:$A,Heron!$A108,'Other Costs'!$C:$C,"&lt;="&amp;Heron!AH$9,'Other Costs'!$C:$C,"&gt;"&amp;Heron!AG$9)</f>
        <v>0</v>
      </c>
      <c r="AI108" s="34">
        <f>SUMIFS('Other Costs'!$D:$D,'Other Costs'!$A:$A,Heron!$A108,'Other Costs'!$C:$C,"&lt;="&amp;Heron!AI$9,'Other Costs'!$C:$C,"&gt;"&amp;Heron!AH$9)</f>
        <v>5361342.92</v>
      </c>
      <c r="AJ108" s="34">
        <f>SUMIFS('Other Costs'!$D:$D,'Other Costs'!$A:$A,Heron!$A108,'Other Costs'!$C:$C,"&lt;="&amp;Heron!AJ$9,'Other Costs'!$C:$C,"&gt;"&amp;Heron!AI$9)</f>
        <v>0</v>
      </c>
      <c r="AK108" s="34">
        <f>SUMIFS('Other Costs'!$D:$D,'Other Costs'!$A:$A,Heron!$A108,'Other Costs'!$C:$C,"&lt;="&amp;Heron!AK$9,'Other Costs'!$C:$C,"&gt;"&amp;Heron!AJ$9)</f>
        <v>0</v>
      </c>
      <c r="AL108" s="34">
        <f>SUMIFS('Other Costs'!$D:$D,'Other Costs'!$A:$A,Heron!$A108,'Other Costs'!$C:$C,"&lt;="&amp;Heron!AL$9,'Other Costs'!$C:$C,"&gt;"&amp;Heron!AK$9)</f>
        <v>0</v>
      </c>
      <c r="AM108" s="34">
        <f>SUMIFS('Other Costs'!$D:$D,'Other Costs'!$A:$A,Heron!$A108,'Other Costs'!$C:$C,"&lt;="&amp;Heron!AM$9,'Other Costs'!$C:$C,"&gt;"&amp;Heron!AL$9)</f>
        <v>0</v>
      </c>
      <c r="AN108" s="34">
        <f>SUMIFS('Other Costs'!$D:$D,'Other Costs'!$A:$A,Heron!$A108,'Other Costs'!$C:$C,"&lt;="&amp;Heron!AN$9,'Other Costs'!$C:$C,"&gt;"&amp;Heron!AM$9)</f>
        <v>0</v>
      </c>
      <c r="AO108" s="34">
        <f>SUMIFS('Other Costs'!$D:$D,'Other Costs'!$A:$A,Heron!$A108,'Other Costs'!$C:$C,"&lt;="&amp;Heron!AO$9,'Other Costs'!$C:$C,"&gt;"&amp;Heron!AN$9)</f>
        <v>0</v>
      </c>
      <c r="AP108" s="34">
        <f>SUMIFS('Other Costs'!$D:$D,'Other Costs'!$A:$A,Heron!$A108,'Other Costs'!$C:$C,"&lt;="&amp;Heron!AP$9,'Other Costs'!$C:$C,"&gt;"&amp;Heron!AO$9)</f>
        <v>0</v>
      </c>
      <c r="AQ108" s="34">
        <f>SUMIFS('Other Costs'!$D:$D,'Other Costs'!$A:$A,Heron!$A108,'Other Costs'!$C:$C,"&lt;="&amp;Heron!AQ$9,'Other Costs'!$C:$C,"&gt;"&amp;Heron!AP$9)</f>
        <v>0</v>
      </c>
      <c r="AR108" s="34">
        <f>SUMIFS('Other Costs'!$D:$D,'Other Costs'!$A:$A,Heron!$A108,'Other Costs'!$C:$C,"&lt;="&amp;Heron!AR$9,'Other Costs'!$C:$C,"&gt;"&amp;Heron!AQ$9)</f>
        <v>0</v>
      </c>
      <c r="AS108" s="34">
        <f>SUMIFS('Other Costs'!$D:$D,'Other Costs'!$A:$A,Heron!$A108,'Other Costs'!$C:$C,"&lt;="&amp;Heron!AS$9,'Other Costs'!$C:$C,"&gt;"&amp;Heron!AR$9)</f>
        <v>0</v>
      </c>
      <c r="AT108" s="34">
        <f>SUMIFS('Other Costs'!$D:$D,'Other Costs'!$A:$A,Heron!$A108,'Other Costs'!$C:$C,"&lt;="&amp;Heron!AT$9,'Other Costs'!$C:$C,"&gt;"&amp;Heron!AS$9)</f>
        <v>0</v>
      </c>
      <c r="AU108" s="34">
        <f>SUMIFS('Other Costs'!$D:$D,'Other Costs'!$A:$A,Heron!$A108,'Other Costs'!$C:$C,"&lt;="&amp;Heron!AU$9,'Other Costs'!$C:$C,"&gt;"&amp;Heron!AT$9)</f>
        <v>0</v>
      </c>
      <c r="AV108" s="34">
        <f>SUMIFS('Other Costs'!$D:$D,'Other Costs'!$A:$A,Heron!$A108,'Other Costs'!$C:$C,"&lt;="&amp;Heron!AV$9,'Other Costs'!$C:$C,"&gt;"&amp;Heron!AU$9)</f>
        <v>0</v>
      </c>
      <c r="AW108" s="34">
        <f>SUMIFS('Other Costs'!$D:$D,'Other Costs'!$A:$A,Heron!$A108,'Other Costs'!$C:$C,"&lt;="&amp;Heron!AW$9,'Other Costs'!$C:$C,"&gt;"&amp;Heron!AV$9)</f>
        <v>0</v>
      </c>
      <c r="AX108" s="34">
        <f>SUMIFS('Other Costs'!$D:$D,'Other Costs'!$A:$A,Heron!$A108,'Other Costs'!$C:$C,"&lt;="&amp;Heron!AX$9,'Other Costs'!$C:$C,"&gt;"&amp;Heron!AW$9)</f>
        <v>0</v>
      </c>
      <c r="AY108" s="34">
        <f>SUMIFS('Other Costs'!$D:$D,'Other Costs'!$A:$A,Heron!$A108,'Other Costs'!$C:$C,"&lt;="&amp;Heron!AY$9,'Other Costs'!$C:$C,"&gt;"&amp;Heron!AX$9)</f>
        <v>0</v>
      </c>
      <c r="AZ108" s="34">
        <f>SUMIFS('Other Costs'!$D:$D,'Other Costs'!$A:$A,Heron!$A108,'Other Costs'!$C:$C,"&lt;="&amp;Heron!AZ$9,'Other Costs'!$C:$C,"&gt;"&amp;Heron!AY$9)</f>
        <v>0</v>
      </c>
      <c r="BA108" s="34">
        <f>SUMIFS('Other Costs'!$D:$D,'Other Costs'!$A:$A,Heron!$A108,'Other Costs'!$C:$C,"&lt;="&amp;Heron!BA$9,'Other Costs'!$C:$C,"&gt;"&amp;Heron!AZ$9)</f>
        <v>0</v>
      </c>
      <c r="BB108" s="34">
        <f>SUMIFS('Other Costs'!$D:$D,'Other Costs'!$A:$A,Heron!$A108,'Other Costs'!$C:$C,"&lt;="&amp;Heron!BB$9,'Other Costs'!$C:$C,"&gt;"&amp;Heron!BA$9)</f>
        <v>0</v>
      </c>
      <c r="BC108" s="34">
        <f>SUMIFS('Other Costs'!$D:$D,'Other Costs'!$A:$A,Heron!$A108,'Other Costs'!$C:$C,"&lt;="&amp;Heron!BC$9,'Other Costs'!$C:$C,"&gt;"&amp;Heron!BB$9)</f>
        <v>0</v>
      </c>
      <c r="BD108" s="34">
        <f>SUMIFS('Other Costs'!$D:$D,'Other Costs'!$A:$A,Heron!$A108,'Other Costs'!$C:$C,"&lt;="&amp;Heron!BD$9,'Other Costs'!$C:$C,"&gt;"&amp;Heron!BC$9)</f>
        <v>0</v>
      </c>
      <c r="BE108" s="34">
        <f>SUMIFS('Other Costs'!$D:$D,'Other Costs'!$A:$A,Heron!$A108,'Other Costs'!$C:$C,"&lt;="&amp;Heron!BE$9,'Other Costs'!$C:$C,"&gt;"&amp;Heron!BD$9)</f>
        <v>0</v>
      </c>
      <c r="BF108" s="32">
        <f t="shared" si="10"/>
        <v>5361342.92</v>
      </c>
      <c r="BG108" s="1">
        <f t="shared" si="11"/>
        <v>5361342.92</v>
      </c>
      <c r="BH108" s="1">
        <f t="shared" si="12"/>
        <v>0</v>
      </c>
    </row>
    <row r="109" spans="1:60" ht="16" x14ac:dyDescent="0.2">
      <c r="A109" s="31" t="s">
        <v>1767</v>
      </c>
      <c r="D109" s="34">
        <f>SUMIFS('Other Costs'!$D:$D,'Other Costs'!$A:$A,Heron!$A109,'Other Costs'!$C:$C,"&lt;="&amp;Heron!D$9,'Other Costs'!$C:$C,"&gt;"&amp;Heron!C$9)</f>
        <v>0</v>
      </c>
      <c r="E109" s="34">
        <f>SUMIFS('Other Costs'!$D:$D,'Other Costs'!$A:$A,Heron!$A109,'Other Costs'!$C:$C,"&lt;="&amp;Heron!E$9,'Other Costs'!$C:$C,"&gt;"&amp;Heron!D$9)</f>
        <v>0</v>
      </c>
      <c r="F109" s="34">
        <f>SUMIFS('Other Costs'!$D:$D,'Other Costs'!$A:$A,Heron!$A109,'Other Costs'!$C:$C,"&lt;="&amp;Heron!F$9,'Other Costs'!$C:$C,"&gt;"&amp;Heron!E$9)</f>
        <v>0</v>
      </c>
      <c r="G109" s="34">
        <f>SUMIFS('Other Costs'!$D:$D,'Other Costs'!$A:$A,Heron!$A109,'Other Costs'!$C:$C,"&lt;="&amp;Heron!G$9,'Other Costs'!$C:$C,"&gt;"&amp;Heron!F$9)</f>
        <v>0</v>
      </c>
      <c r="H109" s="34">
        <f>SUMIFS('Other Costs'!$D:$D,'Other Costs'!$A:$A,Heron!$A109,'Other Costs'!$C:$C,"&lt;="&amp;Heron!H$9,'Other Costs'!$C:$C,"&gt;"&amp;Heron!G$9)</f>
        <v>0</v>
      </c>
      <c r="I109" s="34">
        <f>SUMIFS('Other Costs'!$D:$D,'Other Costs'!$A:$A,Heron!$A109,'Other Costs'!$C:$C,"&lt;="&amp;Heron!I$9,'Other Costs'!$C:$C,"&gt;"&amp;Heron!H$9)</f>
        <v>0</v>
      </c>
      <c r="J109" s="34">
        <f>SUMIFS('Other Costs'!$D:$D,'Other Costs'!$A:$A,Heron!$A109,'Other Costs'!$C:$C,"&lt;="&amp;Heron!J$9,'Other Costs'!$C:$C,"&gt;"&amp;Heron!I$9)</f>
        <v>0</v>
      </c>
      <c r="K109" s="34">
        <f>SUMIFS('Other Costs'!$D:$D,'Other Costs'!$A:$A,Heron!$A109,'Other Costs'!$C:$C,"&lt;="&amp;Heron!K$9,'Other Costs'!$C:$C,"&gt;"&amp;Heron!J$9)</f>
        <v>0</v>
      </c>
      <c r="L109" s="34">
        <f>SUMIFS('Other Costs'!$D:$D,'Other Costs'!$A:$A,Heron!$A109,'Other Costs'!$C:$C,"&lt;="&amp;Heron!L$9,'Other Costs'!$C:$C,"&gt;"&amp;Heron!K$9)</f>
        <v>0</v>
      </c>
      <c r="M109" s="34">
        <f>SUMIFS('Other Costs'!$D:$D,'Other Costs'!$A:$A,Heron!$A109,'Other Costs'!$C:$C,"&lt;="&amp;Heron!M$9,'Other Costs'!$C:$C,"&gt;"&amp;Heron!L$9)</f>
        <v>0</v>
      </c>
      <c r="N109" s="34">
        <f>SUMIFS('Other Costs'!$D:$D,'Other Costs'!$A:$A,Heron!$A109,'Other Costs'!$C:$C,"&lt;="&amp;Heron!N$9,'Other Costs'!$C:$C,"&gt;"&amp;Heron!M$9)</f>
        <v>0</v>
      </c>
      <c r="O109" s="34">
        <f>SUMIFS('Other Costs'!$D:$D,'Other Costs'!$A:$A,Heron!$A109,'Other Costs'!$C:$C,"&lt;="&amp;Heron!O$9,'Other Costs'!$C:$C,"&gt;"&amp;Heron!N$9)</f>
        <v>0</v>
      </c>
      <c r="P109" s="34">
        <f>SUMIFS('Other Costs'!$D:$D,'Other Costs'!$A:$A,Heron!$A109,'Other Costs'!$C:$C,"&lt;="&amp;Heron!P$9,'Other Costs'!$C:$C,"&gt;"&amp;Heron!O$9)</f>
        <v>0</v>
      </c>
      <c r="Q109" s="34">
        <f>SUMIFS('Other Costs'!$D:$D,'Other Costs'!$A:$A,Heron!$A109,'Other Costs'!$C:$C,"&lt;="&amp;Heron!Q$9,'Other Costs'!$C:$C,"&gt;"&amp;Heron!P$9)</f>
        <v>0</v>
      </c>
      <c r="R109" s="34">
        <f>SUMIFS('Other Costs'!$D:$D,'Other Costs'!$A:$A,Heron!$A109,'Other Costs'!$C:$C,"&lt;="&amp;Heron!R$9,'Other Costs'!$C:$C,"&gt;"&amp;Heron!Q$9)</f>
        <v>0</v>
      </c>
      <c r="S109" s="34">
        <f>SUMIFS('Other Costs'!$D:$D,'Other Costs'!$A:$A,Heron!$A109,'Other Costs'!$C:$C,"&lt;="&amp;Heron!S$9,'Other Costs'!$C:$C,"&gt;"&amp;Heron!R$9)</f>
        <v>0</v>
      </c>
      <c r="T109" s="34">
        <f>SUMIFS('Other Costs'!$D:$D,'Other Costs'!$A:$A,Heron!$A109,'Other Costs'!$C:$C,"&lt;="&amp;Heron!T$9,'Other Costs'!$C:$C,"&gt;"&amp;Heron!S$9)</f>
        <v>0</v>
      </c>
      <c r="U109" s="34">
        <f>SUMIFS('Other Costs'!$D:$D,'Other Costs'!$A:$A,Heron!$A109,'Other Costs'!$C:$C,"&lt;="&amp;Heron!U$9,'Other Costs'!$C:$C,"&gt;"&amp;Heron!T$9)</f>
        <v>0</v>
      </c>
      <c r="V109" s="34">
        <f>SUMIFS('Other Costs'!$D:$D,'Other Costs'!$A:$A,Heron!$A109,'Other Costs'!$C:$C,"&lt;="&amp;Heron!V$9,'Other Costs'!$C:$C,"&gt;"&amp;Heron!U$9)</f>
        <v>0</v>
      </c>
      <c r="W109" s="34">
        <f>SUMIFS('Other Costs'!$D:$D,'Other Costs'!$A:$A,Heron!$A109,'Other Costs'!$C:$C,"&lt;="&amp;Heron!W$9,'Other Costs'!$C:$C,"&gt;"&amp;Heron!V$9)</f>
        <v>0</v>
      </c>
      <c r="X109" s="34">
        <f>SUMIFS('Other Costs'!$D:$D,'Other Costs'!$A:$A,Heron!$A109,'Other Costs'!$C:$C,"&lt;="&amp;Heron!X$9,'Other Costs'!$C:$C,"&gt;"&amp;Heron!W$9)</f>
        <v>0</v>
      </c>
      <c r="Y109" s="34">
        <f>SUMIFS('Other Costs'!$D:$D,'Other Costs'!$A:$A,Heron!$A109,'Other Costs'!$C:$C,"&lt;="&amp;Heron!Y$9,'Other Costs'!$C:$C,"&gt;"&amp;Heron!X$9)</f>
        <v>0</v>
      </c>
      <c r="Z109" s="34">
        <f>SUMIFS('Other Costs'!$D:$D,'Other Costs'!$A:$A,Heron!$A109,'Other Costs'!$C:$C,"&lt;="&amp;Heron!Z$9,'Other Costs'!$C:$C,"&gt;"&amp;Heron!Y$9)</f>
        <v>0</v>
      </c>
      <c r="AA109" s="34">
        <f>SUMIFS('Other Costs'!$D:$D,'Other Costs'!$A:$A,Heron!$A109,'Other Costs'!$C:$C,"&lt;="&amp;Heron!AA$9,'Other Costs'!$C:$C,"&gt;"&amp;Heron!Z$9)</f>
        <v>0</v>
      </c>
      <c r="AB109" s="34">
        <f>SUMIFS('Other Costs'!$D:$D,'Other Costs'!$A:$A,Heron!$A109,'Other Costs'!$C:$C,"&lt;="&amp;Heron!AB$9,'Other Costs'!$C:$C,"&gt;"&amp;Heron!AA$9)</f>
        <v>0</v>
      </c>
      <c r="AC109" s="34">
        <f>SUMIFS('Other Costs'!$D:$D,'Other Costs'!$A:$A,Heron!$A109,'Other Costs'!$C:$C,"&lt;="&amp;Heron!AC$9,'Other Costs'!$C:$C,"&gt;"&amp;Heron!AB$9)</f>
        <v>0</v>
      </c>
      <c r="AD109" s="34">
        <f>SUMIFS('Other Costs'!$D:$D,'Other Costs'!$A:$A,Heron!$A109,'Other Costs'!$C:$C,"&lt;="&amp;Heron!AD$9,'Other Costs'!$C:$C,"&gt;"&amp;Heron!AC$9)</f>
        <v>0</v>
      </c>
      <c r="AE109" s="34">
        <f>SUMIFS('Other Costs'!$D:$D,'Other Costs'!$A:$A,Heron!$A109,'Other Costs'!$C:$C,"&lt;="&amp;Heron!AE$9,'Other Costs'!$C:$C,"&gt;"&amp;Heron!AD$9)</f>
        <v>0</v>
      </c>
      <c r="AF109" s="34">
        <f>SUMIFS('Other Costs'!$D:$D,'Other Costs'!$A:$A,Heron!$A109,'Other Costs'!$C:$C,"&lt;="&amp;Heron!AF$9,'Other Costs'!$C:$C,"&gt;"&amp;Heron!AE$9)</f>
        <v>0</v>
      </c>
      <c r="AG109" s="34">
        <f>SUMIFS('Other Costs'!$D:$D,'Other Costs'!$A:$A,Heron!$A109,'Other Costs'!$C:$C,"&lt;="&amp;Heron!AG$9,'Other Costs'!$C:$C,"&gt;"&amp;Heron!AF$9)</f>
        <v>0</v>
      </c>
      <c r="AH109" s="34">
        <f>SUMIFS('Other Costs'!$D:$D,'Other Costs'!$A:$A,Heron!$A109,'Other Costs'!$C:$C,"&lt;="&amp;Heron!AH$9,'Other Costs'!$C:$C,"&gt;"&amp;Heron!AG$9)</f>
        <v>0</v>
      </c>
      <c r="AI109" s="34">
        <f>SUMIFS('Other Costs'!$D:$D,'Other Costs'!$A:$A,Heron!$A109,'Other Costs'!$C:$C,"&lt;="&amp;Heron!AI$9,'Other Costs'!$C:$C,"&gt;"&amp;Heron!AH$9)</f>
        <v>17272544</v>
      </c>
      <c r="AJ109" s="34">
        <f>SUMIFS('Other Costs'!$D:$D,'Other Costs'!$A:$A,Heron!$A109,'Other Costs'!$C:$C,"&lt;="&amp;Heron!AJ$9,'Other Costs'!$C:$C,"&gt;"&amp;Heron!AI$9)</f>
        <v>800000</v>
      </c>
      <c r="AK109" s="34">
        <f>SUMIFS('Other Costs'!$D:$D,'Other Costs'!$A:$A,Heron!$A109,'Other Costs'!$C:$C,"&lt;="&amp;Heron!AK$9,'Other Costs'!$C:$C,"&gt;"&amp;Heron!AJ$9)</f>
        <v>800000</v>
      </c>
      <c r="AL109" s="34">
        <f>SUMIFS('Other Costs'!$D:$D,'Other Costs'!$A:$A,Heron!$A109,'Other Costs'!$C:$C,"&lt;="&amp;Heron!AL$9,'Other Costs'!$C:$C,"&gt;"&amp;Heron!AK$9)</f>
        <v>800000</v>
      </c>
      <c r="AM109" s="34">
        <f>SUMIFS('Other Costs'!$D:$D,'Other Costs'!$A:$A,Heron!$A109,'Other Costs'!$C:$C,"&lt;="&amp;Heron!AM$9,'Other Costs'!$C:$C,"&gt;"&amp;Heron!AL$9)</f>
        <v>800000</v>
      </c>
      <c r="AN109" s="34">
        <f>SUMIFS('Other Costs'!$D:$D,'Other Costs'!$A:$A,Heron!$A109,'Other Costs'!$C:$C,"&lt;="&amp;Heron!AN$9,'Other Costs'!$C:$C,"&gt;"&amp;Heron!AM$9)</f>
        <v>800000</v>
      </c>
      <c r="AO109" s="34">
        <f>SUMIFS('Other Costs'!$D:$D,'Other Costs'!$A:$A,Heron!$A109,'Other Costs'!$C:$C,"&lt;="&amp;Heron!AO$9,'Other Costs'!$C:$C,"&gt;"&amp;Heron!AN$9)</f>
        <v>800000</v>
      </c>
      <c r="AP109" s="34">
        <f>SUMIFS('Other Costs'!$D:$D,'Other Costs'!$A:$A,Heron!$A109,'Other Costs'!$C:$C,"&lt;="&amp;Heron!AP$9,'Other Costs'!$C:$C,"&gt;"&amp;Heron!AO$9)</f>
        <v>800000</v>
      </c>
      <c r="AQ109" s="34">
        <f>SUMIFS('Other Costs'!$D:$D,'Other Costs'!$A:$A,Heron!$A109,'Other Costs'!$C:$C,"&lt;="&amp;Heron!AQ$9,'Other Costs'!$C:$C,"&gt;"&amp;Heron!AP$9)</f>
        <v>800000</v>
      </c>
      <c r="AR109" s="34">
        <f>SUMIFS('Other Costs'!$D:$D,'Other Costs'!$A:$A,Heron!$A109,'Other Costs'!$C:$C,"&lt;="&amp;Heron!AR$9,'Other Costs'!$C:$C,"&gt;"&amp;Heron!AQ$9)</f>
        <v>800000</v>
      </c>
      <c r="AS109" s="34">
        <f>SUMIFS('Other Costs'!$D:$D,'Other Costs'!$A:$A,Heron!$A109,'Other Costs'!$C:$C,"&lt;="&amp;Heron!AS$9,'Other Costs'!$C:$C,"&gt;"&amp;Heron!AR$9)</f>
        <v>800000</v>
      </c>
      <c r="AT109" s="34">
        <f>SUMIFS('Other Costs'!$D:$D,'Other Costs'!$A:$A,Heron!$A109,'Other Costs'!$C:$C,"&lt;="&amp;Heron!AT$9,'Other Costs'!$C:$C,"&gt;"&amp;Heron!AS$9)</f>
        <v>800000</v>
      </c>
      <c r="AU109" s="34">
        <f>SUMIFS('Other Costs'!$D:$D,'Other Costs'!$A:$A,Heron!$A109,'Other Costs'!$C:$C,"&lt;="&amp;Heron!AU$9,'Other Costs'!$C:$C,"&gt;"&amp;Heron!AT$9)</f>
        <v>800000</v>
      </c>
      <c r="AV109" s="34">
        <f>SUMIFS('Other Costs'!$D:$D,'Other Costs'!$A:$A,Heron!$A109,'Other Costs'!$C:$C,"&lt;="&amp;Heron!AV$9,'Other Costs'!$C:$C,"&gt;"&amp;Heron!AU$9)</f>
        <v>800000</v>
      </c>
      <c r="AW109" s="34">
        <f>SUMIFS('Other Costs'!$D:$D,'Other Costs'!$A:$A,Heron!$A109,'Other Costs'!$C:$C,"&lt;="&amp;Heron!AW$9,'Other Costs'!$C:$C,"&gt;"&amp;Heron!AV$9)</f>
        <v>800000</v>
      </c>
      <c r="AX109" s="34">
        <f>SUMIFS('Other Costs'!$D:$D,'Other Costs'!$A:$A,Heron!$A109,'Other Costs'!$C:$C,"&lt;="&amp;Heron!AX$9,'Other Costs'!$C:$C,"&gt;"&amp;Heron!AW$9)</f>
        <v>800000</v>
      </c>
      <c r="AY109" s="34">
        <f>SUMIFS('Other Costs'!$D:$D,'Other Costs'!$A:$A,Heron!$A109,'Other Costs'!$C:$C,"&lt;="&amp;Heron!AY$9,'Other Costs'!$C:$C,"&gt;"&amp;Heron!AX$9)</f>
        <v>800000</v>
      </c>
      <c r="AZ109" s="34">
        <f>SUMIFS('Other Costs'!$D:$D,'Other Costs'!$A:$A,Heron!$A109,'Other Costs'!$C:$C,"&lt;="&amp;Heron!AZ$9,'Other Costs'!$C:$C,"&gt;"&amp;Heron!AY$9)</f>
        <v>0</v>
      </c>
      <c r="BA109" s="34">
        <f>SUMIFS('Other Costs'!$D:$D,'Other Costs'!$A:$A,Heron!$A109,'Other Costs'!$C:$C,"&lt;="&amp;Heron!BA$9,'Other Costs'!$C:$C,"&gt;"&amp;Heron!AZ$9)</f>
        <v>0</v>
      </c>
      <c r="BB109" s="34">
        <f>SUMIFS('Other Costs'!$D:$D,'Other Costs'!$A:$A,Heron!$A109,'Other Costs'!$C:$C,"&lt;="&amp;Heron!BB$9,'Other Costs'!$C:$C,"&gt;"&amp;Heron!BA$9)</f>
        <v>0</v>
      </c>
      <c r="BC109" s="34">
        <f>SUMIFS('Other Costs'!$D:$D,'Other Costs'!$A:$A,Heron!$A109,'Other Costs'!$C:$C,"&lt;="&amp;Heron!BC$9,'Other Costs'!$C:$C,"&gt;"&amp;Heron!BB$9)</f>
        <v>0</v>
      </c>
      <c r="BD109" s="34">
        <f>SUMIFS('Other Costs'!$D:$D,'Other Costs'!$A:$A,Heron!$A109,'Other Costs'!$C:$C,"&lt;="&amp;Heron!BD$9,'Other Costs'!$C:$C,"&gt;"&amp;Heron!BC$9)</f>
        <v>0</v>
      </c>
      <c r="BE109" s="34">
        <f>SUMIFS('Other Costs'!$D:$D,'Other Costs'!$A:$A,Heron!$A109,'Other Costs'!$C:$C,"&lt;="&amp;Heron!BE$9,'Other Costs'!$C:$C,"&gt;"&amp;Heron!BD$9)</f>
        <v>0</v>
      </c>
      <c r="BF109" s="32">
        <f t="shared" si="10"/>
        <v>30072544</v>
      </c>
      <c r="BG109" s="1">
        <f t="shared" si="11"/>
        <v>20472544</v>
      </c>
      <c r="BH109" s="1">
        <f t="shared" si="12"/>
        <v>9600000</v>
      </c>
    </row>
    <row r="110" spans="1:60" ht="16" thickBot="1" x14ac:dyDescent="0.25"/>
    <row r="111" spans="1:60" ht="20" thickBot="1" x14ac:dyDescent="0.3">
      <c r="A111" s="27" t="s">
        <v>1806</v>
      </c>
      <c r="D111" s="28">
        <f t="shared" ref="D111:AI111" si="13">SUM(D29:D109)</f>
        <v>5850</v>
      </c>
      <c r="E111" s="28">
        <f t="shared" si="13"/>
        <v>390.21000000000004</v>
      </c>
      <c r="F111" s="28">
        <f t="shared" si="13"/>
        <v>881.5</v>
      </c>
      <c r="G111" s="28">
        <f t="shared" si="13"/>
        <v>26203837.010000002</v>
      </c>
      <c r="H111" s="28">
        <f t="shared" si="13"/>
        <v>13180.93</v>
      </c>
      <c r="I111" s="28">
        <f t="shared" si="13"/>
        <v>7827.67</v>
      </c>
      <c r="J111" s="28">
        <f t="shared" si="13"/>
        <v>120255.42999999998</v>
      </c>
      <c r="K111" s="28">
        <f t="shared" si="13"/>
        <v>178617.94999999998</v>
      </c>
      <c r="L111" s="28">
        <f t="shared" si="13"/>
        <v>142578.49999999997</v>
      </c>
      <c r="M111" s="28">
        <f t="shared" si="13"/>
        <v>120587.93000000001</v>
      </c>
      <c r="N111" s="28">
        <f t="shared" si="13"/>
        <v>147580.71999999997</v>
      </c>
      <c r="O111" s="28">
        <f t="shared" si="13"/>
        <v>274566.64999999997</v>
      </c>
      <c r="P111" s="28">
        <f t="shared" si="13"/>
        <v>1151559.04</v>
      </c>
      <c r="Q111" s="28">
        <f t="shared" si="13"/>
        <v>2560881.27</v>
      </c>
      <c r="R111" s="28">
        <f t="shared" si="13"/>
        <v>4055188.2199999997</v>
      </c>
      <c r="S111" s="28">
        <f t="shared" si="13"/>
        <v>2848742.72</v>
      </c>
      <c r="T111" s="28">
        <f t="shared" si="13"/>
        <v>4196361.6900000004</v>
      </c>
      <c r="U111" s="28">
        <f t="shared" si="13"/>
        <v>4841328.9399999995</v>
      </c>
      <c r="V111" s="28">
        <f t="shared" si="13"/>
        <v>6385763.9400000004</v>
      </c>
      <c r="W111" s="28">
        <f t="shared" si="13"/>
        <v>5221437.59</v>
      </c>
      <c r="X111" s="28">
        <f t="shared" si="13"/>
        <v>6981332.54</v>
      </c>
      <c r="Y111" s="28">
        <f t="shared" si="13"/>
        <v>6669171.7599999988</v>
      </c>
      <c r="Z111" s="28">
        <f t="shared" si="13"/>
        <v>4345771.84</v>
      </c>
      <c r="AA111" s="28">
        <f t="shared" si="13"/>
        <v>28595965.310000006</v>
      </c>
      <c r="AB111" s="28">
        <f t="shared" si="13"/>
        <v>5854665.0700000003</v>
      </c>
      <c r="AC111" s="28">
        <f t="shared" si="13"/>
        <v>5911385.8799999999</v>
      </c>
      <c r="AD111" s="28">
        <f t="shared" si="13"/>
        <v>5651182.1700000009</v>
      </c>
      <c r="AE111" s="28">
        <f t="shared" si="13"/>
        <v>3980706.37</v>
      </c>
      <c r="AF111" s="28">
        <f t="shared" si="13"/>
        <v>4374124.5</v>
      </c>
      <c r="AG111" s="28">
        <f t="shared" si="13"/>
        <v>3891288.9199999995</v>
      </c>
      <c r="AH111" s="28">
        <f t="shared" si="13"/>
        <v>7221969.46</v>
      </c>
      <c r="AI111" s="28">
        <f t="shared" si="13"/>
        <v>39211981.359999999</v>
      </c>
      <c r="AJ111" s="28">
        <f t="shared" ref="AJ111:BG111" si="14">SUM(AJ29:AJ109)</f>
        <v>12852983.392000001</v>
      </c>
      <c r="AK111" s="28">
        <f t="shared" si="14"/>
        <v>5088249.1319999993</v>
      </c>
      <c r="AL111" s="28">
        <f t="shared" si="14"/>
        <v>6500914.3820000002</v>
      </c>
      <c r="AM111" s="28">
        <f t="shared" si="14"/>
        <v>11645464.762</v>
      </c>
      <c r="AN111" s="28">
        <f t="shared" si="14"/>
        <v>8039659.462869565</v>
      </c>
      <c r="AO111" s="28">
        <f t="shared" si="14"/>
        <v>11653395.508164121</v>
      </c>
      <c r="AP111" s="28">
        <f t="shared" si="14"/>
        <v>14954120.841748422</v>
      </c>
      <c r="AQ111" s="28">
        <f t="shared" si="14"/>
        <v>12689634.945216777</v>
      </c>
      <c r="AR111" s="28">
        <f t="shared" si="14"/>
        <v>6631612.2195391692</v>
      </c>
      <c r="AS111" s="28">
        <f t="shared" si="14"/>
        <v>20706647.334444832</v>
      </c>
      <c r="AT111" s="28">
        <f t="shared" si="14"/>
        <v>7938629.4222372007</v>
      </c>
      <c r="AU111" s="28">
        <f t="shared" si="14"/>
        <v>2296189.912</v>
      </c>
      <c r="AV111" s="28">
        <f t="shared" si="14"/>
        <v>1506952.182</v>
      </c>
      <c r="AW111" s="28">
        <f t="shared" si="14"/>
        <v>1506952.182</v>
      </c>
      <c r="AX111" s="28">
        <f t="shared" si="14"/>
        <v>3907701.8527895887</v>
      </c>
      <c r="AY111" s="28">
        <f t="shared" si="14"/>
        <v>1506952.182</v>
      </c>
      <c r="AZ111" s="28">
        <f t="shared" si="14"/>
        <v>1482906.6066673975</v>
      </c>
      <c r="BA111" s="28">
        <f t="shared" si="14"/>
        <v>0</v>
      </c>
      <c r="BB111" s="28">
        <f t="shared" si="14"/>
        <v>0</v>
      </c>
      <c r="BC111" s="28">
        <f t="shared" si="14"/>
        <v>0</v>
      </c>
      <c r="BD111" s="28">
        <f t="shared" si="14"/>
        <v>0</v>
      </c>
      <c r="BE111" s="28">
        <f t="shared" si="14"/>
        <v>0</v>
      </c>
      <c r="BF111" s="28">
        <f t="shared" si="14"/>
        <v>312075929.40967709</v>
      </c>
      <c r="BG111" s="28">
        <f t="shared" si="14"/>
        <v>217254574.75800002</v>
      </c>
      <c r="BH111" s="28">
        <f t="shared" ref="BH111" si="15">SUM(BH29:BH109)</f>
        <v>94821354.651677072</v>
      </c>
    </row>
    <row r="112" spans="1:60" ht="16" thickTop="1" x14ac:dyDescent="0.2"/>
    <row r="113" spans="1:60" ht="16" thickBot="1" x14ac:dyDescent="0.25"/>
    <row r="114" spans="1:60" ht="20" thickBot="1" x14ac:dyDescent="0.3">
      <c r="A114" s="27" t="s">
        <v>1807</v>
      </c>
      <c r="D114" s="28">
        <f t="shared" ref="D114:AI114" si="16">D25-D111</f>
        <v>-5850</v>
      </c>
      <c r="E114" s="28">
        <f t="shared" si="16"/>
        <v>-390.21000000000004</v>
      </c>
      <c r="F114" s="28">
        <f t="shared" si="16"/>
        <v>-881.5</v>
      </c>
      <c r="G114" s="28">
        <f t="shared" si="16"/>
        <v>-26202592.010000002</v>
      </c>
      <c r="H114" s="28">
        <f t="shared" si="16"/>
        <v>135968.47</v>
      </c>
      <c r="I114" s="28">
        <f t="shared" si="16"/>
        <v>992172.33</v>
      </c>
      <c r="J114" s="28">
        <f t="shared" si="16"/>
        <v>20862675.859999999</v>
      </c>
      <c r="K114" s="28">
        <f t="shared" si="16"/>
        <v>-2407671.4500000002</v>
      </c>
      <c r="L114" s="28">
        <f t="shared" si="16"/>
        <v>-103088.01999999996</v>
      </c>
      <c r="M114" s="28">
        <f t="shared" si="16"/>
        <v>-85587.13</v>
      </c>
      <c r="N114" s="28">
        <f t="shared" si="16"/>
        <v>-121843.27999999997</v>
      </c>
      <c r="O114" s="28">
        <f t="shared" si="16"/>
        <v>-2407319.87</v>
      </c>
      <c r="P114" s="28">
        <f t="shared" si="16"/>
        <v>-1143860.97</v>
      </c>
      <c r="Q114" s="28">
        <f t="shared" si="16"/>
        <v>-2527313.11</v>
      </c>
      <c r="R114" s="28">
        <f t="shared" si="16"/>
        <v>-4035273.6799999997</v>
      </c>
      <c r="S114" s="28">
        <f t="shared" si="16"/>
        <v>-2788788.3800000004</v>
      </c>
      <c r="T114" s="28">
        <f t="shared" si="16"/>
        <v>-4146360.5800000005</v>
      </c>
      <c r="U114" s="28">
        <f t="shared" si="16"/>
        <v>-4792315.2399999993</v>
      </c>
      <c r="V114" s="28">
        <f t="shared" si="16"/>
        <v>-6354825.1700000009</v>
      </c>
      <c r="W114" s="28">
        <f t="shared" si="16"/>
        <v>-5189573.72</v>
      </c>
      <c r="X114" s="28">
        <f t="shared" si="16"/>
        <v>6968391.9899999993</v>
      </c>
      <c r="Y114" s="28">
        <f t="shared" si="16"/>
        <v>2294540.0300000021</v>
      </c>
      <c r="Z114" s="28">
        <f t="shared" si="16"/>
        <v>6724159.5099999998</v>
      </c>
      <c r="AA114" s="28">
        <f t="shared" si="16"/>
        <v>-25749992.910000008</v>
      </c>
      <c r="AB114" s="28">
        <f t="shared" si="16"/>
        <v>3578158.0399999991</v>
      </c>
      <c r="AC114" s="28">
        <f t="shared" si="16"/>
        <v>4521273.3400000008</v>
      </c>
      <c r="AD114" s="28">
        <f t="shared" si="16"/>
        <v>-511497.78000000119</v>
      </c>
      <c r="AE114" s="28">
        <f t="shared" si="16"/>
        <v>-2343413</v>
      </c>
      <c r="AF114" s="28">
        <f t="shared" si="16"/>
        <v>-2754600.3200000003</v>
      </c>
      <c r="AG114" s="28">
        <f t="shared" si="16"/>
        <v>3157074.1500000008</v>
      </c>
      <c r="AH114" s="28">
        <f t="shared" si="16"/>
        <v>6157196.71</v>
      </c>
      <c r="AI114" s="28">
        <f t="shared" si="16"/>
        <v>-37580477.030000001</v>
      </c>
      <c r="AJ114" s="28">
        <f t="shared" ref="AJ114:BG114" si="17">AJ25-AJ111</f>
        <v>-11011895.162</v>
      </c>
      <c r="AK114" s="28">
        <f t="shared" si="17"/>
        <v>-3324935.9919999996</v>
      </c>
      <c r="AL114" s="28">
        <f t="shared" si="17"/>
        <v>742235.87799999956</v>
      </c>
      <c r="AM114" s="28">
        <f t="shared" si="17"/>
        <v>-297213.77199999988</v>
      </c>
      <c r="AN114" s="28">
        <f t="shared" si="17"/>
        <v>-3692094.2454782603</v>
      </c>
      <c r="AO114" s="28">
        <f t="shared" si="17"/>
        <v>-1280178.1168597713</v>
      </c>
      <c r="AP114" s="28">
        <f t="shared" si="17"/>
        <v>-1485425.189574508</v>
      </c>
      <c r="AQ114" s="28">
        <f t="shared" si="17"/>
        <v>-646939.29304286093</v>
      </c>
      <c r="AR114" s="28">
        <f t="shared" si="17"/>
        <v>7672554.7369825728</v>
      </c>
      <c r="AS114" s="28">
        <f t="shared" si="17"/>
        <v>1387700.491642125</v>
      </c>
      <c r="AT114" s="28">
        <f t="shared" si="17"/>
        <v>9547283.621241061</v>
      </c>
      <c r="AU114" s="28">
        <f t="shared" si="17"/>
        <v>-2296189.912</v>
      </c>
      <c r="AV114" s="28">
        <f t="shared" si="17"/>
        <v>-1506952.182</v>
      </c>
      <c r="AW114" s="28">
        <f t="shared" si="17"/>
        <v>-1506952.182</v>
      </c>
      <c r="AX114" s="28">
        <f t="shared" si="17"/>
        <v>-3907701.8527895887</v>
      </c>
      <c r="AY114" s="28">
        <f t="shared" si="17"/>
        <v>-1506952.182</v>
      </c>
      <c r="AZ114" s="28">
        <f t="shared" si="17"/>
        <v>-1482906.6066673975</v>
      </c>
      <c r="BA114" s="28">
        <f t="shared" si="17"/>
        <v>0</v>
      </c>
      <c r="BB114" s="28">
        <f t="shared" si="17"/>
        <v>0</v>
      </c>
      <c r="BC114" s="28">
        <f t="shared" si="17"/>
        <v>0</v>
      </c>
      <c r="BD114" s="28">
        <f t="shared" si="17"/>
        <v>0</v>
      </c>
      <c r="BE114" s="28">
        <f t="shared" si="17"/>
        <v>0</v>
      </c>
      <c r="BF114" s="28">
        <f t="shared" si="17"/>
        <v>-90458466.89054662</v>
      </c>
      <c r="BG114" s="28">
        <f t="shared" si="17"/>
        <v>-89753713.978000015</v>
      </c>
      <c r="BH114" s="28">
        <f t="shared" ref="BH114" si="18">BH25-BH111</f>
        <v>-704752.91254661977</v>
      </c>
    </row>
    <row r="115" spans="1:60" ht="16" thickTop="1" x14ac:dyDescent="0.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072BA"/>
  </sheetPr>
  <dimension ref="A1:Q2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21" customWidth="1"/>
    <col min="3" max="3" width="16" customWidth="1"/>
    <col min="4" max="4" width="8" customWidth="1"/>
    <col min="5" max="5" width="26" customWidth="1"/>
    <col min="6" max="6" width="35" customWidth="1"/>
    <col min="7" max="7" width="24" customWidth="1"/>
    <col min="8" max="8" width="19" customWidth="1"/>
    <col min="9" max="17" width="21" customWidth="1"/>
  </cols>
  <sheetData>
    <row r="1" spans="1:17" x14ac:dyDescent="0.2">
      <c r="A1" t="s">
        <v>899</v>
      </c>
    </row>
    <row r="2" spans="1:17" x14ac:dyDescent="0.2">
      <c r="I2" s="1">
        <f t="shared" ref="I2:Q2" si="0">SUBTOTAL(9,I5:I26)</f>
        <v>6171784.1699999999</v>
      </c>
      <c r="J2" s="1">
        <f t="shared" si="0"/>
        <v>9179714.3800000008</v>
      </c>
      <c r="K2" s="1">
        <f t="shared" si="0"/>
        <v>14863207.840000004</v>
      </c>
      <c r="L2" s="1">
        <f t="shared" si="0"/>
        <v>12876410.990000002</v>
      </c>
      <c r="M2" s="1">
        <f t="shared" si="0"/>
        <v>7934481.8699999992</v>
      </c>
      <c r="N2" s="1">
        <f t="shared" si="0"/>
        <v>5106482.88</v>
      </c>
      <c r="O2" s="1">
        <f t="shared" si="0"/>
        <v>2767740.94</v>
      </c>
      <c r="P2" s="1">
        <f t="shared" si="0"/>
        <v>1604037.51</v>
      </c>
      <c r="Q2" s="1">
        <f t="shared" si="0"/>
        <v>0</v>
      </c>
    </row>
    <row r="4" spans="1:17" x14ac:dyDescent="0.2">
      <c r="A4" t="s">
        <v>900</v>
      </c>
      <c r="B4" t="s">
        <v>901</v>
      </c>
      <c r="C4" t="s">
        <v>902</v>
      </c>
      <c r="D4" t="s">
        <v>903</v>
      </c>
      <c r="E4" t="s">
        <v>904</v>
      </c>
      <c r="F4" t="s">
        <v>905</v>
      </c>
      <c r="G4" t="s">
        <v>906</v>
      </c>
      <c r="H4" t="s">
        <v>907</v>
      </c>
      <c r="I4" t="s">
        <v>908</v>
      </c>
      <c r="J4" t="s">
        <v>909</v>
      </c>
      <c r="K4" t="s">
        <v>910</v>
      </c>
      <c r="L4" t="s">
        <v>911</v>
      </c>
      <c r="M4" t="s">
        <v>912</v>
      </c>
      <c r="N4" t="s">
        <v>913</v>
      </c>
      <c r="O4" t="s">
        <v>914</v>
      </c>
      <c r="P4" t="s">
        <v>915</v>
      </c>
      <c r="Q4" t="s">
        <v>916</v>
      </c>
    </row>
    <row r="5" spans="1:17" x14ac:dyDescent="0.2">
      <c r="A5" t="b">
        <v>0</v>
      </c>
      <c r="B5" t="s">
        <v>917</v>
      </c>
      <c r="C5">
        <v>1</v>
      </c>
      <c r="D5">
        <v>4</v>
      </c>
      <c r="E5">
        <v>854707.21</v>
      </c>
      <c r="F5">
        <v>0</v>
      </c>
      <c r="G5">
        <v>854707.21</v>
      </c>
      <c r="H5">
        <v>143506.28</v>
      </c>
      <c r="I5" s="1">
        <v>207153.86</v>
      </c>
      <c r="J5" s="1">
        <v>230270</v>
      </c>
      <c r="K5" s="1">
        <v>177267.23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 t="s">
        <v>496</v>
      </c>
    </row>
    <row r="6" spans="1:17" x14ac:dyDescent="0.2">
      <c r="A6" t="b">
        <v>0</v>
      </c>
      <c r="B6" t="s">
        <v>918</v>
      </c>
      <c r="C6">
        <v>1</v>
      </c>
      <c r="D6">
        <v>3</v>
      </c>
      <c r="E6">
        <v>0</v>
      </c>
      <c r="F6">
        <v>7812115.7800000003</v>
      </c>
      <c r="G6">
        <v>7812115.7800000003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563</v>
      </c>
    </row>
    <row r="7" spans="1:17" x14ac:dyDescent="0.2">
      <c r="A7" t="b">
        <v>0</v>
      </c>
      <c r="B7" t="s">
        <v>919</v>
      </c>
      <c r="C7">
        <v>1</v>
      </c>
      <c r="D7">
        <v>3</v>
      </c>
      <c r="E7">
        <v>64214.68</v>
      </c>
      <c r="F7">
        <v>5162146.0999999996</v>
      </c>
      <c r="G7">
        <v>5226360.78</v>
      </c>
      <c r="H7">
        <v>0</v>
      </c>
      <c r="I7">
        <v>2209.08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587</v>
      </c>
    </row>
    <row r="8" spans="1:17" x14ac:dyDescent="0.2">
      <c r="A8" t="b">
        <v>0</v>
      </c>
      <c r="B8" t="s">
        <v>920</v>
      </c>
      <c r="C8">
        <v>1</v>
      </c>
      <c r="D8">
        <v>3</v>
      </c>
      <c r="E8">
        <v>3694704.87</v>
      </c>
      <c r="F8">
        <v>2898857.61</v>
      </c>
      <c r="G8">
        <v>6593562.4800000004</v>
      </c>
      <c r="H8">
        <v>126545.65</v>
      </c>
      <c r="I8">
        <v>680537.48</v>
      </c>
      <c r="J8">
        <v>655188.41</v>
      </c>
      <c r="K8">
        <v>1178305.0900000001</v>
      </c>
      <c r="L8">
        <v>539240.11</v>
      </c>
      <c r="M8">
        <v>79543.3</v>
      </c>
      <c r="N8">
        <v>30480.799999999999</v>
      </c>
      <c r="O8">
        <v>30480.799999999999</v>
      </c>
      <c r="P8">
        <v>175731.41</v>
      </c>
      <c r="Q8" t="s">
        <v>604</v>
      </c>
    </row>
    <row r="9" spans="1:17" x14ac:dyDescent="0.2">
      <c r="A9" t="b">
        <v>0</v>
      </c>
      <c r="B9" t="s">
        <v>921</v>
      </c>
      <c r="C9">
        <v>1</v>
      </c>
      <c r="D9">
        <v>5</v>
      </c>
      <c r="E9">
        <v>5029629.54</v>
      </c>
      <c r="F9">
        <v>0</v>
      </c>
      <c r="G9">
        <v>5029629.54</v>
      </c>
      <c r="H9">
        <v>862204.17</v>
      </c>
      <c r="I9">
        <v>424180.81</v>
      </c>
      <c r="J9">
        <v>646142.91</v>
      </c>
      <c r="K9">
        <v>914649.13</v>
      </c>
      <c r="L9">
        <v>866523.57</v>
      </c>
      <c r="M9">
        <v>342722.95</v>
      </c>
      <c r="N9">
        <v>242545.58</v>
      </c>
      <c r="O9">
        <v>257592.17</v>
      </c>
      <c r="P9">
        <v>0</v>
      </c>
      <c r="Q9" t="s">
        <v>651</v>
      </c>
    </row>
    <row r="10" spans="1:17" x14ac:dyDescent="0.2">
      <c r="A10" t="b">
        <v>0</v>
      </c>
      <c r="B10" t="s">
        <v>922</v>
      </c>
      <c r="C10">
        <v>1</v>
      </c>
      <c r="D10">
        <v>3</v>
      </c>
      <c r="E10">
        <v>2307885</v>
      </c>
      <c r="F10">
        <v>2658676.3199999998</v>
      </c>
      <c r="G10">
        <v>4966561.32</v>
      </c>
      <c r="H10">
        <v>185964</v>
      </c>
      <c r="I10">
        <v>630971.19999999995</v>
      </c>
      <c r="J10">
        <v>853852.63</v>
      </c>
      <c r="K10">
        <v>326248.2</v>
      </c>
      <c r="L10">
        <v>176652.78</v>
      </c>
      <c r="M10">
        <v>41980.29</v>
      </c>
      <c r="N10">
        <v>0</v>
      </c>
      <c r="O10">
        <v>0</v>
      </c>
      <c r="P10">
        <v>57192.49</v>
      </c>
      <c r="Q10" t="s">
        <v>660</v>
      </c>
    </row>
    <row r="11" spans="1:17" x14ac:dyDescent="0.2">
      <c r="A11" t="b">
        <v>0</v>
      </c>
      <c r="B11" t="s">
        <v>923</v>
      </c>
      <c r="C11">
        <v>1</v>
      </c>
      <c r="D11">
        <v>4</v>
      </c>
      <c r="E11">
        <v>3763414.13</v>
      </c>
      <c r="F11">
        <v>3491559.27</v>
      </c>
      <c r="G11">
        <v>7254973.4000000004</v>
      </c>
      <c r="H11">
        <v>165846.17000000001</v>
      </c>
      <c r="I11">
        <v>652876.02</v>
      </c>
      <c r="J11">
        <v>965964.34</v>
      </c>
      <c r="K11">
        <v>1191158.97</v>
      </c>
      <c r="L11">
        <v>487315.93</v>
      </c>
      <c r="M11">
        <v>54637.5</v>
      </c>
      <c r="N11">
        <v>54637.5</v>
      </c>
      <c r="O11">
        <v>113520.02</v>
      </c>
      <c r="P11">
        <v>0</v>
      </c>
      <c r="Q11" t="s">
        <v>687</v>
      </c>
    </row>
    <row r="12" spans="1:17" x14ac:dyDescent="0.2">
      <c r="A12" t="b">
        <v>0</v>
      </c>
      <c r="B12" t="s">
        <v>924</v>
      </c>
      <c r="C12">
        <v>1</v>
      </c>
      <c r="D12">
        <v>4</v>
      </c>
      <c r="E12">
        <v>6165436.1799999997</v>
      </c>
      <c r="F12">
        <v>5767109.6600000001</v>
      </c>
      <c r="G12">
        <v>11932545.84</v>
      </c>
      <c r="H12">
        <v>443084.77</v>
      </c>
      <c r="I12">
        <v>1366207.4</v>
      </c>
      <c r="J12">
        <v>1659804.41</v>
      </c>
      <c r="K12">
        <v>1280230.6200000001</v>
      </c>
      <c r="L12">
        <v>919613.43</v>
      </c>
      <c r="M12">
        <v>0</v>
      </c>
      <c r="N12">
        <v>0</v>
      </c>
      <c r="O12">
        <v>0</v>
      </c>
      <c r="P12">
        <v>341510.69</v>
      </c>
      <c r="Q12" t="s">
        <v>726</v>
      </c>
    </row>
    <row r="13" spans="1:17" x14ac:dyDescent="0.2">
      <c r="A13" t="b">
        <v>0</v>
      </c>
      <c r="B13" t="s">
        <v>925</v>
      </c>
      <c r="C13">
        <v>1</v>
      </c>
      <c r="D13">
        <v>4</v>
      </c>
      <c r="E13">
        <v>3327002.43</v>
      </c>
      <c r="F13">
        <v>1652328.53</v>
      </c>
      <c r="G13">
        <v>4979330.96</v>
      </c>
      <c r="H13">
        <v>74572</v>
      </c>
      <c r="I13">
        <v>505393.14</v>
      </c>
      <c r="J13">
        <v>406438.62</v>
      </c>
      <c r="K13">
        <v>908569.28</v>
      </c>
      <c r="L13">
        <v>1018571.22</v>
      </c>
      <c r="M13">
        <v>58842.79</v>
      </c>
      <c r="N13">
        <v>0</v>
      </c>
      <c r="O13">
        <v>0</v>
      </c>
      <c r="P13">
        <v>214803.14</v>
      </c>
      <c r="Q13" t="s">
        <v>766</v>
      </c>
    </row>
    <row r="14" spans="1:17" x14ac:dyDescent="0.2">
      <c r="A14" t="b">
        <v>0</v>
      </c>
      <c r="B14" t="s">
        <v>926</v>
      </c>
      <c r="C14">
        <v>1</v>
      </c>
      <c r="D14">
        <v>4</v>
      </c>
      <c r="E14">
        <v>2227260.94</v>
      </c>
      <c r="F14">
        <v>1946962.46</v>
      </c>
      <c r="G14">
        <v>4174223.4</v>
      </c>
      <c r="H14">
        <v>449107.93</v>
      </c>
      <c r="I14">
        <v>407694.58</v>
      </c>
      <c r="J14">
        <v>559596.02</v>
      </c>
      <c r="K14">
        <v>384590.38</v>
      </c>
      <c r="L14">
        <v>31603.919999999998</v>
      </c>
      <c r="M14">
        <v>0</v>
      </c>
      <c r="N14">
        <v>0</v>
      </c>
      <c r="O14">
        <v>53608.68</v>
      </c>
      <c r="P14">
        <v>0</v>
      </c>
      <c r="Q14" t="s">
        <v>787</v>
      </c>
    </row>
    <row r="15" spans="1:17" x14ac:dyDescent="0.2">
      <c r="A15" t="b">
        <v>0</v>
      </c>
      <c r="B15" t="s">
        <v>927</v>
      </c>
      <c r="C15">
        <v>1</v>
      </c>
      <c r="D15">
        <v>4</v>
      </c>
      <c r="E15">
        <v>653842.69999999995</v>
      </c>
      <c r="F15">
        <v>0</v>
      </c>
      <c r="G15">
        <v>653842.69999999995</v>
      </c>
      <c r="H15">
        <v>108381.08</v>
      </c>
      <c r="I15">
        <v>192782.34</v>
      </c>
      <c r="J15">
        <v>150000</v>
      </c>
      <c r="K15">
        <v>152042.51999999999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798</v>
      </c>
    </row>
    <row r="16" spans="1:17" x14ac:dyDescent="0.2">
      <c r="A16" t="b">
        <v>0</v>
      </c>
      <c r="B16" t="s">
        <v>928</v>
      </c>
      <c r="C16">
        <v>1</v>
      </c>
      <c r="D16">
        <v>4</v>
      </c>
      <c r="E16">
        <v>4122090.26</v>
      </c>
      <c r="F16">
        <v>2564631.44</v>
      </c>
      <c r="G16">
        <v>6686721.7000000002</v>
      </c>
      <c r="H16">
        <v>761474.29</v>
      </c>
      <c r="I16">
        <v>778739.38</v>
      </c>
      <c r="J16">
        <v>795910.14</v>
      </c>
      <c r="K16">
        <v>823189.9</v>
      </c>
      <c r="L16">
        <v>264276.37</v>
      </c>
      <c r="M16">
        <v>0</v>
      </c>
      <c r="N16">
        <v>0</v>
      </c>
      <c r="O16">
        <v>66153.600000000006</v>
      </c>
      <c r="P16">
        <v>0</v>
      </c>
      <c r="Q16" t="s">
        <v>831</v>
      </c>
    </row>
    <row r="17" spans="1:17" x14ac:dyDescent="0.2">
      <c r="A17" t="b">
        <v>0</v>
      </c>
      <c r="B17" t="s">
        <v>929</v>
      </c>
      <c r="C17">
        <v>1</v>
      </c>
      <c r="D17">
        <v>5</v>
      </c>
      <c r="E17">
        <v>2461317.0499999998</v>
      </c>
      <c r="F17">
        <v>0</v>
      </c>
      <c r="G17">
        <v>2461317.0499999998</v>
      </c>
      <c r="H17">
        <v>123852.51</v>
      </c>
      <c r="I17">
        <v>323038.88</v>
      </c>
      <c r="J17">
        <v>284556.15000000002</v>
      </c>
      <c r="K17">
        <v>498965.69</v>
      </c>
      <c r="L17">
        <v>300350.15999999997</v>
      </c>
      <c r="M17">
        <v>165000</v>
      </c>
      <c r="N17">
        <v>577797.81999999995</v>
      </c>
      <c r="O17">
        <v>0</v>
      </c>
      <c r="P17">
        <v>0</v>
      </c>
      <c r="Q17" t="s">
        <v>929</v>
      </c>
    </row>
    <row r="18" spans="1:17" x14ac:dyDescent="0.2">
      <c r="A18" s="5" t="b">
        <v>1</v>
      </c>
      <c r="B18" s="5" t="s">
        <v>918</v>
      </c>
      <c r="C18" s="5">
        <v>0</v>
      </c>
      <c r="D18" s="5">
        <v>0</v>
      </c>
      <c r="E18" s="5">
        <v>0</v>
      </c>
      <c r="F18" s="5">
        <v>0</v>
      </c>
      <c r="G18" s="5">
        <v>7812115.7800000003</v>
      </c>
      <c r="H18" s="5">
        <v>0</v>
      </c>
      <c r="I18" s="5">
        <v>0</v>
      </c>
      <c r="J18" s="5">
        <v>468726.95</v>
      </c>
      <c r="K18" s="5">
        <v>1093696.21</v>
      </c>
      <c r="L18" s="5">
        <v>1484302</v>
      </c>
      <c r="M18" s="5">
        <v>1562423.16</v>
      </c>
      <c r="N18" s="5">
        <v>1484302</v>
      </c>
      <c r="O18" s="5">
        <v>1249938.52</v>
      </c>
      <c r="P18" s="5">
        <v>468726.95</v>
      </c>
      <c r="Q18" s="5" t="s">
        <v>563</v>
      </c>
    </row>
    <row r="19" spans="1:17" x14ac:dyDescent="0.2">
      <c r="A19" s="5" t="b">
        <v>1</v>
      </c>
      <c r="B19" s="5" t="s">
        <v>919</v>
      </c>
      <c r="C19" s="5">
        <v>0</v>
      </c>
      <c r="D19" s="5">
        <v>0</v>
      </c>
      <c r="E19" s="5">
        <v>0</v>
      </c>
      <c r="F19" s="5">
        <v>0</v>
      </c>
      <c r="G19" s="5">
        <v>4943897.57</v>
      </c>
      <c r="H19" s="5">
        <v>0</v>
      </c>
      <c r="I19" s="5">
        <v>0</v>
      </c>
      <c r="J19" s="5">
        <v>0</v>
      </c>
      <c r="K19" s="5">
        <v>346072.83</v>
      </c>
      <c r="L19" s="5">
        <v>889901.56</v>
      </c>
      <c r="M19" s="5">
        <v>1186535.42</v>
      </c>
      <c r="N19" s="5">
        <v>1186535.42</v>
      </c>
      <c r="O19" s="5">
        <v>988779.51</v>
      </c>
      <c r="P19" s="5">
        <v>346072.83</v>
      </c>
      <c r="Q19" s="5" t="s">
        <v>587</v>
      </c>
    </row>
    <row r="20" spans="1:17" x14ac:dyDescent="0.2">
      <c r="A20" s="5" t="b">
        <v>1</v>
      </c>
      <c r="B20" s="5" t="s">
        <v>920</v>
      </c>
      <c r="C20" s="5">
        <v>0</v>
      </c>
      <c r="D20" s="5">
        <v>0</v>
      </c>
      <c r="E20" s="5">
        <v>0</v>
      </c>
      <c r="F20" s="5">
        <v>0</v>
      </c>
      <c r="G20" s="5">
        <v>2898857.61</v>
      </c>
      <c r="H20" s="5">
        <v>0</v>
      </c>
      <c r="I20" s="5">
        <v>0</v>
      </c>
      <c r="J20" s="5">
        <v>0</v>
      </c>
      <c r="K20" s="5">
        <v>0</v>
      </c>
      <c r="L20" s="5">
        <v>966285.87</v>
      </c>
      <c r="M20" s="5">
        <v>966285.87</v>
      </c>
      <c r="N20" s="5">
        <v>966285.87</v>
      </c>
      <c r="O20" s="5">
        <v>0</v>
      </c>
      <c r="P20" s="5">
        <v>0</v>
      </c>
      <c r="Q20" s="5" t="s">
        <v>604</v>
      </c>
    </row>
    <row r="21" spans="1:17" x14ac:dyDescent="0.2">
      <c r="A21" s="5" t="b">
        <v>1</v>
      </c>
      <c r="B21" s="5" t="s">
        <v>922</v>
      </c>
      <c r="C21" s="5">
        <v>0</v>
      </c>
      <c r="D21" s="5">
        <v>0</v>
      </c>
      <c r="E21" s="5">
        <v>0</v>
      </c>
      <c r="F21" s="5">
        <v>0</v>
      </c>
      <c r="G21" s="5">
        <v>2563367.88</v>
      </c>
      <c r="H21" s="5">
        <v>0</v>
      </c>
      <c r="I21" s="5">
        <v>0</v>
      </c>
      <c r="J21" s="5">
        <v>0</v>
      </c>
      <c r="K21" s="5">
        <v>854455.96</v>
      </c>
      <c r="L21" s="5">
        <v>854455.96</v>
      </c>
      <c r="M21" s="5">
        <v>854455.96</v>
      </c>
      <c r="N21" s="5">
        <v>0</v>
      </c>
      <c r="O21" s="5">
        <v>0</v>
      </c>
      <c r="P21" s="5">
        <v>0</v>
      </c>
      <c r="Q21" s="5" t="s">
        <v>660</v>
      </c>
    </row>
    <row r="22" spans="1:17" x14ac:dyDescent="0.2">
      <c r="A22" s="5" t="b">
        <v>1</v>
      </c>
      <c r="B22" s="5" t="s">
        <v>923</v>
      </c>
      <c r="C22" s="5">
        <v>1</v>
      </c>
      <c r="D22" s="5">
        <v>0</v>
      </c>
      <c r="E22" s="5">
        <v>0</v>
      </c>
      <c r="F22" s="5">
        <v>0</v>
      </c>
      <c r="G22" s="5">
        <v>3491559.27</v>
      </c>
      <c r="H22" s="5">
        <v>0</v>
      </c>
      <c r="I22" s="5">
        <v>0</v>
      </c>
      <c r="J22" s="5">
        <v>0</v>
      </c>
      <c r="K22" s="5">
        <v>1284618</v>
      </c>
      <c r="L22" s="5">
        <v>1164683.5900000001</v>
      </c>
      <c r="M22" s="5">
        <v>1042257.69</v>
      </c>
      <c r="N22" s="5">
        <v>0</v>
      </c>
      <c r="O22" s="5">
        <v>0</v>
      </c>
      <c r="P22" s="5">
        <v>0</v>
      </c>
      <c r="Q22" s="5" t="s">
        <v>687</v>
      </c>
    </row>
    <row r="23" spans="1:17" x14ac:dyDescent="0.2">
      <c r="A23" s="5" t="b">
        <v>1</v>
      </c>
      <c r="B23" s="5" t="s">
        <v>924</v>
      </c>
      <c r="C23" s="5">
        <v>0</v>
      </c>
      <c r="D23" s="5">
        <v>0</v>
      </c>
      <c r="E23" s="5">
        <v>0</v>
      </c>
      <c r="F23" s="5">
        <v>0</v>
      </c>
      <c r="G23" s="5">
        <v>5545576.7999999998</v>
      </c>
      <c r="H23" s="5">
        <v>0</v>
      </c>
      <c r="I23" s="5">
        <v>0</v>
      </c>
      <c r="J23" s="5">
        <v>0</v>
      </c>
      <c r="K23" s="5">
        <v>2267408.89</v>
      </c>
      <c r="L23" s="5">
        <v>1549033.62</v>
      </c>
      <c r="M23" s="5">
        <v>42841.81</v>
      </c>
      <c r="N23" s="5">
        <v>0</v>
      </c>
      <c r="O23" s="5">
        <v>0</v>
      </c>
      <c r="P23" s="5">
        <v>0</v>
      </c>
      <c r="Q23" s="5" t="s">
        <v>726</v>
      </c>
    </row>
    <row r="24" spans="1:17" x14ac:dyDescent="0.2">
      <c r="A24" s="5" t="b">
        <v>1</v>
      </c>
      <c r="B24" s="5" t="s">
        <v>925</v>
      </c>
      <c r="C24" s="5">
        <v>0</v>
      </c>
      <c r="D24" s="5">
        <v>0</v>
      </c>
      <c r="E24" s="5">
        <v>0</v>
      </c>
      <c r="F24" s="5">
        <v>0</v>
      </c>
      <c r="G24" s="5">
        <v>1648165.87</v>
      </c>
      <c r="H24" s="5">
        <v>0</v>
      </c>
      <c r="I24" s="5">
        <v>0</v>
      </c>
      <c r="J24" s="5">
        <v>0</v>
      </c>
      <c r="K24" s="5">
        <v>0</v>
      </c>
      <c r="L24" s="5">
        <v>531547.22</v>
      </c>
      <c r="M24" s="5">
        <v>646412.56999999995</v>
      </c>
      <c r="N24" s="5">
        <v>462538.43</v>
      </c>
      <c r="O24" s="5">
        <v>7667.64</v>
      </c>
      <c r="P24" s="5">
        <v>0</v>
      </c>
      <c r="Q24" s="5" t="s">
        <v>766</v>
      </c>
    </row>
    <row r="25" spans="1:17" x14ac:dyDescent="0.2">
      <c r="A25" s="5" t="b">
        <v>1</v>
      </c>
      <c r="B25" s="5" t="s">
        <v>926</v>
      </c>
      <c r="C25" s="5">
        <v>0</v>
      </c>
      <c r="D25" s="5">
        <v>0</v>
      </c>
      <c r="E25" s="5">
        <v>0</v>
      </c>
      <c r="F25" s="5">
        <v>0</v>
      </c>
      <c r="G25" s="5">
        <v>1944327.01</v>
      </c>
      <c r="H25" s="5">
        <v>0</v>
      </c>
      <c r="I25" s="5">
        <v>0</v>
      </c>
      <c r="J25" s="5">
        <v>636753.82999999996</v>
      </c>
      <c r="K25" s="5">
        <v>502025.9</v>
      </c>
      <c r="L25" s="5">
        <v>322849.46999999997</v>
      </c>
      <c r="M25" s="5">
        <v>381338.35</v>
      </c>
      <c r="N25" s="5">
        <v>101359.46</v>
      </c>
      <c r="O25" s="5">
        <v>0</v>
      </c>
      <c r="P25" s="5">
        <v>0</v>
      </c>
      <c r="Q25" s="5" t="s">
        <v>787</v>
      </c>
    </row>
    <row r="26" spans="1:17" x14ac:dyDescent="0.2">
      <c r="A26" s="5" t="b">
        <v>1</v>
      </c>
      <c r="B26" s="5" t="s">
        <v>928</v>
      </c>
      <c r="C26" s="5">
        <v>1</v>
      </c>
      <c r="D26" s="5">
        <v>0</v>
      </c>
      <c r="E26" s="5">
        <v>0</v>
      </c>
      <c r="F26" s="5">
        <v>0</v>
      </c>
      <c r="G26" s="5">
        <v>2564631.44</v>
      </c>
      <c r="H26" s="5">
        <v>0</v>
      </c>
      <c r="I26" s="5">
        <v>0</v>
      </c>
      <c r="J26" s="5">
        <v>866509.97</v>
      </c>
      <c r="K26" s="5">
        <v>679713.04</v>
      </c>
      <c r="L26" s="5">
        <v>509204.21</v>
      </c>
      <c r="M26" s="5">
        <v>509204.21</v>
      </c>
      <c r="N26" s="5">
        <v>0</v>
      </c>
      <c r="O26" s="5">
        <v>0</v>
      </c>
      <c r="P26" s="5">
        <v>0</v>
      </c>
      <c r="Q26" s="5" t="s">
        <v>831</v>
      </c>
    </row>
  </sheetData>
  <autoFilter ref="A4:Q26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204E"/>
  </sheetPr>
  <dimension ref="A1:H200"/>
  <sheetViews>
    <sheetView workbookViewId="0"/>
  </sheetViews>
  <sheetFormatPr baseColWidth="10" defaultColWidth="8.83203125" defaultRowHeight="15" x14ac:dyDescent="0.2"/>
  <sheetData>
    <row r="1" spans="1:8" x14ac:dyDescent="0.2">
      <c r="A1" t="s">
        <v>930</v>
      </c>
    </row>
    <row r="2" spans="1:8" x14ac:dyDescent="0.2">
      <c r="A2" t="s">
        <v>900</v>
      </c>
      <c r="B2" t="s">
        <v>901</v>
      </c>
      <c r="C2" t="s">
        <v>902</v>
      </c>
      <c r="D2" t="s">
        <v>931</v>
      </c>
      <c r="E2" t="s">
        <v>932</v>
      </c>
      <c r="F2" t="s">
        <v>933</v>
      </c>
      <c r="G2" t="s">
        <v>934</v>
      </c>
      <c r="H2" t="s">
        <v>935</v>
      </c>
    </row>
    <row r="3" spans="1:8" x14ac:dyDescent="0.2">
      <c r="A3" t="b">
        <v>0</v>
      </c>
      <c r="B3" t="s">
        <v>917</v>
      </c>
      <c r="C3">
        <v>1</v>
      </c>
      <c r="D3" t="b">
        <v>1</v>
      </c>
      <c r="E3" s="6">
        <v>45351</v>
      </c>
      <c r="F3">
        <v>143506.28</v>
      </c>
      <c r="G3" t="s">
        <v>496</v>
      </c>
      <c r="H3" s="6">
        <v>45382</v>
      </c>
    </row>
    <row r="4" spans="1:8" x14ac:dyDescent="0.2">
      <c r="A4" t="b">
        <v>0</v>
      </c>
      <c r="B4" t="s">
        <v>917</v>
      </c>
      <c r="C4">
        <v>1</v>
      </c>
      <c r="D4" t="b">
        <v>0</v>
      </c>
      <c r="E4" s="6">
        <v>45382</v>
      </c>
      <c r="F4">
        <v>207153.86</v>
      </c>
      <c r="G4" t="s">
        <v>496</v>
      </c>
      <c r="H4" s="6">
        <v>45443</v>
      </c>
    </row>
    <row r="5" spans="1:8" x14ac:dyDescent="0.2">
      <c r="A5" t="b">
        <v>0</v>
      </c>
      <c r="B5" t="s">
        <v>917</v>
      </c>
      <c r="C5">
        <f>IF(A5=FALSE, 1,SUMIFS('Cashflow Projection'!$C$33:$C$45, 'Cashflow Projection'!$B$33:$B$45, 'Updated Construction'!G5))</f>
        <v>1</v>
      </c>
      <c r="D5" t="b">
        <v>0</v>
      </c>
      <c r="E5" s="6">
        <v>45412</v>
      </c>
      <c r="F5">
        <v>230270</v>
      </c>
      <c r="G5" t="s">
        <v>496</v>
      </c>
      <c r="H5" s="6">
        <v>45443</v>
      </c>
    </row>
    <row r="6" spans="1:8" x14ac:dyDescent="0.2">
      <c r="A6" t="b">
        <v>0</v>
      </c>
      <c r="B6" t="s">
        <v>917</v>
      </c>
      <c r="C6">
        <f>IF(A6=FALSE, 1,SUMIFS('Cashflow Projection'!$C$33:$C$45, 'Cashflow Projection'!$B$33:$B$45, 'Updated Construction'!G6))</f>
        <v>1</v>
      </c>
      <c r="D6" t="b">
        <v>0</v>
      </c>
      <c r="E6" s="6">
        <v>45442</v>
      </c>
      <c r="F6">
        <v>177267.23</v>
      </c>
      <c r="G6" t="s">
        <v>496</v>
      </c>
      <c r="H6" s="6">
        <v>45504</v>
      </c>
    </row>
    <row r="7" spans="1:8" x14ac:dyDescent="0.2">
      <c r="A7" t="b">
        <v>0</v>
      </c>
      <c r="B7" t="s">
        <v>917</v>
      </c>
      <c r="C7">
        <f>IF(A7=FALSE, 1,SUMIFS('Cashflow Projection'!$C$33:$C$45, 'Cashflow Projection'!$B$33:$B$45, 'Updated Construction'!G7))</f>
        <v>1</v>
      </c>
      <c r="D7" t="b">
        <v>0</v>
      </c>
      <c r="E7" s="6">
        <v>45472</v>
      </c>
      <c r="F7">
        <v>0</v>
      </c>
      <c r="G7" t="s">
        <v>496</v>
      </c>
      <c r="H7" s="6">
        <v>45504</v>
      </c>
    </row>
    <row r="8" spans="1:8" x14ac:dyDescent="0.2">
      <c r="A8" t="b">
        <v>0</v>
      </c>
      <c r="B8" t="s">
        <v>917</v>
      </c>
      <c r="C8">
        <f>IF(A8=FALSE, 1,SUMIFS('Cashflow Projection'!$C$33:$C$45, 'Cashflow Projection'!$B$33:$B$45, 'Updated Construction'!G8))</f>
        <v>1</v>
      </c>
      <c r="D8" t="b">
        <v>0</v>
      </c>
      <c r="E8" s="6">
        <v>45502</v>
      </c>
      <c r="F8">
        <v>0</v>
      </c>
      <c r="G8" t="s">
        <v>496</v>
      </c>
      <c r="H8" s="6">
        <v>45565</v>
      </c>
    </row>
    <row r="9" spans="1:8" x14ac:dyDescent="0.2">
      <c r="A9" t="b">
        <v>0</v>
      </c>
      <c r="B9" t="s">
        <v>917</v>
      </c>
      <c r="C9">
        <f>IF(A9=FALSE, 1,SUMIFS('Cashflow Projection'!$C$33:$C$45, 'Cashflow Projection'!$B$33:$B$45, 'Updated Construction'!G9))</f>
        <v>1</v>
      </c>
      <c r="D9" t="b">
        <v>0</v>
      </c>
      <c r="E9" s="6">
        <v>45532</v>
      </c>
      <c r="F9">
        <v>0</v>
      </c>
      <c r="G9" t="s">
        <v>496</v>
      </c>
      <c r="H9" s="6">
        <v>45565</v>
      </c>
    </row>
    <row r="10" spans="1:8" x14ac:dyDescent="0.2">
      <c r="A10" t="b">
        <v>0</v>
      </c>
      <c r="B10" t="s">
        <v>917</v>
      </c>
      <c r="C10">
        <f>IF(A10=FALSE, 1,SUMIFS('Cashflow Projection'!$C$33:$C$45, 'Cashflow Projection'!$B$33:$B$45, 'Updated Construction'!G10))</f>
        <v>1</v>
      </c>
      <c r="D10" t="b">
        <v>0</v>
      </c>
      <c r="E10" s="6">
        <v>45562</v>
      </c>
      <c r="F10">
        <v>0</v>
      </c>
      <c r="G10" t="s">
        <v>496</v>
      </c>
      <c r="H10" s="6">
        <v>45626</v>
      </c>
    </row>
    <row r="11" spans="1:8" x14ac:dyDescent="0.2">
      <c r="A11" t="b">
        <v>0</v>
      </c>
      <c r="B11" t="s">
        <v>917</v>
      </c>
      <c r="C11">
        <f>IF(A11=FALSE, 1,SUMIFS('Cashflow Projection'!$C$33:$C$45, 'Cashflow Projection'!$B$33:$B$45, 'Updated Construction'!G11))</f>
        <v>1</v>
      </c>
      <c r="D11" t="b">
        <v>0</v>
      </c>
      <c r="E11" s="6">
        <v>45596</v>
      </c>
      <c r="F11">
        <v>0</v>
      </c>
      <c r="G11" t="s">
        <v>496</v>
      </c>
      <c r="H11" s="6">
        <v>45626</v>
      </c>
    </row>
    <row r="12" spans="1:8" x14ac:dyDescent="0.2">
      <c r="A12" t="b">
        <v>0</v>
      </c>
      <c r="B12" t="s">
        <v>918</v>
      </c>
      <c r="C12">
        <f>IF(A12=FALSE, 1,SUMIFS('Cashflow Projection'!$C$33:$C$45, 'Cashflow Projection'!$B$33:$B$45, 'Updated Construction'!G12))</f>
        <v>1</v>
      </c>
      <c r="D12" t="b">
        <v>1</v>
      </c>
      <c r="E12" s="6">
        <v>45351</v>
      </c>
      <c r="F12">
        <v>0</v>
      </c>
      <c r="G12" t="s">
        <v>563</v>
      </c>
      <c r="H12" s="6">
        <v>45382</v>
      </c>
    </row>
    <row r="13" spans="1:8" x14ac:dyDescent="0.2">
      <c r="A13" t="b">
        <v>0</v>
      </c>
      <c r="B13" t="s">
        <v>918</v>
      </c>
      <c r="C13">
        <f>IF(A13=FALSE, 1,SUMIFS('Cashflow Projection'!$C$33:$C$45, 'Cashflow Projection'!$B$33:$B$45, 'Updated Construction'!G13))</f>
        <v>1</v>
      </c>
      <c r="D13" t="b">
        <v>0</v>
      </c>
      <c r="E13" s="6">
        <v>45382</v>
      </c>
      <c r="F13">
        <v>0</v>
      </c>
      <c r="G13" t="s">
        <v>563</v>
      </c>
      <c r="H13" s="6">
        <v>45443</v>
      </c>
    </row>
    <row r="14" spans="1:8" x14ac:dyDescent="0.2">
      <c r="A14" t="b">
        <v>0</v>
      </c>
      <c r="B14" t="s">
        <v>918</v>
      </c>
      <c r="C14">
        <f>IF(A14=FALSE, 1,SUMIFS('Cashflow Projection'!$C$33:$C$45, 'Cashflow Projection'!$B$33:$B$45, 'Updated Construction'!G14))</f>
        <v>1</v>
      </c>
      <c r="D14" t="b">
        <v>0</v>
      </c>
      <c r="E14" s="6">
        <v>45412</v>
      </c>
      <c r="F14">
        <v>0</v>
      </c>
      <c r="G14" t="s">
        <v>563</v>
      </c>
      <c r="H14" s="6">
        <v>45443</v>
      </c>
    </row>
    <row r="15" spans="1:8" x14ac:dyDescent="0.2">
      <c r="A15" t="b">
        <v>0</v>
      </c>
      <c r="B15" t="s">
        <v>918</v>
      </c>
      <c r="C15">
        <f>IF(A15=FALSE, 1,SUMIFS('Cashflow Projection'!$C$33:$C$45, 'Cashflow Projection'!$B$33:$B$45, 'Updated Construction'!G15))</f>
        <v>1</v>
      </c>
      <c r="D15" t="b">
        <v>0</v>
      </c>
      <c r="E15" s="6">
        <v>45442</v>
      </c>
      <c r="F15">
        <v>0</v>
      </c>
      <c r="G15" t="s">
        <v>563</v>
      </c>
      <c r="H15" s="6">
        <v>45504</v>
      </c>
    </row>
    <row r="16" spans="1:8" x14ac:dyDescent="0.2">
      <c r="A16" t="b">
        <v>0</v>
      </c>
      <c r="B16" t="s">
        <v>918</v>
      </c>
      <c r="C16">
        <f>IF(A16=FALSE, 1,SUMIFS('Cashflow Projection'!$C$33:$C$45, 'Cashflow Projection'!$B$33:$B$45, 'Updated Construction'!G16))</f>
        <v>1</v>
      </c>
      <c r="D16" t="b">
        <v>0</v>
      </c>
      <c r="E16" s="6">
        <v>45472</v>
      </c>
      <c r="F16">
        <v>0</v>
      </c>
      <c r="G16" t="s">
        <v>563</v>
      </c>
      <c r="H16" s="6">
        <v>45504</v>
      </c>
    </row>
    <row r="17" spans="1:8" x14ac:dyDescent="0.2">
      <c r="A17" t="b">
        <v>0</v>
      </c>
      <c r="B17" t="s">
        <v>918</v>
      </c>
      <c r="C17">
        <f>IF(A17=FALSE, 1,SUMIFS('Cashflow Projection'!$C$33:$C$45, 'Cashflow Projection'!$B$33:$B$45, 'Updated Construction'!G17))</f>
        <v>1</v>
      </c>
      <c r="D17" t="b">
        <v>0</v>
      </c>
      <c r="E17" s="6">
        <v>45502</v>
      </c>
      <c r="F17">
        <v>0</v>
      </c>
      <c r="G17" t="s">
        <v>563</v>
      </c>
      <c r="H17" s="6">
        <v>45565</v>
      </c>
    </row>
    <row r="18" spans="1:8" x14ac:dyDescent="0.2">
      <c r="A18" t="b">
        <v>0</v>
      </c>
      <c r="B18" t="s">
        <v>918</v>
      </c>
      <c r="C18">
        <f>IF(A18=FALSE, 1,SUMIFS('Cashflow Projection'!$C$33:$C$45, 'Cashflow Projection'!$B$33:$B$45, 'Updated Construction'!G18))</f>
        <v>1</v>
      </c>
      <c r="D18" t="b">
        <v>0</v>
      </c>
      <c r="E18" s="6">
        <v>45532</v>
      </c>
      <c r="F18">
        <v>0</v>
      </c>
      <c r="G18" t="s">
        <v>563</v>
      </c>
      <c r="H18" s="6">
        <v>45565</v>
      </c>
    </row>
    <row r="19" spans="1:8" x14ac:dyDescent="0.2">
      <c r="A19" t="b">
        <v>0</v>
      </c>
      <c r="B19" t="s">
        <v>918</v>
      </c>
      <c r="C19">
        <f>IF(A19=FALSE, 1,SUMIFS('Cashflow Projection'!$C$33:$C$45, 'Cashflow Projection'!$B$33:$B$45, 'Updated Construction'!G19))</f>
        <v>1</v>
      </c>
      <c r="D19" t="b">
        <v>0</v>
      </c>
      <c r="E19" s="6">
        <v>45562</v>
      </c>
      <c r="F19">
        <v>0</v>
      </c>
      <c r="G19" t="s">
        <v>563</v>
      </c>
      <c r="H19" s="6">
        <v>45626</v>
      </c>
    </row>
    <row r="20" spans="1:8" x14ac:dyDescent="0.2">
      <c r="A20" t="b">
        <v>0</v>
      </c>
      <c r="B20" t="s">
        <v>918</v>
      </c>
      <c r="C20">
        <f>IF(A20=FALSE, 1,SUMIFS('Cashflow Projection'!$C$33:$C$45, 'Cashflow Projection'!$B$33:$B$45, 'Updated Construction'!G20))</f>
        <v>1</v>
      </c>
      <c r="D20" t="b">
        <v>0</v>
      </c>
      <c r="E20" s="6">
        <v>45596</v>
      </c>
      <c r="F20">
        <v>0</v>
      </c>
      <c r="G20" t="s">
        <v>563</v>
      </c>
      <c r="H20" s="6">
        <v>45626</v>
      </c>
    </row>
    <row r="21" spans="1:8" x14ac:dyDescent="0.2">
      <c r="A21" t="b">
        <v>0</v>
      </c>
      <c r="B21" t="s">
        <v>919</v>
      </c>
      <c r="C21">
        <f>IF(A21=FALSE, 1,SUMIFS('Cashflow Projection'!$C$33:$C$45, 'Cashflow Projection'!$B$33:$B$45, 'Updated Construction'!G21))</f>
        <v>1</v>
      </c>
      <c r="D21" t="b">
        <v>1</v>
      </c>
      <c r="E21" s="6">
        <v>45351</v>
      </c>
      <c r="F21">
        <v>0</v>
      </c>
      <c r="G21" t="s">
        <v>587</v>
      </c>
      <c r="H21" s="6">
        <v>45382</v>
      </c>
    </row>
    <row r="22" spans="1:8" x14ac:dyDescent="0.2">
      <c r="A22" t="b">
        <v>0</v>
      </c>
      <c r="B22" t="s">
        <v>919</v>
      </c>
      <c r="C22">
        <f>IF(A22=FALSE, 1,SUMIFS('Cashflow Projection'!$C$33:$C$45, 'Cashflow Projection'!$B$33:$B$45, 'Updated Construction'!G22))</f>
        <v>1</v>
      </c>
      <c r="D22" t="b">
        <v>0</v>
      </c>
      <c r="E22" s="6">
        <v>45382</v>
      </c>
      <c r="F22">
        <v>2209.08</v>
      </c>
      <c r="G22" t="s">
        <v>587</v>
      </c>
      <c r="H22" s="6">
        <v>45443</v>
      </c>
    </row>
    <row r="23" spans="1:8" x14ac:dyDescent="0.2">
      <c r="A23" t="b">
        <v>0</v>
      </c>
      <c r="B23" t="s">
        <v>919</v>
      </c>
      <c r="C23">
        <f>IF(A23=FALSE, 1,SUMIFS('Cashflow Projection'!$C$33:$C$45, 'Cashflow Projection'!$B$33:$B$45, 'Updated Construction'!G23))</f>
        <v>1</v>
      </c>
      <c r="D23" t="b">
        <v>0</v>
      </c>
      <c r="E23" s="6">
        <v>45412</v>
      </c>
      <c r="F23">
        <v>0</v>
      </c>
      <c r="G23" t="s">
        <v>587</v>
      </c>
      <c r="H23" s="6">
        <v>45443</v>
      </c>
    </row>
    <row r="24" spans="1:8" x14ac:dyDescent="0.2">
      <c r="A24" t="b">
        <v>0</v>
      </c>
      <c r="B24" t="s">
        <v>919</v>
      </c>
      <c r="C24">
        <f>IF(A24=FALSE, 1,SUMIFS('Cashflow Projection'!$C$33:$C$45, 'Cashflow Projection'!$B$33:$B$45, 'Updated Construction'!G24))</f>
        <v>1</v>
      </c>
      <c r="D24" t="b">
        <v>0</v>
      </c>
      <c r="E24" s="6">
        <v>45442</v>
      </c>
      <c r="F24">
        <v>0</v>
      </c>
      <c r="G24" t="s">
        <v>587</v>
      </c>
      <c r="H24" s="6">
        <v>45504</v>
      </c>
    </row>
    <row r="25" spans="1:8" x14ac:dyDescent="0.2">
      <c r="A25" t="b">
        <v>0</v>
      </c>
      <c r="B25" t="s">
        <v>919</v>
      </c>
      <c r="C25">
        <f>IF(A25=FALSE, 1,SUMIFS('Cashflow Projection'!$C$33:$C$45, 'Cashflow Projection'!$B$33:$B$45, 'Updated Construction'!G25))</f>
        <v>1</v>
      </c>
      <c r="D25" t="b">
        <v>0</v>
      </c>
      <c r="E25" s="6">
        <v>45472</v>
      </c>
      <c r="F25">
        <v>0</v>
      </c>
      <c r="G25" t="s">
        <v>587</v>
      </c>
      <c r="H25" s="6">
        <v>45504</v>
      </c>
    </row>
    <row r="26" spans="1:8" x14ac:dyDescent="0.2">
      <c r="A26" t="b">
        <v>0</v>
      </c>
      <c r="B26" t="s">
        <v>919</v>
      </c>
      <c r="C26">
        <f>IF(A26=FALSE, 1,SUMIFS('Cashflow Projection'!$C$33:$C$45, 'Cashflow Projection'!$B$33:$B$45, 'Updated Construction'!G26))</f>
        <v>1</v>
      </c>
      <c r="D26" t="b">
        <v>0</v>
      </c>
      <c r="E26" s="6">
        <v>45502</v>
      </c>
      <c r="F26">
        <v>0</v>
      </c>
      <c r="G26" t="s">
        <v>587</v>
      </c>
      <c r="H26" s="6">
        <v>45565</v>
      </c>
    </row>
    <row r="27" spans="1:8" x14ac:dyDescent="0.2">
      <c r="A27" t="b">
        <v>0</v>
      </c>
      <c r="B27" t="s">
        <v>919</v>
      </c>
      <c r="C27">
        <f>IF(A27=FALSE, 1,SUMIFS('Cashflow Projection'!$C$33:$C$45, 'Cashflow Projection'!$B$33:$B$45, 'Updated Construction'!G27))</f>
        <v>1</v>
      </c>
      <c r="D27" t="b">
        <v>0</v>
      </c>
      <c r="E27" s="6">
        <v>45532</v>
      </c>
      <c r="F27">
        <v>0</v>
      </c>
      <c r="G27" t="s">
        <v>587</v>
      </c>
      <c r="H27" s="6">
        <v>45565</v>
      </c>
    </row>
    <row r="28" spans="1:8" x14ac:dyDescent="0.2">
      <c r="A28" t="b">
        <v>0</v>
      </c>
      <c r="B28" t="s">
        <v>919</v>
      </c>
      <c r="C28">
        <f>IF(A28=FALSE, 1,SUMIFS('Cashflow Projection'!$C$33:$C$45, 'Cashflow Projection'!$B$33:$B$45, 'Updated Construction'!G28))</f>
        <v>1</v>
      </c>
      <c r="D28" t="b">
        <v>0</v>
      </c>
      <c r="E28" s="6">
        <v>45562</v>
      </c>
      <c r="F28">
        <v>0</v>
      </c>
      <c r="G28" t="s">
        <v>587</v>
      </c>
      <c r="H28" s="6">
        <v>45626</v>
      </c>
    </row>
    <row r="29" spans="1:8" x14ac:dyDescent="0.2">
      <c r="A29" t="b">
        <v>0</v>
      </c>
      <c r="B29" t="s">
        <v>919</v>
      </c>
      <c r="C29">
        <f>IF(A29=FALSE, 1,SUMIFS('Cashflow Projection'!$C$33:$C$45, 'Cashflow Projection'!$B$33:$B$45, 'Updated Construction'!G29))</f>
        <v>1</v>
      </c>
      <c r="D29" t="b">
        <v>0</v>
      </c>
      <c r="E29" s="6">
        <v>45596</v>
      </c>
      <c r="F29">
        <v>0</v>
      </c>
      <c r="G29" t="s">
        <v>587</v>
      </c>
      <c r="H29" s="6">
        <v>45626</v>
      </c>
    </row>
    <row r="30" spans="1:8" x14ac:dyDescent="0.2">
      <c r="A30" t="b">
        <v>0</v>
      </c>
      <c r="B30" t="s">
        <v>920</v>
      </c>
      <c r="C30">
        <f>IF(A30=FALSE, 1,SUMIFS('Cashflow Projection'!$C$33:$C$45, 'Cashflow Projection'!$B$33:$B$45, 'Updated Construction'!G30))</f>
        <v>1</v>
      </c>
      <c r="D30" t="b">
        <v>1</v>
      </c>
      <c r="E30" s="6">
        <v>45351</v>
      </c>
      <c r="F30">
        <v>126545.65</v>
      </c>
      <c r="G30" t="s">
        <v>604</v>
      </c>
      <c r="H30" s="6">
        <v>45382</v>
      </c>
    </row>
    <row r="31" spans="1:8" x14ac:dyDescent="0.2">
      <c r="A31" t="b">
        <v>0</v>
      </c>
      <c r="B31" t="s">
        <v>920</v>
      </c>
      <c r="C31">
        <f>IF(A31=FALSE, 1,SUMIFS('Cashflow Projection'!$C$33:$C$45, 'Cashflow Projection'!$B$33:$B$45, 'Updated Construction'!G31))</f>
        <v>1</v>
      </c>
      <c r="D31" t="b">
        <v>0</v>
      </c>
      <c r="E31" s="6">
        <v>45382</v>
      </c>
      <c r="F31">
        <v>680537.48</v>
      </c>
      <c r="G31" t="s">
        <v>604</v>
      </c>
      <c r="H31" s="6">
        <v>45443</v>
      </c>
    </row>
    <row r="32" spans="1:8" x14ac:dyDescent="0.2">
      <c r="A32" t="b">
        <v>0</v>
      </c>
      <c r="B32" t="s">
        <v>920</v>
      </c>
      <c r="C32">
        <f>IF(A32=FALSE, 1,SUMIFS('Cashflow Projection'!$C$33:$C$45, 'Cashflow Projection'!$B$33:$B$45, 'Updated Construction'!G32))</f>
        <v>1</v>
      </c>
      <c r="D32" t="b">
        <v>0</v>
      </c>
      <c r="E32" s="6">
        <v>45412</v>
      </c>
      <c r="F32">
        <v>655188.41</v>
      </c>
      <c r="G32" t="s">
        <v>604</v>
      </c>
      <c r="H32" s="6">
        <v>45443</v>
      </c>
    </row>
    <row r="33" spans="1:8" x14ac:dyDescent="0.2">
      <c r="A33" t="b">
        <v>0</v>
      </c>
      <c r="B33" t="s">
        <v>920</v>
      </c>
      <c r="C33">
        <f>IF(A33=FALSE, 1,SUMIFS('Cashflow Projection'!$C$33:$C$45, 'Cashflow Projection'!$B$33:$B$45, 'Updated Construction'!G33))</f>
        <v>1</v>
      </c>
      <c r="D33" t="b">
        <v>0</v>
      </c>
      <c r="E33" s="6">
        <v>45442</v>
      </c>
      <c r="F33">
        <v>1178305.0900000001</v>
      </c>
      <c r="G33" t="s">
        <v>604</v>
      </c>
      <c r="H33" s="6">
        <v>45504</v>
      </c>
    </row>
    <row r="34" spans="1:8" x14ac:dyDescent="0.2">
      <c r="A34" t="b">
        <v>0</v>
      </c>
      <c r="B34" t="s">
        <v>920</v>
      </c>
      <c r="C34">
        <f>IF(A34=FALSE, 1,SUMIFS('Cashflow Projection'!$C$33:$C$45, 'Cashflow Projection'!$B$33:$B$45, 'Updated Construction'!G34))</f>
        <v>1</v>
      </c>
      <c r="D34" t="b">
        <v>0</v>
      </c>
      <c r="E34" s="6">
        <v>45472</v>
      </c>
      <c r="F34">
        <v>539240.11</v>
      </c>
      <c r="G34" t="s">
        <v>604</v>
      </c>
      <c r="H34" s="6">
        <v>45504</v>
      </c>
    </row>
    <row r="35" spans="1:8" x14ac:dyDescent="0.2">
      <c r="A35" t="b">
        <v>0</v>
      </c>
      <c r="B35" t="s">
        <v>920</v>
      </c>
      <c r="C35">
        <f>IF(A35=FALSE, 1,SUMIFS('Cashflow Projection'!$C$33:$C$45, 'Cashflow Projection'!$B$33:$B$45, 'Updated Construction'!G35))</f>
        <v>1</v>
      </c>
      <c r="D35" t="b">
        <v>0</v>
      </c>
      <c r="E35" s="6">
        <v>45502</v>
      </c>
      <c r="F35">
        <v>79543.3</v>
      </c>
      <c r="G35" t="s">
        <v>604</v>
      </c>
      <c r="H35" s="6">
        <v>45565</v>
      </c>
    </row>
    <row r="36" spans="1:8" x14ac:dyDescent="0.2">
      <c r="A36" t="b">
        <v>0</v>
      </c>
      <c r="B36" t="s">
        <v>920</v>
      </c>
      <c r="C36">
        <f>IF(A36=FALSE, 1,SUMIFS('Cashflow Projection'!$C$33:$C$45, 'Cashflow Projection'!$B$33:$B$45, 'Updated Construction'!G36))</f>
        <v>1</v>
      </c>
      <c r="D36" t="b">
        <v>0</v>
      </c>
      <c r="E36" s="6">
        <v>45532</v>
      </c>
      <c r="F36">
        <v>30480.799999999999</v>
      </c>
      <c r="G36" t="s">
        <v>604</v>
      </c>
      <c r="H36" s="6">
        <v>45565</v>
      </c>
    </row>
    <row r="37" spans="1:8" x14ac:dyDescent="0.2">
      <c r="A37" t="b">
        <v>0</v>
      </c>
      <c r="B37" t="s">
        <v>920</v>
      </c>
      <c r="C37">
        <f>IF(A37=FALSE, 1,SUMIFS('Cashflow Projection'!$C$33:$C$45, 'Cashflow Projection'!$B$33:$B$45, 'Updated Construction'!G37))</f>
        <v>1</v>
      </c>
      <c r="D37" t="b">
        <v>0</v>
      </c>
      <c r="E37" s="6">
        <v>45562</v>
      </c>
      <c r="F37">
        <v>30480.799999999999</v>
      </c>
      <c r="G37" t="s">
        <v>604</v>
      </c>
      <c r="H37" s="6">
        <v>45626</v>
      </c>
    </row>
    <row r="38" spans="1:8" x14ac:dyDescent="0.2">
      <c r="A38" t="b">
        <v>0</v>
      </c>
      <c r="B38" t="s">
        <v>920</v>
      </c>
      <c r="C38">
        <f>IF(A38=FALSE, 1,SUMIFS('Cashflow Projection'!$C$33:$C$45, 'Cashflow Projection'!$B$33:$B$45, 'Updated Construction'!G38))</f>
        <v>1</v>
      </c>
      <c r="D38" t="b">
        <v>0</v>
      </c>
      <c r="E38" s="6">
        <v>45596</v>
      </c>
      <c r="F38">
        <v>175731.41</v>
      </c>
      <c r="G38" t="s">
        <v>604</v>
      </c>
      <c r="H38" s="6">
        <v>45626</v>
      </c>
    </row>
    <row r="39" spans="1:8" x14ac:dyDescent="0.2">
      <c r="A39" t="b">
        <v>0</v>
      </c>
      <c r="B39" t="s">
        <v>921</v>
      </c>
      <c r="C39">
        <f>IF(A39=FALSE, 1,SUMIFS('Cashflow Projection'!$C$33:$C$45, 'Cashflow Projection'!$B$33:$B$45, 'Updated Construction'!G39))</f>
        <v>1</v>
      </c>
      <c r="D39" t="b">
        <v>1</v>
      </c>
      <c r="E39" s="6">
        <v>45351</v>
      </c>
      <c r="F39">
        <v>862204.17</v>
      </c>
      <c r="G39" t="s">
        <v>651</v>
      </c>
      <c r="H39" s="6">
        <v>45382</v>
      </c>
    </row>
    <row r="40" spans="1:8" x14ac:dyDescent="0.2">
      <c r="A40" t="b">
        <v>0</v>
      </c>
      <c r="B40" t="s">
        <v>921</v>
      </c>
      <c r="C40">
        <f>IF(A40=FALSE, 1,SUMIFS('Cashflow Projection'!$C$33:$C$45, 'Cashflow Projection'!$B$33:$B$45, 'Updated Construction'!G40))</f>
        <v>1</v>
      </c>
      <c r="D40" t="b">
        <v>0</v>
      </c>
      <c r="E40" s="6">
        <v>45382</v>
      </c>
      <c r="F40">
        <v>424180.81</v>
      </c>
      <c r="G40" t="s">
        <v>651</v>
      </c>
      <c r="H40" s="6">
        <v>45443</v>
      </c>
    </row>
    <row r="41" spans="1:8" x14ac:dyDescent="0.2">
      <c r="A41" t="b">
        <v>0</v>
      </c>
      <c r="B41" t="s">
        <v>921</v>
      </c>
      <c r="C41">
        <f>IF(A41=FALSE, 1,SUMIFS('Cashflow Projection'!$C$33:$C$45, 'Cashflow Projection'!$B$33:$B$45, 'Updated Construction'!G41))</f>
        <v>1</v>
      </c>
      <c r="D41" t="b">
        <v>0</v>
      </c>
      <c r="E41" s="6">
        <v>45412</v>
      </c>
      <c r="F41">
        <v>646142.91</v>
      </c>
      <c r="G41" t="s">
        <v>651</v>
      </c>
      <c r="H41" s="6">
        <v>45443</v>
      </c>
    </row>
    <row r="42" spans="1:8" x14ac:dyDescent="0.2">
      <c r="A42" t="b">
        <v>0</v>
      </c>
      <c r="B42" t="s">
        <v>921</v>
      </c>
      <c r="C42">
        <f>IF(A42=FALSE, 1,SUMIFS('Cashflow Projection'!$C$33:$C$45, 'Cashflow Projection'!$B$33:$B$45, 'Updated Construction'!G42))</f>
        <v>1</v>
      </c>
      <c r="D42" t="b">
        <v>0</v>
      </c>
      <c r="E42" s="6">
        <v>45442</v>
      </c>
      <c r="F42">
        <v>914649.13</v>
      </c>
      <c r="G42" t="s">
        <v>651</v>
      </c>
      <c r="H42" s="6">
        <v>45504</v>
      </c>
    </row>
    <row r="43" spans="1:8" x14ac:dyDescent="0.2">
      <c r="A43" t="b">
        <v>0</v>
      </c>
      <c r="B43" t="s">
        <v>921</v>
      </c>
      <c r="C43">
        <f>IF(A43=FALSE, 1,SUMIFS('Cashflow Projection'!$C$33:$C$45, 'Cashflow Projection'!$B$33:$B$45, 'Updated Construction'!G43))</f>
        <v>1</v>
      </c>
      <c r="D43" t="b">
        <v>0</v>
      </c>
      <c r="E43" s="6">
        <v>45472</v>
      </c>
      <c r="F43">
        <v>866523.57</v>
      </c>
      <c r="G43" t="s">
        <v>651</v>
      </c>
      <c r="H43" s="6">
        <v>45504</v>
      </c>
    </row>
    <row r="44" spans="1:8" x14ac:dyDescent="0.2">
      <c r="A44" t="b">
        <v>0</v>
      </c>
      <c r="B44" t="s">
        <v>921</v>
      </c>
      <c r="C44">
        <f>IF(A44=FALSE, 1,SUMIFS('Cashflow Projection'!$C$33:$C$45, 'Cashflow Projection'!$B$33:$B$45, 'Updated Construction'!G44))</f>
        <v>1</v>
      </c>
      <c r="D44" t="b">
        <v>0</v>
      </c>
      <c r="E44" s="6">
        <v>45502</v>
      </c>
      <c r="F44">
        <v>342722.95</v>
      </c>
      <c r="G44" t="s">
        <v>651</v>
      </c>
      <c r="H44" s="6">
        <v>45565</v>
      </c>
    </row>
    <row r="45" spans="1:8" x14ac:dyDescent="0.2">
      <c r="A45" t="b">
        <v>0</v>
      </c>
      <c r="B45" t="s">
        <v>921</v>
      </c>
      <c r="C45">
        <f>IF(A45=FALSE, 1,SUMIFS('Cashflow Projection'!$C$33:$C$45, 'Cashflow Projection'!$B$33:$B$45, 'Updated Construction'!G45))</f>
        <v>1</v>
      </c>
      <c r="D45" t="b">
        <v>0</v>
      </c>
      <c r="E45" s="6">
        <v>45532</v>
      </c>
      <c r="F45">
        <v>242545.58</v>
      </c>
      <c r="G45" t="s">
        <v>651</v>
      </c>
      <c r="H45" s="6">
        <v>45565</v>
      </c>
    </row>
    <row r="46" spans="1:8" x14ac:dyDescent="0.2">
      <c r="A46" t="b">
        <v>0</v>
      </c>
      <c r="B46" t="s">
        <v>921</v>
      </c>
      <c r="C46">
        <f>IF(A46=FALSE, 1,SUMIFS('Cashflow Projection'!$C$33:$C$45, 'Cashflow Projection'!$B$33:$B$45, 'Updated Construction'!G46))</f>
        <v>1</v>
      </c>
      <c r="D46" t="b">
        <v>0</v>
      </c>
      <c r="E46" s="6">
        <v>45562</v>
      </c>
      <c r="F46">
        <v>257592.17</v>
      </c>
      <c r="G46" t="s">
        <v>651</v>
      </c>
      <c r="H46" s="6">
        <v>45626</v>
      </c>
    </row>
    <row r="47" spans="1:8" x14ac:dyDescent="0.2">
      <c r="A47" t="b">
        <v>0</v>
      </c>
      <c r="B47" t="s">
        <v>921</v>
      </c>
      <c r="C47">
        <f>IF(A47=FALSE, 1,SUMIFS('Cashflow Projection'!$C$33:$C$45, 'Cashflow Projection'!$B$33:$B$45, 'Updated Construction'!G47))</f>
        <v>1</v>
      </c>
      <c r="D47" t="b">
        <v>0</v>
      </c>
      <c r="E47" s="6">
        <v>45596</v>
      </c>
      <c r="F47">
        <v>0</v>
      </c>
      <c r="G47" t="s">
        <v>651</v>
      </c>
      <c r="H47" s="6">
        <v>45626</v>
      </c>
    </row>
    <row r="48" spans="1:8" x14ac:dyDescent="0.2">
      <c r="A48" t="b">
        <v>0</v>
      </c>
      <c r="B48" t="s">
        <v>922</v>
      </c>
      <c r="C48">
        <f>IF(A48=FALSE, 1,SUMIFS('Cashflow Projection'!$C$33:$C$45, 'Cashflow Projection'!$B$33:$B$45, 'Updated Construction'!G48))</f>
        <v>1</v>
      </c>
      <c r="D48" t="b">
        <v>1</v>
      </c>
      <c r="E48" s="6">
        <v>45351</v>
      </c>
      <c r="F48">
        <v>185964</v>
      </c>
      <c r="G48" t="s">
        <v>660</v>
      </c>
      <c r="H48" s="6">
        <v>45382</v>
      </c>
    </row>
    <row r="49" spans="1:8" x14ac:dyDescent="0.2">
      <c r="A49" t="b">
        <v>0</v>
      </c>
      <c r="B49" t="s">
        <v>922</v>
      </c>
      <c r="C49">
        <f>IF(A49=FALSE, 1,SUMIFS('Cashflow Projection'!$C$33:$C$45, 'Cashflow Projection'!$B$33:$B$45, 'Updated Construction'!G49))</f>
        <v>1</v>
      </c>
      <c r="D49" t="b">
        <v>0</v>
      </c>
      <c r="E49" s="6">
        <v>45382</v>
      </c>
      <c r="F49">
        <v>630971.19999999995</v>
      </c>
      <c r="G49" t="s">
        <v>660</v>
      </c>
      <c r="H49" s="6">
        <v>45443</v>
      </c>
    </row>
    <row r="50" spans="1:8" x14ac:dyDescent="0.2">
      <c r="A50" t="b">
        <v>0</v>
      </c>
      <c r="B50" t="s">
        <v>922</v>
      </c>
      <c r="C50">
        <f>IF(A50=FALSE, 1,SUMIFS('Cashflow Projection'!$C$33:$C$45, 'Cashflow Projection'!$B$33:$B$45, 'Updated Construction'!G50))</f>
        <v>1</v>
      </c>
      <c r="D50" t="b">
        <v>0</v>
      </c>
      <c r="E50" s="6">
        <v>45412</v>
      </c>
      <c r="F50">
        <v>853852.63</v>
      </c>
      <c r="G50" t="s">
        <v>660</v>
      </c>
      <c r="H50" s="6">
        <v>45443</v>
      </c>
    </row>
    <row r="51" spans="1:8" x14ac:dyDescent="0.2">
      <c r="A51" t="b">
        <v>0</v>
      </c>
      <c r="B51" t="s">
        <v>922</v>
      </c>
      <c r="C51">
        <f>IF(A51=FALSE, 1,SUMIFS('Cashflow Projection'!$C$33:$C$45, 'Cashflow Projection'!$B$33:$B$45, 'Updated Construction'!G51))</f>
        <v>1</v>
      </c>
      <c r="D51" t="b">
        <v>0</v>
      </c>
      <c r="E51" s="6">
        <v>45442</v>
      </c>
      <c r="F51">
        <v>326248.2</v>
      </c>
      <c r="G51" t="s">
        <v>660</v>
      </c>
      <c r="H51" s="6">
        <v>45504</v>
      </c>
    </row>
    <row r="52" spans="1:8" x14ac:dyDescent="0.2">
      <c r="A52" t="b">
        <v>0</v>
      </c>
      <c r="B52" t="s">
        <v>922</v>
      </c>
      <c r="C52">
        <f>IF(A52=FALSE, 1,SUMIFS('Cashflow Projection'!$C$33:$C$45, 'Cashflow Projection'!$B$33:$B$45, 'Updated Construction'!G52))</f>
        <v>1</v>
      </c>
      <c r="D52" t="b">
        <v>0</v>
      </c>
      <c r="E52" s="6">
        <v>45472</v>
      </c>
      <c r="F52">
        <v>176652.78</v>
      </c>
      <c r="G52" t="s">
        <v>660</v>
      </c>
      <c r="H52" s="6">
        <v>45504</v>
      </c>
    </row>
    <row r="53" spans="1:8" x14ac:dyDescent="0.2">
      <c r="A53" t="b">
        <v>0</v>
      </c>
      <c r="B53" t="s">
        <v>922</v>
      </c>
      <c r="C53">
        <f>IF(A53=FALSE, 1,SUMIFS('Cashflow Projection'!$C$33:$C$45, 'Cashflow Projection'!$B$33:$B$45, 'Updated Construction'!G53))</f>
        <v>1</v>
      </c>
      <c r="D53" t="b">
        <v>0</v>
      </c>
      <c r="E53" s="6">
        <v>45502</v>
      </c>
      <c r="F53">
        <v>41980.29</v>
      </c>
      <c r="G53" t="s">
        <v>660</v>
      </c>
      <c r="H53" s="6">
        <v>45565</v>
      </c>
    </row>
    <row r="54" spans="1:8" x14ac:dyDescent="0.2">
      <c r="A54" t="b">
        <v>0</v>
      </c>
      <c r="B54" t="s">
        <v>922</v>
      </c>
      <c r="C54">
        <f>IF(A54=FALSE, 1,SUMIFS('Cashflow Projection'!$C$33:$C$45, 'Cashflow Projection'!$B$33:$B$45, 'Updated Construction'!G54))</f>
        <v>1</v>
      </c>
      <c r="D54" t="b">
        <v>0</v>
      </c>
      <c r="E54" s="6">
        <v>45532</v>
      </c>
      <c r="F54">
        <v>0</v>
      </c>
      <c r="G54" t="s">
        <v>660</v>
      </c>
      <c r="H54" s="6">
        <v>45565</v>
      </c>
    </row>
    <row r="55" spans="1:8" x14ac:dyDescent="0.2">
      <c r="A55" t="b">
        <v>0</v>
      </c>
      <c r="B55" t="s">
        <v>922</v>
      </c>
      <c r="C55">
        <f>IF(A55=FALSE, 1,SUMIFS('Cashflow Projection'!$C$33:$C$45, 'Cashflow Projection'!$B$33:$B$45, 'Updated Construction'!G55))</f>
        <v>1</v>
      </c>
      <c r="D55" t="b">
        <v>0</v>
      </c>
      <c r="E55" s="6">
        <v>45562</v>
      </c>
      <c r="F55">
        <v>0</v>
      </c>
      <c r="G55" t="s">
        <v>660</v>
      </c>
      <c r="H55" s="6">
        <v>45626</v>
      </c>
    </row>
    <row r="56" spans="1:8" x14ac:dyDescent="0.2">
      <c r="A56" t="b">
        <v>0</v>
      </c>
      <c r="B56" t="s">
        <v>922</v>
      </c>
      <c r="C56">
        <f>IF(A56=FALSE, 1,SUMIFS('Cashflow Projection'!$C$33:$C$45, 'Cashflow Projection'!$B$33:$B$45, 'Updated Construction'!G56))</f>
        <v>1</v>
      </c>
      <c r="D56" t="b">
        <v>0</v>
      </c>
      <c r="E56" s="6">
        <v>45596</v>
      </c>
      <c r="F56">
        <v>57192.49</v>
      </c>
      <c r="G56" t="s">
        <v>660</v>
      </c>
      <c r="H56" s="6">
        <v>45626</v>
      </c>
    </row>
    <row r="57" spans="1:8" x14ac:dyDescent="0.2">
      <c r="A57" t="b">
        <v>0</v>
      </c>
      <c r="B57" t="s">
        <v>923</v>
      </c>
      <c r="C57">
        <f>IF(A57=FALSE, 1,SUMIFS('Cashflow Projection'!$C$33:$C$45, 'Cashflow Projection'!$B$33:$B$45, 'Updated Construction'!G57))</f>
        <v>1</v>
      </c>
      <c r="D57" t="b">
        <v>1</v>
      </c>
      <c r="E57" s="6">
        <v>45351</v>
      </c>
      <c r="F57">
        <v>165846.17000000001</v>
      </c>
      <c r="G57" t="s">
        <v>687</v>
      </c>
      <c r="H57" s="6">
        <v>45382</v>
      </c>
    </row>
    <row r="58" spans="1:8" x14ac:dyDescent="0.2">
      <c r="A58" t="b">
        <v>0</v>
      </c>
      <c r="B58" t="s">
        <v>923</v>
      </c>
      <c r="C58">
        <f>IF(A58=FALSE, 1,SUMIFS('Cashflow Projection'!$C$33:$C$45, 'Cashflow Projection'!$B$33:$B$45, 'Updated Construction'!G58))</f>
        <v>1</v>
      </c>
      <c r="D58" t="b">
        <v>0</v>
      </c>
      <c r="E58" s="6">
        <v>45382</v>
      </c>
      <c r="F58">
        <v>652876.02</v>
      </c>
      <c r="G58" t="s">
        <v>687</v>
      </c>
      <c r="H58" s="6">
        <v>45443</v>
      </c>
    </row>
    <row r="59" spans="1:8" x14ac:dyDescent="0.2">
      <c r="A59" t="b">
        <v>0</v>
      </c>
      <c r="B59" t="s">
        <v>923</v>
      </c>
      <c r="C59">
        <f>IF(A59=FALSE, 1,SUMIFS('Cashflow Projection'!$C$33:$C$45, 'Cashflow Projection'!$B$33:$B$45, 'Updated Construction'!G59))</f>
        <v>1</v>
      </c>
      <c r="D59" t="b">
        <v>0</v>
      </c>
      <c r="E59" s="6">
        <v>45412</v>
      </c>
      <c r="F59">
        <v>965964.34</v>
      </c>
      <c r="G59" t="s">
        <v>687</v>
      </c>
      <c r="H59" s="6">
        <v>45443</v>
      </c>
    </row>
    <row r="60" spans="1:8" x14ac:dyDescent="0.2">
      <c r="A60" t="b">
        <v>0</v>
      </c>
      <c r="B60" t="s">
        <v>923</v>
      </c>
      <c r="C60">
        <f>IF(A60=FALSE, 1,SUMIFS('Cashflow Projection'!$C$33:$C$45, 'Cashflow Projection'!$B$33:$B$45, 'Updated Construction'!G60))</f>
        <v>1</v>
      </c>
      <c r="D60" t="b">
        <v>0</v>
      </c>
      <c r="E60" s="6">
        <v>45442</v>
      </c>
      <c r="F60">
        <v>1191158.97</v>
      </c>
      <c r="G60" t="s">
        <v>687</v>
      </c>
      <c r="H60" s="6">
        <v>45504</v>
      </c>
    </row>
    <row r="61" spans="1:8" x14ac:dyDescent="0.2">
      <c r="A61" t="b">
        <v>0</v>
      </c>
      <c r="B61" t="s">
        <v>923</v>
      </c>
      <c r="C61">
        <f>IF(A61=FALSE, 1,SUMIFS('Cashflow Projection'!$C$33:$C$45, 'Cashflow Projection'!$B$33:$B$45, 'Updated Construction'!G61))</f>
        <v>1</v>
      </c>
      <c r="D61" t="b">
        <v>0</v>
      </c>
      <c r="E61" s="6">
        <v>45472</v>
      </c>
      <c r="F61">
        <v>487315.93</v>
      </c>
      <c r="G61" t="s">
        <v>687</v>
      </c>
      <c r="H61" s="6">
        <v>45504</v>
      </c>
    </row>
    <row r="62" spans="1:8" x14ac:dyDescent="0.2">
      <c r="A62" t="b">
        <v>0</v>
      </c>
      <c r="B62" t="s">
        <v>923</v>
      </c>
      <c r="C62">
        <f>IF(A62=FALSE, 1,SUMIFS('Cashflow Projection'!$C$33:$C$45, 'Cashflow Projection'!$B$33:$B$45, 'Updated Construction'!G62))</f>
        <v>1</v>
      </c>
      <c r="D62" t="b">
        <v>0</v>
      </c>
      <c r="E62" s="6">
        <v>45502</v>
      </c>
      <c r="F62">
        <v>54637.5</v>
      </c>
      <c r="G62" t="s">
        <v>687</v>
      </c>
      <c r="H62" s="6">
        <v>45565</v>
      </c>
    </row>
    <row r="63" spans="1:8" x14ac:dyDescent="0.2">
      <c r="A63" t="b">
        <v>0</v>
      </c>
      <c r="B63" t="s">
        <v>923</v>
      </c>
      <c r="C63">
        <f>IF(A63=FALSE, 1,SUMIFS('Cashflow Projection'!$C$33:$C$45, 'Cashflow Projection'!$B$33:$B$45, 'Updated Construction'!G63))</f>
        <v>1</v>
      </c>
      <c r="D63" t="b">
        <v>0</v>
      </c>
      <c r="E63" s="6">
        <v>45532</v>
      </c>
      <c r="F63">
        <v>54637.5</v>
      </c>
      <c r="G63" t="s">
        <v>687</v>
      </c>
      <c r="H63" s="6">
        <v>45565</v>
      </c>
    </row>
    <row r="64" spans="1:8" x14ac:dyDescent="0.2">
      <c r="A64" t="b">
        <v>0</v>
      </c>
      <c r="B64" t="s">
        <v>923</v>
      </c>
      <c r="C64">
        <f>IF(A64=FALSE, 1,SUMIFS('Cashflow Projection'!$C$33:$C$45, 'Cashflow Projection'!$B$33:$B$45, 'Updated Construction'!G64))</f>
        <v>1</v>
      </c>
      <c r="D64" t="b">
        <v>0</v>
      </c>
      <c r="E64" s="6">
        <v>45562</v>
      </c>
      <c r="F64">
        <v>113520.02</v>
      </c>
      <c r="G64" t="s">
        <v>687</v>
      </c>
      <c r="H64" s="6">
        <v>45626</v>
      </c>
    </row>
    <row r="65" spans="1:8" x14ac:dyDescent="0.2">
      <c r="A65" t="b">
        <v>0</v>
      </c>
      <c r="B65" t="s">
        <v>923</v>
      </c>
      <c r="C65">
        <f>IF(A65=FALSE, 1,SUMIFS('Cashflow Projection'!$C$33:$C$45, 'Cashflow Projection'!$B$33:$B$45, 'Updated Construction'!G65))</f>
        <v>1</v>
      </c>
      <c r="D65" t="b">
        <v>0</v>
      </c>
      <c r="E65" s="6">
        <v>45596</v>
      </c>
      <c r="F65">
        <v>0</v>
      </c>
      <c r="G65" t="s">
        <v>687</v>
      </c>
      <c r="H65" s="6">
        <v>45626</v>
      </c>
    </row>
    <row r="66" spans="1:8" x14ac:dyDescent="0.2">
      <c r="A66" t="b">
        <v>0</v>
      </c>
      <c r="B66" t="s">
        <v>924</v>
      </c>
      <c r="C66">
        <f>IF(A66=FALSE, 1,SUMIFS('Cashflow Projection'!$C$33:$C$45, 'Cashflow Projection'!$B$33:$B$45, 'Updated Construction'!G66))</f>
        <v>1</v>
      </c>
      <c r="D66" t="b">
        <v>1</v>
      </c>
      <c r="E66" s="6">
        <v>45351</v>
      </c>
      <c r="F66">
        <v>443084.77</v>
      </c>
      <c r="G66" t="s">
        <v>726</v>
      </c>
      <c r="H66" s="6">
        <v>45382</v>
      </c>
    </row>
    <row r="67" spans="1:8" x14ac:dyDescent="0.2">
      <c r="A67" t="b">
        <v>0</v>
      </c>
      <c r="B67" t="s">
        <v>924</v>
      </c>
      <c r="C67">
        <f>IF(A67=FALSE, 1,SUMIFS('Cashflow Projection'!$C$33:$C$45, 'Cashflow Projection'!$B$33:$B$45, 'Updated Construction'!G67))</f>
        <v>1</v>
      </c>
      <c r="D67" t="b">
        <v>0</v>
      </c>
      <c r="E67" s="6">
        <v>45382</v>
      </c>
      <c r="F67">
        <v>1366207.4</v>
      </c>
      <c r="G67" t="s">
        <v>726</v>
      </c>
      <c r="H67" s="6">
        <v>45443</v>
      </c>
    </row>
    <row r="68" spans="1:8" x14ac:dyDescent="0.2">
      <c r="A68" t="b">
        <v>0</v>
      </c>
      <c r="B68" t="s">
        <v>924</v>
      </c>
      <c r="C68">
        <f>IF(A68=FALSE, 1,SUMIFS('Cashflow Projection'!$C$33:$C$45, 'Cashflow Projection'!$B$33:$B$45, 'Updated Construction'!G68))</f>
        <v>1</v>
      </c>
      <c r="D68" t="b">
        <v>0</v>
      </c>
      <c r="E68" s="6">
        <v>45412</v>
      </c>
      <c r="F68">
        <v>1659804.41</v>
      </c>
      <c r="G68" t="s">
        <v>726</v>
      </c>
      <c r="H68" s="6">
        <v>45443</v>
      </c>
    </row>
    <row r="69" spans="1:8" x14ac:dyDescent="0.2">
      <c r="A69" t="b">
        <v>0</v>
      </c>
      <c r="B69" t="s">
        <v>924</v>
      </c>
      <c r="C69">
        <f>IF(A69=FALSE, 1,SUMIFS('Cashflow Projection'!$C$33:$C$45, 'Cashflow Projection'!$B$33:$B$45, 'Updated Construction'!G69))</f>
        <v>1</v>
      </c>
      <c r="D69" t="b">
        <v>0</v>
      </c>
      <c r="E69" s="6">
        <v>45442</v>
      </c>
      <c r="F69">
        <v>1280230.6200000001</v>
      </c>
      <c r="G69" t="s">
        <v>726</v>
      </c>
      <c r="H69" s="6">
        <v>45504</v>
      </c>
    </row>
    <row r="70" spans="1:8" x14ac:dyDescent="0.2">
      <c r="A70" t="b">
        <v>0</v>
      </c>
      <c r="B70" t="s">
        <v>924</v>
      </c>
      <c r="C70">
        <f>IF(A70=FALSE, 1,SUMIFS('Cashflow Projection'!$C$33:$C$45, 'Cashflow Projection'!$B$33:$B$45, 'Updated Construction'!G70))</f>
        <v>1</v>
      </c>
      <c r="D70" t="b">
        <v>0</v>
      </c>
      <c r="E70" s="6">
        <v>45472</v>
      </c>
      <c r="F70">
        <v>919613.43</v>
      </c>
      <c r="G70" t="s">
        <v>726</v>
      </c>
      <c r="H70" s="6">
        <v>45504</v>
      </c>
    </row>
    <row r="71" spans="1:8" x14ac:dyDescent="0.2">
      <c r="A71" t="b">
        <v>0</v>
      </c>
      <c r="B71" t="s">
        <v>924</v>
      </c>
      <c r="C71">
        <f>IF(A71=FALSE, 1,SUMIFS('Cashflow Projection'!$C$33:$C$45, 'Cashflow Projection'!$B$33:$B$45, 'Updated Construction'!G71))</f>
        <v>1</v>
      </c>
      <c r="D71" t="b">
        <v>0</v>
      </c>
      <c r="E71" s="6">
        <v>45502</v>
      </c>
      <c r="F71">
        <v>0</v>
      </c>
      <c r="G71" t="s">
        <v>726</v>
      </c>
      <c r="H71" s="6">
        <v>45565</v>
      </c>
    </row>
    <row r="72" spans="1:8" x14ac:dyDescent="0.2">
      <c r="A72" t="b">
        <v>0</v>
      </c>
      <c r="B72" t="s">
        <v>924</v>
      </c>
      <c r="C72">
        <f>IF(A72=FALSE, 1,SUMIFS('Cashflow Projection'!$C$33:$C$45, 'Cashflow Projection'!$B$33:$B$45, 'Updated Construction'!G72))</f>
        <v>1</v>
      </c>
      <c r="D72" t="b">
        <v>0</v>
      </c>
      <c r="E72" s="6">
        <v>45532</v>
      </c>
      <c r="F72">
        <v>0</v>
      </c>
      <c r="G72" t="s">
        <v>726</v>
      </c>
      <c r="H72" s="6">
        <v>45565</v>
      </c>
    </row>
    <row r="73" spans="1:8" x14ac:dyDescent="0.2">
      <c r="A73" t="b">
        <v>0</v>
      </c>
      <c r="B73" t="s">
        <v>924</v>
      </c>
      <c r="C73">
        <f>IF(A73=FALSE, 1,SUMIFS('Cashflow Projection'!$C$33:$C$45, 'Cashflow Projection'!$B$33:$B$45, 'Updated Construction'!G73))</f>
        <v>1</v>
      </c>
      <c r="D73" t="b">
        <v>0</v>
      </c>
      <c r="E73" s="6">
        <v>45562</v>
      </c>
      <c r="F73">
        <v>0</v>
      </c>
      <c r="G73" t="s">
        <v>726</v>
      </c>
      <c r="H73" s="6">
        <v>45626</v>
      </c>
    </row>
    <row r="74" spans="1:8" x14ac:dyDescent="0.2">
      <c r="A74" t="b">
        <v>0</v>
      </c>
      <c r="B74" t="s">
        <v>924</v>
      </c>
      <c r="C74">
        <f>IF(A74=FALSE, 1,SUMIFS('Cashflow Projection'!$C$33:$C$45, 'Cashflow Projection'!$B$33:$B$45, 'Updated Construction'!G74))</f>
        <v>1</v>
      </c>
      <c r="D74" t="b">
        <v>0</v>
      </c>
      <c r="E74" s="6">
        <v>45596</v>
      </c>
      <c r="F74">
        <v>341510.69</v>
      </c>
      <c r="G74" t="s">
        <v>726</v>
      </c>
      <c r="H74" s="6">
        <v>45626</v>
      </c>
    </row>
    <row r="75" spans="1:8" x14ac:dyDescent="0.2">
      <c r="A75" t="b">
        <v>0</v>
      </c>
      <c r="B75" t="s">
        <v>925</v>
      </c>
      <c r="C75">
        <f>IF(A75=FALSE, 1,SUMIFS('Cashflow Projection'!$C$33:$C$45, 'Cashflow Projection'!$B$33:$B$45, 'Updated Construction'!G75))</f>
        <v>1</v>
      </c>
      <c r="D75" t="b">
        <v>1</v>
      </c>
      <c r="E75" s="6">
        <v>45351</v>
      </c>
      <c r="F75">
        <v>74572</v>
      </c>
      <c r="G75" t="s">
        <v>766</v>
      </c>
      <c r="H75" s="6">
        <v>45382</v>
      </c>
    </row>
    <row r="76" spans="1:8" x14ac:dyDescent="0.2">
      <c r="A76" t="b">
        <v>0</v>
      </c>
      <c r="B76" t="s">
        <v>925</v>
      </c>
      <c r="C76">
        <f>IF(A76=FALSE, 1,SUMIFS('Cashflow Projection'!$C$33:$C$45, 'Cashflow Projection'!$B$33:$B$45, 'Updated Construction'!G76))</f>
        <v>1</v>
      </c>
      <c r="D76" t="b">
        <v>0</v>
      </c>
      <c r="E76" s="6">
        <v>45382</v>
      </c>
      <c r="F76">
        <v>505393.14</v>
      </c>
      <c r="G76" t="s">
        <v>766</v>
      </c>
      <c r="H76" s="6">
        <v>45443</v>
      </c>
    </row>
    <row r="77" spans="1:8" x14ac:dyDescent="0.2">
      <c r="A77" t="b">
        <v>0</v>
      </c>
      <c r="B77" t="s">
        <v>925</v>
      </c>
      <c r="C77">
        <f>IF(A77=FALSE, 1,SUMIFS('Cashflow Projection'!$C$33:$C$45, 'Cashflow Projection'!$B$33:$B$45, 'Updated Construction'!G77))</f>
        <v>1</v>
      </c>
      <c r="D77" t="b">
        <v>0</v>
      </c>
      <c r="E77" s="6">
        <v>45412</v>
      </c>
      <c r="F77">
        <v>406438.62</v>
      </c>
      <c r="G77" t="s">
        <v>766</v>
      </c>
      <c r="H77" s="6">
        <v>45443</v>
      </c>
    </row>
    <row r="78" spans="1:8" x14ac:dyDescent="0.2">
      <c r="A78" t="b">
        <v>0</v>
      </c>
      <c r="B78" t="s">
        <v>925</v>
      </c>
      <c r="C78">
        <f>IF(A78=FALSE, 1,SUMIFS('Cashflow Projection'!$C$33:$C$45, 'Cashflow Projection'!$B$33:$B$45, 'Updated Construction'!G78))</f>
        <v>1</v>
      </c>
      <c r="D78" t="b">
        <v>0</v>
      </c>
      <c r="E78" s="6">
        <v>45442</v>
      </c>
      <c r="F78">
        <v>908569.28</v>
      </c>
      <c r="G78" t="s">
        <v>766</v>
      </c>
      <c r="H78" s="6">
        <v>45504</v>
      </c>
    </row>
    <row r="79" spans="1:8" x14ac:dyDescent="0.2">
      <c r="A79" t="b">
        <v>0</v>
      </c>
      <c r="B79" t="s">
        <v>925</v>
      </c>
      <c r="C79">
        <f>IF(A79=FALSE, 1,SUMIFS('Cashflow Projection'!$C$33:$C$45, 'Cashflow Projection'!$B$33:$B$45, 'Updated Construction'!G79))</f>
        <v>1</v>
      </c>
      <c r="D79" t="b">
        <v>0</v>
      </c>
      <c r="E79" s="6">
        <v>45472</v>
      </c>
      <c r="F79">
        <v>1018571.22</v>
      </c>
      <c r="G79" t="s">
        <v>766</v>
      </c>
      <c r="H79" s="6">
        <v>45504</v>
      </c>
    </row>
    <row r="80" spans="1:8" x14ac:dyDescent="0.2">
      <c r="A80" t="b">
        <v>0</v>
      </c>
      <c r="B80" t="s">
        <v>925</v>
      </c>
      <c r="C80">
        <f>IF(A80=FALSE, 1,SUMIFS('Cashflow Projection'!$C$33:$C$45, 'Cashflow Projection'!$B$33:$B$45, 'Updated Construction'!G80))</f>
        <v>1</v>
      </c>
      <c r="D80" t="b">
        <v>0</v>
      </c>
      <c r="E80" s="6">
        <v>45502</v>
      </c>
      <c r="F80">
        <v>58842.79</v>
      </c>
      <c r="G80" t="s">
        <v>766</v>
      </c>
      <c r="H80" s="6">
        <v>45565</v>
      </c>
    </row>
    <row r="81" spans="1:8" x14ac:dyDescent="0.2">
      <c r="A81" t="b">
        <v>0</v>
      </c>
      <c r="B81" t="s">
        <v>925</v>
      </c>
      <c r="C81">
        <f>IF(A81=FALSE, 1,SUMIFS('Cashflow Projection'!$C$33:$C$45, 'Cashflow Projection'!$B$33:$B$45, 'Updated Construction'!G81))</f>
        <v>1</v>
      </c>
      <c r="D81" t="b">
        <v>0</v>
      </c>
      <c r="E81" s="6">
        <v>45532</v>
      </c>
      <c r="F81">
        <v>0</v>
      </c>
      <c r="G81" t="s">
        <v>766</v>
      </c>
      <c r="H81" s="6">
        <v>45565</v>
      </c>
    </row>
    <row r="82" spans="1:8" x14ac:dyDescent="0.2">
      <c r="A82" t="b">
        <v>0</v>
      </c>
      <c r="B82" t="s">
        <v>925</v>
      </c>
      <c r="C82">
        <f>IF(A82=FALSE, 1,SUMIFS('Cashflow Projection'!$C$33:$C$45, 'Cashflow Projection'!$B$33:$B$45, 'Updated Construction'!G82))</f>
        <v>1</v>
      </c>
      <c r="D82" t="b">
        <v>0</v>
      </c>
      <c r="E82" s="6">
        <v>45562</v>
      </c>
      <c r="F82">
        <v>0</v>
      </c>
      <c r="G82" t="s">
        <v>766</v>
      </c>
      <c r="H82" s="6">
        <v>45626</v>
      </c>
    </row>
    <row r="83" spans="1:8" x14ac:dyDescent="0.2">
      <c r="A83" t="b">
        <v>0</v>
      </c>
      <c r="B83" t="s">
        <v>925</v>
      </c>
      <c r="C83">
        <f>IF(A83=FALSE, 1,SUMIFS('Cashflow Projection'!$C$33:$C$45, 'Cashflow Projection'!$B$33:$B$45, 'Updated Construction'!G83))</f>
        <v>1</v>
      </c>
      <c r="D83" t="b">
        <v>0</v>
      </c>
      <c r="E83" s="6">
        <v>45596</v>
      </c>
      <c r="F83">
        <v>214803.14</v>
      </c>
      <c r="G83" t="s">
        <v>766</v>
      </c>
      <c r="H83" s="6">
        <v>45626</v>
      </c>
    </row>
    <row r="84" spans="1:8" x14ac:dyDescent="0.2">
      <c r="A84" t="b">
        <v>0</v>
      </c>
      <c r="B84" t="s">
        <v>926</v>
      </c>
      <c r="C84">
        <f>IF(A84=FALSE, 1,SUMIFS('Cashflow Projection'!$C$33:$C$45, 'Cashflow Projection'!$B$33:$B$45, 'Updated Construction'!G84))</f>
        <v>1</v>
      </c>
      <c r="D84" t="b">
        <v>1</v>
      </c>
      <c r="E84" s="6">
        <v>45351</v>
      </c>
      <c r="F84">
        <v>449107.93</v>
      </c>
      <c r="G84" t="s">
        <v>787</v>
      </c>
      <c r="H84" s="6">
        <v>45382</v>
      </c>
    </row>
    <row r="85" spans="1:8" x14ac:dyDescent="0.2">
      <c r="A85" t="b">
        <v>0</v>
      </c>
      <c r="B85" t="s">
        <v>926</v>
      </c>
      <c r="C85">
        <f>IF(A85=FALSE, 1,SUMIFS('Cashflow Projection'!$C$33:$C$45, 'Cashflow Projection'!$B$33:$B$45, 'Updated Construction'!G85))</f>
        <v>1</v>
      </c>
      <c r="D85" t="b">
        <v>0</v>
      </c>
      <c r="E85" s="6">
        <v>45382</v>
      </c>
      <c r="F85">
        <v>407694.58</v>
      </c>
      <c r="G85" t="s">
        <v>787</v>
      </c>
      <c r="H85" s="6">
        <v>45443</v>
      </c>
    </row>
    <row r="86" spans="1:8" x14ac:dyDescent="0.2">
      <c r="A86" t="b">
        <v>0</v>
      </c>
      <c r="B86" t="s">
        <v>926</v>
      </c>
      <c r="C86">
        <f>IF(A86=FALSE, 1,SUMIFS('Cashflow Projection'!$C$33:$C$45, 'Cashflow Projection'!$B$33:$B$45, 'Updated Construction'!G86))</f>
        <v>1</v>
      </c>
      <c r="D86" t="b">
        <v>0</v>
      </c>
      <c r="E86" s="6">
        <v>45412</v>
      </c>
      <c r="F86">
        <v>559596.02</v>
      </c>
      <c r="G86" t="s">
        <v>787</v>
      </c>
      <c r="H86" s="6">
        <v>45443</v>
      </c>
    </row>
    <row r="87" spans="1:8" x14ac:dyDescent="0.2">
      <c r="A87" t="b">
        <v>0</v>
      </c>
      <c r="B87" t="s">
        <v>926</v>
      </c>
      <c r="C87">
        <f>IF(A87=FALSE, 1,SUMIFS('Cashflow Projection'!$C$33:$C$45, 'Cashflow Projection'!$B$33:$B$45, 'Updated Construction'!G87))</f>
        <v>1</v>
      </c>
      <c r="D87" t="b">
        <v>0</v>
      </c>
      <c r="E87" s="6">
        <v>45442</v>
      </c>
      <c r="F87">
        <v>384590.38</v>
      </c>
      <c r="G87" t="s">
        <v>787</v>
      </c>
      <c r="H87" s="6">
        <v>45504</v>
      </c>
    </row>
    <row r="88" spans="1:8" x14ac:dyDescent="0.2">
      <c r="A88" t="b">
        <v>0</v>
      </c>
      <c r="B88" t="s">
        <v>926</v>
      </c>
      <c r="C88">
        <f>IF(A88=FALSE, 1,SUMIFS('Cashflow Projection'!$C$33:$C$45, 'Cashflow Projection'!$B$33:$B$45, 'Updated Construction'!G88))</f>
        <v>1</v>
      </c>
      <c r="D88" t="b">
        <v>0</v>
      </c>
      <c r="E88" s="6">
        <v>45472</v>
      </c>
      <c r="F88">
        <v>31603.919999999998</v>
      </c>
      <c r="G88" t="s">
        <v>787</v>
      </c>
      <c r="H88" s="6">
        <v>45504</v>
      </c>
    </row>
    <row r="89" spans="1:8" x14ac:dyDescent="0.2">
      <c r="A89" t="b">
        <v>0</v>
      </c>
      <c r="B89" t="s">
        <v>926</v>
      </c>
      <c r="C89">
        <f>IF(A89=FALSE, 1,SUMIFS('Cashflow Projection'!$C$33:$C$45, 'Cashflow Projection'!$B$33:$B$45, 'Updated Construction'!G89))</f>
        <v>1</v>
      </c>
      <c r="D89" t="b">
        <v>0</v>
      </c>
      <c r="E89" s="6">
        <v>45502</v>
      </c>
      <c r="F89">
        <v>0</v>
      </c>
      <c r="G89" t="s">
        <v>787</v>
      </c>
      <c r="H89" s="6">
        <v>45565</v>
      </c>
    </row>
    <row r="90" spans="1:8" x14ac:dyDescent="0.2">
      <c r="A90" t="b">
        <v>0</v>
      </c>
      <c r="B90" t="s">
        <v>926</v>
      </c>
      <c r="C90">
        <f>IF(A90=FALSE, 1,SUMIFS('Cashflow Projection'!$C$33:$C$45, 'Cashflow Projection'!$B$33:$B$45, 'Updated Construction'!G90))</f>
        <v>1</v>
      </c>
      <c r="D90" t="b">
        <v>0</v>
      </c>
      <c r="E90" s="6">
        <v>45532</v>
      </c>
      <c r="F90">
        <v>0</v>
      </c>
      <c r="G90" t="s">
        <v>787</v>
      </c>
      <c r="H90" s="6">
        <v>45565</v>
      </c>
    </row>
    <row r="91" spans="1:8" x14ac:dyDescent="0.2">
      <c r="A91" t="b">
        <v>0</v>
      </c>
      <c r="B91" t="s">
        <v>926</v>
      </c>
      <c r="C91">
        <f>IF(A91=FALSE, 1,SUMIFS('Cashflow Projection'!$C$33:$C$45, 'Cashflow Projection'!$B$33:$B$45, 'Updated Construction'!G91))</f>
        <v>1</v>
      </c>
      <c r="D91" t="b">
        <v>0</v>
      </c>
      <c r="E91" s="6">
        <v>45562</v>
      </c>
      <c r="F91">
        <v>53608.68</v>
      </c>
      <c r="G91" t="s">
        <v>787</v>
      </c>
      <c r="H91" s="6">
        <v>45626</v>
      </c>
    </row>
    <row r="92" spans="1:8" x14ac:dyDescent="0.2">
      <c r="A92" t="b">
        <v>0</v>
      </c>
      <c r="B92" t="s">
        <v>926</v>
      </c>
      <c r="C92">
        <f>IF(A92=FALSE, 1,SUMIFS('Cashflow Projection'!$C$33:$C$45, 'Cashflow Projection'!$B$33:$B$45, 'Updated Construction'!G92))</f>
        <v>1</v>
      </c>
      <c r="D92" t="b">
        <v>0</v>
      </c>
      <c r="E92" s="6">
        <v>45596</v>
      </c>
      <c r="F92">
        <v>0</v>
      </c>
      <c r="G92" t="s">
        <v>787</v>
      </c>
      <c r="H92" s="6">
        <v>45626</v>
      </c>
    </row>
    <row r="93" spans="1:8" x14ac:dyDescent="0.2">
      <c r="A93" t="b">
        <v>0</v>
      </c>
      <c r="B93" t="s">
        <v>927</v>
      </c>
      <c r="C93">
        <f>IF(A93=FALSE, 1,SUMIFS('Cashflow Projection'!$C$33:$C$45, 'Cashflow Projection'!$B$33:$B$45, 'Updated Construction'!G93))</f>
        <v>1</v>
      </c>
      <c r="D93" t="b">
        <v>1</v>
      </c>
      <c r="E93" s="6">
        <v>45351</v>
      </c>
      <c r="F93">
        <v>108381.08</v>
      </c>
      <c r="G93" t="s">
        <v>798</v>
      </c>
      <c r="H93" s="6">
        <v>45382</v>
      </c>
    </row>
    <row r="94" spans="1:8" x14ac:dyDescent="0.2">
      <c r="A94" t="b">
        <v>0</v>
      </c>
      <c r="B94" t="s">
        <v>927</v>
      </c>
      <c r="C94">
        <f>IF(A94=FALSE, 1,SUMIFS('Cashflow Projection'!$C$33:$C$45, 'Cashflow Projection'!$B$33:$B$45, 'Updated Construction'!G94))</f>
        <v>1</v>
      </c>
      <c r="D94" t="b">
        <v>0</v>
      </c>
      <c r="E94" s="6">
        <v>45382</v>
      </c>
      <c r="F94">
        <v>192782.34</v>
      </c>
      <c r="G94" t="s">
        <v>798</v>
      </c>
      <c r="H94" s="6">
        <v>45443</v>
      </c>
    </row>
    <row r="95" spans="1:8" x14ac:dyDescent="0.2">
      <c r="A95" t="b">
        <v>0</v>
      </c>
      <c r="B95" t="s">
        <v>927</v>
      </c>
      <c r="C95">
        <f>IF(A95=FALSE, 1,SUMIFS('Cashflow Projection'!$C$33:$C$45, 'Cashflow Projection'!$B$33:$B$45, 'Updated Construction'!G95))</f>
        <v>1</v>
      </c>
      <c r="D95" t="b">
        <v>0</v>
      </c>
      <c r="E95" s="6">
        <v>45412</v>
      </c>
      <c r="F95">
        <v>150000</v>
      </c>
      <c r="G95" t="s">
        <v>798</v>
      </c>
      <c r="H95" s="6">
        <v>45443</v>
      </c>
    </row>
    <row r="96" spans="1:8" x14ac:dyDescent="0.2">
      <c r="A96" t="b">
        <v>0</v>
      </c>
      <c r="B96" t="s">
        <v>927</v>
      </c>
      <c r="C96">
        <f>IF(A96=FALSE, 1,SUMIFS('Cashflow Projection'!$C$33:$C$45, 'Cashflow Projection'!$B$33:$B$45, 'Updated Construction'!G96))</f>
        <v>1</v>
      </c>
      <c r="D96" t="b">
        <v>0</v>
      </c>
      <c r="E96" s="6">
        <v>45442</v>
      </c>
      <c r="F96">
        <v>152042.51999999999</v>
      </c>
      <c r="G96" t="s">
        <v>798</v>
      </c>
      <c r="H96" s="6">
        <v>45504</v>
      </c>
    </row>
    <row r="97" spans="1:8" x14ac:dyDescent="0.2">
      <c r="A97" t="b">
        <v>0</v>
      </c>
      <c r="B97" t="s">
        <v>927</v>
      </c>
      <c r="C97">
        <f>IF(A97=FALSE, 1,SUMIFS('Cashflow Projection'!$C$33:$C$45, 'Cashflow Projection'!$B$33:$B$45, 'Updated Construction'!G97))</f>
        <v>1</v>
      </c>
      <c r="D97" t="b">
        <v>0</v>
      </c>
      <c r="E97" s="6">
        <v>45472</v>
      </c>
      <c r="F97">
        <v>0</v>
      </c>
      <c r="G97" t="s">
        <v>798</v>
      </c>
      <c r="H97" s="6">
        <v>45504</v>
      </c>
    </row>
    <row r="98" spans="1:8" x14ac:dyDescent="0.2">
      <c r="A98" t="b">
        <v>0</v>
      </c>
      <c r="B98" t="s">
        <v>927</v>
      </c>
      <c r="C98">
        <f>IF(A98=FALSE, 1,SUMIFS('Cashflow Projection'!$C$33:$C$45, 'Cashflow Projection'!$B$33:$B$45, 'Updated Construction'!G98))</f>
        <v>1</v>
      </c>
      <c r="D98" t="b">
        <v>0</v>
      </c>
      <c r="E98" s="6">
        <v>45502</v>
      </c>
      <c r="F98">
        <v>0</v>
      </c>
      <c r="G98" t="s">
        <v>798</v>
      </c>
      <c r="H98" s="6">
        <v>45565</v>
      </c>
    </row>
    <row r="99" spans="1:8" x14ac:dyDescent="0.2">
      <c r="A99" t="b">
        <v>0</v>
      </c>
      <c r="B99" t="s">
        <v>927</v>
      </c>
      <c r="C99">
        <f>IF(A99=FALSE, 1,SUMIFS('Cashflow Projection'!$C$33:$C$45, 'Cashflow Projection'!$B$33:$B$45, 'Updated Construction'!G99))</f>
        <v>1</v>
      </c>
      <c r="D99" t="b">
        <v>0</v>
      </c>
      <c r="E99" s="6">
        <v>45532</v>
      </c>
      <c r="F99">
        <v>0</v>
      </c>
      <c r="G99" t="s">
        <v>798</v>
      </c>
      <c r="H99" s="6">
        <v>45565</v>
      </c>
    </row>
    <row r="100" spans="1:8" x14ac:dyDescent="0.2">
      <c r="A100" t="b">
        <v>0</v>
      </c>
      <c r="B100" t="s">
        <v>927</v>
      </c>
      <c r="C100">
        <f>IF(A100=FALSE, 1,SUMIFS('Cashflow Projection'!$C$33:$C$45, 'Cashflow Projection'!$B$33:$B$45, 'Updated Construction'!G100))</f>
        <v>1</v>
      </c>
      <c r="D100" t="b">
        <v>0</v>
      </c>
      <c r="E100" s="6">
        <v>45562</v>
      </c>
      <c r="F100">
        <v>0</v>
      </c>
      <c r="G100" t="s">
        <v>798</v>
      </c>
      <c r="H100" s="6">
        <v>45626</v>
      </c>
    </row>
    <row r="101" spans="1:8" x14ac:dyDescent="0.2">
      <c r="A101" t="b">
        <v>0</v>
      </c>
      <c r="B101" t="s">
        <v>927</v>
      </c>
      <c r="C101">
        <f>IF(A101=FALSE, 1,SUMIFS('Cashflow Projection'!$C$33:$C$45, 'Cashflow Projection'!$B$33:$B$45, 'Updated Construction'!G101))</f>
        <v>1</v>
      </c>
      <c r="D101" t="b">
        <v>0</v>
      </c>
      <c r="E101" s="6">
        <v>45596</v>
      </c>
      <c r="F101">
        <v>0</v>
      </c>
      <c r="G101" t="s">
        <v>798</v>
      </c>
      <c r="H101" s="6">
        <v>45626</v>
      </c>
    </row>
    <row r="102" spans="1:8" x14ac:dyDescent="0.2">
      <c r="A102" t="b">
        <v>0</v>
      </c>
      <c r="B102" t="s">
        <v>928</v>
      </c>
      <c r="C102">
        <f>IF(A102=FALSE, 1,SUMIFS('Cashflow Projection'!$C$33:$C$45, 'Cashflow Projection'!$B$33:$B$45, 'Updated Construction'!G102))</f>
        <v>1</v>
      </c>
      <c r="D102" t="b">
        <v>1</v>
      </c>
      <c r="E102" s="6">
        <v>45351</v>
      </c>
      <c r="F102">
        <v>761474.29</v>
      </c>
      <c r="G102" t="s">
        <v>831</v>
      </c>
      <c r="H102" s="6">
        <v>45382</v>
      </c>
    </row>
    <row r="103" spans="1:8" x14ac:dyDescent="0.2">
      <c r="A103" t="b">
        <v>0</v>
      </c>
      <c r="B103" t="s">
        <v>928</v>
      </c>
      <c r="C103">
        <f>IF(A103=FALSE, 1,SUMIFS('Cashflow Projection'!$C$33:$C$45, 'Cashflow Projection'!$B$33:$B$45, 'Updated Construction'!G103))</f>
        <v>1</v>
      </c>
      <c r="D103" t="b">
        <v>0</v>
      </c>
      <c r="E103" s="6">
        <v>45382</v>
      </c>
      <c r="F103">
        <v>778739.38</v>
      </c>
      <c r="G103" t="s">
        <v>831</v>
      </c>
      <c r="H103" s="6">
        <v>45443</v>
      </c>
    </row>
    <row r="104" spans="1:8" x14ac:dyDescent="0.2">
      <c r="A104" t="b">
        <v>0</v>
      </c>
      <c r="B104" t="s">
        <v>928</v>
      </c>
      <c r="C104">
        <f>IF(A104=FALSE, 1,SUMIFS('Cashflow Projection'!$C$33:$C$45, 'Cashflow Projection'!$B$33:$B$45, 'Updated Construction'!G104))</f>
        <v>1</v>
      </c>
      <c r="D104" t="b">
        <v>0</v>
      </c>
      <c r="E104" s="6">
        <v>45412</v>
      </c>
      <c r="F104">
        <v>795910.14</v>
      </c>
      <c r="G104" t="s">
        <v>831</v>
      </c>
      <c r="H104" s="6">
        <v>45443</v>
      </c>
    </row>
    <row r="105" spans="1:8" x14ac:dyDescent="0.2">
      <c r="A105" t="b">
        <v>0</v>
      </c>
      <c r="B105" t="s">
        <v>928</v>
      </c>
      <c r="C105">
        <f>IF(A105=FALSE, 1,SUMIFS('Cashflow Projection'!$C$33:$C$45, 'Cashflow Projection'!$B$33:$B$45, 'Updated Construction'!G105))</f>
        <v>1</v>
      </c>
      <c r="D105" t="b">
        <v>0</v>
      </c>
      <c r="E105" s="6">
        <v>45442</v>
      </c>
      <c r="F105">
        <v>823189.9</v>
      </c>
      <c r="G105" t="s">
        <v>831</v>
      </c>
      <c r="H105" s="6">
        <v>45504</v>
      </c>
    </row>
    <row r="106" spans="1:8" x14ac:dyDescent="0.2">
      <c r="A106" t="b">
        <v>0</v>
      </c>
      <c r="B106" t="s">
        <v>928</v>
      </c>
      <c r="C106">
        <f>IF(A106=FALSE, 1,SUMIFS('Cashflow Projection'!$C$33:$C$45, 'Cashflow Projection'!$B$33:$B$45, 'Updated Construction'!G106))</f>
        <v>1</v>
      </c>
      <c r="D106" t="b">
        <v>0</v>
      </c>
      <c r="E106" s="6">
        <v>45472</v>
      </c>
      <c r="F106">
        <v>264276.37</v>
      </c>
      <c r="G106" t="s">
        <v>831</v>
      </c>
      <c r="H106" s="6">
        <v>45504</v>
      </c>
    </row>
    <row r="107" spans="1:8" x14ac:dyDescent="0.2">
      <c r="A107" t="b">
        <v>0</v>
      </c>
      <c r="B107" t="s">
        <v>928</v>
      </c>
      <c r="C107">
        <f>IF(A107=FALSE, 1,SUMIFS('Cashflow Projection'!$C$33:$C$45, 'Cashflow Projection'!$B$33:$B$45, 'Updated Construction'!G107))</f>
        <v>1</v>
      </c>
      <c r="D107" t="b">
        <v>0</v>
      </c>
      <c r="E107" s="6">
        <v>45502</v>
      </c>
      <c r="F107">
        <v>0</v>
      </c>
      <c r="G107" t="s">
        <v>831</v>
      </c>
      <c r="H107" s="6">
        <v>45565</v>
      </c>
    </row>
    <row r="108" spans="1:8" x14ac:dyDescent="0.2">
      <c r="A108" t="b">
        <v>0</v>
      </c>
      <c r="B108" t="s">
        <v>928</v>
      </c>
      <c r="C108">
        <f>IF(A108=FALSE, 1,SUMIFS('Cashflow Projection'!$C$33:$C$45, 'Cashflow Projection'!$B$33:$B$45, 'Updated Construction'!G108))</f>
        <v>1</v>
      </c>
      <c r="D108" t="b">
        <v>0</v>
      </c>
      <c r="E108" s="6">
        <v>45532</v>
      </c>
      <c r="F108">
        <v>0</v>
      </c>
      <c r="G108" t="s">
        <v>831</v>
      </c>
      <c r="H108" s="6">
        <v>45565</v>
      </c>
    </row>
    <row r="109" spans="1:8" x14ac:dyDescent="0.2">
      <c r="A109" t="b">
        <v>0</v>
      </c>
      <c r="B109" t="s">
        <v>928</v>
      </c>
      <c r="C109">
        <f>IF(A109=FALSE, 1,SUMIFS('Cashflow Projection'!$C$33:$C$45, 'Cashflow Projection'!$B$33:$B$45, 'Updated Construction'!G109))</f>
        <v>1</v>
      </c>
      <c r="D109" t="b">
        <v>0</v>
      </c>
      <c r="E109" s="6">
        <v>45562</v>
      </c>
      <c r="F109">
        <v>66153.600000000006</v>
      </c>
      <c r="G109" t="s">
        <v>831</v>
      </c>
      <c r="H109" s="6">
        <v>45626</v>
      </c>
    </row>
    <row r="110" spans="1:8" x14ac:dyDescent="0.2">
      <c r="A110" t="b">
        <v>0</v>
      </c>
      <c r="B110" t="s">
        <v>928</v>
      </c>
      <c r="C110">
        <f>IF(A110=FALSE, 1,SUMIFS('Cashflow Projection'!$C$33:$C$45, 'Cashflow Projection'!$B$33:$B$45, 'Updated Construction'!G110))</f>
        <v>1</v>
      </c>
      <c r="D110" t="b">
        <v>0</v>
      </c>
      <c r="E110" s="6">
        <v>45596</v>
      </c>
      <c r="F110">
        <v>0</v>
      </c>
      <c r="G110" t="s">
        <v>831</v>
      </c>
      <c r="H110" s="6">
        <v>45626</v>
      </c>
    </row>
    <row r="111" spans="1:8" x14ac:dyDescent="0.2">
      <c r="A111" t="b">
        <v>0</v>
      </c>
      <c r="B111" t="s">
        <v>929</v>
      </c>
      <c r="C111">
        <f>IF(A111=FALSE, 1,SUMIFS('Cashflow Projection'!$C$33:$C$45, 'Cashflow Projection'!$B$33:$B$45, 'Updated Construction'!G111))</f>
        <v>1</v>
      </c>
      <c r="D111" t="b">
        <v>1</v>
      </c>
      <c r="E111" s="6">
        <v>45351</v>
      </c>
      <c r="F111">
        <v>123852.51</v>
      </c>
      <c r="G111" t="s">
        <v>929</v>
      </c>
      <c r="H111" s="6">
        <v>45382</v>
      </c>
    </row>
    <row r="112" spans="1:8" x14ac:dyDescent="0.2">
      <c r="A112" t="b">
        <v>0</v>
      </c>
      <c r="B112" t="s">
        <v>929</v>
      </c>
      <c r="C112">
        <f>IF(A112=FALSE, 1,SUMIFS('Cashflow Projection'!$C$33:$C$45, 'Cashflow Projection'!$B$33:$B$45, 'Updated Construction'!G112))</f>
        <v>1</v>
      </c>
      <c r="D112" t="b">
        <v>0</v>
      </c>
      <c r="E112" s="6">
        <v>45382</v>
      </c>
      <c r="F112">
        <v>323038.88</v>
      </c>
      <c r="G112" t="s">
        <v>929</v>
      </c>
      <c r="H112" s="6">
        <v>45443</v>
      </c>
    </row>
    <row r="113" spans="1:8" x14ac:dyDescent="0.2">
      <c r="A113" t="b">
        <v>0</v>
      </c>
      <c r="B113" t="s">
        <v>929</v>
      </c>
      <c r="C113">
        <f>IF(A113=FALSE, 1,SUMIFS('Cashflow Projection'!$C$33:$C$45, 'Cashflow Projection'!$B$33:$B$45, 'Updated Construction'!G113))</f>
        <v>1</v>
      </c>
      <c r="D113" t="b">
        <v>0</v>
      </c>
      <c r="E113" s="6">
        <v>45412</v>
      </c>
      <c r="F113">
        <v>284556.15000000002</v>
      </c>
      <c r="G113" t="s">
        <v>929</v>
      </c>
      <c r="H113" s="6">
        <v>45443</v>
      </c>
    </row>
    <row r="114" spans="1:8" x14ac:dyDescent="0.2">
      <c r="A114" t="b">
        <v>0</v>
      </c>
      <c r="B114" t="s">
        <v>929</v>
      </c>
      <c r="C114">
        <f>IF(A114=FALSE, 1,SUMIFS('Cashflow Projection'!$C$33:$C$45, 'Cashflow Projection'!$B$33:$B$45, 'Updated Construction'!G114))</f>
        <v>1</v>
      </c>
      <c r="D114" t="b">
        <v>0</v>
      </c>
      <c r="E114" s="6">
        <v>45442</v>
      </c>
      <c r="F114">
        <v>498965.69</v>
      </c>
      <c r="G114" t="s">
        <v>929</v>
      </c>
      <c r="H114" s="6">
        <v>45504</v>
      </c>
    </row>
    <row r="115" spans="1:8" x14ac:dyDescent="0.2">
      <c r="A115" t="b">
        <v>0</v>
      </c>
      <c r="B115" t="s">
        <v>929</v>
      </c>
      <c r="C115">
        <f>IF(A115=FALSE, 1,SUMIFS('Cashflow Projection'!$C$33:$C$45, 'Cashflow Projection'!$B$33:$B$45, 'Updated Construction'!G115))</f>
        <v>1</v>
      </c>
      <c r="D115" t="b">
        <v>0</v>
      </c>
      <c r="E115" s="6">
        <v>45472</v>
      </c>
      <c r="F115">
        <v>300350.15999999997</v>
      </c>
      <c r="G115" t="s">
        <v>929</v>
      </c>
      <c r="H115" s="6">
        <v>45504</v>
      </c>
    </row>
    <row r="116" spans="1:8" x14ac:dyDescent="0.2">
      <c r="A116" t="b">
        <v>0</v>
      </c>
      <c r="B116" t="s">
        <v>929</v>
      </c>
      <c r="C116">
        <f>IF(A116=FALSE, 1,SUMIFS('Cashflow Projection'!$C$33:$C$45, 'Cashflow Projection'!$B$33:$B$45, 'Updated Construction'!G116))</f>
        <v>1</v>
      </c>
      <c r="D116" t="b">
        <v>0</v>
      </c>
      <c r="E116" s="6">
        <v>45502</v>
      </c>
      <c r="F116">
        <v>165000</v>
      </c>
      <c r="G116" t="s">
        <v>929</v>
      </c>
      <c r="H116" s="6">
        <v>45565</v>
      </c>
    </row>
    <row r="117" spans="1:8" x14ac:dyDescent="0.2">
      <c r="A117" t="b">
        <v>0</v>
      </c>
      <c r="B117" t="s">
        <v>929</v>
      </c>
      <c r="C117">
        <f>IF(A117=FALSE, 1,SUMIFS('Cashflow Projection'!$C$33:$C$45, 'Cashflow Projection'!$B$33:$B$45, 'Updated Construction'!G117))</f>
        <v>1</v>
      </c>
      <c r="D117" t="b">
        <v>0</v>
      </c>
      <c r="E117" s="6">
        <v>45532</v>
      </c>
      <c r="F117">
        <v>577797.81999999995</v>
      </c>
      <c r="G117" t="s">
        <v>929</v>
      </c>
      <c r="H117" s="6">
        <v>45565</v>
      </c>
    </row>
    <row r="118" spans="1:8" x14ac:dyDescent="0.2">
      <c r="A118" t="b">
        <v>0</v>
      </c>
      <c r="B118" t="s">
        <v>929</v>
      </c>
      <c r="C118">
        <f>IF(A118=FALSE, 1,SUMIFS('Cashflow Projection'!$C$33:$C$45, 'Cashflow Projection'!$B$33:$B$45, 'Updated Construction'!G118))</f>
        <v>1</v>
      </c>
      <c r="D118" t="b">
        <v>0</v>
      </c>
      <c r="E118" s="6">
        <v>45562</v>
      </c>
      <c r="F118">
        <v>0</v>
      </c>
      <c r="G118" t="s">
        <v>929</v>
      </c>
      <c r="H118" s="6">
        <v>45626</v>
      </c>
    </row>
    <row r="119" spans="1:8" x14ac:dyDescent="0.2">
      <c r="A119" t="b">
        <v>0</v>
      </c>
      <c r="B119" t="s">
        <v>929</v>
      </c>
      <c r="C119">
        <f>IF(A119=FALSE, 1,SUMIFS('Cashflow Projection'!$C$33:$C$45, 'Cashflow Projection'!$B$33:$B$45, 'Updated Construction'!G119))</f>
        <v>1</v>
      </c>
      <c r="D119" t="b">
        <v>0</v>
      </c>
      <c r="E119" s="6">
        <v>45596</v>
      </c>
      <c r="F119">
        <v>0</v>
      </c>
      <c r="G119" t="s">
        <v>929</v>
      </c>
      <c r="H119" s="6">
        <v>45626</v>
      </c>
    </row>
    <row r="120" spans="1:8" x14ac:dyDescent="0.2">
      <c r="A120" t="b">
        <v>1</v>
      </c>
      <c r="B120" t="s">
        <v>918</v>
      </c>
      <c r="C120">
        <f>IF(A120=FALSE, 1,SUMIFS('Cashflow Projection'!$C$33:$C$45, 'Cashflow Projection'!$B$33:$B$45, 'Updated Construction'!G120))</f>
        <v>0</v>
      </c>
      <c r="D120" t="b">
        <v>1</v>
      </c>
      <c r="E120" s="6">
        <v>45351</v>
      </c>
      <c r="F120">
        <v>0</v>
      </c>
      <c r="G120" t="s">
        <v>563</v>
      </c>
      <c r="H120" s="6">
        <v>45382</v>
      </c>
    </row>
    <row r="121" spans="1:8" x14ac:dyDescent="0.2">
      <c r="A121" t="b">
        <v>1</v>
      </c>
      <c r="B121" t="s">
        <v>918</v>
      </c>
      <c r="C121">
        <f>IF(A121=FALSE, 1,SUMIFS('Cashflow Projection'!$C$33:$C$45, 'Cashflow Projection'!$B$33:$B$45, 'Updated Construction'!G121))</f>
        <v>0</v>
      </c>
      <c r="D121" t="b">
        <v>0</v>
      </c>
      <c r="E121" s="6">
        <v>45382</v>
      </c>
      <c r="F121">
        <v>0</v>
      </c>
      <c r="G121" t="s">
        <v>563</v>
      </c>
      <c r="H121" s="6">
        <v>45443</v>
      </c>
    </row>
    <row r="122" spans="1:8" x14ac:dyDescent="0.2">
      <c r="A122" t="b">
        <v>1</v>
      </c>
      <c r="B122" t="s">
        <v>918</v>
      </c>
      <c r="C122">
        <f>IF(A122=FALSE, 1,SUMIFS('Cashflow Projection'!$C$33:$C$45, 'Cashflow Projection'!$B$33:$B$45, 'Updated Construction'!G122))</f>
        <v>0</v>
      </c>
      <c r="D122" t="b">
        <v>0</v>
      </c>
      <c r="E122" s="6">
        <v>45412</v>
      </c>
      <c r="F122">
        <v>468726.95</v>
      </c>
      <c r="G122" t="s">
        <v>563</v>
      </c>
      <c r="H122" s="6">
        <v>45443</v>
      </c>
    </row>
    <row r="123" spans="1:8" x14ac:dyDescent="0.2">
      <c r="A123" t="b">
        <v>1</v>
      </c>
      <c r="B123" t="s">
        <v>918</v>
      </c>
      <c r="C123">
        <f>IF(A123=FALSE, 1,SUMIFS('Cashflow Projection'!$C$33:$C$45, 'Cashflow Projection'!$B$33:$B$45, 'Updated Construction'!G123))</f>
        <v>0</v>
      </c>
      <c r="D123" t="b">
        <v>0</v>
      </c>
      <c r="E123" s="6">
        <v>45442</v>
      </c>
      <c r="F123">
        <v>1093696.21</v>
      </c>
      <c r="G123" t="s">
        <v>563</v>
      </c>
      <c r="H123" s="6">
        <v>45504</v>
      </c>
    </row>
    <row r="124" spans="1:8" x14ac:dyDescent="0.2">
      <c r="A124" t="b">
        <v>1</v>
      </c>
      <c r="B124" t="s">
        <v>918</v>
      </c>
      <c r="C124">
        <f>IF(A124=FALSE, 1,SUMIFS('Cashflow Projection'!$C$33:$C$45, 'Cashflow Projection'!$B$33:$B$45, 'Updated Construction'!G124))</f>
        <v>0</v>
      </c>
      <c r="D124" t="b">
        <v>0</v>
      </c>
      <c r="E124" s="6">
        <v>45472</v>
      </c>
      <c r="F124">
        <v>1484302</v>
      </c>
      <c r="G124" t="s">
        <v>563</v>
      </c>
      <c r="H124" s="6">
        <v>45504</v>
      </c>
    </row>
    <row r="125" spans="1:8" x14ac:dyDescent="0.2">
      <c r="A125" t="b">
        <v>1</v>
      </c>
      <c r="B125" t="s">
        <v>918</v>
      </c>
      <c r="C125">
        <f>IF(A125=FALSE, 1,SUMIFS('Cashflow Projection'!$C$33:$C$45, 'Cashflow Projection'!$B$33:$B$45, 'Updated Construction'!G125))</f>
        <v>0</v>
      </c>
      <c r="D125" t="b">
        <v>0</v>
      </c>
      <c r="E125" s="6">
        <v>45502</v>
      </c>
      <c r="F125">
        <v>1562423.16</v>
      </c>
      <c r="G125" t="s">
        <v>563</v>
      </c>
      <c r="H125" s="6">
        <v>45565</v>
      </c>
    </row>
    <row r="126" spans="1:8" x14ac:dyDescent="0.2">
      <c r="A126" t="b">
        <v>1</v>
      </c>
      <c r="B126" t="s">
        <v>918</v>
      </c>
      <c r="C126">
        <f>IF(A126=FALSE, 1,SUMIFS('Cashflow Projection'!$C$33:$C$45, 'Cashflow Projection'!$B$33:$B$45, 'Updated Construction'!G126))</f>
        <v>0</v>
      </c>
      <c r="D126" t="b">
        <v>0</v>
      </c>
      <c r="E126" s="6">
        <v>45532</v>
      </c>
      <c r="F126">
        <v>1484302</v>
      </c>
      <c r="G126" t="s">
        <v>563</v>
      </c>
      <c r="H126" s="6">
        <v>45565</v>
      </c>
    </row>
    <row r="127" spans="1:8" x14ac:dyDescent="0.2">
      <c r="A127" t="b">
        <v>1</v>
      </c>
      <c r="B127" t="s">
        <v>918</v>
      </c>
      <c r="C127">
        <f>IF(A127=FALSE, 1,SUMIFS('Cashflow Projection'!$C$33:$C$45, 'Cashflow Projection'!$B$33:$B$45, 'Updated Construction'!G127))</f>
        <v>0</v>
      </c>
      <c r="D127" t="b">
        <v>0</v>
      </c>
      <c r="E127" s="6">
        <v>45562</v>
      </c>
      <c r="F127">
        <v>1249938.52</v>
      </c>
      <c r="G127" t="s">
        <v>563</v>
      </c>
      <c r="H127" s="6">
        <v>45626</v>
      </c>
    </row>
    <row r="128" spans="1:8" x14ac:dyDescent="0.2">
      <c r="A128" t="b">
        <v>1</v>
      </c>
      <c r="B128" t="s">
        <v>918</v>
      </c>
      <c r="C128">
        <f>IF(A128=FALSE, 1,SUMIFS('Cashflow Projection'!$C$33:$C$45, 'Cashflow Projection'!$B$33:$B$45, 'Updated Construction'!G128))</f>
        <v>0</v>
      </c>
      <c r="D128" t="b">
        <v>0</v>
      </c>
      <c r="E128" s="6">
        <v>45596</v>
      </c>
      <c r="F128">
        <v>468726.95</v>
      </c>
      <c r="G128" t="s">
        <v>563</v>
      </c>
      <c r="H128" s="6">
        <v>45626</v>
      </c>
    </row>
    <row r="129" spans="1:8" x14ac:dyDescent="0.2">
      <c r="A129" t="b">
        <v>1</v>
      </c>
      <c r="B129" t="s">
        <v>919</v>
      </c>
      <c r="C129">
        <f>IF(A129=FALSE, 1,SUMIFS('Cashflow Projection'!$C$33:$C$45, 'Cashflow Projection'!$B$33:$B$45, 'Updated Construction'!G129))</f>
        <v>0</v>
      </c>
      <c r="D129" t="b">
        <v>1</v>
      </c>
      <c r="E129" s="6">
        <v>45351</v>
      </c>
      <c r="F129">
        <v>0</v>
      </c>
      <c r="G129" t="s">
        <v>587</v>
      </c>
      <c r="H129" s="6">
        <v>45382</v>
      </c>
    </row>
    <row r="130" spans="1:8" x14ac:dyDescent="0.2">
      <c r="A130" t="b">
        <v>1</v>
      </c>
      <c r="B130" t="s">
        <v>919</v>
      </c>
      <c r="C130">
        <f>IF(A130=FALSE, 1,SUMIFS('Cashflow Projection'!$C$33:$C$45, 'Cashflow Projection'!$B$33:$B$45, 'Updated Construction'!G130))</f>
        <v>0</v>
      </c>
      <c r="D130" t="b">
        <v>0</v>
      </c>
      <c r="E130" s="6">
        <v>45382</v>
      </c>
      <c r="F130">
        <v>0</v>
      </c>
      <c r="G130" t="s">
        <v>587</v>
      </c>
      <c r="H130" s="6">
        <v>45443</v>
      </c>
    </row>
    <row r="131" spans="1:8" x14ac:dyDescent="0.2">
      <c r="A131" t="b">
        <v>1</v>
      </c>
      <c r="B131" t="s">
        <v>919</v>
      </c>
      <c r="C131">
        <f>IF(A131=FALSE, 1,SUMIFS('Cashflow Projection'!$C$33:$C$45, 'Cashflow Projection'!$B$33:$B$45, 'Updated Construction'!G131))</f>
        <v>0</v>
      </c>
      <c r="D131" t="b">
        <v>0</v>
      </c>
      <c r="E131" s="6">
        <v>45412</v>
      </c>
      <c r="F131">
        <v>0</v>
      </c>
      <c r="G131" t="s">
        <v>587</v>
      </c>
      <c r="H131" s="6">
        <v>45443</v>
      </c>
    </row>
    <row r="132" spans="1:8" x14ac:dyDescent="0.2">
      <c r="A132" t="b">
        <v>1</v>
      </c>
      <c r="B132" t="s">
        <v>919</v>
      </c>
      <c r="C132">
        <f>IF(A132=FALSE, 1,SUMIFS('Cashflow Projection'!$C$33:$C$45, 'Cashflow Projection'!$B$33:$B$45, 'Updated Construction'!G132))</f>
        <v>0</v>
      </c>
      <c r="D132" t="b">
        <v>0</v>
      </c>
      <c r="E132" s="6">
        <v>45442</v>
      </c>
      <c r="F132">
        <v>346072.83</v>
      </c>
      <c r="G132" t="s">
        <v>587</v>
      </c>
      <c r="H132" s="6">
        <v>45504</v>
      </c>
    </row>
    <row r="133" spans="1:8" x14ac:dyDescent="0.2">
      <c r="A133" t="b">
        <v>1</v>
      </c>
      <c r="B133" t="s">
        <v>919</v>
      </c>
      <c r="C133">
        <f>IF(A133=FALSE, 1,SUMIFS('Cashflow Projection'!$C$33:$C$45, 'Cashflow Projection'!$B$33:$B$45, 'Updated Construction'!G133))</f>
        <v>0</v>
      </c>
      <c r="D133" t="b">
        <v>0</v>
      </c>
      <c r="E133" s="6">
        <v>45472</v>
      </c>
      <c r="F133">
        <v>889901.56</v>
      </c>
      <c r="G133" t="s">
        <v>587</v>
      </c>
      <c r="H133" s="6">
        <v>45504</v>
      </c>
    </row>
    <row r="134" spans="1:8" x14ac:dyDescent="0.2">
      <c r="A134" t="b">
        <v>1</v>
      </c>
      <c r="B134" t="s">
        <v>919</v>
      </c>
      <c r="C134">
        <f>IF(A134=FALSE, 1,SUMIFS('Cashflow Projection'!$C$33:$C$45, 'Cashflow Projection'!$B$33:$B$45, 'Updated Construction'!G134))</f>
        <v>0</v>
      </c>
      <c r="D134" t="b">
        <v>0</v>
      </c>
      <c r="E134" s="6">
        <v>45502</v>
      </c>
      <c r="F134">
        <v>1186535.42</v>
      </c>
      <c r="G134" t="s">
        <v>587</v>
      </c>
      <c r="H134" s="6">
        <v>45565</v>
      </c>
    </row>
    <row r="135" spans="1:8" x14ac:dyDescent="0.2">
      <c r="A135" t="b">
        <v>1</v>
      </c>
      <c r="B135" t="s">
        <v>919</v>
      </c>
      <c r="C135">
        <f>IF(A135=FALSE, 1,SUMIFS('Cashflow Projection'!$C$33:$C$45, 'Cashflow Projection'!$B$33:$B$45, 'Updated Construction'!G135))</f>
        <v>0</v>
      </c>
      <c r="D135" t="b">
        <v>0</v>
      </c>
      <c r="E135" s="6">
        <v>45532</v>
      </c>
      <c r="F135">
        <v>1186535.42</v>
      </c>
      <c r="G135" t="s">
        <v>587</v>
      </c>
      <c r="H135" s="6">
        <v>45565</v>
      </c>
    </row>
    <row r="136" spans="1:8" x14ac:dyDescent="0.2">
      <c r="A136" t="b">
        <v>1</v>
      </c>
      <c r="B136" t="s">
        <v>919</v>
      </c>
      <c r="C136">
        <f>IF(A136=FALSE, 1,SUMIFS('Cashflow Projection'!$C$33:$C$45, 'Cashflow Projection'!$B$33:$B$45, 'Updated Construction'!G136))</f>
        <v>0</v>
      </c>
      <c r="D136" t="b">
        <v>0</v>
      </c>
      <c r="E136" s="6">
        <v>45562</v>
      </c>
      <c r="F136">
        <v>988779.51</v>
      </c>
      <c r="G136" t="s">
        <v>587</v>
      </c>
      <c r="H136" s="6">
        <v>45626</v>
      </c>
    </row>
    <row r="137" spans="1:8" x14ac:dyDescent="0.2">
      <c r="A137" t="b">
        <v>1</v>
      </c>
      <c r="B137" t="s">
        <v>919</v>
      </c>
      <c r="C137">
        <f>IF(A137=FALSE, 1,SUMIFS('Cashflow Projection'!$C$33:$C$45, 'Cashflow Projection'!$B$33:$B$45, 'Updated Construction'!G137))</f>
        <v>0</v>
      </c>
      <c r="D137" t="b">
        <v>0</v>
      </c>
      <c r="E137" s="6">
        <v>45596</v>
      </c>
      <c r="F137">
        <v>346072.83</v>
      </c>
      <c r="G137" t="s">
        <v>587</v>
      </c>
      <c r="H137" s="6">
        <v>45626</v>
      </c>
    </row>
    <row r="138" spans="1:8" x14ac:dyDescent="0.2">
      <c r="A138" t="b">
        <v>1</v>
      </c>
      <c r="B138" t="s">
        <v>920</v>
      </c>
      <c r="C138">
        <f>IF(A138=FALSE, 1,SUMIFS('Cashflow Projection'!$C$33:$C$45, 'Cashflow Projection'!$B$33:$B$45, 'Updated Construction'!G138))</f>
        <v>0</v>
      </c>
      <c r="D138" t="b">
        <v>1</v>
      </c>
      <c r="E138" s="6">
        <v>45351</v>
      </c>
      <c r="F138">
        <v>0</v>
      </c>
      <c r="G138" t="s">
        <v>604</v>
      </c>
      <c r="H138" s="6">
        <v>45382</v>
      </c>
    </row>
    <row r="139" spans="1:8" x14ac:dyDescent="0.2">
      <c r="A139" t="b">
        <v>1</v>
      </c>
      <c r="B139" t="s">
        <v>920</v>
      </c>
      <c r="C139">
        <f>IF(A139=FALSE, 1,SUMIFS('Cashflow Projection'!$C$33:$C$45, 'Cashflow Projection'!$B$33:$B$45, 'Updated Construction'!G139))</f>
        <v>0</v>
      </c>
      <c r="D139" t="b">
        <v>0</v>
      </c>
      <c r="E139" s="6">
        <v>45382</v>
      </c>
      <c r="F139">
        <v>0</v>
      </c>
      <c r="G139" t="s">
        <v>604</v>
      </c>
      <c r="H139" s="6">
        <v>45443</v>
      </c>
    </row>
    <row r="140" spans="1:8" x14ac:dyDescent="0.2">
      <c r="A140" t="b">
        <v>1</v>
      </c>
      <c r="B140" t="s">
        <v>920</v>
      </c>
      <c r="C140">
        <f>IF(A140=FALSE, 1,SUMIFS('Cashflow Projection'!$C$33:$C$45, 'Cashflow Projection'!$B$33:$B$45, 'Updated Construction'!G140))</f>
        <v>0</v>
      </c>
      <c r="D140" t="b">
        <v>0</v>
      </c>
      <c r="E140" s="6">
        <v>45412</v>
      </c>
      <c r="F140">
        <v>0</v>
      </c>
      <c r="G140" t="s">
        <v>604</v>
      </c>
      <c r="H140" s="6">
        <v>45443</v>
      </c>
    </row>
    <row r="141" spans="1:8" x14ac:dyDescent="0.2">
      <c r="A141" t="b">
        <v>1</v>
      </c>
      <c r="B141" t="s">
        <v>920</v>
      </c>
      <c r="C141">
        <f>IF(A141=FALSE, 1,SUMIFS('Cashflow Projection'!$C$33:$C$45, 'Cashflow Projection'!$B$33:$B$45, 'Updated Construction'!G141))</f>
        <v>0</v>
      </c>
      <c r="D141" t="b">
        <v>0</v>
      </c>
      <c r="E141" s="6">
        <v>45442</v>
      </c>
      <c r="F141">
        <v>0</v>
      </c>
      <c r="G141" t="s">
        <v>604</v>
      </c>
      <c r="H141" s="6">
        <v>45504</v>
      </c>
    </row>
    <row r="142" spans="1:8" x14ac:dyDescent="0.2">
      <c r="A142" t="b">
        <v>1</v>
      </c>
      <c r="B142" t="s">
        <v>920</v>
      </c>
      <c r="C142">
        <f>IF(A142=FALSE, 1,SUMIFS('Cashflow Projection'!$C$33:$C$45, 'Cashflow Projection'!$B$33:$B$45, 'Updated Construction'!G142))</f>
        <v>0</v>
      </c>
      <c r="D142" t="b">
        <v>0</v>
      </c>
      <c r="E142" s="6">
        <v>45472</v>
      </c>
      <c r="F142">
        <v>966285.87</v>
      </c>
      <c r="G142" t="s">
        <v>604</v>
      </c>
      <c r="H142" s="6">
        <v>45504</v>
      </c>
    </row>
    <row r="143" spans="1:8" x14ac:dyDescent="0.2">
      <c r="A143" t="b">
        <v>1</v>
      </c>
      <c r="B143" t="s">
        <v>920</v>
      </c>
      <c r="C143">
        <f>IF(A143=FALSE, 1,SUMIFS('Cashflow Projection'!$C$33:$C$45, 'Cashflow Projection'!$B$33:$B$45, 'Updated Construction'!G143))</f>
        <v>0</v>
      </c>
      <c r="D143" t="b">
        <v>0</v>
      </c>
      <c r="E143" s="6">
        <v>45502</v>
      </c>
      <c r="F143">
        <v>966285.87</v>
      </c>
      <c r="G143" t="s">
        <v>604</v>
      </c>
      <c r="H143" s="6">
        <v>45565</v>
      </c>
    </row>
    <row r="144" spans="1:8" x14ac:dyDescent="0.2">
      <c r="A144" t="b">
        <v>1</v>
      </c>
      <c r="B144" t="s">
        <v>920</v>
      </c>
      <c r="C144">
        <f>IF(A144=FALSE, 1,SUMIFS('Cashflow Projection'!$C$33:$C$45, 'Cashflow Projection'!$B$33:$B$45, 'Updated Construction'!G144))</f>
        <v>0</v>
      </c>
      <c r="D144" t="b">
        <v>0</v>
      </c>
      <c r="E144" s="6">
        <v>45532</v>
      </c>
      <c r="F144">
        <v>966285.87</v>
      </c>
      <c r="G144" t="s">
        <v>604</v>
      </c>
      <c r="H144" s="6">
        <v>45565</v>
      </c>
    </row>
    <row r="145" spans="1:8" x14ac:dyDescent="0.2">
      <c r="A145" t="b">
        <v>1</v>
      </c>
      <c r="B145" t="s">
        <v>920</v>
      </c>
      <c r="C145">
        <f>IF(A145=FALSE, 1,SUMIFS('Cashflow Projection'!$C$33:$C$45, 'Cashflow Projection'!$B$33:$B$45, 'Updated Construction'!G145))</f>
        <v>0</v>
      </c>
      <c r="D145" t="b">
        <v>0</v>
      </c>
      <c r="E145" s="6">
        <v>45562</v>
      </c>
      <c r="F145">
        <v>0</v>
      </c>
      <c r="G145" t="s">
        <v>604</v>
      </c>
      <c r="H145" s="6">
        <v>45626</v>
      </c>
    </row>
    <row r="146" spans="1:8" x14ac:dyDescent="0.2">
      <c r="A146" t="b">
        <v>1</v>
      </c>
      <c r="B146" t="s">
        <v>920</v>
      </c>
      <c r="C146">
        <f>IF(A146=FALSE, 1,SUMIFS('Cashflow Projection'!$C$33:$C$45, 'Cashflow Projection'!$B$33:$B$45, 'Updated Construction'!G146))</f>
        <v>0</v>
      </c>
      <c r="D146" t="b">
        <v>0</v>
      </c>
      <c r="E146" s="6">
        <v>45596</v>
      </c>
      <c r="F146">
        <v>0</v>
      </c>
      <c r="G146" t="s">
        <v>604</v>
      </c>
      <c r="H146" s="6">
        <v>45626</v>
      </c>
    </row>
    <row r="147" spans="1:8" x14ac:dyDescent="0.2">
      <c r="A147" t="b">
        <v>1</v>
      </c>
      <c r="B147" t="s">
        <v>922</v>
      </c>
      <c r="C147">
        <f>IF(A147=FALSE, 1,SUMIFS('Cashflow Projection'!$C$33:$C$45, 'Cashflow Projection'!$B$33:$B$45, 'Updated Construction'!G147))</f>
        <v>0</v>
      </c>
      <c r="D147" t="b">
        <v>1</v>
      </c>
      <c r="E147" s="6">
        <v>45351</v>
      </c>
      <c r="F147">
        <v>0</v>
      </c>
      <c r="G147" t="s">
        <v>660</v>
      </c>
      <c r="H147" s="6">
        <v>45382</v>
      </c>
    </row>
    <row r="148" spans="1:8" x14ac:dyDescent="0.2">
      <c r="A148" t="b">
        <v>1</v>
      </c>
      <c r="B148" t="s">
        <v>922</v>
      </c>
      <c r="C148">
        <f>IF(A148=FALSE, 1,SUMIFS('Cashflow Projection'!$C$33:$C$45, 'Cashflow Projection'!$B$33:$B$45, 'Updated Construction'!G148))</f>
        <v>0</v>
      </c>
      <c r="D148" t="b">
        <v>0</v>
      </c>
      <c r="E148" s="6">
        <v>45382</v>
      </c>
      <c r="F148">
        <v>0</v>
      </c>
      <c r="G148" t="s">
        <v>660</v>
      </c>
      <c r="H148" s="6">
        <v>45443</v>
      </c>
    </row>
    <row r="149" spans="1:8" x14ac:dyDescent="0.2">
      <c r="A149" t="b">
        <v>1</v>
      </c>
      <c r="B149" t="s">
        <v>922</v>
      </c>
      <c r="C149">
        <f>IF(A149=FALSE, 1,SUMIFS('Cashflow Projection'!$C$33:$C$45, 'Cashflow Projection'!$B$33:$B$45, 'Updated Construction'!G149))</f>
        <v>0</v>
      </c>
      <c r="D149" t="b">
        <v>0</v>
      </c>
      <c r="E149" s="6">
        <v>45412</v>
      </c>
      <c r="F149">
        <v>0</v>
      </c>
      <c r="G149" t="s">
        <v>660</v>
      </c>
      <c r="H149" s="6">
        <v>45443</v>
      </c>
    </row>
    <row r="150" spans="1:8" x14ac:dyDescent="0.2">
      <c r="A150" t="b">
        <v>1</v>
      </c>
      <c r="B150" t="s">
        <v>922</v>
      </c>
      <c r="C150">
        <f>IF(A150=FALSE, 1,SUMIFS('Cashflow Projection'!$C$33:$C$45, 'Cashflow Projection'!$B$33:$B$45, 'Updated Construction'!G150))</f>
        <v>0</v>
      </c>
      <c r="D150" t="b">
        <v>0</v>
      </c>
      <c r="E150" s="6">
        <v>45442</v>
      </c>
      <c r="F150">
        <v>854455.96</v>
      </c>
      <c r="G150" t="s">
        <v>660</v>
      </c>
      <c r="H150" s="6">
        <v>45504</v>
      </c>
    </row>
    <row r="151" spans="1:8" x14ac:dyDescent="0.2">
      <c r="A151" t="b">
        <v>1</v>
      </c>
      <c r="B151" t="s">
        <v>922</v>
      </c>
      <c r="C151">
        <f>IF(A151=FALSE, 1,SUMIFS('Cashflow Projection'!$C$33:$C$45, 'Cashflow Projection'!$B$33:$B$45, 'Updated Construction'!G151))</f>
        <v>0</v>
      </c>
      <c r="D151" t="b">
        <v>0</v>
      </c>
      <c r="E151" s="6">
        <v>45472</v>
      </c>
      <c r="F151">
        <v>854455.96</v>
      </c>
      <c r="G151" t="s">
        <v>660</v>
      </c>
      <c r="H151" s="6">
        <v>45504</v>
      </c>
    </row>
    <row r="152" spans="1:8" x14ac:dyDescent="0.2">
      <c r="A152" t="b">
        <v>1</v>
      </c>
      <c r="B152" t="s">
        <v>922</v>
      </c>
      <c r="C152">
        <f>IF(A152=FALSE, 1,SUMIFS('Cashflow Projection'!$C$33:$C$45, 'Cashflow Projection'!$B$33:$B$45, 'Updated Construction'!G152))</f>
        <v>0</v>
      </c>
      <c r="D152" t="b">
        <v>0</v>
      </c>
      <c r="E152" s="6">
        <v>45502</v>
      </c>
      <c r="F152">
        <v>854455.96</v>
      </c>
      <c r="G152" t="s">
        <v>660</v>
      </c>
      <c r="H152" s="6">
        <v>45565</v>
      </c>
    </row>
    <row r="153" spans="1:8" x14ac:dyDescent="0.2">
      <c r="A153" t="b">
        <v>1</v>
      </c>
      <c r="B153" t="s">
        <v>922</v>
      </c>
      <c r="C153">
        <f>IF(A153=FALSE, 1,SUMIFS('Cashflow Projection'!$C$33:$C$45, 'Cashflow Projection'!$B$33:$B$45, 'Updated Construction'!G153))</f>
        <v>0</v>
      </c>
      <c r="D153" t="b">
        <v>0</v>
      </c>
      <c r="E153" s="6">
        <v>45532</v>
      </c>
      <c r="F153">
        <v>0</v>
      </c>
      <c r="G153" t="s">
        <v>660</v>
      </c>
      <c r="H153" s="6">
        <v>45565</v>
      </c>
    </row>
    <row r="154" spans="1:8" x14ac:dyDescent="0.2">
      <c r="A154" t="b">
        <v>1</v>
      </c>
      <c r="B154" t="s">
        <v>922</v>
      </c>
      <c r="C154">
        <f>IF(A154=FALSE, 1,SUMIFS('Cashflow Projection'!$C$33:$C$45, 'Cashflow Projection'!$B$33:$B$45, 'Updated Construction'!G154))</f>
        <v>0</v>
      </c>
      <c r="D154" t="b">
        <v>0</v>
      </c>
      <c r="E154" s="6">
        <v>45562</v>
      </c>
      <c r="F154">
        <v>0</v>
      </c>
      <c r="G154" t="s">
        <v>660</v>
      </c>
      <c r="H154" s="6">
        <v>45626</v>
      </c>
    </row>
    <row r="155" spans="1:8" x14ac:dyDescent="0.2">
      <c r="A155" t="b">
        <v>1</v>
      </c>
      <c r="B155" t="s">
        <v>922</v>
      </c>
      <c r="C155">
        <f>IF(A155=FALSE, 1,SUMIFS('Cashflow Projection'!$C$33:$C$45, 'Cashflow Projection'!$B$33:$B$45, 'Updated Construction'!G155))</f>
        <v>0</v>
      </c>
      <c r="D155" t="b">
        <v>0</v>
      </c>
      <c r="E155" s="6">
        <v>45596</v>
      </c>
      <c r="F155">
        <v>0</v>
      </c>
      <c r="G155" t="s">
        <v>660</v>
      </c>
      <c r="H155" s="6">
        <v>45626</v>
      </c>
    </row>
    <row r="156" spans="1:8" x14ac:dyDescent="0.2">
      <c r="A156" t="b">
        <v>1</v>
      </c>
      <c r="B156" t="s">
        <v>923</v>
      </c>
      <c r="C156">
        <f>IF(A156=FALSE, 1,SUMIFS('Cashflow Projection'!$C$33:$C$45, 'Cashflow Projection'!$B$33:$B$45, 'Updated Construction'!G156))</f>
        <v>1</v>
      </c>
      <c r="D156" t="b">
        <v>1</v>
      </c>
      <c r="E156" s="6">
        <v>45351</v>
      </c>
      <c r="F156">
        <v>0</v>
      </c>
      <c r="G156" t="s">
        <v>687</v>
      </c>
      <c r="H156" s="6">
        <v>45382</v>
      </c>
    </row>
    <row r="157" spans="1:8" x14ac:dyDescent="0.2">
      <c r="A157" t="b">
        <v>1</v>
      </c>
      <c r="B157" t="s">
        <v>923</v>
      </c>
      <c r="C157">
        <f>IF(A157=FALSE, 1,SUMIFS('Cashflow Projection'!$C$33:$C$45, 'Cashflow Projection'!$B$33:$B$45, 'Updated Construction'!G157))</f>
        <v>1</v>
      </c>
      <c r="D157" t="b">
        <v>0</v>
      </c>
      <c r="E157" s="6">
        <v>45382</v>
      </c>
      <c r="F157">
        <v>0</v>
      </c>
      <c r="G157" t="s">
        <v>687</v>
      </c>
      <c r="H157" s="6">
        <v>45443</v>
      </c>
    </row>
    <row r="158" spans="1:8" x14ac:dyDescent="0.2">
      <c r="A158" t="b">
        <v>1</v>
      </c>
      <c r="B158" t="s">
        <v>923</v>
      </c>
      <c r="C158">
        <f>IF(A158=FALSE, 1,SUMIFS('Cashflow Projection'!$C$33:$C$45, 'Cashflow Projection'!$B$33:$B$45, 'Updated Construction'!G158))</f>
        <v>1</v>
      </c>
      <c r="D158" t="b">
        <v>0</v>
      </c>
      <c r="E158" s="6">
        <v>45412</v>
      </c>
      <c r="F158">
        <v>0</v>
      </c>
      <c r="G158" t="s">
        <v>687</v>
      </c>
      <c r="H158" s="6">
        <v>45443</v>
      </c>
    </row>
    <row r="159" spans="1:8" x14ac:dyDescent="0.2">
      <c r="A159" t="b">
        <v>1</v>
      </c>
      <c r="B159" t="s">
        <v>923</v>
      </c>
      <c r="C159">
        <f>IF(A159=FALSE, 1,SUMIFS('Cashflow Projection'!$C$33:$C$45, 'Cashflow Projection'!$B$33:$B$45, 'Updated Construction'!G159))</f>
        <v>1</v>
      </c>
      <c r="D159" t="b">
        <v>0</v>
      </c>
      <c r="E159" s="6">
        <v>45442</v>
      </c>
      <c r="F159">
        <v>1284618</v>
      </c>
      <c r="G159" t="s">
        <v>687</v>
      </c>
      <c r="H159" s="6">
        <v>45504</v>
      </c>
    </row>
    <row r="160" spans="1:8" x14ac:dyDescent="0.2">
      <c r="A160" t="b">
        <v>1</v>
      </c>
      <c r="B160" t="s">
        <v>923</v>
      </c>
      <c r="C160">
        <f>IF(A160=FALSE, 1,SUMIFS('Cashflow Projection'!$C$33:$C$45, 'Cashflow Projection'!$B$33:$B$45, 'Updated Construction'!G160))</f>
        <v>1</v>
      </c>
      <c r="D160" t="b">
        <v>0</v>
      </c>
      <c r="E160" s="6">
        <v>45472</v>
      </c>
      <c r="F160">
        <v>1164683.5900000001</v>
      </c>
      <c r="G160" t="s">
        <v>687</v>
      </c>
      <c r="H160" s="6">
        <v>45504</v>
      </c>
    </row>
    <row r="161" spans="1:8" x14ac:dyDescent="0.2">
      <c r="A161" t="b">
        <v>1</v>
      </c>
      <c r="B161" t="s">
        <v>923</v>
      </c>
      <c r="C161">
        <f>IF(A161=FALSE, 1,SUMIFS('Cashflow Projection'!$C$33:$C$45, 'Cashflow Projection'!$B$33:$B$45, 'Updated Construction'!G161))</f>
        <v>1</v>
      </c>
      <c r="D161" t="b">
        <v>0</v>
      </c>
      <c r="E161" s="6">
        <v>45502</v>
      </c>
      <c r="F161">
        <v>1042257.69</v>
      </c>
      <c r="G161" t="s">
        <v>687</v>
      </c>
      <c r="H161" s="6">
        <v>45565</v>
      </c>
    </row>
    <row r="162" spans="1:8" x14ac:dyDescent="0.2">
      <c r="A162" t="b">
        <v>1</v>
      </c>
      <c r="B162" t="s">
        <v>923</v>
      </c>
      <c r="C162">
        <f>IF(A162=FALSE, 1,SUMIFS('Cashflow Projection'!$C$33:$C$45, 'Cashflow Projection'!$B$33:$B$45, 'Updated Construction'!G162))</f>
        <v>1</v>
      </c>
      <c r="D162" t="b">
        <v>0</v>
      </c>
      <c r="E162" s="6">
        <v>45532</v>
      </c>
      <c r="F162">
        <v>0</v>
      </c>
      <c r="G162" t="s">
        <v>687</v>
      </c>
      <c r="H162" s="6">
        <v>45565</v>
      </c>
    </row>
    <row r="163" spans="1:8" x14ac:dyDescent="0.2">
      <c r="A163" t="b">
        <v>1</v>
      </c>
      <c r="B163" t="s">
        <v>923</v>
      </c>
      <c r="C163">
        <f>IF(A163=FALSE, 1,SUMIFS('Cashflow Projection'!$C$33:$C$45, 'Cashflow Projection'!$B$33:$B$45, 'Updated Construction'!G163))</f>
        <v>1</v>
      </c>
      <c r="D163" t="b">
        <v>0</v>
      </c>
      <c r="E163" s="6">
        <v>45562</v>
      </c>
      <c r="F163">
        <v>0</v>
      </c>
      <c r="G163" t="s">
        <v>687</v>
      </c>
      <c r="H163" s="6">
        <v>45626</v>
      </c>
    </row>
    <row r="164" spans="1:8" x14ac:dyDescent="0.2">
      <c r="A164" t="b">
        <v>1</v>
      </c>
      <c r="B164" t="s">
        <v>923</v>
      </c>
      <c r="C164">
        <f>IF(A164=FALSE, 1,SUMIFS('Cashflow Projection'!$C$33:$C$45, 'Cashflow Projection'!$B$33:$B$45, 'Updated Construction'!G164))</f>
        <v>1</v>
      </c>
      <c r="D164" t="b">
        <v>0</v>
      </c>
      <c r="E164" s="6">
        <v>45596</v>
      </c>
      <c r="F164">
        <v>0</v>
      </c>
      <c r="G164" t="s">
        <v>687</v>
      </c>
      <c r="H164" s="6">
        <v>45626</v>
      </c>
    </row>
    <row r="165" spans="1:8" x14ac:dyDescent="0.2">
      <c r="A165" t="b">
        <v>1</v>
      </c>
      <c r="B165" t="s">
        <v>924</v>
      </c>
      <c r="C165">
        <f>IF(A165=FALSE, 1,SUMIFS('Cashflow Projection'!$C$33:$C$45, 'Cashflow Projection'!$B$33:$B$45, 'Updated Construction'!G165))</f>
        <v>0</v>
      </c>
      <c r="D165" t="b">
        <v>1</v>
      </c>
      <c r="E165" s="6">
        <v>45351</v>
      </c>
      <c r="F165">
        <v>0</v>
      </c>
      <c r="G165" t="s">
        <v>726</v>
      </c>
      <c r="H165" s="6">
        <v>45382</v>
      </c>
    </row>
    <row r="166" spans="1:8" x14ac:dyDescent="0.2">
      <c r="A166" t="b">
        <v>1</v>
      </c>
      <c r="B166" t="s">
        <v>924</v>
      </c>
      <c r="C166">
        <f>IF(A166=FALSE, 1,SUMIFS('Cashflow Projection'!$C$33:$C$45, 'Cashflow Projection'!$B$33:$B$45, 'Updated Construction'!G166))</f>
        <v>0</v>
      </c>
      <c r="D166" t="b">
        <v>0</v>
      </c>
      <c r="E166" s="6">
        <v>45382</v>
      </c>
      <c r="F166">
        <v>0</v>
      </c>
      <c r="G166" t="s">
        <v>726</v>
      </c>
      <c r="H166" s="6">
        <v>45443</v>
      </c>
    </row>
    <row r="167" spans="1:8" x14ac:dyDescent="0.2">
      <c r="A167" t="b">
        <v>1</v>
      </c>
      <c r="B167" t="s">
        <v>924</v>
      </c>
      <c r="C167">
        <f>IF(A167=FALSE, 1,SUMIFS('Cashflow Projection'!$C$33:$C$45, 'Cashflow Projection'!$B$33:$B$45, 'Updated Construction'!G167))</f>
        <v>0</v>
      </c>
      <c r="D167" t="b">
        <v>0</v>
      </c>
      <c r="E167" s="6">
        <v>45412</v>
      </c>
      <c r="F167">
        <v>0</v>
      </c>
      <c r="G167" t="s">
        <v>726</v>
      </c>
      <c r="H167" s="6">
        <v>45443</v>
      </c>
    </row>
    <row r="168" spans="1:8" x14ac:dyDescent="0.2">
      <c r="A168" t="b">
        <v>1</v>
      </c>
      <c r="B168" t="s">
        <v>924</v>
      </c>
      <c r="C168">
        <f>IF(A168=FALSE, 1,SUMIFS('Cashflow Projection'!$C$33:$C$45, 'Cashflow Projection'!$B$33:$B$45, 'Updated Construction'!G168))</f>
        <v>0</v>
      </c>
      <c r="D168" t="b">
        <v>0</v>
      </c>
      <c r="E168" s="6">
        <v>45442</v>
      </c>
      <c r="F168">
        <v>2267408.89</v>
      </c>
      <c r="G168" t="s">
        <v>726</v>
      </c>
      <c r="H168" s="6">
        <v>45504</v>
      </c>
    </row>
    <row r="169" spans="1:8" x14ac:dyDescent="0.2">
      <c r="A169" t="b">
        <v>1</v>
      </c>
      <c r="B169" t="s">
        <v>924</v>
      </c>
      <c r="C169">
        <f>IF(A169=FALSE, 1,SUMIFS('Cashflow Projection'!$C$33:$C$45, 'Cashflow Projection'!$B$33:$B$45, 'Updated Construction'!G169))</f>
        <v>0</v>
      </c>
      <c r="D169" t="b">
        <v>0</v>
      </c>
      <c r="E169" s="6">
        <v>45472</v>
      </c>
      <c r="F169">
        <v>1549033.62</v>
      </c>
      <c r="G169" t="s">
        <v>726</v>
      </c>
      <c r="H169" s="6">
        <v>45504</v>
      </c>
    </row>
    <row r="170" spans="1:8" x14ac:dyDescent="0.2">
      <c r="A170" t="b">
        <v>1</v>
      </c>
      <c r="B170" t="s">
        <v>924</v>
      </c>
      <c r="C170">
        <f>IF(A170=FALSE, 1,SUMIFS('Cashflow Projection'!$C$33:$C$45, 'Cashflow Projection'!$B$33:$B$45, 'Updated Construction'!G170))</f>
        <v>0</v>
      </c>
      <c r="D170" t="b">
        <v>0</v>
      </c>
      <c r="E170" s="6">
        <v>45502</v>
      </c>
      <c r="F170">
        <v>42841.81</v>
      </c>
      <c r="G170" t="s">
        <v>726</v>
      </c>
      <c r="H170" s="6">
        <v>45565</v>
      </c>
    </row>
    <row r="171" spans="1:8" x14ac:dyDescent="0.2">
      <c r="A171" t="b">
        <v>1</v>
      </c>
      <c r="B171" t="s">
        <v>924</v>
      </c>
      <c r="C171">
        <f>IF(A171=FALSE, 1,SUMIFS('Cashflow Projection'!$C$33:$C$45, 'Cashflow Projection'!$B$33:$B$45, 'Updated Construction'!G171))</f>
        <v>0</v>
      </c>
      <c r="D171" t="b">
        <v>0</v>
      </c>
      <c r="E171" s="6">
        <v>45532</v>
      </c>
      <c r="F171">
        <v>0</v>
      </c>
      <c r="G171" t="s">
        <v>726</v>
      </c>
      <c r="H171" s="6">
        <v>45565</v>
      </c>
    </row>
    <row r="172" spans="1:8" x14ac:dyDescent="0.2">
      <c r="A172" t="b">
        <v>1</v>
      </c>
      <c r="B172" t="s">
        <v>924</v>
      </c>
      <c r="C172">
        <f>IF(A172=FALSE, 1,SUMIFS('Cashflow Projection'!$C$33:$C$45, 'Cashflow Projection'!$B$33:$B$45, 'Updated Construction'!G172))</f>
        <v>0</v>
      </c>
      <c r="D172" t="b">
        <v>0</v>
      </c>
      <c r="E172" s="6">
        <v>45562</v>
      </c>
      <c r="F172">
        <v>0</v>
      </c>
      <c r="G172" t="s">
        <v>726</v>
      </c>
      <c r="H172" s="6">
        <v>45626</v>
      </c>
    </row>
    <row r="173" spans="1:8" x14ac:dyDescent="0.2">
      <c r="A173" t="b">
        <v>1</v>
      </c>
      <c r="B173" t="s">
        <v>924</v>
      </c>
      <c r="C173">
        <f>IF(A173=FALSE, 1,SUMIFS('Cashflow Projection'!$C$33:$C$45, 'Cashflow Projection'!$B$33:$B$45, 'Updated Construction'!G173))</f>
        <v>0</v>
      </c>
      <c r="D173" t="b">
        <v>0</v>
      </c>
      <c r="E173" s="6">
        <v>45596</v>
      </c>
      <c r="F173">
        <v>0</v>
      </c>
      <c r="G173" t="s">
        <v>726</v>
      </c>
      <c r="H173" s="6">
        <v>45626</v>
      </c>
    </row>
    <row r="174" spans="1:8" x14ac:dyDescent="0.2">
      <c r="A174" t="b">
        <v>1</v>
      </c>
      <c r="B174" t="s">
        <v>925</v>
      </c>
      <c r="C174">
        <f>IF(A174=FALSE, 1,SUMIFS('Cashflow Projection'!$C$33:$C$45, 'Cashflow Projection'!$B$33:$B$45, 'Updated Construction'!G174))</f>
        <v>0</v>
      </c>
      <c r="D174" t="b">
        <v>1</v>
      </c>
      <c r="E174" s="6">
        <v>45351</v>
      </c>
      <c r="F174">
        <v>0</v>
      </c>
      <c r="G174" t="s">
        <v>766</v>
      </c>
      <c r="H174" s="6">
        <v>45382</v>
      </c>
    </row>
    <row r="175" spans="1:8" x14ac:dyDescent="0.2">
      <c r="A175" t="b">
        <v>1</v>
      </c>
      <c r="B175" t="s">
        <v>925</v>
      </c>
      <c r="C175">
        <f>IF(A175=FALSE, 1,SUMIFS('Cashflow Projection'!$C$33:$C$45, 'Cashflow Projection'!$B$33:$B$45, 'Updated Construction'!G175))</f>
        <v>0</v>
      </c>
      <c r="D175" t="b">
        <v>0</v>
      </c>
      <c r="E175" s="6">
        <v>45382</v>
      </c>
      <c r="F175">
        <v>0</v>
      </c>
      <c r="G175" t="s">
        <v>766</v>
      </c>
      <c r="H175" s="6">
        <v>45443</v>
      </c>
    </row>
    <row r="176" spans="1:8" x14ac:dyDescent="0.2">
      <c r="A176" t="b">
        <v>1</v>
      </c>
      <c r="B176" t="s">
        <v>925</v>
      </c>
      <c r="C176">
        <f>IF(A176=FALSE, 1,SUMIFS('Cashflow Projection'!$C$33:$C$45, 'Cashflow Projection'!$B$33:$B$45, 'Updated Construction'!G176))</f>
        <v>0</v>
      </c>
      <c r="D176" t="b">
        <v>0</v>
      </c>
      <c r="E176" s="6">
        <v>45412</v>
      </c>
      <c r="F176">
        <v>0</v>
      </c>
      <c r="G176" t="s">
        <v>766</v>
      </c>
      <c r="H176" s="6">
        <v>45443</v>
      </c>
    </row>
    <row r="177" spans="1:8" x14ac:dyDescent="0.2">
      <c r="A177" t="b">
        <v>1</v>
      </c>
      <c r="B177" t="s">
        <v>925</v>
      </c>
      <c r="C177">
        <f>IF(A177=FALSE, 1,SUMIFS('Cashflow Projection'!$C$33:$C$45, 'Cashflow Projection'!$B$33:$B$45, 'Updated Construction'!G177))</f>
        <v>0</v>
      </c>
      <c r="D177" t="b">
        <v>0</v>
      </c>
      <c r="E177" s="6">
        <v>45442</v>
      </c>
      <c r="F177">
        <v>0</v>
      </c>
      <c r="G177" t="s">
        <v>766</v>
      </c>
      <c r="H177" s="6">
        <v>45504</v>
      </c>
    </row>
    <row r="178" spans="1:8" x14ac:dyDescent="0.2">
      <c r="A178" t="b">
        <v>1</v>
      </c>
      <c r="B178" t="s">
        <v>925</v>
      </c>
      <c r="C178">
        <f>IF(A178=FALSE, 1,SUMIFS('Cashflow Projection'!$C$33:$C$45, 'Cashflow Projection'!$B$33:$B$45, 'Updated Construction'!G178))</f>
        <v>0</v>
      </c>
      <c r="D178" t="b">
        <v>0</v>
      </c>
      <c r="E178" s="6">
        <v>45472</v>
      </c>
      <c r="F178">
        <v>531547.22</v>
      </c>
      <c r="G178" t="s">
        <v>766</v>
      </c>
      <c r="H178" s="6">
        <v>45504</v>
      </c>
    </row>
    <row r="179" spans="1:8" x14ac:dyDescent="0.2">
      <c r="A179" t="b">
        <v>1</v>
      </c>
      <c r="B179" t="s">
        <v>925</v>
      </c>
      <c r="C179">
        <f>IF(A179=FALSE, 1,SUMIFS('Cashflow Projection'!$C$33:$C$45, 'Cashflow Projection'!$B$33:$B$45, 'Updated Construction'!G179))</f>
        <v>0</v>
      </c>
      <c r="D179" t="b">
        <v>0</v>
      </c>
      <c r="E179" s="6">
        <v>45502</v>
      </c>
      <c r="F179">
        <v>646412.56999999995</v>
      </c>
      <c r="G179" t="s">
        <v>766</v>
      </c>
      <c r="H179" s="6">
        <v>45565</v>
      </c>
    </row>
    <row r="180" spans="1:8" x14ac:dyDescent="0.2">
      <c r="A180" t="b">
        <v>1</v>
      </c>
      <c r="B180" t="s">
        <v>925</v>
      </c>
      <c r="C180">
        <f>IF(A180=FALSE, 1,SUMIFS('Cashflow Projection'!$C$33:$C$45, 'Cashflow Projection'!$B$33:$B$45, 'Updated Construction'!G180))</f>
        <v>0</v>
      </c>
      <c r="D180" t="b">
        <v>0</v>
      </c>
      <c r="E180" s="6">
        <v>45532</v>
      </c>
      <c r="F180">
        <v>462538.43</v>
      </c>
      <c r="G180" t="s">
        <v>766</v>
      </c>
      <c r="H180" s="6">
        <v>45565</v>
      </c>
    </row>
    <row r="181" spans="1:8" x14ac:dyDescent="0.2">
      <c r="A181" t="b">
        <v>1</v>
      </c>
      <c r="B181" t="s">
        <v>925</v>
      </c>
      <c r="C181">
        <f>IF(A181=FALSE, 1,SUMIFS('Cashflow Projection'!$C$33:$C$45, 'Cashflow Projection'!$B$33:$B$45, 'Updated Construction'!G181))</f>
        <v>0</v>
      </c>
      <c r="D181" t="b">
        <v>0</v>
      </c>
      <c r="E181" s="6">
        <v>45562</v>
      </c>
      <c r="F181">
        <v>7667.64</v>
      </c>
      <c r="G181" t="s">
        <v>766</v>
      </c>
      <c r="H181" s="6">
        <v>45626</v>
      </c>
    </row>
    <row r="182" spans="1:8" x14ac:dyDescent="0.2">
      <c r="A182" t="b">
        <v>1</v>
      </c>
      <c r="B182" t="s">
        <v>925</v>
      </c>
      <c r="C182">
        <f>IF(A182=FALSE, 1,SUMIFS('Cashflow Projection'!$C$33:$C$45, 'Cashflow Projection'!$B$33:$B$45, 'Updated Construction'!G182))</f>
        <v>0</v>
      </c>
      <c r="D182" t="b">
        <v>0</v>
      </c>
      <c r="E182" s="6">
        <v>45596</v>
      </c>
      <c r="F182">
        <v>0</v>
      </c>
      <c r="G182" t="s">
        <v>766</v>
      </c>
      <c r="H182" s="6">
        <v>45626</v>
      </c>
    </row>
    <row r="183" spans="1:8" x14ac:dyDescent="0.2">
      <c r="A183" t="b">
        <v>1</v>
      </c>
      <c r="B183" t="s">
        <v>926</v>
      </c>
      <c r="C183">
        <f>IF(A183=FALSE, 1,SUMIFS('Cashflow Projection'!$C$33:$C$45, 'Cashflow Projection'!$B$33:$B$45, 'Updated Construction'!G183))</f>
        <v>0</v>
      </c>
      <c r="D183" t="b">
        <v>1</v>
      </c>
      <c r="E183" s="6">
        <v>45351</v>
      </c>
      <c r="F183">
        <v>0</v>
      </c>
      <c r="G183" t="s">
        <v>787</v>
      </c>
      <c r="H183" s="6">
        <v>45382</v>
      </c>
    </row>
    <row r="184" spans="1:8" x14ac:dyDescent="0.2">
      <c r="A184" t="b">
        <v>1</v>
      </c>
      <c r="B184" t="s">
        <v>926</v>
      </c>
      <c r="C184">
        <f>IF(A184=FALSE, 1,SUMIFS('Cashflow Projection'!$C$33:$C$45, 'Cashflow Projection'!$B$33:$B$45, 'Updated Construction'!G184))</f>
        <v>0</v>
      </c>
      <c r="D184" t="b">
        <v>0</v>
      </c>
      <c r="E184" s="6">
        <v>45382</v>
      </c>
      <c r="F184">
        <v>0</v>
      </c>
      <c r="G184" t="s">
        <v>787</v>
      </c>
      <c r="H184" s="6">
        <v>45443</v>
      </c>
    </row>
    <row r="185" spans="1:8" x14ac:dyDescent="0.2">
      <c r="A185" t="b">
        <v>1</v>
      </c>
      <c r="B185" t="s">
        <v>926</v>
      </c>
      <c r="C185">
        <f>IF(A185=FALSE, 1,SUMIFS('Cashflow Projection'!$C$33:$C$45, 'Cashflow Projection'!$B$33:$B$45, 'Updated Construction'!G185))</f>
        <v>0</v>
      </c>
      <c r="D185" t="b">
        <v>0</v>
      </c>
      <c r="E185" s="6">
        <v>45412</v>
      </c>
      <c r="F185">
        <v>636753.82999999996</v>
      </c>
      <c r="G185" t="s">
        <v>787</v>
      </c>
      <c r="H185" s="6">
        <v>45443</v>
      </c>
    </row>
    <row r="186" spans="1:8" x14ac:dyDescent="0.2">
      <c r="A186" t="b">
        <v>1</v>
      </c>
      <c r="B186" t="s">
        <v>926</v>
      </c>
      <c r="C186">
        <f>IF(A186=FALSE, 1,SUMIFS('Cashflow Projection'!$C$33:$C$45, 'Cashflow Projection'!$B$33:$B$45, 'Updated Construction'!G186))</f>
        <v>0</v>
      </c>
      <c r="D186" t="b">
        <v>0</v>
      </c>
      <c r="E186" s="6">
        <v>45442</v>
      </c>
      <c r="F186">
        <v>502025.9</v>
      </c>
      <c r="G186" t="s">
        <v>787</v>
      </c>
      <c r="H186" s="6">
        <v>45504</v>
      </c>
    </row>
    <row r="187" spans="1:8" x14ac:dyDescent="0.2">
      <c r="A187" t="b">
        <v>1</v>
      </c>
      <c r="B187" t="s">
        <v>926</v>
      </c>
      <c r="C187">
        <f>IF(A187=FALSE, 1,SUMIFS('Cashflow Projection'!$C$33:$C$45, 'Cashflow Projection'!$B$33:$B$45, 'Updated Construction'!G187))</f>
        <v>0</v>
      </c>
      <c r="D187" t="b">
        <v>0</v>
      </c>
      <c r="E187" s="6">
        <v>45472</v>
      </c>
      <c r="F187">
        <v>322849.46999999997</v>
      </c>
      <c r="G187" t="s">
        <v>787</v>
      </c>
      <c r="H187" s="6">
        <v>45504</v>
      </c>
    </row>
    <row r="188" spans="1:8" x14ac:dyDescent="0.2">
      <c r="A188" t="b">
        <v>1</v>
      </c>
      <c r="B188" t="s">
        <v>926</v>
      </c>
      <c r="C188">
        <f>IF(A188=FALSE, 1,SUMIFS('Cashflow Projection'!$C$33:$C$45, 'Cashflow Projection'!$B$33:$B$45, 'Updated Construction'!G188))</f>
        <v>0</v>
      </c>
      <c r="D188" t="b">
        <v>0</v>
      </c>
      <c r="E188" s="6">
        <v>45502</v>
      </c>
      <c r="F188">
        <v>381338.35</v>
      </c>
      <c r="G188" t="s">
        <v>787</v>
      </c>
      <c r="H188" s="6">
        <v>45565</v>
      </c>
    </row>
    <row r="189" spans="1:8" x14ac:dyDescent="0.2">
      <c r="A189" t="b">
        <v>1</v>
      </c>
      <c r="B189" t="s">
        <v>926</v>
      </c>
      <c r="C189">
        <f>IF(A189=FALSE, 1,SUMIFS('Cashflow Projection'!$C$33:$C$45, 'Cashflow Projection'!$B$33:$B$45, 'Updated Construction'!G189))</f>
        <v>0</v>
      </c>
      <c r="D189" t="b">
        <v>0</v>
      </c>
      <c r="E189" s="6">
        <v>45532</v>
      </c>
      <c r="F189">
        <v>101359.46</v>
      </c>
      <c r="G189" t="s">
        <v>787</v>
      </c>
      <c r="H189" s="6">
        <v>45565</v>
      </c>
    </row>
    <row r="190" spans="1:8" x14ac:dyDescent="0.2">
      <c r="A190" t="b">
        <v>1</v>
      </c>
      <c r="B190" t="s">
        <v>926</v>
      </c>
      <c r="C190">
        <f>IF(A190=FALSE, 1,SUMIFS('Cashflow Projection'!$C$33:$C$45, 'Cashflow Projection'!$B$33:$B$45, 'Updated Construction'!G190))</f>
        <v>0</v>
      </c>
      <c r="D190" t="b">
        <v>0</v>
      </c>
      <c r="E190" s="6">
        <v>45562</v>
      </c>
      <c r="F190">
        <v>0</v>
      </c>
      <c r="G190" t="s">
        <v>787</v>
      </c>
      <c r="H190" s="6">
        <v>45626</v>
      </c>
    </row>
    <row r="191" spans="1:8" x14ac:dyDescent="0.2">
      <c r="A191" t="b">
        <v>1</v>
      </c>
      <c r="B191" t="s">
        <v>926</v>
      </c>
      <c r="C191">
        <f>IF(A191=FALSE, 1,SUMIFS('Cashflow Projection'!$C$33:$C$45, 'Cashflow Projection'!$B$33:$B$45, 'Updated Construction'!G191))</f>
        <v>0</v>
      </c>
      <c r="D191" t="b">
        <v>0</v>
      </c>
      <c r="E191" s="6">
        <v>45596</v>
      </c>
      <c r="F191">
        <v>0</v>
      </c>
      <c r="G191" t="s">
        <v>787</v>
      </c>
      <c r="H191" s="6">
        <v>45626</v>
      </c>
    </row>
    <row r="192" spans="1:8" x14ac:dyDescent="0.2">
      <c r="A192" t="b">
        <v>1</v>
      </c>
      <c r="B192" t="s">
        <v>928</v>
      </c>
      <c r="C192">
        <f>IF(A192=FALSE, 1,SUMIFS('Cashflow Projection'!$C$33:$C$45, 'Cashflow Projection'!$B$33:$B$45, 'Updated Construction'!G192))</f>
        <v>1</v>
      </c>
      <c r="D192" t="b">
        <v>1</v>
      </c>
      <c r="E192" s="6">
        <v>45351</v>
      </c>
      <c r="F192">
        <v>0</v>
      </c>
      <c r="G192" t="s">
        <v>831</v>
      </c>
      <c r="H192" s="6">
        <v>45382</v>
      </c>
    </row>
    <row r="193" spans="1:8" x14ac:dyDescent="0.2">
      <c r="A193" t="b">
        <v>1</v>
      </c>
      <c r="B193" t="s">
        <v>928</v>
      </c>
      <c r="C193">
        <f>IF(A193=FALSE, 1,SUMIFS('Cashflow Projection'!$C$33:$C$45, 'Cashflow Projection'!$B$33:$B$45, 'Updated Construction'!G193))</f>
        <v>1</v>
      </c>
      <c r="D193" t="b">
        <v>0</v>
      </c>
      <c r="E193" s="6">
        <v>45382</v>
      </c>
      <c r="F193">
        <v>0</v>
      </c>
      <c r="G193" t="s">
        <v>831</v>
      </c>
      <c r="H193" s="6">
        <v>45443</v>
      </c>
    </row>
    <row r="194" spans="1:8" x14ac:dyDescent="0.2">
      <c r="A194" t="b">
        <v>1</v>
      </c>
      <c r="B194" t="s">
        <v>928</v>
      </c>
      <c r="C194">
        <f>IF(A194=FALSE, 1,SUMIFS('Cashflow Projection'!$C$33:$C$45, 'Cashflow Projection'!$B$33:$B$45, 'Updated Construction'!G194))</f>
        <v>1</v>
      </c>
      <c r="D194" t="b">
        <v>0</v>
      </c>
      <c r="E194" s="6">
        <v>45412</v>
      </c>
      <c r="F194">
        <v>866509.97</v>
      </c>
      <c r="G194" t="s">
        <v>831</v>
      </c>
      <c r="H194" s="6">
        <v>45443</v>
      </c>
    </row>
    <row r="195" spans="1:8" x14ac:dyDescent="0.2">
      <c r="A195" t="b">
        <v>1</v>
      </c>
      <c r="B195" t="s">
        <v>928</v>
      </c>
      <c r="C195">
        <f>IF(A195=FALSE, 1,SUMIFS('Cashflow Projection'!$C$33:$C$45, 'Cashflow Projection'!$B$33:$B$45, 'Updated Construction'!G195))</f>
        <v>1</v>
      </c>
      <c r="D195" t="b">
        <v>0</v>
      </c>
      <c r="E195" s="6">
        <v>45442</v>
      </c>
      <c r="F195">
        <v>679713.04</v>
      </c>
      <c r="G195" t="s">
        <v>831</v>
      </c>
      <c r="H195" s="6">
        <v>45504</v>
      </c>
    </row>
    <row r="196" spans="1:8" x14ac:dyDescent="0.2">
      <c r="A196" t="b">
        <v>1</v>
      </c>
      <c r="B196" t="s">
        <v>928</v>
      </c>
      <c r="C196">
        <f>IF(A196=FALSE, 1,SUMIFS('Cashflow Projection'!$C$33:$C$45, 'Cashflow Projection'!$B$33:$B$45, 'Updated Construction'!G196))</f>
        <v>1</v>
      </c>
      <c r="D196" t="b">
        <v>0</v>
      </c>
      <c r="E196" s="6">
        <v>45472</v>
      </c>
      <c r="F196">
        <v>509204.21</v>
      </c>
      <c r="G196" t="s">
        <v>831</v>
      </c>
      <c r="H196" s="6">
        <v>45504</v>
      </c>
    </row>
    <row r="197" spans="1:8" x14ac:dyDescent="0.2">
      <c r="A197" t="b">
        <v>1</v>
      </c>
      <c r="B197" t="s">
        <v>928</v>
      </c>
      <c r="C197">
        <f>IF(A197=FALSE, 1,SUMIFS('Cashflow Projection'!$C$33:$C$45, 'Cashflow Projection'!$B$33:$B$45, 'Updated Construction'!G197))</f>
        <v>1</v>
      </c>
      <c r="D197" t="b">
        <v>0</v>
      </c>
      <c r="E197" s="6">
        <v>45502</v>
      </c>
      <c r="F197">
        <v>509204.21</v>
      </c>
      <c r="G197" t="s">
        <v>831</v>
      </c>
      <c r="H197" s="6">
        <v>45565</v>
      </c>
    </row>
    <row r="198" spans="1:8" x14ac:dyDescent="0.2">
      <c r="A198" t="b">
        <v>1</v>
      </c>
      <c r="B198" t="s">
        <v>928</v>
      </c>
      <c r="C198">
        <f>IF(A198=FALSE, 1,SUMIFS('Cashflow Projection'!$C$33:$C$45, 'Cashflow Projection'!$B$33:$B$45, 'Updated Construction'!G198))</f>
        <v>1</v>
      </c>
      <c r="D198" t="b">
        <v>0</v>
      </c>
      <c r="E198" s="6">
        <v>45532</v>
      </c>
      <c r="F198">
        <v>0</v>
      </c>
      <c r="G198" t="s">
        <v>831</v>
      </c>
      <c r="H198" s="6">
        <v>45565</v>
      </c>
    </row>
    <row r="199" spans="1:8" x14ac:dyDescent="0.2">
      <c r="A199" t="b">
        <v>1</v>
      </c>
      <c r="B199" t="s">
        <v>928</v>
      </c>
      <c r="C199">
        <f>IF(A199=FALSE, 1,SUMIFS('Cashflow Projection'!$C$33:$C$45, 'Cashflow Projection'!$B$33:$B$45, 'Updated Construction'!G199))</f>
        <v>1</v>
      </c>
      <c r="D199" t="b">
        <v>0</v>
      </c>
      <c r="E199" s="6">
        <v>45562</v>
      </c>
      <c r="F199">
        <v>0</v>
      </c>
      <c r="G199" t="s">
        <v>831</v>
      </c>
      <c r="H199" s="6">
        <v>45626</v>
      </c>
    </row>
    <row r="200" spans="1:8" x14ac:dyDescent="0.2">
      <c r="A200" t="b">
        <v>1</v>
      </c>
      <c r="B200" t="s">
        <v>928</v>
      </c>
      <c r="C200">
        <f>IF(A200=FALSE, 1,SUMIFS('Cashflow Projection'!$C$33:$C$45, 'Cashflow Projection'!$B$33:$B$45, 'Updated Construction'!G200))</f>
        <v>1</v>
      </c>
      <c r="D200" t="b">
        <v>0</v>
      </c>
      <c r="E200" s="6">
        <v>45596</v>
      </c>
      <c r="F200">
        <v>0</v>
      </c>
      <c r="G200" t="s">
        <v>831</v>
      </c>
      <c r="H200" s="6">
        <v>45626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072BA"/>
  </sheetPr>
  <dimension ref="A1:V29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  <col min="6" max="8" width="30" customWidth="1"/>
  </cols>
  <sheetData>
    <row r="1" spans="1:22" x14ac:dyDescent="0.2">
      <c r="A1" t="s">
        <v>936</v>
      </c>
    </row>
    <row r="2" spans="1:22" x14ac:dyDescent="0.2">
      <c r="I2" s="1">
        <f t="shared" ref="I2:S2" si="0">SUBTOTAL(9,I5:I290)</f>
        <v>444205491</v>
      </c>
      <c r="J2" s="1">
        <f t="shared" si="0"/>
        <v>54242268.391304322</v>
      </c>
      <c r="K2" s="1">
        <f t="shared" si="0"/>
        <v>386265644.34782612</v>
      </c>
      <c r="L2" s="1">
        <f t="shared" si="0"/>
        <v>5291594.8800000157</v>
      </c>
      <c r="M2" s="1">
        <f t="shared" si="0"/>
        <v>511654</v>
      </c>
      <c r="N2" s="1">
        <f t="shared" si="0"/>
        <v>2221027.4550000005</v>
      </c>
      <c r="O2" s="1">
        <f t="shared" si="0"/>
        <v>22210274.549999993</v>
      </c>
      <c r="P2" s="1">
        <f t="shared" si="0"/>
        <v>5498169.8200000254</v>
      </c>
      <c r="Q2" s="1">
        <f t="shared" si="0"/>
        <v>408472770.29500204</v>
      </c>
      <c r="R2" s="1">
        <f t="shared" si="0"/>
        <v>130345152.32403372</v>
      </c>
      <c r="S2" s="1">
        <f t="shared" si="0"/>
        <v>269045357.01096696</v>
      </c>
    </row>
    <row r="4" spans="1:22" x14ac:dyDescent="0.2">
      <c r="A4" s="2" t="s">
        <v>4</v>
      </c>
      <c r="B4" s="2" t="s">
        <v>8</v>
      </c>
      <c r="C4" s="2" t="s">
        <v>5</v>
      </c>
      <c r="D4" s="2" t="s">
        <v>6</v>
      </c>
      <c r="E4" s="2" t="s">
        <v>937</v>
      </c>
      <c r="F4" s="2" t="s">
        <v>902</v>
      </c>
      <c r="G4" s="2" t="s">
        <v>938</v>
      </c>
      <c r="H4" s="2" t="s">
        <v>939</v>
      </c>
      <c r="I4" s="2" t="s">
        <v>940</v>
      </c>
      <c r="J4" s="2" t="s">
        <v>941</v>
      </c>
      <c r="K4" s="2" t="s">
        <v>942</v>
      </c>
      <c r="L4" s="2" t="s">
        <v>943</v>
      </c>
      <c r="M4" s="2" t="s">
        <v>944</v>
      </c>
      <c r="N4" s="2" t="s">
        <v>945</v>
      </c>
      <c r="O4" s="2" t="s">
        <v>946</v>
      </c>
      <c r="P4" s="2" t="s">
        <v>947</v>
      </c>
      <c r="Q4" s="2" t="s">
        <v>948</v>
      </c>
      <c r="R4" s="2" t="s">
        <v>949</v>
      </c>
      <c r="S4" s="2" t="s">
        <v>950</v>
      </c>
      <c r="T4" s="2" t="s">
        <v>951</v>
      </c>
      <c r="U4" s="2" t="s">
        <v>952</v>
      </c>
      <c r="V4" s="2" t="s">
        <v>953</v>
      </c>
    </row>
    <row r="5" spans="1:22" x14ac:dyDescent="0.2">
      <c r="A5" s="3" t="s">
        <v>954</v>
      </c>
      <c r="B5" s="3" t="s">
        <v>25</v>
      </c>
      <c r="C5" s="3" t="s">
        <v>955</v>
      </c>
      <c r="D5" s="3" t="b">
        <v>1</v>
      </c>
      <c r="E5" s="3" t="b">
        <v>1</v>
      </c>
      <c r="F5" s="3">
        <f>SUMIFS('Cashflow Projection'!$C$7:$C$24,'Cashflow Projection'!$B$7:$B$24,Sales!$B5,'Cashflow Projection'!$A$7:$A$24,Sales!$A5)</f>
        <v>1</v>
      </c>
      <c r="G5" s="4">
        <v>45259</v>
      </c>
      <c r="H5" s="4">
        <v>45688</v>
      </c>
      <c r="I5" s="3">
        <v>1549900</v>
      </c>
      <c r="J5" s="3">
        <v>202160.86956521741</v>
      </c>
      <c r="K5" s="3">
        <v>1347739.1304347829</v>
      </c>
      <c r="L5" s="3">
        <v>18502.080000000002</v>
      </c>
      <c r="M5" s="3">
        <v>1789</v>
      </c>
      <c r="N5" s="3">
        <v>7749.5</v>
      </c>
      <c r="O5" s="3">
        <v>77495</v>
      </c>
      <c r="P5" s="3">
        <v>19224.37</v>
      </c>
      <c r="Q5" s="3">
        <v>1425140.05</v>
      </c>
      <c r="R5" s="7">
        <f>(SUMIFS(Investors!$M:$M,Investors!$E:$E,Sales!$C5,Investors!$O:$O,FALSE)+SUMIFS(Investors!$S:$S,Investors!$E:$E,Sales!$C5,Investors!$O:$O,FALSE))*$F5</f>
        <v>0</v>
      </c>
      <c r="S5" s="7">
        <f t="shared" ref="S5:S68" si="1">IF(T5=FALSE,Q5-R5,+V5)</f>
        <v>1425140.05</v>
      </c>
      <c r="T5" s="3" t="b">
        <v>0</v>
      </c>
      <c r="U5" s="4">
        <v>45747</v>
      </c>
      <c r="V5" s="7">
        <v>285658.20068493107</v>
      </c>
    </row>
    <row r="6" spans="1:22" x14ac:dyDescent="0.2">
      <c r="A6" s="3" t="s">
        <v>954</v>
      </c>
      <c r="B6" s="3" t="s">
        <v>25</v>
      </c>
      <c r="C6" s="3" t="s">
        <v>956</v>
      </c>
      <c r="D6" s="3" t="b">
        <v>0</v>
      </c>
      <c r="E6" s="3" t="b">
        <v>0</v>
      </c>
      <c r="F6" s="3">
        <f>SUMIFS('Cashflow Projection'!$C$7:$C$24,'Cashflow Projection'!$B$7:$B$24,Sales!$B6,'Cashflow Projection'!$A$7:$A$24,Sales!$A6)</f>
        <v>1</v>
      </c>
      <c r="G6" s="4">
        <v>45442</v>
      </c>
      <c r="H6" s="4">
        <v>45442</v>
      </c>
      <c r="I6" s="3">
        <v>1499900</v>
      </c>
      <c r="J6" s="3">
        <v>0</v>
      </c>
      <c r="K6" s="3">
        <v>1304260.869565218</v>
      </c>
      <c r="L6" s="3">
        <v>18502.080000000002</v>
      </c>
      <c r="M6" s="3">
        <v>1789</v>
      </c>
      <c r="N6" s="3">
        <v>7499.5</v>
      </c>
      <c r="O6" s="3">
        <v>74995</v>
      </c>
      <c r="P6" s="3">
        <v>19224.37</v>
      </c>
      <c r="Q6" s="3">
        <v>1377890.05</v>
      </c>
      <c r="R6" s="7">
        <f>(SUMIFS(Investors!$M:$M,Investors!$E:$E,Sales!$C6,Investors!$O:$O,FALSE)+SUMIFS(Investors!$S:$S,Investors!$E:$E,Sales!$C6,Investors!$O:$O,FALSE))*$F6</f>
        <v>0</v>
      </c>
      <c r="S6" s="7">
        <f t="shared" si="1"/>
        <v>901909.09</v>
      </c>
      <c r="T6" s="3" t="b">
        <v>1</v>
      </c>
      <c r="U6" s="4">
        <v>45504</v>
      </c>
      <c r="V6" s="7">
        <v>901909.09</v>
      </c>
    </row>
    <row r="7" spans="1:22" x14ac:dyDescent="0.2">
      <c r="A7" s="3" t="s">
        <v>954</v>
      </c>
      <c r="B7" s="3" t="s">
        <v>25</v>
      </c>
      <c r="C7" s="3" t="s">
        <v>957</v>
      </c>
      <c r="D7" s="3" t="b">
        <v>1</v>
      </c>
      <c r="E7" s="3" t="b">
        <v>1</v>
      </c>
      <c r="F7" s="3">
        <f>SUMIFS('Cashflow Projection'!$C$7:$C$24,'Cashflow Projection'!$B$7:$B$24,Sales!$B7,'Cashflow Projection'!$A$7:$A$24,Sales!$A7)</f>
        <v>1</v>
      </c>
      <c r="G7" s="4">
        <v>45272</v>
      </c>
      <c r="H7" s="4">
        <v>45688</v>
      </c>
      <c r="I7" s="3">
        <v>1579900</v>
      </c>
      <c r="J7" s="3">
        <v>206073.91304347821</v>
      </c>
      <c r="K7" s="3">
        <v>1373826.086956522</v>
      </c>
      <c r="L7" s="3">
        <v>18502.080000000002</v>
      </c>
      <c r="M7" s="3">
        <v>1789</v>
      </c>
      <c r="N7" s="3">
        <v>7899.5</v>
      </c>
      <c r="O7" s="3">
        <v>78995</v>
      </c>
      <c r="P7" s="3">
        <v>19224.37</v>
      </c>
      <c r="Q7" s="3">
        <v>1453490.05</v>
      </c>
      <c r="R7" s="7">
        <f>(SUMIFS(Investors!$M:$M,Investors!$E:$E,Sales!$C7,Investors!$O:$O,FALSE)+SUMIFS(Investors!$S:$S,Investors!$E:$E,Sales!$C7,Investors!$O:$O,FALSE))*$F7</f>
        <v>0</v>
      </c>
      <c r="S7" s="7">
        <f t="shared" si="1"/>
        <v>1453490.05</v>
      </c>
      <c r="T7" s="3" t="b">
        <v>0</v>
      </c>
      <c r="U7" s="4">
        <v>45747</v>
      </c>
      <c r="V7" s="7">
        <v>190757.17328767109</v>
      </c>
    </row>
    <row r="8" spans="1:22" x14ac:dyDescent="0.2">
      <c r="A8" s="3" t="s">
        <v>954</v>
      </c>
      <c r="B8" s="3" t="s">
        <v>563</v>
      </c>
      <c r="C8" s="3" t="s">
        <v>958</v>
      </c>
      <c r="D8" s="3" t="b">
        <v>1</v>
      </c>
      <c r="E8" s="3" t="b">
        <v>1</v>
      </c>
      <c r="F8" s="3">
        <f>SUMIFS('Cashflow Projection'!$C$7:$C$24,'Cashflow Projection'!$B$7:$B$24,Sales!$B8,'Cashflow Projection'!$A$7:$A$24,Sales!$A8)</f>
        <v>0</v>
      </c>
      <c r="G8" s="4">
        <v>44690</v>
      </c>
      <c r="H8" s="4">
        <v>45688</v>
      </c>
      <c r="I8" s="3">
        <v>1479900</v>
      </c>
      <c r="J8" s="3">
        <v>193030.4347826087</v>
      </c>
      <c r="K8" s="3">
        <v>1286869.5652173909</v>
      </c>
      <c r="L8" s="3">
        <v>18502.080000000002</v>
      </c>
      <c r="M8" s="3">
        <v>1789</v>
      </c>
      <c r="N8" s="3">
        <v>7399.5</v>
      </c>
      <c r="O8" s="3">
        <v>73995</v>
      </c>
      <c r="P8" s="3">
        <v>19224.37</v>
      </c>
      <c r="Q8" s="3">
        <v>1358990.05</v>
      </c>
      <c r="R8" s="7">
        <f>(SUMIFS(Investors!$M:$M,Investors!$E:$E,Sales!$C8,Investors!$O:$O,FALSE)+SUMIFS(Investors!$S:$S,Investors!$E:$E,Sales!$C8,Investors!$O:$O,FALSE))*$F8</f>
        <v>0</v>
      </c>
      <c r="S8" s="7">
        <f t="shared" si="1"/>
        <v>1358990.05</v>
      </c>
      <c r="T8" s="3" t="b">
        <v>0</v>
      </c>
      <c r="U8" s="4">
        <v>45747</v>
      </c>
      <c r="V8" s="7">
        <v>150393.95895986311</v>
      </c>
    </row>
    <row r="9" spans="1:22" x14ac:dyDescent="0.2">
      <c r="A9" s="3" t="s">
        <v>954</v>
      </c>
      <c r="B9" s="3" t="s">
        <v>563</v>
      </c>
      <c r="C9" s="3" t="s">
        <v>959</v>
      </c>
      <c r="D9" s="3" t="b">
        <v>1</v>
      </c>
      <c r="E9" s="3" t="b">
        <v>1</v>
      </c>
      <c r="F9" s="3">
        <f>SUMIFS('Cashflow Projection'!$C$7:$C$24,'Cashflow Projection'!$B$7:$B$24,Sales!$B9,'Cashflow Projection'!$A$7:$A$24,Sales!$A9)</f>
        <v>0</v>
      </c>
      <c r="G9" s="4">
        <v>44657</v>
      </c>
      <c r="H9" s="4">
        <v>45688</v>
      </c>
      <c r="I9" s="3">
        <v>1449900</v>
      </c>
      <c r="J9" s="3">
        <v>189117.39130434781</v>
      </c>
      <c r="K9" s="3">
        <v>1260782.6086956521</v>
      </c>
      <c r="L9" s="3">
        <v>18502.080000000002</v>
      </c>
      <c r="M9" s="3">
        <v>1789</v>
      </c>
      <c r="N9" s="3">
        <v>7249.5</v>
      </c>
      <c r="O9" s="3">
        <v>72495</v>
      </c>
      <c r="P9" s="3">
        <v>19224.37</v>
      </c>
      <c r="Q9" s="3">
        <v>1330640.05</v>
      </c>
      <c r="R9" s="7">
        <f>(SUMIFS(Investors!$M:$M,Investors!$E:$E,Sales!$C9,Investors!$O:$O,FALSE)+SUMIFS(Investors!$S:$S,Investors!$E:$E,Sales!$C9,Investors!$O:$O,FALSE))*$F9</f>
        <v>0</v>
      </c>
      <c r="S9" s="7">
        <f t="shared" si="1"/>
        <v>1330640.05</v>
      </c>
      <c r="T9" s="3" t="b">
        <v>0</v>
      </c>
      <c r="U9" s="4">
        <v>45747</v>
      </c>
      <c r="V9" s="7">
        <v>166567.65724109579</v>
      </c>
    </row>
    <row r="10" spans="1:22" x14ac:dyDescent="0.2">
      <c r="A10" s="3" t="s">
        <v>954</v>
      </c>
      <c r="B10" s="3" t="s">
        <v>25</v>
      </c>
      <c r="C10" s="3" t="s">
        <v>960</v>
      </c>
      <c r="D10" s="3" t="b">
        <v>0</v>
      </c>
      <c r="E10" s="3" t="b">
        <v>0</v>
      </c>
      <c r="F10" s="3">
        <f>SUMIFS('Cashflow Projection'!$C$7:$C$24,'Cashflow Projection'!$B$7:$B$24,Sales!$B10,'Cashflow Projection'!$A$7:$A$24,Sales!$A10)</f>
        <v>1</v>
      </c>
      <c r="G10" s="4">
        <v>45442</v>
      </c>
      <c r="H10" s="4">
        <v>45442</v>
      </c>
      <c r="I10" s="3">
        <v>1499900</v>
      </c>
      <c r="J10" s="3">
        <v>0</v>
      </c>
      <c r="K10" s="3">
        <v>1304260.869565218</v>
      </c>
      <c r="L10" s="3">
        <v>18502.080000000002</v>
      </c>
      <c r="M10" s="3">
        <v>1789</v>
      </c>
      <c r="N10" s="3">
        <v>7499.5</v>
      </c>
      <c r="O10" s="3">
        <v>74995</v>
      </c>
      <c r="P10" s="3">
        <v>19224.37</v>
      </c>
      <c r="Q10" s="3">
        <v>1377890.05</v>
      </c>
      <c r="R10" s="7">
        <f>(SUMIFS(Investors!$M:$M,Investors!$E:$E,Sales!$C10,Investors!$O:$O,FALSE)+SUMIFS(Investors!$S:$S,Investors!$E:$E,Sales!$C10,Investors!$O:$O,FALSE))*$F10</f>
        <v>0</v>
      </c>
      <c r="S10" s="7">
        <f t="shared" si="1"/>
        <v>901909.09</v>
      </c>
      <c r="T10" s="3" t="b">
        <v>1</v>
      </c>
      <c r="U10" s="4">
        <v>45504</v>
      </c>
      <c r="V10" s="7">
        <v>901909.09</v>
      </c>
    </row>
    <row r="11" spans="1:22" x14ac:dyDescent="0.2">
      <c r="A11" s="3" t="s">
        <v>954</v>
      </c>
      <c r="B11" s="3" t="s">
        <v>25</v>
      </c>
      <c r="C11" s="3" t="s">
        <v>961</v>
      </c>
      <c r="D11" s="3" t="b">
        <v>0</v>
      </c>
      <c r="E11" s="3" t="b">
        <v>0</v>
      </c>
      <c r="F11" s="3">
        <f>SUMIFS('Cashflow Projection'!$C$7:$C$24,'Cashflow Projection'!$B$7:$B$24,Sales!$B11,'Cashflow Projection'!$A$7:$A$24,Sales!$A11)</f>
        <v>1</v>
      </c>
      <c r="G11" s="4">
        <v>45442</v>
      </c>
      <c r="H11" s="4">
        <v>45442</v>
      </c>
      <c r="I11" s="3">
        <v>1529900</v>
      </c>
      <c r="J11" s="3">
        <v>0</v>
      </c>
      <c r="K11" s="3">
        <v>1330347.826086957</v>
      </c>
      <c r="L11" s="3">
        <v>18502.080000000002</v>
      </c>
      <c r="M11" s="3">
        <v>1789</v>
      </c>
      <c r="N11" s="3">
        <v>7649.5</v>
      </c>
      <c r="O11" s="3">
        <v>76495</v>
      </c>
      <c r="P11" s="3">
        <v>19224.37</v>
      </c>
      <c r="Q11" s="3">
        <v>1406240.05</v>
      </c>
      <c r="R11" s="7">
        <f>(SUMIFS(Investors!$M:$M,Investors!$E:$E,Sales!$C11,Investors!$O:$O,FALSE)+SUMIFS(Investors!$S:$S,Investors!$E:$E,Sales!$C11,Investors!$O:$O,FALSE))*$F11</f>
        <v>0</v>
      </c>
      <c r="S11" s="7">
        <f t="shared" si="1"/>
        <v>901909.09</v>
      </c>
      <c r="T11" s="3" t="b">
        <v>1</v>
      </c>
      <c r="U11" s="4">
        <v>45504</v>
      </c>
      <c r="V11" s="7">
        <v>901909.09</v>
      </c>
    </row>
    <row r="12" spans="1:22" x14ac:dyDescent="0.2">
      <c r="A12" s="3" t="s">
        <v>954</v>
      </c>
      <c r="B12" s="3" t="s">
        <v>25</v>
      </c>
      <c r="C12" s="3" t="s">
        <v>962</v>
      </c>
      <c r="D12" s="3" t="b">
        <v>1</v>
      </c>
      <c r="E12" s="3" t="b">
        <v>1</v>
      </c>
      <c r="F12" s="3">
        <f>SUMIFS('Cashflow Projection'!$C$7:$C$24,'Cashflow Projection'!$B$7:$B$24,Sales!$B12,'Cashflow Projection'!$A$7:$A$24,Sales!$A12)</f>
        <v>1</v>
      </c>
      <c r="G12" s="4">
        <v>44831</v>
      </c>
      <c r="H12" s="4">
        <v>45688</v>
      </c>
      <c r="I12" s="3">
        <v>1559900</v>
      </c>
      <c r="J12" s="3">
        <v>203465.21739130441</v>
      </c>
      <c r="K12" s="3">
        <v>1356434.782608696</v>
      </c>
      <c r="L12" s="3">
        <v>18502.080000000002</v>
      </c>
      <c r="M12" s="3">
        <v>1789</v>
      </c>
      <c r="N12" s="3">
        <v>7799.5</v>
      </c>
      <c r="O12" s="3">
        <v>77995</v>
      </c>
      <c r="P12" s="3">
        <v>19224.37</v>
      </c>
      <c r="Q12" s="3">
        <v>1434590.05</v>
      </c>
      <c r="R12" s="7">
        <f>(SUMIFS(Investors!$M:$M,Investors!$E:$E,Sales!$C12,Investors!$O:$O,FALSE)+SUMIFS(Investors!$S:$S,Investors!$E:$E,Sales!$C12,Investors!$O:$O,FALSE))*$F12</f>
        <v>0</v>
      </c>
      <c r="S12" s="7">
        <f t="shared" si="1"/>
        <v>1434590.05</v>
      </c>
      <c r="T12" s="3" t="b">
        <v>0</v>
      </c>
      <c r="U12" s="4">
        <v>45747</v>
      </c>
      <c r="V12" s="7">
        <v>220103.74863013669</v>
      </c>
    </row>
    <row r="13" spans="1:22" x14ac:dyDescent="0.2">
      <c r="A13" s="3" t="s">
        <v>954</v>
      </c>
      <c r="B13" s="3" t="s">
        <v>25</v>
      </c>
      <c r="C13" s="3" t="s">
        <v>963</v>
      </c>
      <c r="D13" s="3" t="b">
        <v>0</v>
      </c>
      <c r="E13" s="3" t="b">
        <v>0</v>
      </c>
      <c r="F13" s="3">
        <f>SUMIFS('Cashflow Projection'!$C$7:$C$24,'Cashflow Projection'!$B$7:$B$24,Sales!$B13,'Cashflow Projection'!$A$7:$A$24,Sales!$A13)</f>
        <v>1</v>
      </c>
      <c r="G13" s="4">
        <v>45478</v>
      </c>
      <c r="H13" s="4">
        <v>45478</v>
      </c>
      <c r="I13" s="3">
        <v>1559900</v>
      </c>
      <c r="J13" s="3">
        <v>0</v>
      </c>
      <c r="K13" s="3">
        <v>1356434.782608696</v>
      </c>
      <c r="L13" s="3">
        <v>18502.080000000002</v>
      </c>
      <c r="M13" s="3">
        <v>1789</v>
      </c>
      <c r="N13" s="3">
        <v>7799.5</v>
      </c>
      <c r="O13" s="3">
        <v>77995</v>
      </c>
      <c r="P13" s="3">
        <v>19224.37</v>
      </c>
      <c r="Q13" s="3">
        <v>1434590.05</v>
      </c>
      <c r="R13" s="7">
        <f>(SUMIFS(Investors!$M:$M,Investors!$E:$E,Sales!$C13,Investors!$O:$O,FALSE)+SUMIFS(Investors!$S:$S,Investors!$E:$E,Sales!$C13,Investors!$O:$O,FALSE))*$F13</f>
        <v>0</v>
      </c>
      <c r="S13" s="7">
        <f t="shared" si="1"/>
        <v>901909.09</v>
      </c>
      <c r="T13" s="3" t="b">
        <v>1</v>
      </c>
      <c r="U13" s="4">
        <v>45565</v>
      </c>
      <c r="V13" s="7">
        <v>901909.09</v>
      </c>
    </row>
    <row r="14" spans="1:22" x14ac:dyDescent="0.2">
      <c r="A14" s="3" t="s">
        <v>954</v>
      </c>
      <c r="B14" s="3" t="s">
        <v>25</v>
      </c>
      <c r="C14" s="3" t="s">
        <v>964</v>
      </c>
      <c r="D14" s="3" t="b">
        <v>1</v>
      </c>
      <c r="E14" s="3" t="b">
        <v>1</v>
      </c>
      <c r="F14" s="3">
        <f>SUMIFS('Cashflow Projection'!$C$7:$C$24,'Cashflow Projection'!$B$7:$B$24,Sales!$B14,'Cashflow Projection'!$A$7:$A$24,Sales!$A14)</f>
        <v>1</v>
      </c>
      <c r="G14" s="4">
        <v>44858</v>
      </c>
      <c r="H14" s="4">
        <v>45688</v>
      </c>
      <c r="I14" s="3">
        <v>1549900</v>
      </c>
      <c r="J14" s="3">
        <v>202160.86956521741</v>
      </c>
      <c r="K14" s="3">
        <v>1347739.1304347829</v>
      </c>
      <c r="L14" s="3">
        <v>18502.080000000002</v>
      </c>
      <c r="M14" s="3">
        <v>1789</v>
      </c>
      <c r="N14" s="3">
        <v>7749.5</v>
      </c>
      <c r="O14" s="3">
        <v>77495</v>
      </c>
      <c r="P14" s="3">
        <v>19224.37</v>
      </c>
      <c r="Q14" s="3">
        <v>1425140.05</v>
      </c>
      <c r="R14" s="7">
        <f>(SUMIFS(Investors!$M:$M,Investors!$E:$E,Sales!$C14,Investors!$O:$O,FALSE)+SUMIFS(Investors!$S:$S,Investors!$E:$E,Sales!$C14,Investors!$O:$O,FALSE))*$F14</f>
        <v>0</v>
      </c>
      <c r="S14" s="7">
        <f t="shared" si="1"/>
        <v>1425140.05</v>
      </c>
      <c r="T14" s="3" t="b">
        <v>0</v>
      </c>
      <c r="U14" s="4">
        <v>45747</v>
      </c>
      <c r="V14" s="7">
        <v>224923.61164383541</v>
      </c>
    </row>
    <row r="15" spans="1:22" x14ac:dyDescent="0.2">
      <c r="A15" s="3" t="s">
        <v>954</v>
      </c>
      <c r="B15" s="3" t="s">
        <v>208</v>
      </c>
      <c r="C15" s="3" t="s">
        <v>965</v>
      </c>
      <c r="D15" s="3" t="b">
        <v>0</v>
      </c>
      <c r="E15" s="3" t="b">
        <v>0</v>
      </c>
      <c r="F15" s="3">
        <f>SUMIFS('Cashflow Projection'!$C$7:$C$24,'Cashflow Projection'!$B$7:$B$24,Sales!$B15,'Cashflow Projection'!$A$7:$A$24,Sales!$A15)</f>
        <v>1</v>
      </c>
      <c r="G15" s="4">
        <v>45505</v>
      </c>
      <c r="H15" s="4">
        <v>45505</v>
      </c>
      <c r="I15" s="3">
        <v>1519900</v>
      </c>
      <c r="J15" s="3">
        <v>0</v>
      </c>
      <c r="K15" s="3">
        <v>1321652.1739130439</v>
      </c>
      <c r="L15" s="3">
        <v>18502.080000000002</v>
      </c>
      <c r="M15" s="3">
        <v>1789</v>
      </c>
      <c r="N15" s="3">
        <v>7599.5</v>
      </c>
      <c r="O15" s="3">
        <v>75995</v>
      </c>
      <c r="P15" s="3">
        <v>19224.37</v>
      </c>
      <c r="Q15" s="3">
        <v>1396790.05</v>
      </c>
      <c r="R15" s="7">
        <f>(SUMIFS(Investors!$M:$M,Investors!$E:$E,Sales!$C15,Investors!$O:$O,FALSE)+SUMIFS(Investors!$S:$S,Investors!$E:$E,Sales!$C15,Investors!$O:$O,FALSE))*$F15</f>
        <v>0</v>
      </c>
      <c r="S15" s="7">
        <f t="shared" si="1"/>
        <v>901909.09</v>
      </c>
      <c r="T15" s="3" t="b">
        <v>1</v>
      </c>
      <c r="U15" s="4">
        <v>45565</v>
      </c>
      <c r="V15" s="7">
        <v>901909.09</v>
      </c>
    </row>
    <row r="16" spans="1:22" x14ac:dyDescent="0.2">
      <c r="A16" s="3" t="s">
        <v>954</v>
      </c>
      <c r="B16" s="3" t="s">
        <v>496</v>
      </c>
      <c r="C16" s="3" t="s">
        <v>966</v>
      </c>
      <c r="D16" s="3" t="b">
        <v>1</v>
      </c>
      <c r="E16" s="3" t="b">
        <v>1</v>
      </c>
      <c r="F16" s="3">
        <f>SUMIFS('Cashflow Projection'!$C$7:$C$24,'Cashflow Projection'!$B$7:$B$24,Sales!$B16,'Cashflow Projection'!$A$7:$A$24,Sales!$A16)</f>
        <v>1</v>
      </c>
      <c r="G16" s="4">
        <v>44732</v>
      </c>
      <c r="H16" s="4">
        <v>45688</v>
      </c>
      <c r="I16" s="3">
        <v>1424900</v>
      </c>
      <c r="J16" s="3">
        <v>185856.5217391304</v>
      </c>
      <c r="K16" s="3">
        <v>1239043.4782608701</v>
      </c>
      <c r="L16" s="3">
        <v>18502.080000000002</v>
      </c>
      <c r="M16" s="3">
        <v>1789</v>
      </c>
      <c r="N16" s="3">
        <v>7124.5</v>
      </c>
      <c r="O16" s="3">
        <v>71245</v>
      </c>
      <c r="P16" s="3">
        <v>19224.37</v>
      </c>
      <c r="Q16" s="3">
        <v>1307015.05</v>
      </c>
      <c r="R16" s="7">
        <f>(SUMIFS(Investors!$M:$M,Investors!$E:$E,Sales!$C16,Investors!$O:$O,FALSE)+SUMIFS(Investors!$S:$S,Investors!$E:$E,Sales!$C16,Investors!$O:$O,FALSE))*$F16</f>
        <v>0</v>
      </c>
      <c r="S16" s="7">
        <f t="shared" si="1"/>
        <v>1307015.05</v>
      </c>
      <c r="T16" s="3" t="b">
        <v>0</v>
      </c>
      <c r="U16" s="4">
        <v>45747</v>
      </c>
      <c r="V16" s="7">
        <v>63234.228082191657</v>
      </c>
    </row>
    <row r="17" spans="1:22" x14ac:dyDescent="0.2">
      <c r="A17" s="3" t="s">
        <v>954</v>
      </c>
      <c r="B17" s="3" t="s">
        <v>496</v>
      </c>
      <c r="C17" s="3" t="s">
        <v>967</v>
      </c>
      <c r="D17" s="3" t="b">
        <v>1</v>
      </c>
      <c r="E17" s="3" t="b">
        <v>1</v>
      </c>
      <c r="F17" s="3">
        <f>SUMIFS('Cashflow Projection'!$C$7:$C$24,'Cashflow Projection'!$B$7:$B$24,Sales!$B17,'Cashflow Projection'!$A$7:$A$24,Sales!$A17)</f>
        <v>1</v>
      </c>
      <c r="G17" s="4">
        <v>44704</v>
      </c>
      <c r="H17" s="4">
        <v>45688</v>
      </c>
      <c r="I17" s="3">
        <v>1299900</v>
      </c>
      <c r="J17" s="3">
        <v>169552.17391304349</v>
      </c>
      <c r="K17" s="3">
        <v>1130347.826086957</v>
      </c>
      <c r="L17" s="3">
        <v>18502.080000000002</v>
      </c>
      <c r="M17" s="3">
        <v>1789</v>
      </c>
      <c r="N17" s="3">
        <v>6499.5</v>
      </c>
      <c r="O17" s="3">
        <v>64995</v>
      </c>
      <c r="P17" s="3">
        <v>19224.37</v>
      </c>
      <c r="Q17" s="3">
        <v>1188890.05</v>
      </c>
      <c r="R17" s="7">
        <f>(SUMIFS(Investors!$M:$M,Investors!$E:$E,Sales!$C17,Investors!$O:$O,FALSE)+SUMIFS(Investors!$S:$S,Investors!$E:$E,Sales!$C17,Investors!$O:$O,FALSE))*$F17</f>
        <v>0</v>
      </c>
      <c r="S17" s="7">
        <f t="shared" si="1"/>
        <v>1188890.05</v>
      </c>
      <c r="T17" s="3" t="b">
        <v>0</v>
      </c>
      <c r="U17" s="4">
        <v>45747</v>
      </c>
      <c r="V17" s="7">
        <v>-41082.552739726147</v>
      </c>
    </row>
    <row r="18" spans="1:22" x14ac:dyDescent="0.2">
      <c r="A18" s="3" t="s">
        <v>954</v>
      </c>
      <c r="B18" s="3" t="s">
        <v>587</v>
      </c>
      <c r="C18" s="3" t="s">
        <v>968</v>
      </c>
      <c r="D18" s="3" t="b">
        <v>1</v>
      </c>
      <c r="E18" s="3" t="b">
        <v>1</v>
      </c>
      <c r="F18" s="3">
        <f>SUMIFS('Cashflow Projection'!$C$7:$C$24,'Cashflow Projection'!$B$7:$B$24,Sales!$B18,'Cashflow Projection'!$A$7:$A$24,Sales!$A18)</f>
        <v>0</v>
      </c>
      <c r="G18" s="4">
        <v>44711</v>
      </c>
      <c r="H18" s="4">
        <v>45688</v>
      </c>
      <c r="I18" s="3">
        <v>1479000</v>
      </c>
      <c r="J18" s="3">
        <v>192913.04347826089</v>
      </c>
      <c r="K18" s="3">
        <v>1286086.956521739</v>
      </c>
      <c r="L18" s="3">
        <v>18502.080000000002</v>
      </c>
      <c r="M18" s="3">
        <v>1789</v>
      </c>
      <c r="N18" s="3">
        <v>7395</v>
      </c>
      <c r="O18" s="3">
        <v>73950</v>
      </c>
      <c r="P18" s="3">
        <v>19224.37</v>
      </c>
      <c r="Q18" s="3">
        <v>1358139.55</v>
      </c>
      <c r="R18" s="7">
        <f>(SUMIFS(Investors!$M:$M,Investors!$E:$E,Sales!$C18,Investors!$O:$O,FALSE)+SUMIFS(Investors!$S:$S,Investors!$E:$E,Sales!$C18,Investors!$O:$O,FALSE))*$F18</f>
        <v>0</v>
      </c>
      <c r="S18" s="7">
        <f t="shared" si="1"/>
        <v>1358139.55</v>
      </c>
      <c r="T18" s="3" t="b">
        <v>0</v>
      </c>
      <c r="U18" s="4">
        <v>45747</v>
      </c>
      <c r="V18" s="7">
        <v>147455.6225892464</v>
      </c>
    </row>
    <row r="19" spans="1:22" x14ac:dyDescent="0.2">
      <c r="A19" s="3" t="s">
        <v>23</v>
      </c>
      <c r="B19" s="3" t="s">
        <v>25</v>
      </c>
      <c r="C19" s="3" t="s">
        <v>80</v>
      </c>
      <c r="D19" s="3" t="b">
        <v>1</v>
      </c>
      <c r="E19" s="3" t="b">
        <v>1</v>
      </c>
      <c r="F19" s="3">
        <f>SUMIFS('Cashflow Projection'!$C$7:$C$24,'Cashflow Projection'!$B$7:$B$24,Sales!$B19,'Cashflow Projection'!$A$7:$A$24,Sales!$A19)</f>
        <v>0</v>
      </c>
      <c r="G19" s="4">
        <v>44887</v>
      </c>
      <c r="H19" s="4">
        <v>45688</v>
      </c>
      <c r="I19" s="3">
        <v>1279900</v>
      </c>
      <c r="J19" s="3">
        <v>166943.4782608696</v>
      </c>
      <c r="K19" s="3">
        <v>1112956.5217391311</v>
      </c>
      <c r="L19" s="3">
        <v>18502.080000000002</v>
      </c>
      <c r="M19" s="3">
        <v>1789</v>
      </c>
      <c r="N19" s="3">
        <v>6399.5</v>
      </c>
      <c r="O19" s="3">
        <v>63995</v>
      </c>
      <c r="P19" s="3">
        <v>19224.37</v>
      </c>
      <c r="Q19" s="3">
        <v>1169990.05</v>
      </c>
      <c r="R19" s="7">
        <f>(SUMIFS(Investors!$M:$M,Investors!$E:$E,Sales!$C19,Investors!$O:$O,FALSE)+SUMIFS(Investors!$S:$S,Investors!$E:$E,Sales!$C19,Investors!$O:$O,FALSE))*$F19</f>
        <v>0</v>
      </c>
      <c r="S19" s="7">
        <f t="shared" si="1"/>
        <v>1169990.05</v>
      </c>
      <c r="T19" s="3" t="b">
        <v>0</v>
      </c>
      <c r="U19" s="4">
        <v>45747</v>
      </c>
      <c r="V19" s="7">
        <v>-613.53495452087373</v>
      </c>
    </row>
    <row r="20" spans="1:22" x14ac:dyDescent="0.2">
      <c r="A20" s="3" t="s">
        <v>23</v>
      </c>
      <c r="B20" s="3" t="s">
        <v>208</v>
      </c>
      <c r="C20" s="3" t="s">
        <v>274</v>
      </c>
      <c r="D20" s="3" t="b">
        <v>1</v>
      </c>
      <c r="E20" s="3" t="b">
        <v>1</v>
      </c>
      <c r="F20" s="3">
        <f>SUMIFS('Cashflow Projection'!$C$7:$C$24,'Cashflow Projection'!$B$7:$B$24,Sales!$B20,'Cashflow Projection'!$A$7:$A$24,Sales!$A20)</f>
        <v>1</v>
      </c>
      <c r="G20" s="4">
        <v>45027</v>
      </c>
      <c r="H20" s="4">
        <v>45688</v>
      </c>
      <c r="I20" s="3">
        <v>1574900</v>
      </c>
      <c r="J20" s="3">
        <v>205421.73913043481</v>
      </c>
      <c r="K20" s="3">
        <v>1369478.260869565</v>
      </c>
      <c r="L20" s="3">
        <v>18502.080000000002</v>
      </c>
      <c r="M20" s="3">
        <v>1789</v>
      </c>
      <c r="N20" s="3">
        <v>7874.5</v>
      </c>
      <c r="O20" s="3">
        <v>78745</v>
      </c>
      <c r="P20" s="3">
        <v>19224.37</v>
      </c>
      <c r="Q20" s="3">
        <v>1448765.05</v>
      </c>
      <c r="R20" s="7">
        <f>(SUMIFS(Investors!$M:$M,Investors!$E:$E,Sales!$C20,Investors!$O:$O,FALSE)+SUMIFS(Investors!$S:$S,Investors!$E:$E,Sales!$C20,Investors!$O:$O,FALSE))*$F20</f>
        <v>1175044.5205479451</v>
      </c>
      <c r="S20" s="7">
        <f t="shared" si="1"/>
        <v>273720.52945205499</v>
      </c>
      <c r="T20" s="3" t="b">
        <v>0</v>
      </c>
      <c r="U20" s="4">
        <v>45747</v>
      </c>
      <c r="V20" s="7">
        <v>273720.52945205453</v>
      </c>
    </row>
    <row r="21" spans="1:22" x14ac:dyDescent="0.2">
      <c r="A21" s="3" t="s">
        <v>23</v>
      </c>
      <c r="B21" s="3" t="s">
        <v>208</v>
      </c>
      <c r="C21" s="3" t="s">
        <v>283</v>
      </c>
      <c r="D21" s="3" t="b">
        <v>1</v>
      </c>
      <c r="E21" s="3" t="b">
        <v>1</v>
      </c>
      <c r="F21" s="3">
        <f>SUMIFS('Cashflow Projection'!$C$7:$C$24,'Cashflow Projection'!$B$7:$B$24,Sales!$B21,'Cashflow Projection'!$A$7:$A$24,Sales!$A21)</f>
        <v>1</v>
      </c>
      <c r="G21" s="4">
        <v>44936</v>
      </c>
      <c r="H21" s="4">
        <v>45688</v>
      </c>
      <c r="I21" s="3">
        <v>1449900</v>
      </c>
      <c r="J21" s="3">
        <v>189117.39130434781</v>
      </c>
      <c r="K21" s="3">
        <v>1260782.6086956521</v>
      </c>
      <c r="L21" s="3">
        <v>18502.080000000002</v>
      </c>
      <c r="M21" s="3">
        <v>1789</v>
      </c>
      <c r="N21" s="3">
        <v>7249.5</v>
      </c>
      <c r="O21" s="3">
        <v>72495</v>
      </c>
      <c r="P21" s="3">
        <v>19224.37</v>
      </c>
      <c r="Q21" s="3">
        <v>1330640.05</v>
      </c>
      <c r="R21" s="7">
        <f>(SUMIFS(Investors!$M:$M,Investors!$E:$E,Sales!$C21,Investors!$O:$O,FALSE)+SUMIFS(Investors!$S:$S,Investors!$E:$E,Sales!$C21,Investors!$O:$O,FALSE))*$F21</f>
        <v>1159347.9452054794</v>
      </c>
      <c r="S21" s="7">
        <f t="shared" si="1"/>
        <v>171292.10479452065</v>
      </c>
      <c r="T21" s="3" t="b">
        <v>0</v>
      </c>
      <c r="U21" s="4">
        <v>45747</v>
      </c>
      <c r="V21" s="7">
        <v>171292.10479452039</v>
      </c>
    </row>
    <row r="22" spans="1:22" x14ac:dyDescent="0.2">
      <c r="A22" s="3" t="s">
        <v>385</v>
      </c>
      <c r="B22" s="3" t="s">
        <v>496</v>
      </c>
      <c r="C22" s="3" t="s">
        <v>552</v>
      </c>
      <c r="D22" s="3" t="b">
        <v>1</v>
      </c>
      <c r="E22" s="3" t="b">
        <v>0</v>
      </c>
      <c r="F22" s="3">
        <f>SUMIFS('Cashflow Projection'!$C$7:$C$24,'Cashflow Projection'!$B$7:$B$24,Sales!$B22,'Cashflow Projection'!$A$7:$A$24,Sales!$A22)</f>
        <v>1</v>
      </c>
      <c r="G22" s="4">
        <v>45341</v>
      </c>
      <c r="H22" s="4">
        <v>45370</v>
      </c>
      <c r="I22" s="3">
        <v>1599900</v>
      </c>
      <c r="J22" s="3">
        <v>208682.60869565219</v>
      </c>
      <c r="K22" s="3">
        <v>1391217.3913043479</v>
      </c>
      <c r="L22" s="3">
        <v>18502.080000000002</v>
      </c>
      <c r="M22" s="3">
        <v>1789</v>
      </c>
      <c r="N22" s="3">
        <v>7999.5</v>
      </c>
      <c r="O22" s="3">
        <v>79995</v>
      </c>
      <c r="P22" s="3">
        <v>19224.37</v>
      </c>
      <c r="Q22" s="3">
        <v>1472390.05</v>
      </c>
      <c r="R22" s="7">
        <f>(SUMIFS(Investors!$M:$M,Investors!$E:$E,Sales!$C22,Investors!$O:$O,FALSE)+SUMIFS(Investors!$S:$S,Investors!$E:$E,Sales!$C22,Investors!$O:$O,FALSE))*$F22</f>
        <v>0</v>
      </c>
      <c r="S22" s="7">
        <f t="shared" si="1"/>
        <v>1472390.05</v>
      </c>
      <c r="T22" s="3" t="b">
        <v>0</v>
      </c>
      <c r="U22" s="4">
        <v>45443</v>
      </c>
      <c r="V22" s="7">
        <v>188568.13219178069</v>
      </c>
    </row>
    <row r="23" spans="1:22" x14ac:dyDescent="0.2">
      <c r="A23" s="3" t="s">
        <v>385</v>
      </c>
      <c r="B23" s="3" t="s">
        <v>798</v>
      </c>
      <c r="C23" s="3" t="s">
        <v>827</v>
      </c>
      <c r="D23" s="3" t="b">
        <v>0</v>
      </c>
      <c r="E23" s="3" t="b">
        <v>0</v>
      </c>
      <c r="F23" s="3">
        <f>SUMIFS('Cashflow Projection'!$C$7:$C$24,'Cashflow Projection'!$B$7:$B$24,Sales!$B23,'Cashflow Projection'!$A$7:$A$24,Sales!$A23)</f>
        <v>1</v>
      </c>
      <c r="G23" s="4">
        <v>45464</v>
      </c>
      <c r="H23" s="4">
        <v>45464</v>
      </c>
      <c r="I23" s="3">
        <v>1499900</v>
      </c>
      <c r="J23" s="3">
        <v>195639.13043478259</v>
      </c>
      <c r="K23" s="3">
        <v>1304260.869565218</v>
      </c>
      <c r="L23" s="3">
        <v>18502.080000000002</v>
      </c>
      <c r="M23" s="3">
        <v>1789</v>
      </c>
      <c r="N23" s="3">
        <v>7499.5</v>
      </c>
      <c r="O23" s="3">
        <v>74995</v>
      </c>
      <c r="P23" s="3">
        <v>19224.37</v>
      </c>
      <c r="Q23" s="3">
        <v>1377890.05</v>
      </c>
      <c r="R23" s="7">
        <f>(SUMIFS(Investors!$M:$M,Investors!$E:$E,Sales!$C23,Investors!$O:$O,FALSE)+SUMIFS(Investors!$S:$S,Investors!$E:$E,Sales!$C23,Investors!$O:$O,FALSE))*$F23</f>
        <v>1339722.2804449315</v>
      </c>
      <c r="S23" s="7">
        <f t="shared" si="1"/>
        <v>38167.769555068575</v>
      </c>
      <c r="T23" s="3" t="b">
        <v>0</v>
      </c>
      <c r="U23" s="4">
        <v>45504</v>
      </c>
      <c r="V23" s="7">
        <v>38167.769555068342</v>
      </c>
    </row>
    <row r="24" spans="1:22" x14ac:dyDescent="0.2">
      <c r="A24" s="3" t="s">
        <v>385</v>
      </c>
      <c r="B24" s="3" t="s">
        <v>687</v>
      </c>
      <c r="C24" s="3" t="s">
        <v>711</v>
      </c>
      <c r="D24" s="3" t="b">
        <v>0</v>
      </c>
      <c r="E24" s="3" t="b">
        <v>0</v>
      </c>
      <c r="F24" s="3">
        <f>SUMIFS('Cashflow Projection'!$C$7:$C$24,'Cashflow Projection'!$B$7:$B$24,Sales!$B24,'Cashflow Projection'!$A$7:$A$24,Sales!$A24)</f>
        <v>1</v>
      </c>
      <c r="G24" s="4">
        <v>45552</v>
      </c>
      <c r="H24" s="4">
        <v>45552</v>
      </c>
      <c r="I24" s="3">
        <v>1649900</v>
      </c>
      <c r="J24" s="3">
        <v>215204.34782608689</v>
      </c>
      <c r="K24" s="3">
        <v>1434695.6521739131</v>
      </c>
      <c r="L24" s="3">
        <v>18502.080000000002</v>
      </c>
      <c r="M24" s="3">
        <v>1789</v>
      </c>
      <c r="N24" s="3">
        <v>8249.5</v>
      </c>
      <c r="O24" s="3">
        <v>82495</v>
      </c>
      <c r="P24" s="3">
        <v>19224.37</v>
      </c>
      <c r="Q24" s="3">
        <v>1519640.05</v>
      </c>
      <c r="R24" s="7">
        <f>(SUMIFS(Investors!$M:$M,Investors!$E:$E,Sales!$C24,Investors!$O:$O,FALSE)+SUMIFS(Investors!$S:$S,Investors!$E:$E,Sales!$C24,Investors!$O:$O,FALSE))*$F24</f>
        <v>1378626.7123287672</v>
      </c>
      <c r="S24" s="7">
        <f t="shared" si="1"/>
        <v>141013.33767123288</v>
      </c>
      <c r="T24" s="3" t="b">
        <v>0</v>
      </c>
      <c r="U24" s="4">
        <v>45626</v>
      </c>
      <c r="V24" s="7">
        <v>141013.33767123261</v>
      </c>
    </row>
    <row r="25" spans="1:22" x14ac:dyDescent="0.2">
      <c r="A25" s="3" t="s">
        <v>385</v>
      </c>
      <c r="B25" s="3" t="s">
        <v>687</v>
      </c>
      <c r="C25" s="3" t="s">
        <v>715</v>
      </c>
      <c r="D25" s="3" t="b">
        <v>0</v>
      </c>
      <c r="E25" s="3" t="b">
        <v>0</v>
      </c>
      <c r="F25" s="3">
        <f>SUMIFS('Cashflow Projection'!$C$7:$C$24,'Cashflow Projection'!$B$7:$B$24,Sales!$B25,'Cashflow Projection'!$A$7:$A$24,Sales!$A25)</f>
        <v>1</v>
      </c>
      <c r="G25" s="4">
        <v>45552</v>
      </c>
      <c r="H25" s="4">
        <v>45552</v>
      </c>
      <c r="I25" s="3">
        <v>1649900</v>
      </c>
      <c r="J25" s="3">
        <v>215204.34782608689</v>
      </c>
      <c r="K25" s="3">
        <v>1434695.6521739131</v>
      </c>
      <c r="L25" s="3">
        <v>18502.080000000002</v>
      </c>
      <c r="M25" s="3">
        <v>1789</v>
      </c>
      <c r="N25" s="3">
        <v>8249.5</v>
      </c>
      <c r="O25" s="3">
        <v>82495</v>
      </c>
      <c r="P25" s="3">
        <v>19224.37</v>
      </c>
      <c r="Q25" s="3">
        <v>1519640.05</v>
      </c>
      <c r="R25" s="7">
        <f>(SUMIFS(Investors!$M:$M,Investors!$E:$E,Sales!$C25,Investors!$O:$O,FALSE)+SUMIFS(Investors!$S:$S,Investors!$E:$E,Sales!$C25,Investors!$O:$O,FALSE))*$F25</f>
        <v>1381184.9315068494</v>
      </c>
      <c r="S25" s="7">
        <f t="shared" si="1"/>
        <v>138455.11849315069</v>
      </c>
      <c r="T25" s="3" t="b">
        <v>0</v>
      </c>
      <c r="U25" s="4">
        <v>45626</v>
      </c>
      <c r="V25" s="7">
        <v>138455.11849315051</v>
      </c>
    </row>
    <row r="26" spans="1:22" x14ac:dyDescent="0.2">
      <c r="A26" s="3" t="s">
        <v>385</v>
      </c>
      <c r="B26" s="3" t="s">
        <v>687</v>
      </c>
      <c r="C26" s="3" t="s">
        <v>723</v>
      </c>
      <c r="D26" s="3" t="b">
        <v>0</v>
      </c>
      <c r="E26" s="3" t="b">
        <v>0</v>
      </c>
      <c r="F26" s="3">
        <f>SUMIFS('Cashflow Projection'!$C$7:$C$24,'Cashflow Projection'!$B$7:$B$24,Sales!$B26,'Cashflow Projection'!$A$7:$A$24,Sales!$A26)</f>
        <v>1</v>
      </c>
      <c r="G26" s="4">
        <v>45552</v>
      </c>
      <c r="H26" s="4">
        <v>45552</v>
      </c>
      <c r="I26" s="3">
        <v>1699900</v>
      </c>
      <c r="J26" s="3">
        <v>221726.0869565217</v>
      </c>
      <c r="K26" s="3">
        <v>1478173.913043478</v>
      </c>
      <c r="L26" s="3">
        <v>18502.080000000002</v>
      </c>
      <c r="M26" s="3">
        <v>1789</v>
      </c>
      <c r="N26" s="3">
        <v>8499.5</v>
      </c>
      <c r="O26" s="3">
        <v>84995</v>
      </c>
      <c r="P26" s="3">
        <v>19224.37</v>
      </c>
      <c r="Q26" s="3">
        <v>1566890.05</v>
      </c>
      <c r="R26" s="7">
        <f>(SUMIFS(Investors!$M:$M,Investors!$E:$E,Sales!$C26,Investors!$O:$O,FALSE)+SUMIFS(Investors!$S:$S,Investors!$E:$E,Sales!$C26,Investors!$O:$O,FALSE))*$F26</f>
        <v>1376479.4520547944</v>
      </c>
      <c r="S26" s="7">
        <f t="shared" si="1"/>
        <v>190410.59794520563</v>
      </c>
      <c r="T26" s="3" t="b">
        <v>0</v>
      </c>
      <c r="U26" s="4">
        <v>45626</v>
      </c>
      <c r="V26" s="7">
        <v>190410.5979452054</v>
      </c>
    </row>
    <row r="27" spans="1:22" x14ac:dyDescent="0.2">
      <c r="A27" s="3" t="s">
        <v>385</v>
      </c>
      <c r="B27" s="3" t="s">
        <v>868</v>
      </c>
      <c r="C27" s="3" t="s">
        <v>867</v>
      </c>
      <c r="D27" s="3" t="b">
        <v>1</v>
      </c>
      <c r="E27" s="3" t="b">
        <v>1</v>
      </c>
      <c r="F27" s="3">
        <f>SUMIFS('Cashflow Projection'!$C$7:$C$24,'Cashflow Projection'!$B$7:$B$24,Sales!$B27,'Cashflow Projection'!$A$7:$A$24,Sales!$A27)</f>
        <v>1</v>
      </c>
      <c r="G27" s="4">
        <v>45177</v>
      </c>
      <c r="H27" s="4">
        <v>45688</v>
      </c>
      <c r="I27" s="3">
        <v>1749900</v>
      </c>
      <c r="J27" s="3">
        <v>228247.82608695651</v>
      </c>
      <c r="K27" s="3">
        <v>1521652.1739130439</v>
      </c>
      <c r="L27" s="3">
        <v>18502.080000000002</v>
      </c>
      <c r="M27" s="3">
        <v>1789</v>
      </c>
      <c r="N27" s="3">
        <v>8749.5</v>
      </c>
      <c r="O27" s="3">
        <v>87495</v>
      </c>
      <c r="P27" s="3">
        <v>19224.37</v>
      </c>
      <c r="Q27" s="3">
        <v>1614140.05</v>
      </c>
      <c r="R27" s="7">
        <f>(SUMIFS(Investors!$M:$M,Investors!$E:$E,Sales!$C27,Investors!$O:$O,FALSE)+SUMIFS(Investors!$S:$S,Investors!$E:$E,Sales!$C27,Investors!$O:$O,FALSE))*$F27</f>
        <v>1288256.8493150685</v>
      </c>
      <c r="S27" s="7">
        <f t="shared" si="1"/>
        <v>325883.20068493159</v>
      </c>
      <c r="T27" s="3" t="b">
        <v>0</v>
      </c>
      <c r="U27" s="4">
        <v>45747</v>
      </c>
      <c r="V27" s="7">
        <v>325883.20068493107</v>
      </c>
    </row>
    <row r="28" spans="1:22" x14ac:dyDescent="0.2">
      <c r="A28" s="3" t="s">
        <v>385</v>
      </c>
      <c r="B28" s="3" t="s">
        <v>604</v>
      </c>
      <c r="C28" s="3" t="s">
        <v>618</v>
      </c>
      <c r="D28" s="3" t="b">
        <v>0</v>
      </c>
      <c r="E28" s="3" t="b">
        <v>0</v>
      </c>
      <c r="F28" s="3">
        <f>SUMIFS('Cashflow Projection'!$C$7:$C$24,'Cashflow Projection'!$B$7:$B$24,Sales!$B28,'Cashflow Projection'!$A$7:$A$24,Sales!$A28)</f>
        <v>0</v>
      </c>
      <c r="G28" s="4">
        <v>45523</v>
      </c>
      <c r="H28" s="4">
        <v>45523</v>
      </c>
      <c r="I28" s="3">
        <v>1649900</v>
      </c>
      <c r="J28" s="3">
        <v>215204.34782608689</v>
      </c>
      <c r="K28" s="3">
        <v>1434695.6521739131</v>
      </c>
      <c r="L28" s="3">
        <v>18502.080000000002</v>
      </c>
      <c r="M28" s="3">
        <v>1789</v>
      </c>
      <c r="N28" s="3">
        <v>8249.5</v>
      </c>
      <c r="O28" s="3">
        <v>82495</v>
      </c>
      <c r="P28" s="3">
        <v>19224.37</v>
      </c>
      <c r="Q28" s="3">
        <v>1519640.05</v>
      </c>
      <c r="R28" s="7">
        <f>(SUMIFS(Investors!$M:$M,Investors!$E:$E,Sales!$C28,Investors!$O:$O,FALSE)+SUMIFS(Investors!$S:$S,Investors!$E:$E,Sales!$C28,Investors!$O:$O,FALSE))*$F28</f>
        <v>0</v>
      </c>
      <c r="S28" s="7">
        <f t="shared" si="1"/>
        <v>1519640.05</v>
      </c>
      <c r="T28" s="3" t="b">
        <v>0</v>
      </c>
      <c r="U28" s="4">
        <v>45565</v>
      </c>
      <c r="V28" s="7">
        <v>200679.77602739731</v>
      </c>
    </row>
    <row r="29" spans="1:22" x14ac:dyDescent="0.2">
      <c r="A29" s="3" t="s">
        <v>385</v>
      </c>
      <c r="B29" s="3" t="s">
        <v>387</v>
      </c>
      <c r="C29" s="3" t="s">
        <v>445</v>
      </c>
      <c r="D29" s="3" t="b">
        <v>0</v>
      </c>
      <c r="E29" s="3" t="b">
        <v>0</v>
      </c>
      <c r="F29" s="3">
        <f>SUMIFS('Cashflow Projection'!$C$7:$C$24,'Cashflow Projection'!$B$7:$B$24,Sales!$B29,'Cashflow Projection'!$A$7:$A$24,Sales!$A29)</f>
        <v>1</v>
      </c>
      <c r="G29" s="4">
        <v>45485</v>
      </c>
      <c r="H29" s="4">
        <v>45485</v>
      </c>
      <c r="I29" s="3">
        <v>1429900</v>
      </c>
      <c r="J29" s="3">
        <v>186508.69565217389</v>
      </c>
      <c r="K29" s="3">
        <v>1243391.3043478259</v>
      </c>
      <c r="L29" s="3">
        <v>18502.080000000002</v>
      </c>
      <c r="M29" s="3">
        <v>1789</v>
      </c>
      <c r="N29" s="3">
        <v>7149.5</v>
      </c>
      <c r="O29" s="3">
        <v>71495</v>
      </c>
      <c r="P29" s="3">
        <v>19224.37</v>
      </c>
      <c r="Q29" s="3">
        <v>1311740.05</v>
      </c>
      <c r="R29" s="7">
        <f>(SUMIFS(Investors!$M:$M,Investors!$E:$E,Sales!$C29,Investors!$O:$O,FALSE)+SUMIFS(Investors!$S:$S,Investors!$E:$E,Sales!$C29,Investors!$O:$O,FALSE))*$F29</f>
        <v>1371525.3331377399</v>
      </c>
      <c r="S29" s="7">
        <f t="shared" si="1"/>
        <v>-59785.283137739869</v>
      </c>
      <c r="T29" s="3" t="b">
        <v>0</v>
      </c>
      <c r="U29" s="4">
        <v>45565</v>
      </c>
      <c r="V29" s="7">
        <v>-59785.283137739869</v>
      </c>
    </row>
    <row r="30" spans="1:22" x14ac:dyDescent="0.2">
      <c r="A30" s="3" t="s">
        <v>385</v>
      </c>
      <c r="B30" s="3" t="s">
        <v>831</v>
      </c>
      <c r="C30" s="3" t="s">
        <v>838</v>
      </c>
      <c r="D30" s="3" t="b">
        <v>1</v>
      </c>
      <c r="E30" s="3" t="b">
        <v>0</v>
      </c>
      <c r="F30" s="3">
        <f>SUMIFS('Cashflow Projection'!$C$7:$C$24,'Cashflow Projection'!$B$7:$B$24,Sales!$B30,'Cashflow Projection'!$A$7:$A$24,Sales!$A30)</f>
        <v>1</v>
      </c>
      <c r="G30" s="4">
        <v>45518</v>
      </c>
      <c r="H30" s="4">
        <v>45518</v>
      </c>
      <c r="I30" s="3">
        <v>1739900</v>
      </c>
      <c r="J30" s="3">
        <v>226943.4782608696</v>
      </c>
      <c r="K30" s="3">
        <v>1512956.5217391311</v>
      </c>
      <c r="L30" s="3">
        <v>18502.080000000002</v>
      </c>
      <c r="M30" s="3">
        <v>1789</v>
      </c>
      <c r="N30" s="3">
        <v>8699.5</v>
      </c>
      <c r="O30" s="3">
        <v>86995</v>
      </c>
      <c r="P30" s="3">
        <v>19224.37</v>
      </c>
      <c r="Q30" s="3">
        <v>1604690.05</v>
      </c>
      <c r="R30" s="7">
        <f>(SUMIFS(Investors!$M:$M,Investors!$E:$E,Sales!$C30,Investors!$O:$O,FALSE)+SUMIFS(Investors!$S:$S,Investors!$E:$E,Sales!$C30,Investors!$O:$O,FALSE))*$F30</f>
        <v>1393859.9840015755</v>
      </c>
      <c r="S30" s="7">
        <f t="shared" si="1"/>
        <v>210830.06599842454</v>
      </c>
      <c r="T30" s="3" t="b">
        <v>0</v>
      </c>
      <c r="U30" s="4">
        <v>45565</v>
      </c>
      <c r="V30" s="7">
        <v>210830.06599842431</v>
      </c>
    </row>
    <row r="31" spans="1:22" x14ac:dyDescent="0.2">
      <c r="A31" s="3" t="s">
        <v>385</v>
      </c>
      <c r="B31" s="3" t="s">
        <v>387</v>
      </c>
      <c r="C31" s="3" t="s">
        <v>421</v>
      </c>
      <c r="D31" s="3" t="b">
        <v>1</v>
      </c>
      <c r="E31" s="3" t="b">
        <v>1</v>
      </c>
      <c r="F31" s="3">
        <f>SUMIFS('Cashflow Projection'!$C$7:$C$24,'Cashflow Projection'!$B$7:$B$24,Sales!$B31,'Cashflow Projection'!$A$7:$A$24,Sales!$A31)</f>
        <v>1</v>
      </c>
      <c r="G31" s="4">
        <v>45177</v>
      </c>
      <c r="H31" s="4">
        <v>45688</v>
      </c>
      <c r="I31" s="3">
        <v>1529900</v>
      </c>
      <c r="J31" s="3">
        <v>199552.17391304349</v>
      </c>
      <c r="K31" s="3">
        <v>1330347.826086957</v>
      </c>
      <c r="L31" s="3">
        <v>18502.080000000002</v>
      </c>
      <c r="M31" s="3">
        <v>1789</v>
      </c>
      <c r="N31" s="3">
        <v>7649.5</v>
      </c>
      <c r="O31" s="3">
        <v>76495</v>
      </c>
      <c r="P31" s="3">
        <v>19224.37</v>
      </c>
      <c r="Q31" s="3">
        <v>1406240.05</v>
      </c>
      <c r="R31" s="7">
        <f>(SUMIFS(Investors!$M:$M,Investors!$E:$E,Sales!$C31,Investors!$O:$O,FALSE)+SUMIFS(Investors!$S:$S,Investors!$E:$E,Sales!$C31,Investors!$O:$O,FALSE))*$F31</f>
        <v>1228522.798518904</v>
      </c>
      <c r="S31" s="7">
        <f t="shared" si="1"/>
        <v>177717.25148109603</v>
      </c>
      <c r="T31" s="3" t="b">
        <v>0</v>
      </c>
      <c r="U31" s="4">
        <v>45747</v>
      </c>
      <c r="V31" s="7">
        <v>177717.25148109579</v>
      </c>
    </row>
    <row r="32" spans="1:22" x14ac:dyDescent="0.2">
      <c r="A32" s="3" t="s">
        <v>385</v>
      </c>
      <c r="B32" s="3" t="s">
        <v>563</v>
      </c>
      <c r="C32" s="3" t="s">
        <v>585</v>
      </c>
      <c r="D32" s="3" t="b">
        <v>0</v>
      </c>
      <c r="E32" s="3" t="b">
        <v>0</v>
      </c>
      <c r="F32" s="3">
        <f>SUMIFS('Cashflow Projection'!$C$7:$C$24,'Cashflow Projection'!$B$7:$B$24,Sales!$B32,'Cashflow Projection'!$A$7:$A$24,Sales!$A32)</f>
        <v>0</v>
      </c>
      <c r="G32" s="4">
        <v>45685</v>
      </c>
      <c r="H32" s="4">
        <v>45685</v>
      </c>
      <c r="I32" s="3">
        <v>1499900</v>
      </c>
      <c r="J32" s="3">
        <v>195639.13043478259</v>
      </c>
      <c r="K32" s="3">
        <v>1304260.869565218</v>
      </c>
      <c r="L32" s="3">
        <v>18502.080000000002</v>
      </c>
      <c r="M32" s="3">
        <v>1789</v>
      </c>
      <c r="N32" s="3">
        <v>7499.5</v>
      </c>
      <c r="O32" s="3">
        <v>74995</v>
      </c>
      <c r="P32" s="3">
        <v>19224.37</v>
      </c>
      <c r="Q32" s="3">
        <v>1377890.05</v>
      </c>
      <c r="R32" s="7">
        <f>(SUMIFS(Investors!$M:$M,Investors!$E:$E,Sales!$C32,Investors!$O:$O,FALSE)+SUMIFS(Investors!$S:$S,Investors!$E:$E,Sales!$C32,Investors!$O:$O,FALSE))*$F32</f>
        <v>0</v>
      </c>
      <c r="S32" s="7">
        <f t="shared" si="1"/>
        <v>1377890.05</v>
      </c>
      <c r="T32" s="3" t="b">
        <v>0</v>
      </c>
      <c r="U32" s="4">
        <v>45747</v>
      </c>
      <c r="V32" s="7">
        <v>-78942.826712328941</v>
      </c>
    </row>
    <row r="33" spans="1:22" x14ac:dyDescent="0.2">
      <c r="A33" s="3" t="s">
        <v>385</v>
      </c>
      <c r="B33" s="3" t="s">
        <v>726</v>
      </c>
      <c r="C33" s="3" t="s">
        <v>735</v>
      </c>
      <c r="D33" s="3" t="b">
        <v>0</v>
      </c>
      <c r="E33" s="3" t="b">
        <v>0</v>
      </c>
      <c r="F33" s="3">
        <f>SUMIFS('Cashflow Projection'!$C$7:$C$24,'Cashflow Projection'!$B$7:$B$24,Sales!$B33,'Cashflow Projection'!$A$7:$A$24,Sales!$A33)</f>
        <v>0</v>
      </c>
      <c r="G33" s="4">
        <v>45510</v>
      </c>
      <c r="H33" s="4">
        <v>45510</v>
      </c>
      <c r="I33" s="3">
        <v>1499900</v>
      </c>
      <c r="J33" s="3">
        <v>195639.13043478259</v>
      </c>
      <c r="K33" s="3">
        <v>1304260.869565218</v>
      </c>
      <c r="L33" s="3">
        <v>18502.080000000002</v>
      </c>
      <c r="M33" s="3">
        <v>1789</v>
      </c>
      <c r="N33" s="3">
        <v>7499.5</v>
      </c>
      <c r="O33" s="3">
        <v>74995</v>
      </c>
      <c r="P33" s="3">
        <v>19224.37</v>
      </c>
      <c r="Q33" s="3">
        <v>1377890.05</v>
      </c>
      <c r="R33" s="7">
        <f>(SUMIFS(Investors!$M:$M,Investors!$E:$E,Sales!$C33,Investors!$O:$O,FALSE)+SUMIFS(Investors!$S:$S,Investors!$E:$E,Sales!$C33,Investors!$O:$O,FALSE))*$F33</f>
        <v>0</v>
      </c>
      <c r="S33" s="7">
        <f t="shared" si="1"/>
        <v>1377890.05</v>
      </c>
      <c r="T33" s="3" t="b">
        <v>0</v>
      </c>
      <c r="U33" s="4">
        <v>45565</v>
      </c>
      <c r="V33" s="7">
        <v>-10865.334636095909</v>
      </c>
    </row>
    <row r="34" spans="1:22" x14ac:dyDescent="0.2">
      <c r="A34" s="3" t="s">
        <v>385</v>
      </c>
      <c r="B34" s="3" t="s">
        <v>726</v>
      </c>
      <c r="C34" s="3" t="s">
        <v>754</v>
      </c>
      <c r="D34" s="3" t="b">
        <v>0</v>
      </c>
      <c r="E34" s="3" t="b">
        <v>0</v>
      </c>
      <c r="F34" s="3">
        <f>SUMIFS('Cashflow Projection'!$C$7:$C$24,'Cashflow Projection'!$B$7:$B$24,Sales!$B34,'Cashflow Projection'!$A$7:$A$24,Sales!$A34)</f>
        <v>0</v>
      </c>
      <c r="G34" s="4">
        <v>45510</v>
      </c>
      <c r="H34" s="4">
        <v>45510</v>
      </c>
      <c r="I34" s="3">
        <v>1749900</v>
      </c>
      <c r="J34" s="3">
        <v>228247.82608695651</v>
      </c>
      <c r="K34" s="3">
        <v>1521652.1739130439</v>
      </c>
      <c r="L34" s="3">
        <v>18502.080000000002</v>
      </c>
      <c r="M34" s="3">
        <v>1789</v>
      </c>
      <c r="N34" s="3">
        <v>8749.5</v>
      </c>
      <c r="O34" s="3">
        <v>87495</v>
      </c>
      <c r="P34" s="3">
        <v>19224.37</v>
      </c>
      <c r="Q34" s="3">
        <v>1614140.05</v>
      </c>
      <c r="R34" s="7">
        <f>(SUMIFS(Investors!$M:$M,Investors!$E:$E,Sales!$C34,Investors!$O:$O,FALSE)+SUMIFS(Investors!$S:$S,Investors!$E:$E,Sales!$C34,Investors!$O:$O,FALSE))*$F34</f>
        <v>0</v>
      </c>
      <c r="S34" s="7">
        <f t="shared" si="1"/>
        <v>1614140.05</v>
      </c>
      <c r="T34" s="3" t="b">
        <v>0</v>
      </c>
      <c r="U34" s="4">
        <v>45565</v>
      </c>
      <c r="V34" s="7">
        <v>243164.749769863</v>
      </c>
    </row>
    <row r="35" spans="1:22" x14ac:dyDescent="0.2">
      <c r="A35" s="3" t="s">
        <v>954</v>
      </c>
      <c r="B35" s="3" t="s">
        <v>25</v>
      </c>
      <c r="C35" s="3" t="s">
        <v>969</v>
      </c>
      <c r="D35" s="3" t="b">
        <v>1</v>
      </c>
      <c r="E35" s="3" t="b">
        <v>1</v>
      </c>
      <c r="F35" s="3">
        <f>SUMIFS('Cashflow Projection'!$C$7:$C$24,'Cashflow Projection'!$B$7:$B$24,Sales!$B35,'Cashflow Projection'!$A$7:$A$24,Sales!$A35)</f>
        <v>1</v>
      </c>
      <c r="G35" s="4">
        <v>45079</v>
      </c>
      <c r="H35" s="4">
        <v>45688</v>
      </c>
      <c r="I35" s="3">
        <v>1559900</v>
      </c>
      <c r="J35" s="3">
        <v>203465.21739130441</v>
      </c>
      <c r="K35" s="3">
        <v>1356434.782608696</v>
      </c>
      <c r="L35" s="3">
        <v>18502.080000000002</v>
      </c>
      <c r="M35" s="3">
        <v>1789</v>
      </c>
      <c r="N35" s="3">
        <v>7799.5</v>
      </c>
      <c r="O35" s="3">
        <v>77995</v>
      </c>
      <c r="P35" s="3">
        <v>19224.37</v>
      </c>
      <c r="Q35" s="3">
        <v>1434590.05</v>
      </c>
      <c r="R35" s="7">
        <f>(SUMIFS(Investors!$M:$M,Investors!$E:$E,Sales!$C35,Investors!$O:$O,FALSE)+SUMIFS(Investors!$S:$S,Investors!$E:$E,Sales!$C35,Investors!$O:$O,FALSE))*$F35</f>
        <v>0</v>
      </c>
      <c r="S35" s="7">
        <f t="shared" si="1"/>
        <v>1434590.05</v>
      </c>
      <c r="T35" s="3" t="b">
        <v>0</v>
      </c>
      <c r="U35" s="4">
        <v>45747</v>
      </c>
      <c r="V35" s="7">
        <v>397481.14589041081</v>
      </c>
    </row>
    <row r="36" spans="1:22" x14ac:dyDescent="0.2">
      <c r="A36" s="3" t="s">
        <v>954</v>
      </c>
      <c r="B36" s="3" t="s">
        <v>25</v>
      </c>
      <c r="C36" s="3" t="s">
        <v>970</v>
      </c>
      <c r="D36" s="3" t="b">
        <v>1</v>
      </c>
      <c r="E36" s="3" t="b">
        <v>1</v>
      </c>
      <c r="F36" s="3">
        <f>SUMIFS('Cashflow Projection'!$C$7:$C$24,'Cashflow Projection'!$B$7:$B$24,Sales!$B36,'Cashflow Projection'!$A$7:$A$24,Sales!$A36)</f>
        <v>1</v>
      </c>
      <c r="G36" s="4">
        <v>44869</v>
      </c>
      <c r="H36" s="4">
        <v>45688</v>
      </c>
      <c r="I36" s="3">
        <v>1549900</v>
      </c>
      <c r="J36" s="3">
        <v>202160.86956521741</v>
      </c>
      <c r="K36" s="3">
        <v>1347739.1304347829</v>
      </c>
      <c r="L36" s="3">
        <v>18502.080000000002</v>
      </c>
      <c r="M36" s="3">
        <v>1789</v>
      </c>
      <c r="N36" s="3">
        <v>7749.5</v>
      </c>
      <c r="O36" s="3">
        <v>77495</v>
      </c>
      <c r="P36" s="3">
        <v>19224.37</v>
      </c>
      <c r="Q36" s="3">
        <v>1425140.05</v>
      </c>
      <c r="R36" s="7">
        <f>(SUMIFS(Investors!$M:$M,Investors!$E:$E,Sales!$C36,Investors!$O:$O,FALSE)+SUMIFS(Investors!$S:$S,Investors!$E:$E,Sales!$C36,Investors!$O:$O,FALSE))*$F36</f>
        <v>0</v>
      </c>
      <c r="S36" s="7">
        <f t="shared" si="1"/>
        <v>1425140.05</v>
      </c>
      <c r="T36" s="3" t="b">
        <v>0</v>
      </c>
      <c r="U36" s="4">
        <v>45747</v>
      </c>
      <c r="V36" s="7">
        <v>196095.5294520545</v>
      </c>
    </row>
    <row r="37" spans="1:22" x14ac:dyDescent="0.2">
      <c r="A37" s="3" t="s">
        <v>954</v>
      </c>
      <c r="B37" s="3" t="s">
        <v>25</v>
      </c>
      <c r="C37" s="3" t="s">
        <v>971</v>
      </c>
      <c r="D37" s="3" t="b">
        <v>1</v>
      </c>
      <c r="E37" s="3" t="b">
        <v>1</v>
      </c>
      <c r="F37" s="3">
        <f>SUMIFS('Cashflow Projection'!$C$7:$C$24,'Cashflow Projection'!$B$7:$B$24,Sales!$B37,'Cashflow Projection'!$A$7:$A$24,Sales!$A37)</f>
        <v>1</v>
      </c>
      <c r="G37" s="4">
        <v>44960</v>
      </c>
      <c r="H37" s="4">
        <v>45688</v>
      </c>
      <c r="I37" s="3">
        <v>1559900</v>
      </c>
      <c r="J37" s="3">
        <v>203465.21739130441</v>
      </c>
      <c r="K37" s="3">
        <v>1356434.782608696</v>
      </c>
      <c r="L37" s="3">
        <v>18502.080000000002</v>
      </c>
      <c r="M37" s="3">
        <v>1789</v>
      </c>
      <c r="N37" s="3">
        <v>7799.5</v>
      </c>
      <c r="O37" s="3">
        <v>77995</v>
      </c>
      <c r="P37" s="3">
        <v>19224.37</v>
      </c>
      <c r="Q37" s="3">
        <v>1434590.05</v>
      </c>
      <c r="R37" s="7">
        <f>(SUMIFS(Investors!$M:$M,Investors!$E:$E,Sales!$C37,Investors!$O:$O,FALSE)+SUMIFS(Investors!$S:$S,Investors!$E:$E,Sales!$C37,Investors!$O:$O,FALSE))*$F37</f>
        <v>0</v>
      </c>
      <c r="S37" s="7">
        <f t="shared" si="1"/>
        <v>1434590.05</v>
      </c>
      <c r="T37" s="3" t="b">
        <v>0</v>
      </c>
      <c r="U37" s="4">
        <v>45747</v>
      </c>
      <c r="V37" s="7">
        <v>156487.31027397231</v>
      </c>
    </row>
    <row r="38" spans="1:22" x14ac:dyDescent="0.2">
      <c r="A38" s="3" t="s">
        <v>954</v>
      </c>
      <c r="B38" s="3" t="s">
        <v>25</v>
      </c>
      <c r="C38" s="3" t="s">
        <v>972</v>
      </c>
      <c r="D38" s="3" t="b">
        <v>0</v>
      </c>
      <c r="E38" s="3" t="b">
        <v>0</v>
      </c>
      <c r="F38" s="3">
        <f>SUMIFS('Cashflow Projection'!$C$7:$C$24,'Cashflow Projection'!$B$7:$B$24,Sales!$B38,'Cashflow Projection'!$A$7:$A$24,Sales!$A38)</f>
        <v>1</v>
      </c>
      <c r="G38" s="4">
        <v>45478</v>
      </c>
      <c r="H38" s="4">
        <v>45478</v>
      </c>
      <c r="I38" s="3">
        <v>1559900</v>
      </c>
      <c r="J38" s="3">
        <v>0</v>
      </c>
      <c r="K38" s="3">
        <v>1356434.782608696</v>
      </c>
      <c r="L38" s="3">
        <v>18502.080000000002</v>
      </c>
      <c r="M38" s="3">
        <v>1789</v>
      </c>
      <c r="N38" s="3">
        <v>7799.5</v>
      </c>
      <c r="O38" s="3">
        <v>77995</v>
      </c>
      <c r="P38" s="3">
        <v>19224.37</v>
      </c>
      <c r="Q38" s="3">
        <v>1434590.05</v>
      </c>
      <c r="R38" s="7">
        <f>(SUMIFS(Investors!$M:$M,Investors!$E:$E,Sales!$C38,Investors!$O:$O,FALSE)+SUMIFS(Investors!$S:$S,Investors!$E:$E,Sales!$C38,Investors!$O:$O,FALSE))*$F38</f>
        <v>0</v>
      </c>
      <c r="S38" s="7">
        <f t="shared" si="1"/>
        <v>901909.09</v>
      </c>
      <c r="T38" s="3" t="b">
        <v>1</v>
      </c>
      <c r="U38" s="4">
        <v>45565</v>
      </c>
      <c r="V38" s="7">
        <v>901909.09</v>
      </c>
    </row>
    <row r="39" spans="1:22" x14ac:dyDescent="0.2">
      <c r="A39" s="3" t="s">
        <v>954</v>
      </c>
      <c r="B39" s="3" t="s">
        <v>25</v>
      </c>
      <c r="C39" s="3" t="s">
        <v>973</v>
      </c>
      <c r="D39" s="3" t="b">
        <v>1</v>
      </c>
      <c r="E39" s="3" t="b">
        <v>1</v>
      </c>
      <c r="F39" s="3">
        <f>SUMIFS('Cashflow Projection'!$C$7:$C$24,'Cashflow Projection'!$B$7:$B$24,Sales!$B39,'Cashflow Projection'!$A$7:$A$24,Sales!$A39)</f>
        <v>1</v>
      </c>
      <c r="G39" s="4">
        <v>44845</v>
      </c>
      <c r="H39" s="4">
        <v>45688</v>
      </c>
      <c r="I39" s="3">
        <v>1599900</v>
      </c>
      <c r="J39" s="3">
        <v>208682.60869565219</v>
      </c>
      <c r="K39" s="3">
        <v>1391217.3913043479</v>
      </c>
      <c r="L39" s="3">
        <v>18502.080000000002</v>
      </c>
      <c r="M39" s="3">
        <v>1789</v>
      </c>
      <c r="N39" s="3">
        <v>7999.5</v>
      </c>
      <c r="O39" s="3">
        <v>79995</v>
      </c>
      <c r="P39" s="3">
        <v>19224.37</v>
      </c>
      <c r="Q39" s="3">
        <v>1472390.05</v>
      </c>
      <c r="R39" s="7">
        <f>(SUMIFS(Investors!$M:$M,Investors!$E:$E,Sales!$C39,Investors!$O:$O,FALSE)+SUMIFS(Investors!$S:$S,Investors!$E:$E,Sales!$C39,Investors!$O:$O,FALSE))*$F39</f>
        <v>0</v>
      </c>
      <c r="S39" s="7">
        <f t="shared" si="1"/>
        <v>1472390.05</v>
      </c>
      <c r="T39" s="3" t="b">
        <v>0</v>
      </c>
      <c r="U39" s="4">
        <v>45747</v>
      </c>
      <c r="V39" s="7">
        <v>288141.41986301361</v>
      </c>
    </row>
    <row r="40" spans="1:22" x14ac:dyDescent="0.2">
      <c r="A40" s="3" t="s">
        <v>954</v>
      </c>
      <c r="B40" s="3" t="s">
        <v>387</v>
      </c>
      <c r="C40" s="3" t="s">
        <v>974</v>
      </c>
      <c r="D40" s="3" t="b">
        <v>1</v>
      </c>
      <c r="E40" s="3" t="b">
        <v>1</v>
      </c>
      <c r="F40" s="3">
        <f>SUMIFS('Cashflow Projection'!$C$7:$C$24,'Cashflow Projection'!$B$7:$B$24,Sales!$B40,'Cashflow Projection'!$A$7:$A$24,Sales!$A40)</f>
        <v>0</v>
      </c>
      <c r="G40" s="4">
        <v>44848</v>
      </c>
      <c r="H40" s="4">
        <v>45688</v>
      </c>
      <c r="I40" s="3">
        <v>1479900</v>
      </c>
      <c r="J40" s="3">
        <v>193030.4347826087</v>
      </c>
      <c r="K40" s="3">
        <v>1286869.5652173909</v>
      </c>
      <c r="L40" s="3">
        <v>18502.080000000002</v>
      </c>
      <c r="M40" s="3">
        <v>1789</v>
      </c>
      <c r="N40" s="3">
        <v>7399.5</v>
      </c>
      <c r="O40" s="3">
        <v>73995</v>
      </c>
      <c r="P40" s="3">
        <v>19224.37</v>
      </c>
      <c r="Q40" s="3">
        <v>1358990.05</v>
      </c>
      <c r="R40" s="7">
        <f>(SUMIFS(Investors!$M:$M,Investors!$E:$E,Sales!$C40,Investors!$O:$O,FALSE)+SUMIFS(Investors!$S:$S,Investors!$E:$E,Sales!$C40,Investors!$O:$O,FALSE))*$F40</f>
        <v>0</v>
      </c>
      <c r="S40" s="7">
        <f t="shared" si="1"/>
        <v>1358990.05</v>
      </c>
      <c r="T40" s="3" t="b">
        <v>0</v>
      </c>
      <c r="U40" s="4">
        <v>45747</v>
      </c>
      <c r="V40" s="7">
        <v>166868.4524613698</v>
      </c>
    </row>
    <row r="41" spans="1:22" x14ac:dyDescent="0.2">
      <c r="A41" s="3" t="s">
        <v>954</v>
      </c>
      <c r="B41" s="3" t="s">
        <v>496</v>
      </c>
      <c r="C41" s="3" t="s">
        <v>975</v>
      </c>
      <c r="D41" s="3" t="b">
        <v>1</v>
      </c>
      <c r="E41" s="3" t="b">
        <v>1</v>
      </c>
      <c r="F41" s="3">
        <f>SUMIFS('Cashflow Projection'!$C$7:$C$24,'Cashflow Projection'!$B$7:$B$24,Sales!$B41,'Cashflow Projection'!$A$7:$A$24,Sales!$A41)</f>
        <v>1</v>
      </c>
      <c r="G41" s="4">
        <v>44687</v>
      </c>
      <c r="H41" s="4">
        <v>45688</v>
      </c>
      <c r="I41" s="3">
        <v>1349900</v>
      </c>
      <c r="J41" s="3">
        <v>176073.91304347821</v>
      </c>
      <c r="K41" s="3">
        <v>1173826.086956522</v>
      </c>
      <c r="L41" s="3">
        <v>18502.080000000002</v>
      </c>
      <c r="M41" s="3">
        <v>1789</v>
      </c>
      <c r="N41" s="3">
        <v>6749.5</v>
      </c>
      <c r="O41" s="3">
        <v>67495</v>
      </c>
      <c r="P41" s="3">
        <v>19224.37</v>
      </c>
      <c r="Q41" s="3">
        <v>1236140.05</v>
      </c>
      <c r="R41" s="7">
        <f>(SUMIFS(Investors!$M:$M,Investors!$E:$E,Sales!$C41,Investors!$O:$O,FALSE)+SUMIFS(Investors!$S:$S,Investors!$E:$E,Sales!$C41,Investors!$O:$O,FALSE))*$F41</f>
        <v>0</v>
      </c>
      <c r="S41" s="7">
        <f t="shared" si="1"/>
        <v>1236140.05</v>
      </c>
      <c r="T41" s="3" t="b">
        <v>0</v>
      </c>
      <c r="U41" s="4">
        <v>45747</v>
      </c>
      <c r="V41" s="7">
        <v>33144.356343561318</v>
      </c>
    </row>
    <row r="42" spans="1:22" x14ac:dyDescent="0.2">
      <c r="A42" s="3" t="s">
        <v>954</v>
      </c>
      <c r="B42" s="3" t="s">
        <v>563</v>
      </c>
      <c r="C42" s="3" t="s">
        <v>976</v>
      </c>
      <c r="D42" s="3" t="b">
        <v>1</v>
      </c>
      <c r="E42" s="3" t="b">
        <v>1</v>
      </c>
      <c r="F42" s="3">
        <f>SUMIFS('Cashflow Projection'!$C$7:$C$24,'Cashflow Projection'!$B$7:$B$24,Sales!$B42,'Cashflow Projection'!$A$7:$A$24,Sales!$A42)</f>
        <v>0</v>
      </c>
      <c r="G42" s="4">
        <v>44657</v>
      </c>
      <c r="H42" s="4">
        <v>45688</v>
      </c>
      <c r="I42" s="3">
        <v>1434900</v>
      </c>
      <c r="J42" s="3">
        <v>187160.86956521741</v>
      </c>
      <c r="K42" s="3">
        <v>1247739.1304347829</v>
      </c>
      <c r="L42" s="3">
        <v>18502.080000000002</v>
      </c>
      <c r="M42" s="3">
        <v>1789</v>
      </c>
      <c r="N42" s="3">
        <v>7174.5</v>
      </c>
      <c r="O42" s="3">
        <v>71745</v>
      </c>
      <c r="P42" s="3">
        <v>19224.37</v>
      </c>
      <c r="Q42" s="3">
        <v>1316465.05</v>
      </c>
      <c r="R42" s="7">
        <f>(SUMIFS(Investors!$M:$M,Investors!$E:$E,Sales!$C42,Investors!$O:$O,FALSE)+SUMIFS(Investors!$S:$S,Investors!$E:$E,Sales!$C42,Investors!$O:$O,FALSE))*$F42</f>
        <v>0</v>
      </c>
      <c r="S42" s="7">
        <f t="shared" si="1"/>
        <v>1316465.05</v>
      </c>
      <c r="T42" s="3" t="b">
        <v>0</v>
      </c>
      <c r="U42" s="4">
        <v>45747</v>
      </c>
      <c r="V42" s="7">
        <v>82555.460958903888</v>
      </c>
    </row>
    <row r="43" spans="1:22" x14ac:dyDescent="0.2">
      <c r="A43" s="3" t="s">
        <v>23</v>
      </c>
      <c r="B43" s="3" t="s">
        <v>25</v>
      </c>
      <c r="C43" s="3" t="s">
        <v>24</v>
      </c>
      <c r="D43" s="3" t="b">
        <v>1</v>
      </c>
      <c r="E43" s="3" t="b">
        <v>1</v>
      </c>
      <c r="F43" s="3">
        <f>SUMIFS('Cashflow Projection'!$C$7:$C$24,'Cashflow Projection'!$B$7:$B$24,Sales!$B43,'Cashflow Projection'!$A$7:$A$24,Sales!$A43)</f>
        <v>0</v>
      </c>
      <c r="G43" s="4">
        <v>44887</v>
      </c>
      <c r="H43" s="4">
        <v>45688</v>
      </c>
      <c r="I43" s="3">
        <v>1479900</v>
      </c>
      <c r="J43" s="3">
        <v>193030.4347826087</v>
      </c>
      <c r="K43" s="3">
        <v>1286869.5652173909</v>
      </c>
      <c r="L43" s="3">
        <v>18502.080000000002</v>
      </c>
      <c r="M43" s="3">
        <v>1789</v>
      </c>
      <c r="N43" s="3">
        <v>7399.5</v>
      </c>
      <c r="O43" s="3">
        <v>73995</v>
      </c>
      <c r="P43" s="3">
        <v>19224.37</v>
      </c>
      <c r="Q43" s="3">
        <v>1358990.05</v>
      </c>
      <c r="R43" s="7">
        <f>(SUMIFS(Investors!$M:$M,Investors!$E:$E,Sales!$C43,Investors!$O:$O,FALSE)+SUMIFS(Investors!$S:$S,Investors!$E:$E,Sales!$C43,Investors!$O:$O,FALSE))*$F43</f>
        <v>0</v>
      </c>
      <c r="S43" s="7">
        <f t="shared" si="1"/>
        <v>1358990.05</v>
      </c>
      <c r="T43" s="3" t="b">
        <v>0</v>
      </c>
      <c r="U43" s="4">
        <v>45747</v>
      </c>
      <c r="V43" s="7">
        <v>206805.42597520541</v>
      </c>
    </row>
    <row r="44" spans="1:22" x14ac:dyDescent="0.2">
      <c r="A44" s="3" t="s">
        <v>23</v>
      </c>
      <c r="B44" s="3" t="s">
        <v>25</v>
      </c>
      <c r="C44" s="3" t="s">
        <v>125</v>
      </c>
      <c r="D44" s="3" t="b">
        <v>1</v>
      </c>
      <c r="E44" s="3" t="b">
        <v>1</v>
      </c>
      <c r="F44" s="3">
        <f>SUMIFS('Cashflow Projection'!$C$7:$C$24,'Cashflow Projection'!$B$7:$B$24,Sales!$B44,'Cashflow Projection'!$A$7:$A$24,Sales!$A44)</f>
        <v>0</v>
      </c>
      <c r="G44" s="4">
        <v>44943</v>
      </c>
      <c r="H44" s="4">
        <v>45688</v>
      </c>
      <c r="I44" s="3">
        <v>1279900</v>
      </c>
      <c r="J44" s="3">
        <v>166943.4782608696</v>
      </c>
      <c r="K44" s="3">
        <v>1112956.5217391311</v>
      </c>
      <c r="L44" s="3">
        <v>18502.080000000002</v>
      </c>
      <c r="M44" s="3">
        <v>1789</v>
      </c>
      <c r="N44" s="3">
        <v>6399.5</v>
      </c>
      <c r="O44" s="3">
        <v>63995</v>
      </c>
      <c r="P44" s="3">
        <v>19224.37</v>
      </c>
      <c r="Q44" s="3">
        <v>1169990.05</v>
      </c>
      <c r="R44" s="7">
        <f>(SUMIFS(Investors!$M:$M,Investors!$E:$E,Sales!$C44,Investors!$O:$O,FALSE)+SUMIFS(Investors!$S:$S,Investors!$E:$E,Sales!$C44,Investors!$O:$O,FALSE))*$F44</f>
        <v>0</v>
      </c>
      <c r="S44" s="7">
        <f t="shared" si="1"/>
        <v>1169990.05</v>
      </c>
      <c r="T44" s="3" t="b">
        <v>0</v>
      </c>
      <c r="U44" s="4">
        <v>45747</v>
      </c>
      <c r="V44" s="7">
        <v>3265.9256409585942</v>
      </c>
    </row>
    <row r="45" spans="1:22" x14ac:dyDescent="0.2">
      <c r="A45" s="3" t="s">
        <v>23</v>
      </c>
      <c r="B45" s="3" t="s">
        <v>25</v>
      </c>
      <c r="C45" s="3" t="s">
        <v>67</v>
      </c>
      <c r="D45" s="3" t="b">
        <v>1</v>
      </c>
      <c r="E45" s="3" t="b">
        <v>1</v>
      </c>
      <c r="F45" s="3">
        <f>SUMIFS('Cashflow Projection'!$C$7:$C$24,'Cashflow Projection'!$B$7:$B$24,Sales!$B45,'Cashflow Projection'!$A$7:$A$24,Sales!$A45)</f>
        <v>0</v>
      </c>
      <c r="G45" s="4">
        <v>44887</v>
      </c>
      <c r="H45" s="4">
        <v>45688</v>
      </c>
      <c r="I45" s="3">
        <v>1549900</v>
      </c>
      <c r="J45" s="3">
        <v>202160.86956521741</v>
      </c>
      <c r="K45" s="3">
        <v>1347739.1304347829</v>
      </c>
      <c r="L45" s="3">
        <v>18502.080000000002</v>
      </c>
      <c r="M45" s="3">
        <v>1789</v>
      </c>
      <c r="N45" s="3">
        <v>7749.5</v>
      </c>
      <c r="O45" s="3">
        <v>77495</v>
      </c>
      <c r="P45" s="3">
        <v>19224.37</v>
      </c>
      <c r="Q45" s="3">
        <v>1425140.05</v>
      </c>
      <c r="R45" s="7">
        <f>(SUMIFS(Investors!$M:$M,Investors!$E:$E,Sales!$C45,Investors!$O:$O,FALSE)+SUMIFS(Investors!$S:$S,Investors!$E:$E,Sales!$C45,Investors!$O:$O,FALSE))*$F45</f>
        <v>0</v>
      </c>
      <c r="S45" s="7">
        <f t="shared" si="1"/>
        <v>1425140.05</v>
      </c>
      <c r="T45" s="3" t="b">
        <v>0</v>
      </c>
      <c r="U45" s="4">
        <v>45747</v>
      </c>
      <c r="V45" s="7">
        <v>265790.12128767121</v>
      </c>
    </row>
    <row r="46" spans="1:22" x14ac:dyDescent="0.2">
      <c r="A46" s="3" t="s">
        <v>385</v>
      </c>
      <c r="B46" s="3" t="s">
        <v>798</v>
      </c>
      <c r="C46" s="3" t="s">
        <v>810</v>
      </c>
      <c r="D46" s="3" t="b">
        <v>1</v>
      </c>
      <c r="E46" s="3" t="b">
        <v>1</v>
      </c>
      <c r="F46" s="3">
        <f>SUMIFS('Cashflow Projection'!$C$7:$C$24,'Cashflow Projection'!$B$7:$B$24,Sales!$B46,'Cashflow Projection'!$A$7:$A$24,Sales!$A46)</f>
        <v>1</v>
      </c>
      <c r="G46" s="4">
        <v>45308</v>
      </c>
      <c r="H46" s="4">
        <v>45688</v>
      </c>
      <c r="I46" s="3">
        <v>1689900</v>
      </c>
      <c r="J46" s="3">
        <v>220421.73913043481</v>
      </c>
      <c r="K46" s="3">
        <v>1469478.260869565</v>
      </c>
      <c r="L46" s="3">
        <v>18502.080000000002</v>
      </c>
      <c r="M46" s="3">
        <v>1789</v>
      </c>
      <c r="N46" s="3">
        <v>8449.5</v>
      </c>
      <c r="O46" s="3">
        <v>84495</v>
      </c>
      <c r="P46" s="3">
        <v>19224.37</v>
      </c>
      <c r="Q46" s="3">
        <v>1557440.05</v>
      </c>
      <c r="R46" s="7">
        <f>(SUMIFS(Investors!$M:$M,Investors!$E:$E,Sales!$C46,Investors!$O:$O,FALSE)+SUMIFS(Investors!$S:$S,Investors!$E:$E,Sales!$C46,Investors!$O:$O,FALSE))*$F46</f>
        <v>319452.05479452055</v>
      </c>
      <c r="S46" s="7">
        <f t="shared" si="1"/>
        <v>1237987.9952054794</v>
      </c>
      <c r="T46" s="3" t="b">
        <v>0</v>
      </c>
      <c r="U46" s="4">
        <v>45747</v>
      </c>
      <c r="V46" s="7">
        <v>348866.465127534</v>
      </c>
    </row>
    <row r="47" spans="1:22" x14ac:dyDescent="0.2">
      <c r="A47" s="3" t="s">
        <v>385</v>
      </c>
      <c r="B47" s="3" t="s">
        <v>798</v>
      </c>
      <c r="C47" s="3" t="s">
        <v>825</v>
      </c>
      <c r="D47" s="3" t="b">
        <v>0</v>
      </c>
      <c r="E47" s="3" t="b">
        <v>0</v>
      </c>
      <c r="F47" s="3">
        <f>SUMIFS('Cashflow Projection'!$C$7:$C$24,'Cashflow Projection'!$B$7:$B$24,Sales!$B47,'Cashflow Projection'!$A$7:$A$24,Sales!$A47)</f>
        <v>1</v>
      </c>
      <c r="G47" s="4">
        <v>45422</v>
      </c>
      <c r="H47" s="4">
        <v>45422</v>
      </c>
      <c r="I47" s="3">
        <v>1489900</v>
      </c>
      <c r="J47" s="3">
        <v>194334.78260869559</v>
      </c>
      <c r="K47" s="3">
        <v>1295565.217391304</v>
      </c>
      <c r="L47" s="3">
        <v>18502.080000000002</v>
      </c>
      <c r="M47" s="3">
        <v>1789</v>
      </c>
      <c r="N47" s="3">
        <v>7449.5</v>
      </c>
      <c r="O47" s="3">
        <v>74495</v>
      </c>
      <c r="P47" s="3">
        <v>19224.37</v>
      </c>
      <c r="Q47" s="3">
        <v>1368440.05</v>
      </c>
      <c r="R47" s="7">
        <f>(SUMIFS(Investors!$M:$M,Investors!$E:$E,Sales!$C47,Investors!$O:$O,FALSE)+SUMIFS(Investors!$S:$S,Investors!$E:$E,Sales!$C47,Investors!$O:$O,FALSE))*$F47</f>
        <v>1334027.397260274</v>
      </c>
      <c r="S47" s="7">
        <f t="shared" si="1"/>
        <v>34412.652739726007</v>
      </c>
      <c r="T47" s="3" t="b">
        <v>0</v>
      </c>
      <c r="U47" s="4">
        <v>45504</v>
      </c>
      <c r="V47" s="7">
        <v>34412.652739725767</v>
      </c>
    </row>
    <row r="48" spans="1:22" x14ac:dyDescent="0.2">
      <c r="A48" s="3" t="s">
        <v>385</v>
      </c>
      <c r="B48" s="3" t="s">
        <v>687</v>
      </c>
      <c r="C48" s="3" t="s">
        <v>691</v>
      </c>
      <c r="D48" s="3" t="b">
        <v>0</v>
      </c>
      <c r="E48" s="3" t="b">
        <v>0</v>
      </c>
      <c r="F48" s="3">
        <f>SUMIFS('Cashflow Projection'!$C$7:$C$24,'Cashflow Projection'!$B$7:$B$24,Sales!$B48,'Cashflow Projection'!$A$7:$A$24,Sales!$A48)</f>
        <v>1</v>
      </c>
      <c r="G48" s="4">
        <v>45552</v>
      </c>
      <c r="H48" s="4">
        <v>45552</v>
      </c>
      <c r="I48" s="3">
        <v>1749900</v>
      </c>
      <c r="J48" s="3">
        <v>228247.82608695651</v>
      </c>
      <c r="K48" s="3">
        <v>1521652.1739130439</v>
      </c>
      <c r="L48" s="3">
        <v>18502.080000000002</v>
      </c>
      <c r="M48" s="3">
        <v>1789</v>
      </c>
      <c r="N48" s="3">
        <v>8749.5</v>
      </c>
      <c r="O48" s="3">
        <v>87495</v>
      </c>
      <c r="P48" s="3">
        <v>19224.37</v>
      </c>
      <c r="Q48" s="3">
        <v>1614140.05</v>
      </c>
      <c r="R48" s="7">
        <f>(SUMIFS(Investors!$M:$M,Investors!$E:$E,Sales!$C48,Investors!$O:$O,FALSE)+SUMIFS(Investors!$S:$S,Investors!$E:$E,Sales!$C48,Investors!$O:$O,FALSE))*$F48</f>
        <v>1346586.98630137</v>
      </c>
      <c r="S48" s="7">
        <f t="shared" si="1"/>
        <v>267553.06369863008</v>
      </c>
      <c r="T48" s="3" t="b">
        <v>0</v>
      </c>
      <c r="U48" s="4">
        <v>45626</v>
      </c>
      <c r="V48" s="7">
        <v>267553.06369862979</v>
      </c>
    </row>
    <row r="49" spans="1:22" x14ac:dyDescent="0.2">
      <c r="A49" s="3" t="s">
        <v>385</v>
      </c>
      <c r="B49" s="3" t="s">
        <v>687</v>
      </c>
      <c r="C49" s="3" t="s">
        <v>707</v>
      </c>
      <c r="D49" s="3" t="b">
        <v>0</v>
      </c>
      <c r="E49" s="3" t="b">
        <v>0</v>
      </c>
      <c r="F49" s="3">
        <f>SUMIFS('Cashflow Projection'!$C$7:$C$24,'Cashflow Projection'!$B$7:$B$24,Sales!$B49,'Cashflow Projection'!$A$7:$A$24,Sales!$A49)</f>
        <v>1</v>
      </c>
      <c r="G49" s="4">
        <v>45552</v>
      </c>
      <c r="H49" s="4">
        <v>45552</v>
      </c>
      <c r="I49" s="3">
        <v>1649900</v>
      </c>
      <c r="J49" s="3">
        <v>215204.34782608689</v>
      </c>
      <c r="K49" s="3">
        <v>1434695.6521739131</v>
      </c>
      <c r="L49" s="3">
        <v>18502.080000000002</v>
      </c>
      <c r="M49" s="3">
        <v>1789</v>
      </c>
      <c r="N49" s="3">
        <v>8249.5</v>
      </c>
      <c r="O49" s="3">
        <v>82495</v>
      </c>
      <c r="P49" s="3">
        <v>19224.37</v>
      </c>
      <c r="Q49" s="3">
        <v>1519640.05</v>
      </c>
      <c r="R49" s="7">
        <f>(SUMIFS(Investors!$M:$M,Investors!$E:$E,Sales!$C49,Investors!$O:$O,FALSE)+SUMIFS(Investors!$S:$S,Investors!$E:$E,Sales!$C49,Investors!$O:$O,FALSE))*$F49</f>
        <v>1319218.6157542467</v>
      </c>
      <c r="S49" s="7">
        <f t="shared" si="1"/>
        <v>200421.43424575333</v>
      </c>
      <c r="T49" s="3" t="b">
        <v>0</v>
      </c>
      <c r="U49" s="4">
        <v>45626</v>
      </c>
      <c r="V49" s="7">
        <v>200421.43424575331</v>
      </c>
    </row>
    <row r="50" spans="1:22" x14ac:dyDescent="0.2">
      <c r="A50" s="3" t="s">
        <v>385</v>
      </c>
      <c r="B50" s="3" t="s">
        <v>687</v>
      </c>
      <c r="C50" s="3" t="s">
        <v>702</v>
      </c>
      <c r="D50" s="3" t="b">
        <v>0</v>
      </c>
      <c r="E50" s="3" t="b">
        <v>0</v>
      </c>
      <c r="F50" s="3">
        <f>SUMIFS('Cashflow Projection'!$C$7:$C$24,'Cashflow Projection'!$B$7:$B$24,Sales!$B50,'Cashflow Projection'!$A$7:$A$24,Sales!$A50)</f>
        <v>1</v>
      </c>
      <c r="G50" s="4">
        <v>45552</v>
      </c>
      <c r="H50" s="4">
        <v>45552</v>
      </c>
      <c r="I50" s="3">
        <v>1599900</v>
      </c>
      <c r="J50" s="3">
        <v>208682.60869565219</v>
      </c>
      <c r="K50" s="3">
        <v>1391217.3913043479</v>
      </c>
      <c r="L50" s="3">
        <v>18502.080000000002</v>
      </c>
      <c r="M50" s="3">
        <v>1789</v>
      </c>
      <c r="N50" s="3">
        <v>7999.5</v>
      </c>
      <c r="O50" s="3">
        <v>79995</v>
      </c>
      <c r="P50" s="3">
        <v>19224.37</v>
      </c>
      <c r="Q50" s="3">
        <v>1472390.05</v>
      </c>
      <c r="R50" s="7">
        <f>(SUMIFS(Investors!$M:$M,Investors!$E:$E,Sales!$C50,Investors!$O:$O,FALSE)+SUMIFS(Investors!$S:$S,Investors!$E:$E,Sales!$C50,Investors!$O:$O,FALSE))*$F50</f>
        <v>1376068.493150685</v>
      </c>
      <c r="S50" s="7">
        <f t="shared" si="1"/>
        <v>96321.556849315064</v>
      </c>
      <c r="T50" s="3" t="b">
        <v>0</v>
      </c>
      <c r="U50" s="4">
        <v>45626</v>
      </c>
      <c r="V50" s="7">
        <v>96321.556849314831</v>
      </c>
    </row>
    <row r="51" spans="1:22" x14ac:dyDescent="0.2">
      <c r="A51" s="3" t="s">
        <v>385</v>
      </c>
      <c r="B51" s="3" t="s">
        <v>387</v>
      </c>
      <c r="C51" s="3" t="s">
        <v>407</v>
      </c>
      <c r="D51" s="3" t="b">
        <v>1</v>
      </c>
      <c r="E51" s="3" t="b">
        <v>1</v>
      </c>
      <c r="F51" s="3">
        <f>SUMIFS('Cashflow Projection'!$C$7:$C$24,'Cashflow Projection'!$B$7:$B$24,Sales!$B51,'Cashflow Projection'!$A$7:$A$24,Sales!$A51)</f>
        <v>1</v>
      </c>
      <c r="G51" s="4">
        <v>45175</v>
      </c>
      <c r="H51" s="4">
        <v>45688</v>
      </c>
      <c r="I51" s="3">
        <v>1619900</v>
      </c>
      <c r="J51" s="3">
        <v>211291.30434782611</v>
      </c>
      <c r="K51" s="3">
        <v>1408608.6956521741</v>
      </c>
      <c r="L51" s="3">
        <v>18502.080000000002</v>
      </c>
      <c r="M51" s="3">
        <v>1789</v>
      </c>
      <c r="N51" s="3">
        <v>8099.5</v>
      </c>
      <c r="O51" s="3">
        <v>80995</v>
      </c>
      <c r="P51" s="3">
        <v>19224.37</v>
      </c>
      <c r="Q51" s="3">
        <v>1491290.05</v>
      </c>
      <c r="R51" s="7">
        <f>(SUMIFS(Investors!$M:$M,Investors!$E:$E,Sales!$C51,Investors!$O:$O,FALSE)+SUMIFS(Investors!$S:$S,Investors!$E:$E,Sales!$C51,Investors!$O:$O,FALSE))*$F51</f>
        <v>1292474.5697427397</v>
      </c>
      <c r="S51" s="7">
        <f t="shared" si="1"/>
        <v>198815.48025726038</v>
      </c>
      <c r="T51" s="3" t="b">
        <v>0</v>
      </c>
      <c r="U51" s="4">
        <v>45747</v>
      </c>
      <c r="V51" s="7">
        <v>198815.48025726009</v>
      </c>
    </row>
    <row r="52" spans="1:22" x14ac:dyDescent="0.2">
      <c r="A52" s="3" t="s">
        <v>385</v>
      </c>
      <c r="B52" s="3" t="s">
        <v>387</v>
      </c>
      <c r="C52" s="3" t="s">
        <v>403</v>
      </c>
      <c r="D52" s="3" t="b">
        <v>1</v>
      </c>
      <c r="E52" s="3" t="b">
        <v>1</v>
      </c>
      <c r="F52" s="3">
        <f>SUMIFS('Cashflow Projection'!$C$7:$C$24,'Cashflow Projection'!$B$7:$B$24,Sales!$B52,'Cashflow Projection'!$A$7:$A$24,Sales!$A52)</f>
        <v>1</v>
      </c>
      <c r="G52" s="4">
        <v>45167</v>
      </c>
      <c r="H52" s="4">
        <v>45688</v>
      </c>
      <c r="I52" s="3">
        <v>1579900</v>
      </c>
      <c r="J52" s="3">
        <v>206073.91304347821</v>
      </c>
      <c r="K52" s="3">
        <v>1373826.086956522</v>
      </c>
      <c r="L52" s="3">
        <v>18502.080000000002</v>
      </c>
      <c r="M52" s="3">
        <v>1789</v>
      </c>
      <c r="N52" s="3">
        <v>7899.5</v>
      </c>
      <c r="O52" s="3">
        <v>78995</v>
      </c>
      <c r="P52" s="3">
        <v>19224.37</v>
      </c>
      <c r="Q52" s="3">
        <v>1453490.05</v>
      </c>
      <c r="R52" s="7">
        <f>(SUMIFS(Investors!$M:$M,Investors!$E:$E,Sales!$C52,Investors!$O:$O,FALSE)+SUMIFS(Investors!$S:$S,Investors!$E:$E,Sales!$C52,Investors!$O:$O,FALSE))*$F52</f>
        <v>1237560.5479452054</v>
      </c>
      <c r="S52" s="7">
        <f t="shared" si="1"/>
        <v>215929.50205479469</v>
      </c>
      <c r="T52" s="3" t="b">
        <v>0</v>
      </c>
      <c r="U52" s="4">
        <v>45747</v>
      </c>
      <c r="V52" s="7">
        <v>215929.5020547942</v>
      </c>
    </row>
    <row r="53" spans="1:22" x14ac:dyDescent="0.2">
      <c r="A53" s="3" t="s">
        <v>385</v>
      </c>
      <c r="B53" s="3" t="s">
        <v>726</v>
      </c>
      <c r="C53" s="3" t="s">
        <v>742</v>
      </c>
      <c r="D53" s="3" t="b">
        <v>0</v>
      </c>
      <c r="E53" s="3" t="b">
        <v>0</v>
      </c>
      <c r="F53" s="3">
        <f>SUMIFS('Cashflow Projection'!$C$7:$C$24,'Cashflow Projection'!$B$7:$B$24,Sales!$B53,'Cashflow Projection'!$A$7:$A$24,Sales!$A53)</f>
        <v>0</v>
      </c>
      <c r="G53" s="4">
        <v>45510</v>
      </c>
      <c r="H53" s="4">
        <v>45510</v>
      </c>
      <c r="I53" s="3">
        <v>1529900</v>
      </c>
      <c r="J53" s="3">
        <v>199552.17391304349</v>
      </c>
      <c r="K53" s="3">
        <v>1330347.826086957</v>
      </c>
      <c r="L53" s="3">
        <v>18502.080000000002</v>
      </c>
      <c r="M53" s="3">
        <v>1789</v>
      </c>
      <c r="N53" s="3">
        <v>7649.5</v>
      </c>
      <c r="O53" s="3">
        <v>76495</v>
      </c>
      <c r="P53" s="3">
        <v>19224.37</v>
      </c>
      <c r="Q53" s="3">
        <v>1406240.05</v>
      </c>
      <c r="R53" s="7">
        <f>(SUMIFS(Investors!$M:$M,Investors!$E:$E,Sales!$C53,Investors!$O:$O,FALSE)+SUMIFS(Investors!$S:$S,Investors!$E:$E,Sales!$C53,Investors!$O:$O,FALSE))*$F53</f>
        <v>0</v>
      </c>
      <c r="S53" s="7">
        <f t="shared" si="1"/>
        <v>1406240.05</v>
      </c>
      <c r="T53" s="3" t="b">
        <v>0</v>
      </c>
      <c r="U53" s="4">
        <v>45565</v>
      </c>
      <c r="V53" s="7">
        <v>9381.7966639725491</v>
      </c>
    </row>
    <row r="54" spans="1:22" x14ac:dyDescent="0.2">
      <c r="A54" s="3" t="s">
        <v>385</v>
      </c>
      <c r="B54" s="3" t="s">
        <v>651</v>
      </c>
      <c r="C54" s="3" t="s">
        <v>656</v>
      </c>
      <c r="D54" s="3" t="b">
        <v>1</v>
      </c>
      <c r="E54" s="3" t="b">
        <v>0</v>
      </c>
      <c r="F54" s="3">
        <f>SUMIFS('Cashflow Projection'!$C$7:$C$24,'Cashflow Projection'!$B$7:$B$24,Sales!$B54,'Cashflow Projection'!$A$7:$A$24,Sales!$A54)</f>
        <v>1</v>
      </c>
      <c r="G54" s="4">
        <v>45490</v>
      </c>
      <c r="H54" s="4">
        <v>45490</v>
      </c>
      <c r="I54" s="3">
        <v>1690999</v>
      </c>
      <c r="J54" s="3">
        <v>220565.0869565217</v>
      </c>
      <c r="K54" s="3">
        <v>1470433.913043478</v>
      </c>
      <c r="L54" s="3">
        <v>18502.080000000002</v>
      </c>
      <c r="M54" s="3">
        <v>1789</v>
      </c>
      <c r="N54" s="3">
        <v>8454.9950000000008</v>
      </c>
      <c r="O54" s="3">
        <v>84549.950000000012</v>
      </c>
      <c r="P54" s="3">
        <v>19224.37</v>
      </c>
      <c r="Q54" s="3">
        <v>1558478.605</v>
      </c>
      <c r="R54" s="7">
        <f>(SUMIFS(Investors!$M:$M,Investors!$E:$E,Sales!$C54,Investors!$O:$O,FALSE)+SUMIFS(Investors!$S:$S,Investors!$E:$E,Sales!$C54,Investors!$O:$O,FALSE))*$F54</f>
        <v>1224013.6986301369</v>
      </c>
      <c r="S54" s="7">
        <f t="shared" si="1"/>
        <v>334464.90636986308</v>
      </c>
      <c r="T54" s="3" t="b">
        <v>0</v>
      </c>
      <c r="U54" s="4">
        <v>45565</v>
      </c>
      <c r="V54" s="7">
        <v>334464.90636986279</v>
      </c>
    </row>
    <row r="55" spans="1:22" x14ac:dyDescent="0.2">
      <c r="A55" s="3" t="s">
        <v>385</v>
      </c>
      <c r="B55" s="3" t="s">
        <v>726</v>
      </c>
      <c r="C55" s="3" t="s">
        <v>731</v>
      </c>
      <c r="D55" s="3" t="b">
        <v>0</v>
      </c>
      <c r="E55" s="3" t="b">
        <v>0</v>
      </c>
      <c r="F55" s="3">
        <f>SUMIFS('Cashflow Projection'!$C$7:$C$24,'Cashflow Projection'!$B$7:$B$24,Sales!$B55,'Cashflow Projection'!$A$7:$A$24,Sales!$A55)</f>
        <v>0</v>
      </c>
      <c r="G55" s="4">
        <v>45510</v>
      </c>
      <c r="H55" s="4">
        <v>45510</v>
      </c>
      <c r="I55" s="3">
        <v>1739900</v>
      </c>
      <c r="J55" s="3">
        <v>226943.4782608696</v>
      </c>
      <c r="K55" s="3">
        <v>1512956.5217391311</v>
      </c>
      <c r="L55" s="3">
        <v>18502.080000000002</v>
      </c>
      <c r="M55" s="3">
        <v>1789</v>
      </c>
      <c r="N55" s="3">
        <v>8699.5</v>
      </c>
      <c r="O55" s="3">
        <v>86995</v>
      </c>
      <c r="P55" s="3">
        <v>19224.37</v>
      </c>
      <c r="Q55" s="3">
        <v>1604690.05</v>
      </c>
      <c r="R55" s="7">
        <f>(SUMIFS(Investors!$M:$M,Investors!$E:$E,Sales!$C55,Investors!$O:$O,FALSE)+SUMIFS(Investors!$S:$S,Investors!$E:$E,Sales!$C55,Investors!$O:$O,FALSE))*$F55</f>
        <v>0</v>
      </c>
      <c r="S55" s="7">
        <f t="shared" si="1"/>
        <v>1604690.05</v>
      </c>
      <c r="T55" s="3" t="b">
        <v>0</v>
      </c>
      <c r="U55" s="4">
        <v>45565</v>
      </c>
      <c r="V55" s="7">
        <v>167543.08389116431</v>
      </c>
    </row>
    <row r="56" spans="1:22" x14ac:dyDescent="0.2">
      <c r="A56" s="3" t="s">
        <v>23</v>
      </c>
      <c r="B56" s="3" t="s">
        <v>25</v>
      </c>
      <c r="C56" s="3" t="s">
        <v>174</v>
      </c>
      <c r="D56" s="3" t="b">
        <v>1</v>
      </c>
      <c r="E56" s="3" t="b">
        <v>1</v>
      </c>
      <c r="F56" s="3">
        <f>SUMIFS('Cashflow Projection'!$C$7:$C$24,'Cashflow Projection'!$B$7:$B$24,Sales!$B56,'Cashflow Projection'!$A$7:$A$24,Sales!$A56)</f>
        <v>0</v>
      </c>
      <c r="G56" s="4">
        <v>45056</v>
      </c>
      <c r="H56" s="4">
        <v>45688</v>
      </c>
      <c r="I56" s="3">
        <v>1379900</v>
      </c>
      <c r="J56" s="3">
        <v>179986.95652173911</v>
      </c>
      <c r="K56" s="3">
        <v>1199913.043478261</v>
      </c>
      <c r="L56" s="3">
        <v>18502.080000000002</v>
      </c>
      <c r="M56" s="3">
        <v>1789</v>
      </c>
      <c r="N56" s="3">
        <v>6899.5</v>
      </c>
      <c r="O56" s="3">
        <v>68995</v>
      </c>
      <c r="P56" s="3">
        <v>19224.37</v>
      </c>
      <c r="Q56" s="3">
        <v>1264490.05</v>
      </c>
      <c r="R56" s="7">
        <f>(SUMIFS(Investors!$M:$M,Investors!$E:$E,Sales!$C56,Investors!$O:$O,FALSE)+SUMIFS(Investors!$S:$S,Investors!$E:$E,Sales!$C56,Investors!$O:$O,FALSE))*$F56</f>
        <v>0</v>
      </c>
      <c r="S56" s="7">
        <f t="shared" si="1"/>
        <v>1264490.05</v>
      </c>
      <c r="T56" s="3" t="b">
        <v>0</v>
      </c>
      <c r="U56" s="4">
        <v>45747</v>
      </c>
      <c r="V56" s="7">
        <v>306409.5705479451</v>
      </c>
    </row>
    <row r="57" spans="1:22" x14ac:dyDescent="0.2">
      <c r="A57" s="3" t="s">
        <v>23</v>
      </c>
      <c r="B57" s="3" t="s">
        <v>208</v>
      </c>
      <c r="C57" s="3" t="s">
        <v>348</v>
      </c>
      <c r="D57" s="3" t="b">
        <v>1</v>
      </c>
      <c r="E57" s="3" t="b">
        <v>1</v>
      </c>
      <c r="F57" s="3">
        <f>SUMIFS('Cashflow Projection'!$C$7:$C$24,'Cashflow Projection'!$B$7:$B$24,Sales!$B57,'Cashflow Projection'!$A$7:$A$24,Sales!$A57)</f>
        <v>1</v>
      </c>
      <c r="G57" s="4">
        <v>44942</v>
      </c>
      <c r="H57" s="4">
        <v>45688</v>
      </c>
      <c r="I57" s="3">
        <v>1379900</v>
      </c>
      <c r="J57" s="3">
        <v>179986.95652173911</v>
      </c>
      <c r="K57" s="3">
        <v>1199913.043478261</v>
      </c>
      <c r="L57" s="3">
        <v>18502.080000000002</v>
      </c>
      <c r="M57" s="3">
        <v>1789</v>
      </c>
      <c r="N57" s="3">
        <v>6899.5</v>
      </c>
      <c r="O57" s="3">
        <v>68995</v>
      </c>
      <c r="P57" s="3">
        <v>19224.37</v>
      </c>
      <c r="Q57" s="3">
        <v>1264490.05</v>
      </c>
      <c r="R57" s="7">
        <f>(SUMIFS(Investors!$M:$M,Investors!$E:$E,Sales!$C57,Investors!$O:$O,FALSE)+SUMIFS(Investors!$S:$S,Investors!$E:$E,Sales!$C57,Investors!$O:$O,FALSE))*$F57</f>
        <v>562015.41095890407</v>
      </c>
      <c r="S57" s="7">
        <f t="shared" si="1"/>
        <v>702474.63904109597</v>
      </c>
      <c r="T57" s="3" t="b">
        <v>0</v>
      </c>
      <c r="U57" s="4">
        <v>45747</v>
      </c>
      <c r="V57" s="7">
        <v>702474.63904109574</v>
      </c>
    </row>
    <row r="58" spans="1:22" x14ac:dyDescent="0.2">
      <c r="A58" s="3" t="s">
        <v>23</v>
      </c>
      <c r="B58" s="3" t="s">
        <v>208</v>
      </c>
      <c r="C58" s="3" t="s">
        <v>344</v>
      </c>
      <c r="D58" s="3" t="b">
        <v>1</v>
      </c>
      <c r="E58" s="3" t="b">
        <v>1</v>
      </c>
      <c r="F58" s="3">
        <f>SUMIFS('Cashflow Projection'!$C$7:$C$24,'Cashflow Projection'!$B$7:$B$24,Sales!$B58,'Cashflow Projection'!$A$7:$A$24,Sales!$A58)</f>
        <v>1</v>
      </c>
      <c r="G58" s="4">
        <v>44952</v>
      </c>
      <c r="H58" s="4">
        <v>45688</v>
      </c>
      <c r="I58" s="3">
        <v>1449900</v>
      </c>
      <c r="J58" s="3">
        <v>189117.39130434781</v>
      </c>
      <c r="K58" s="3">
        <v>1260782.6086956521</v>
      </c>
      <c r="L58" s="3">
        <v>18502.080000000002</v>
      </c>
      <c r="M58" s="3">
        <v>1789</v>
      </c>
      <c r="N58" s="3">
        <v>7249.5</v>
      </c>
      <c r="O58" s="3">
        <v>72495</v>
      </c>
      <c r="P58" s="3">
        <v>19224.37</v>
      </c>
      <c r="Q58" s="3">
        <v>1330640.05</v>
      </c>
      <c r="R58" s="7">
        <f>(SUMIFS(Investors!$M:$M,Investors!$E:$E,Sales!$C58,Investors!$O:$O,FALSE)+SUMIFS(Investors!$S:$S,Investors!$E:$E,Sales!$C58,Investors!$O:$O,FALSE))*$F58</f>
        <v>1209000</v>
      </c>
      <c r="S58" s="7">
        <f t="shared" si="1"/>
        <v>121640.05000000005</v>
      </c>
      <c r="T58" s="3" t="b">
        <v>0</v>
      </c>
      <c r="U58" s="4">
        <v>45747</v>
      </c>
      <c r="V58" s="7">
        <v>121640.0499999998</v>
      </c>
    </row>
    <row r="59" spans="1:22" x14ac:dyDescent="0.2">
      <c r="A59" s="3" t="s">
        <v>23</v>
      </c>
      <c r="B59" s="3" t="s">
        <v>208</v>
      </c>
      <c r="C59" s="3" t="s">
        <v>368</v>
      </c>
      <c r="D59" s="3" t="b">
        <v>1</v>
      </c>
      <c r="E59" s="3" t="b">
        <v>1</v>
      </c>
      <c r="F59" s="3">
        <f>SUMIFS('Cashflow Projection'!$C$7:$C$24,'Cashflow Projection'!$B$7:$B$24,Sales!$B59,'Cashflow Projection'!$A$7:$A$24,Sales!$A59)</f>
        <v>1</v>
      </c>
      <c r="G59" s="4">
        <v>45027</v>
      </c>
      <c r="H59" s="4">
        <v>45688</v>
      </c>
      <c r="I59" s="3">
        <v>1459900</v>
      </c>
      <c r="J59" s="3">
        <v>190421.73913043481</v>
      </c>
      <c r="K59" s="3">
        <v>1269478.260869565</v>
      </c>
      <c r="L59" s="3">
        <v>18502.080000000002</v>
      </c>
      <c r="M59" s="3">
        <v>1789</v>
      </c>
      <c r="N59" s="3">
        <v>7299.5</v>
      </c>
      <c r="O59" s="3">
        <v>72995</v>
      </c>
      <c r="P59" s="3">
        <v>19224.37</v>
      </c>
      <c r="Q59" s="3">
        <v>1340090.05</v>
      </c>
      <c r="R59" s="7">
        <f>(SUMIFS(Investors!$M:$M,Investors!$E:$E,Sales!$C59,Investors!$O:$O,FALSE)+SUMIFS(Investors!$S:$S,Investors!$E:$E,Sales!$C59,Investors!$O:$O,FALSE))*$F59</f>
        <v>0</v>
      </c>
      <c r="S59" s="7">
        <f t="shared" si="1"/>
        <v>1340090.05</v>
      </c>
      <c r="T59" s="3" t="b">
        <v>0</v>
      </c>
      <c r="U59" s="4">
        <v>45747</v>
      </c>
      <c r="V59" s="7">
        <v>138829.77602739699</v>
      </c>
    </row>
    <row r="60" spans="1:22" x14ac:dyDescent="0.2">
      <c r="A60" s="3" t="s">
        <v>23</v>
      </c>
      <c r="B60" s="3" t="s">
        <v>208</v>
      </c>
      <c r="C60" s="3" t="s">
        <v>380</v>
      </c>
      <c r="D60" s="3" t="b">
        <v>1</v>
      </c>
      <c r="E60" s="3" t="b">
        <v>1</v>
      </c>
      <c r="F60" s="3">
        <f>SUMIFS('Cashflow Projection'!$C$7:$C$24,'Cashflow Projection'!$B$7:$B$24,Sales!$B60,'Cashflow Projection'!$A$7:$A$24,Sales!$A60)</f>
        <v>1</v>
      </c>
      <c r="G60" s="4">
        <v>45027</v>
      </c>
      <c r="H60" s="4">
        <v>45688</v>
      </c>
      <c r="I60" s="3">
        <v>1399900</v>
      </c>
      <c r="J60" s="3">
        <v>182595.65217391311</v>
      </c>
      <c r="K60" s="3">
        <v>1217304.3478260869</v>
      </c>
      <c r="L60" s="3">
        <v>18502.080000000002</v>
      </c>
      <c r="M60" s="3">
        <v>1789</v>
      </c>
      <c r="N60" s="3">
        <v>6999.5</v>
      </c>
      <c r="O60" s="3">
        <v>69995</v>
      </c>
      <c r="P60" s="3">
        <v>19224.37</v>
      </c>
      <c r="Q60" s="3">
        <v>1283390.05</v>
      </c>
      <c r="R60" s="7">
        <f>(SUMIFS(Investors!$M:$M,Investors!$E:$E,Sales!$C60,Investors!$O:$O,FALSE)+SUMIFS(Investors!$S:$S,Investors!$E:$E,Sales!$C60,Investors!$O:$O,FALSE))*$F60</f>
        <v>1241013.6986301369</v>
      </c>
      <c r="S60" s="7">
        <f t="shared" si="1"/>
        <v>42376.351369863143</v>
      </c>
      <c r="T60" s="3" t="b">
        <v>0</v>
      </c>
      <c r="U60" s="4">
        <v>45747</v>
      </c>
      <c r="V60" s="7">
        <v>42376.35136986291</v>
      </c>
    </row>
    <row r="61" spans="1:22" x14ac:dyDescent="0.2">
      <c r="A61" s="3" t="s">
        <v>385</v>
      </c>
      <c r="B61" s="3" t="s">
        <v>496</v>
      </c>
      <c r="C61" s="3" t="s">
        <v>503</v>
      </c>
      <c r="D61" s="3" t="b">
        <v>1</v>
      </c>
      <c r="E61" s="3" t="b">
        <v>0</v>
      </c>
      <c r="F61" s="3">
        <f>SUMIFS('Cashflow Projection'!$C$7:$C$24,'Cashflow Projection'!$B$7:$B$24,Sales!$B61,'Cashflow Projection'!$A$7:$A$24,Sales!$A61)</f>
        <v>1</v>
      </c>
      <c r="G61" s="4">
        <v>45341</v>
      </c>
      <c r="H61" s="4">
        <v>45370</v>
      </c>
      <c r="I61" s="3">
        <v>1699900</v>
      </c>
      <c r="J61" s="3">
        <v>221726.0869565217</v>
      </c>
      <c r="K61" s="3">
        <v>1478173.913043478</v>
      </c>
      <c r="L61" s="3">
        <v>18502.080000000002</v>
      </c>
      <c r="M61" s="3">
        <v>1789</v>
      </c>
      <c r="N61" s="3">
        <v>8499.5</v>
      </c>
      <c r="O61" s="3">
        <v>84995</v>
      </c>
      <c r="P61" s="3">
        <v>19224.37</v>
      </c>
      <c r="Q61" s="3">
        <v>1566890.05</v>
      </c>
      <c r="R61" s="7">
        <f>(SUMIFS(Investors!$M:$M,Investors!$E:$E,Sales!$C61,Investors!$O:$O,FALSE)+SUMIFS(Investors!$S:$S,Investors!$E:$E,Sales!$C61,Investors!$O:$O,FALSE))*$F61</f>
        <v>0</v>
      </c>
      <c r="S61" s="7">
        <f t="shared" si="1"/>
        <v>1566890.05</v>
      </c>
      <c r="T61" s="3" t="b">
        <v>0</v>
      </c>
      <c r="U61" s="4">
        <v>45443</v>
      </c>
      <c r="V61" s="7">
        <v>303985.9404109586</v>
      </c>
    </row>
    <row r="62" spans="1:22" x14ac:dyDescent="0.2">
      <c r="A62" s="3" t="s">
        <v>385</v>
      </c>
      <c r="B62" s="3" t="s">
        <v>798</v>
      </c>
      <c r="C62" s="3" t="s">
        <v>806</v>
      </c>
      <c r="D62" s="3" t="b">
        <v>0</v>
      </c>
      <c r="E62" s="3" t="b">
        <v>0</v>
      </c>
      <c r="F62" s="3">
        <f>SUMIFS('Cashflow Projection'!$C$7:$C$24,'Cashflow Projection'!$B$7:$B$24,Sales!$B62,'Cashflow Projection'!$A$7:$A$24,Sales!$A62)</f>
        <v>1</v>
      </c>
      <c r="G62" s="4">
        <v>45428</v>
      </c>
      <c r="H62" s="4">
        <v>45428</v>
      </c>
      <c r="I62" s="3">
        <v>1689900</v>
      </c>
      <c r="J62" s="3">
        <v>220421.73913043481</v>
      </c>
      <c r="K62" s="3">
        <v>1469478.260869565</v>
      </c>
      <c r="L62" s="3">
        <v>18502.080000000002</v>
      </c>
      <c r="M62" s="3">
        <v>1789</v>
      </c>
      <c r="N62" s="3">
        <v>8449.5</v>
      </c>
      <c r="O62" s="3">
        <v>84495</v>
      </c>
      <c r="P62" s="3">
        <v>19224.37</v>
      </c>
      <c r="Q62" s="3">
        <v>1557440.05</v>
      </c>
      <c r="R62" s="7">
        <f>(SUMIFS(Investors!$M:$M,Investors!$E:$E,Sales!$C62,Investors!$O:$O,FALSE)+SUMIFS(Investors!$S:$S,Investors!$E:$E,Sales!$C62,Investors!$O:$O,FALSE))*$F62</f>
        <v>1333534.2465753425</v>
      </c>
      <c r="S62" s="7">
        <f t="shared" si="1"/>
        <v>223905.80342465756</v>
      </c>
      <c r="T62" s="3" t="b">
        <v>0</v>
      </c>
      <c r="U62" s="4">
        <v>45504</v>
      </c>
      <c r="V62" s="7">
        <v>223905.80342465729</v>
      </c>
    </row>
    <row r="63" spans="1:22" x14ac:dyDescent="0.2">
      <c r="A63" s="3" t="s">
        <v>385</v>
      </c>
      <c r="B63" s="3" t="s">
        <v>798</v>
      </c>
      <c r="C63" s="3" t="s">
        <v>816</v>
      </c>
      <c r="D63" s="3" t="b">
        <v>1</v>
      </c>
      <c r="E63" s="3" t="b">
        <v>1</v>
      </c>
      <c r="F63" s="3">
        <f>SUMIFS('Cashflow Projection'!$C$7:$C$24,'Cashflow Projection'!$B$7:$B$24,Sales!$B63,'Cashflow Projection'!$A$7:$A$24,Sales!$A63)</f>
        <v>1</v>
      </c>
      <c r="G63" s="4">
        <v>45336</v>
      </c>
      <c r="H63" s="4">
        <v>45688</v>
      </c>
      <c r="I63" s="3">
        <v>1469900</v>
      </c>
      <c r="J63" s="3">
        <v>191726.0869565217</v>
      </c>
      <c r="K63" s="3">
        <v>1278173.913043478</v>
      </c>
      <c r="L63" s="3">
        <v>18502.080000000002</v>
      </c>
      <c r="M63" s="3">
        <v>1789</v>
      </c>
      <c r="N63" s="3">
        <v>7349.5</v>
      </c>
      <c r="O63" s="3">
        <v>73495</v>
      </c>
      <c r="P63" s="3">
        <v>19224.37</v>
      </c>
      <c r="Q63" s="3">
        <v>1349540.05</v>
      </c>
      <c r="R63" s="7">
        <f>(SUMIFS(Investors!$M:$M,Investors!$E:$E,Sales!$C63,Investors!$O:$O,FALSE)+SUMIFS(Investors!$S:$S,Investors!$E:$E,Sales!$C63,Investors!$O:$O,FALSE))*$F63</f>
        <v>970006.84931506845</v>
      </c>
      <c r="S63" s="7">
        <f t="shared" si="1"/>
        <v>379533.20068493159</v>
      </c>
      <c r="T63" s="3" t="b">
        <v>0</v>
      </c>
      <c r="U63" s="4">
        <v>45747</v>
      </c>
      <c r="V63" s="7">
        <v>56485.255479451967</v>
      </c>
    </row>
    <row r="64" spans="1:22" x14ac:dyDescent="0.2">
      <c r="A64" s="3" t="s">
        <v>385</v>
      </c>
      <c r="B64" s="3" t="s">
        <v>868</v>
      </c>
      <c r="C64" s="3" t="s">
        <v>897</v>
      </c>
      <c r="D64" s="3" t="b">
        <v>1</v>
      </c>
      <c r="E64" s="3" t="b">
        <v>1</v>
      </c>
      <c r="F64" s="3">
        <f>SUMIFS('Cashflow Projection'!$C$7:$C$24,'Cashflow Projection'!$B$7:$B$24,Sales!$B64,'Cashflow Projection'!$A$7:$A$24,Sales!$A64)</f>
        <v>1</v>
      </c>
      <c r="G64" s="4">
        <v>45271</v>
      </c>
      <c r="H64" s="4">
        <v>45688</v>
      </c>
      <c r="I64" s="3">
        <v>1779900</v>
      </c>
      <c r="J64" s="3">
        <v>232160.86956521741</v>
      </c>
      <c r="K64" s="3">
        <v>1547739.1304347829</v>
      </c>
      <c r="L64" s="3">
        <v>18502.080000000002</v>
      </c>
      <c r="M64" s="3">
        <v>1789</v>
      </c>
      <c r="N64" s="3">
        <v>8899.5</v>
      </c>
      <c r="O64" s="3">
        <v>88995</v>
      </c>
      <c r="P64" s="3">
        <v>19224.37</v>
      </c>
      <c r="Q64" s="3">
        <v>1642490.05</v>
      </c>
      <c r="R64" s="7">
        <f>(SUMIFS(Investors!$M:$M,Investors!$E:$E,Sales!$C64,Investors!$O:$O,FALSE)+SUMIFS(Investors!$S:$S,Investors!$E:$E,Sales!$C64,Investors!$O:$O,FALSE))*$F64</f>
        <v>1257391.1214399999</v>
      </c>
      <c r="S64" s="7">
        <f t="shared" si="1"/>
        <v>385098.92856000015</v>
      </c>
      <c r="T64" s="3" t="b">
        <v>0</v>
      </c>
      <c r="U64" s="4">
        <v>45747</v>
      </c>
      <c r="V64" s="7">
        <v>385098.92855999991</v>
      </c>
    </row>
    <row r="65" spans="1:22" x14ac:dyDescent="0.2">
      <c r="A65" s="3" t="s">
        <v>385</v>
      </c>
      <c r="B65" s="3" t="s">
        <v>726</v>
      </c>
      <c r="C65" s="3" t="s">
        <v>759</v>
      </c>
      <c r="D65" s="3" t="b">
        <v>0</v>
      </c>
      <c r="E65" s="3" t="b">
        <v>0</v>
      </c>
      <c r="F65" s="3">
        <f>SUMIFS('Cashflow Projection'!$C$7:$C$24,'Cashflow Projection'!$B$7:$B$24,Sales!$B65,'Cashflow Projection'!$A$7:$A$24,Sales!$A65)</f>
        <v>0</v>
      </c>
      <c r="G65" s="4">
        <v>45510</v>
      </c>
      <c r="H65" s="4">
        <v>45510</v>
      </c>
      <c r="I65" s="3">
        <v>1499900</v>
      </c>
      <c r="J65" s="3">
        <v>195639.13043478259</v>
      </c>
      <c r="K65" s="3">
        <v>1304260.869565218</v>
      </c>
      <c r="L65" s="3">
        <v>18502.080000000002</v>
      </c>
      <c r="M65" s="3">
        <v>1789</v>
      </c>
      <c r="N65" s="3">
        <v>7499.5</v>
      </c>
      <c r="O65" s="3">
        <v>74995</v>
      </c>
      <c r="P65" s="3">
        <v>19224.37</v>
      </c>
      <c r="Q65" s="3">
        <v>1377890.05</v>
      </c>
      <c r="R65" s="7">
        <f>(SUMIFS(Investors!$M:$M,Investors!$E:$E,Sales!$C65,Investors!$O:$O,FALSE)+SUMIFS(Investors!$S:$S,Investors!$E:$E,Sales!$C65,Investors!$O:$O,FALSE))*$F65</f>
        <v>0</v>
      </c>
      <c r="S65" s="7">
        <f t="shared" si="1"/>
        <v>1377890.05</v>
      </c>
      <c r="T65" s="3" t="b">
        <v>0</v>
      </c>
      <c r="U65" s="4">
        <v>45565</v>
      </c>
      <c r="V65" s="7">
        <v>5391.4198630135506</v>
      </c>
    </row>
    <row r="66" spans="1:22" x14ac:dyDescent="0.2">
      <c r="A66" s="3" t="s">
        <v>385</v>
      </c>
      <c r="B66" s="3" t="s">
        <v>604</v>
      </c>
      <c r="C66" s="3" t="s">
        <v>631</v>
      </c>
      <c r="D66" s="3" t="b">
        <v>0</v>
      </c>
      <c r="E66" s="3" t="b">
        <v>0</v>
      </c>
      <c r="F66" s="3">
        <f>SUMIFS('Cashflow Projection'!$C$7:$C$24,'Cashflow Projection'!$B$7:$B$24,Sales!$B66,'Cashflow Projection'!$A$7:$A$24,Sales!$A66)</f>
        <v>0</v>
      </c>
      <c r="G66" s="4">
        <v>45523</v>
      </c>
      <c r="H66" s="4">
        <v>45523</v>
      </c>
      <c r="I66" s="3">
        <v>1449900</v>
      </c>
      <c r="J66" s="3">
        <v>189117.39130434781</v>
      </c>
      <c r="K66" s="3">
        <v>1260782.6086956521</v>
      </c>
      <c r="L66" s="3">
        <v>18502.080000000002</v>
      </c>
      <c r="M66" s="3">
        <v>1789</v>
      </c>
      <c r="N66" s="3">
        <v>7249.5</v>
      </c>
      <c r="O66" s="3">
        <v>72495</v>
      </c>
      <c r="P66" s="3">
        <v>19224.37</v>
      </c>
      <c r="Q66" s="3">
        <v>1330640.05</v>
      </c>
      <c r="R66" s="7">
        <f>(SUMIFS(Investors!$M:$M,Investors!$E:$E,Sales!$C66,Investors!$O:$O,FALSE)+SUMIFS(Investors!$S:$S,Investors!$E:$E,Sales!$C66,Investors!$O:$O,FALSE))*$F66</f>
        <v>0</v>
      </c>
      <c r="S66" s="7">
        <f t="shared" si="1"/>
        <v>1330640.05</v>
      </c>
      <c r="T66" s="3" t="b">
        <v>0</v>
      </c>
      <c r="U66" s="4">
        <v>45565</v>
      </c>
      <c r="V66" s="7">
        <v>28879.091095890151</v>
      </c>
    </row>
    <row r="67" spans="1:22" x14ac:dyDescent="0.2">
      <c r="A67" s="3" t="s">
        <v>385</v>
      </c>
      <c r="B67" s="3" t="s">
        <v>726</v>
      </c>
      <c r="C67" s="3" t="s">
        <v>737</v>
      </c>
      <c r="D67" s="3" t="b">
        <v>0</v>
      </c>
      <c r="E67" s="3" t="b">
        <v>0</v>
      </c>
      <c r="F67" s="3">
        <f>SUMIFS('Cashflow Projection'!$C$7:$C$24,'Cashflow Projection'!$B$7:$B$24,Sales!$B67,'Cashflow Projection'!$A$7:$A$24,Sales!$A67)</f>
        <v>0</v>
      </c>
      <c r="G67" s="4">
        <v>45510</v>
      </c>
      <c r="H67" s="4">
        <v>45510</v>
      </c>
      <c r="I67" s="3">
        <v>1499900</v>
      </c>
      <c r="J67" s="3">
        <v>195639.13043478259</v>
      </c>
      <c r="K67" s="3">
        <v>1304260.869565218</v>
      </c>
      <c r="L67" s="3">
        <v>18502.080000000002</v>
      </c>
      <c r="M67" s="3">
        <v>1789</v>
      </c>
      <c r="N67" s="3">
        <v>7499.5</v>
      </c>
      <c r="O67" s="3">
        <v>74995</v>
      </c>
      <c r="P67" s="3">
        <v>19224.37</v>
      </c>
      <c r="Q67" s="3">
        <v>1377890.05</v>
      </c>
      <c r="R67" s="7">
        <f>(SUMIFS(Investors!$M:$M,Investors!$E:$E,Sales!$C67,Investors!$O:$O,FALSE)+SUMIFS(Investors!$S:$S,Investors!$E:$E,Sales!$C67,Investors!$O:$O,FALSE))*$F67</f>
        <v>0</v>
      </c>
      <c r="S67" s="7">
        <f t="shared" si="1"/>
        <v>1377890.05</v>
      </c>
      <c r="T67" s="3" t="b">
        <v>0</v>
      </c>
      <c r="U67" s="4">
        <v>45565</v>
      </c>
      <c r="V67" s="7">
        <v>-15585.21300739748</v>
      </c>
    </row>
    <row r="68" spans="1:22" x14ac:dyDescent="0.2">
      <c r="A68" s="3" t="s">
        <v>385</v>
      </c>
      <c r="B68" s="3" t="s">
        <v>604</v>
      </c>
      <c r="C68" s="3" t="s">
        <v>603</v>
      </c>
      <c r="D68" s="3" t="b">
        <v>0</v>
      </c>
      <c r="E68" s="3" t="b">
        <v>0</v>
      </c>
      <c r="F68" s="3">
        <f>SUMIFS('Cashflow Projection'!$C$7:$C$24,'Cashflow Projection'!$B$7:$B$24,Sales!$B68,'Cashflow Projection'!$A$7:$A$24,Sales!$A68)</f>
        <v>0</v>
      </c>
      <c r="G68" s="4">
        <v>45523</v>
      </c>
      <c r="H68" s="4">
        <v>45523</v>
      </c>
      <c r="I68" s="3">
        <v>1649900</v>
      </c>
      <c r="J68" s="3">
        <v>215204.34782608689</v>
      </c>
      <c r="K68" s="3">
        <v>1434695.6521739131</v>
      </c>
      <c r="L68" s="3">
        <v>18502.080000000002</v>
      </c>
      <c r="M68" s="3">
        <v>1789</v>
      </c>
      <c r="N68" s="3">
        <v>8249.5</v>
      </c>
      <c r="O68" s="3">
        <v>82495</v>
      </c>
      <c r="P68" s="3">
        <v>19224.37</v>
      </c>
      <c r="Q68" s="3">
        <v>1519640.05</v>
      </c>
      <c r="R68" s="7">
        <f>(SUMIFS(Investors!$M:$M,Investors!$E:$E,Sales!$C68,Investors!$O:$O,FALSE)+SUMIFS(Investors!$S:$S,Investors!$E:$E,Sales!$C68,Investors!$O:$O,FALSE))*$F68</f>
        <v>0</v>
      </c>
      <c r="S68" s="7">
        <f t="shared" si="1"/>
        <v>1519640.05</v>
      </c>
      <c r="T68" s="3" t="b">
        <v>0</v>
      </c>
      <c r="U68" s="4">
        <v>45565</v>
      </c>
      <c r="V68" s="7">
        <v>170000.04999999981</v>
      </c>
    </row>
    <row r="69" spans="1:22" x14ac:dyDescent="0.2">
      <c r="A69" s="3" t="s">
        <v>385</v>
      </c>
      <c r="B69" s="3" t="s">
        <v>660</v>
      </c>
      <c r="C69" s="3" t="s">
        <v>683</v>
      </c>
      <c r="D69" s="3" t="b">
        <v>0</v>
      </c>
      <c r="E69" s="3" t="b">
        <v>0</v>
      </c>
      <c r="F69" s="3">
        <f>SUMIFS('Cashflow Projection'!$C$7:$C$24,'Cashflow Projection'!$B$7:$B$24,Sales!$B69,'Cashflow Projection'!$A$7:$A$24,Sales!$A69)</f>
        <v>0</v>
      </c>
      <c r="G69" s="4">
        <v>45491</v>
      </c>
      <c r="H69" s="4">
        <v>45491</v>
      </c>
      <c r="I69" s="3">
        <v>1549900</v>
      </c>
      <c r="J69" s="3">
        <v>202160.86956521741</v>
      </c>
      <c r="K69" s="3">
        <v>1347739.1304347829</v>
      </c>
      <c r="L69" s="3">
        <v>18502.080000000002</v>
      </c>
      <c r="M69" s="3">
        <v>1789</v>
      </c>
      <c r="N69" s="3">
        <v>7749.5</v>
      </c>
      <c r="O69" s="3">
        <v>77495</v>
      </c>
      <c r="P69" s="3">
        <v>19224.37</v>
      </c>
      <c r="Q69" s="3">
        <v>1425140.05</v>
      </c>
      <c r="R69" s="7">
        <f>(SUMIFS(Investors!$M:$M,Investors!$E:$E,Sales!$C69,Investors!$O:$O,FALSE)+SUMIFS(Investors!$S:$S,Investors!$E:$E,Sales!$C69,Investors!$O:$O,FALSE))*$F69</f>
        <v>0</v>
      </c>
      <c r="S69" s="7">
        <f t="shared" ref="S69:S132" si="2">IF(T69=FALSE,Q69-R69,+V69)</f>
        <v>1425140.05</v>
      </c>
      <c r="T69" s="3" t="b">
        <v>0</v>
      </c>
      <c r="U69" s="4">
        <v>45565</v>
      </c>
      <c r="V69" s="7">
        <v>145583.8856164382</v>
      </c>
    </row>
    <row r="70" spans="1:22" x14ac:dyDescent="0.2">
      <c r="A70" s="3" t="s">
        <v>385</v>
      </c>
      <c r="B70" s="3" t="s">
        <v>831</v>
      </c>
      <c r="C70" s="3" t="s">
        <v>858</v>
      </c>
      <c r="D70" s="3" t="b">
        <v>0</v>
      </c>
      <c r="E70" s="3" t="b">
        <v>0</v>
      </c>
      <c r="F70" s="3">
        <f>SUMIFS('Cashflow Projection'!$C$7:$C$24,'Cashflow Projection'!$B$7:$B$24,Sales!$B70,'Cashflow Projection'!$A$7:$A$24,Sales!$A70)</f>
        <v>1</v>
      </c>
      <c r="G70" s="4">
        <v>45518</v>
      </c>
      <c r="H70" s="4">
        <v>45518</v>
      </c>
      <c r="I70" s="3">
        <v>1689900</v>
      </c>
      <c r="J70" s="3">
        <v>220421.73913043481</v>
      </c>
      <c r="K70" s="3">
        <v>1469478.260869565</v>
      </c>
      <c r="L70" s="3">
        <v>18502.080000000002</v>
      </c>
      <c r="M70" s="3">
        <v>1789</v>
      </c>
      <c r="N70" s="3">
        <v>8449.5</v>
      </c>
      <c r="O70" s="3">
        <v>84495</v>
      </c>
      <c r="P70" s="3">
        <v>19224.37</v>
      </c>
      <c r="Q70" s="3">
        <v>1557440.05</v>
      </c>
      <c r="R70" s="7">
        <f>(SUMIFS(Investors!$M:$M,Investors!$E:$E,Sales!$C70,Investors!$O:$O,FALSE)+SUMIFS(Investors!$S:$S,Investors!$E:$E,Sales!$C70,Investors!$O:$O,FALSE))*$F70</f>
        <v>1345739.8649531507</v>
      </c>
      <c r="S70" s="7">
        <f t="shared" si="2"/>
        <v>211700.18504684931</v>
      </c>
      <c r="T70" s="3" t="b">
        <v>0</v>
      </c>
      <c r="U70" s="4">
        <v>45565</v>
      </c>
      <c r="V70" s="7">
        <v>211700.18504684931</v>
      </c>
    </row>
    <row r="71" spans="1:22" x14ac:dyDescent="0.2">
      <c r="A71" s="3" t="s">
        <v>385</v>
      </c>
      <c r="B71" s="3" t="s">
        <v>831</v>
      </c>
      <c r="C71" s="3" t="s">
        <v>841</v>
      </c>
      <c r="D71" s="3" t="b">
        <v>0</v>
      </c>
      <c r="E71" s="3" t="b">
        <v>0</v>
      </c>
      <c r="F71" s="3">
        <f>SUMIFS('Cashflow Projection'!$C$7:$C$24,'Cashflow Projection'!$B$7:$B$24,Sales!$B71,'Cashflow Projection'!$A$7:$A$24,Sales!$A71)</f>
        <v>1</v>
      </c>
      <c r="G71" s="4">
        <v>45518</v>
      </c>
      <c r="H71" s="4">
        <v>45518</v>
      </c>
      <c r="I71" s="3">
        <v>1679900</v>
      </c>
      <c r="J71" s="3">
        <v>219117.39130434781</v>
      </c>
      <c r="K71" s="3">
        <v>1460782.6086956521</v>
      </c>
      <c r="L71" s="3">
        <v>18502.080000000002</v>
      </c>
      <c r="M71" s="3">
        <v>1789</v>
      </c>
      <c r="N71" s="3">
        <v>8399.5</v>
      </c>
      <c r="O71" s="3">
        <v>83995</v>
      </c>
      <c r="P71" s="3">
        <v>19224.37</v>
      </c>
      <c r="Q71" s="3">
        <v>1547990.05</v>
      </c>
      <c r="R71" s="7">
        <f>(SUMIFS(Investors!$M:$M,Investors!$E:$E,Sales!$C71,Investors!$O:$O,FALSE)+SUMIFS(Investors!$S:$S,Investors!$E:$E,Sales!$C71,Investors!$O:$O,FALSE))*$F71</f>
        <v>1389319.3947758905</v>
      </c>
      <c r="S71" s="7">
        <f t="shared" si="2"/>
        <v>158670.65522410953</v>
      </c>
      <c r="T71" s="3" t="b">
        <v>0</v>
      </c>
      <c r="U71" s="4">
        <v>45565</v>
      </c>
      <c r="V71" s="7">
        <v>158670.6552241091</v>
      </c>
    </row>
    <row r="72" spans="1:22" x14ac:dyDescent="0.2">
      <c r="A72" s="3" t="s">
        <v>385</v>
      </c>
      <c r="B72" s="3" t="s">
        <v>563</v>
      </c>
      <c r="C72" s="3" t="s">
        <v>584</v>
      </c>
      <c r="D72" s="3" t="b">
        <v>0</v>
      </c>
      <c r="E72" s="3" t="b">
        <v>0</v>
      </c>
      <c r="F72" s="3">
        <f>SUMIFS('Cashflow Projection'!$C$7:$C$24,'Cashflow Projection'!$B$7:$B$24,Sales!$B72,'Cashflow Projection'!$A$7:$A$24,Sales!$A72)</f>
        <v>0</v>
      </c>
      <c r="G72" s="4">
        <v>45685</v>
      </c>
      <c r="H72" s="4">
        <v>45685</v>
      </c>
      <c r="I72" s="3">
        <v>1499900</v>
      </c>
      <c r="J72" s="3">
        <v>195639.13043478259</v>
      </c>
      <c r="K72" s="3">
        <v>1304260.869565218</v>
      </c>
      <c r="L72" s="3">
        <v>18502.080000000002</v>
      </c>
      <c r="M72" s="3">
        <v>1789</v>
      </c>
      <c r="N72" s="3">
        <v>7499.5</v>
      </c>
      <c r="O72" s="3">
        <v>74995</v>
      </c>
      <c r="P72" s="3">
        <v>19224.37</v>
      </c>
      <c r="Q72" s="3">
        <v>1377890.05</v>
      </c>
      <c r="R72" s="7">
        <f>(SUMIFS(Investors!$M:$M,Investors!$E:$E,Sales!$C72,Investors!$O:$O,FALSE)+SUMIFS(Investors!$S:$S,Investors!$E:$E,Sales!$C72,Investors!$O:$O,FALSE))*$F72</f>
        <v>0</v>
      </c>
      <c r="S72" s="7">
        <f t="shared" si="2"/>
        <v>1377890.05</v>
      </c>
      <c r="T72" s="3" t="b">
        <v>0</v>
      </c>
      <c r="U72" s="4">
        <v>45747</v>
      </c>
      <c r="V72" s="7">
        <v>511532.78972602717</v>
      </c>
    </row>
    <row r="73" spans="1:22" x14ac:dyDescent="0.2">
      <c r="A73" s="3" t="s">
        <v>954</v>
      </c>
      <c r="B73" s="3" t="s">
        <v>25</v>
      </c>
      <c r="C73" s="3" t="s">
        <v>977</v>
      </c>
      <c r="D73" s="3" t="b">
        <v>1</v>
      </c>
      <c r="E73" s="3" t="b">
        <v>1</v>
      </c>
      <c r="F73" s="3">
        <f>SUMIFS('Cashflow Projection'!$C$7:$C$24,'Cashflow Projection'!$B$7:$B$24,Sales!$B73,'Cashflow Projection'!$A$7:$A$24,Sales!$A73)</f>
        <v>1</v>
      </c>
      <c r="G73" s="4">
        <v>45279</v>
      </c>
      <c r="H73" s="4">
        <v>45688</v>
      </c>
      <c r="I73" s="3">
        <v>1599900</v>
      </c>
      <c r="J73" s="3">
        <v>208682.60869565219</v>
      </c>
      <c r="K73" s="3">
        <v>1391217.3913043479</v>
      </c>
      <c r="L73" s="3">
        <v>18502.080000000002</v>
      </c>
      <c r="M73" s="3">
        <v>1789</v>
      </c>
      <c r="N73" s="3">
        <v>7999.5</v>
      </c>
      <c r="O73" s="3">
        <v>79995</v>
      </c>
      <c r="P73" s="3">
        <v>19224.37</v>
      </c>
      <c r="Q73" s="3">
        <v>1472390.05</v>
      </c>
      <c r="R73" s="7">
        <f>(SUMIFS(Investors!$M:$M,Investors!$E:$E,Sales!$C73,Investors!$O:$O,FALSE)+SUMIFS(Investors!$S:$S,Investors!$E:$E,Sales!$C73,Investors!$O:$O,FALSE))*$F73</f>
        <v>0</v>
      </c>
      <c r="S73" s="7">
        <f t="shared" si="2"/>
        <v>1472390.05</v>
      </c>
      <c r="T73" s="3" t="b">
        <v>0</v>
      </c>
      <c r="U73" s="4">
        <v>45747</v>
      </c>
      <c r="V73" s="7">
        <v>161890.04999999981</v>
      </c>
    </row>
    <row r="74" spans="1:22" x14ac:dyDescent="0.2">
      <c r="A74" s="3" t="s">
        <v>954</v>
      </c>
      <c r="B74" s="3" t="s">
        <v>563</v>
      </c>
      <c r="C74" s="3" t="s">
        <v>978</v>
      </c>
      <c r="D74" s="3" t="b">
        <v>1</v>
      </c>
      <c r="E74" s="3" t="b">
        <v>1</v>
      </c>
      <c r="F74" s="3">
        <f>SUMIFS('Cashflow Projection'!$C$7:$C$24,'Cashflow Projection'!$B$7:$B$24,Sales!$B74,'Cashflow Projection'!$A$7:$A$24,Sales!$A74)</f>
        <v>0</v>
      </c>
      <c r="G74" s="4">
        <v>44687</v>
      </c>
      <c r="H74" s="4">
        <v>45688</v>
      </c>
      <c r="I74" s="3">
        <v>1414900</v>
      </c>
      <c r="J74" s="3">
        <v>184552.17391304349</v>
      </c>
      <c r="K74" s="3">
        <v>1230347.826086957</v>
      </c>
      <c r="L74" s="3">
        <v>18502.080000000002</v>
      </c>
      <c r="M74" s="3">
        <v>1789</v>
      </c>
      <c r="N74" s="3">
        <v>7074.5</v>
      </c>
      <c r="O74" s="3">
        <v>70745</v>
      </c>
      <c r="P74" s="3">
        <v>19224.37</v>
      </c>
      <c r="Q74" s="3">
        <v>1297565.05</v>
      </c>
      <c r="R74" s="7">
        <f>(SUMIFS(Investors!$M:$M,Investors!$E:$E,Sales!$C74,Investors!$O:$O,FALSE)+SUMIFS(Investors!$S:$S,Investors!$E:$E,Sales!$C74,Investors!$O:$O,FALSE))*$F74</f>
        <v>0</v>
      </c>
      <c r="S74" s="7">
        <f t="shared" si="2"/>
        <v>1297565.05</v>
      </c>
      <c r="T74" s="3" t="b">
        <v>0</v>
      </c>
      <c r="U74" s="4">
        <v>45747</v>
      </c>
      <c r="V74" s="7">
        <v>86580.591735821683</v>
      </c>
    </row>
    <row r="75" spans="1:22" x14ac:dyDescent="0.2">
      <c r="A75" s="3" t="s">
        <v>954</v>
      </c>
      <c r="B75" s="3" t="s">
        <v>387</v>
      </c>
      <c r="C75" s="3" t="s">
        <v>979</v>
      </c>
      <c r="D75" s="3" t="b">
        <v>1</v>
      </c>
      <c r="E75" s="3" t="b">
        <v>1</v>
      </c>
      <c r="F75" s="3">
        <f>SUMIFS('Cashflow Projection'!$C$7:$C$24,'Cashflow Projection'!$B$7:$B$24,Sales!$B75,'Cashflow Projection'!$A$7:$A$24,Sales!$A75)</f>
        <v>0</v>
      </c>
      <c r="G75" s="4">
        <v>45259</v>
      </c>
      <c r="H75" s="4">
        <v>45688</v>
      </c>
      <c r="I75" s="3">
        <v>1499900</v>
      </c>
      <c r="J75" s="3">
        <v>195639.13043478259</v>
      </c>
      <c r="K75" s="3">
        <v>1304260.869565218</v>
      </c>
      <c r="L75" s="3">
        <v>18502.080000000002</v>
      </c>
      <c r="M75" s="3">
        <v>1789</v>
      </c>
      <c r="N75" s="3">
        <v>7499.5</v>
      </c>
      <c r="O75" s="3">
        <v>74995</v>
      </c>
      <c r="P75" s="3">
        <v>19224.37</v>
      </c>
      <c r="Q75" s="3">
        <v>1377890.05</v>
      </c>
      <c r="R75" s="7">
        <f>(SUMIFS(Investors!$M:$M,Investors!$E:$E,Sales!$C75,Investors!$O:$O,FALSE)+SUMIFS(Investors!$S:$S,Investors!$E:$E,Sales!$C75,Investors!$O:$O,FALSE))*$F75</f>
        <v>0</v>
      </c>
      <c r="S75" s="7">
        <f t="shared" si="2"/>
        <v>1377890.05</v>
      </c>
      <c r="T75" s="3" t="b">
        <v>0</v>
      </c>
      <c r="U75" s="4">
        <v>45747</v>
      </c>
      <c r="V75" s="7">
        <v>67850.74232328753</v>
      </c>
    </row>
    <row r="76" spans="1:22" x14ac:dyDescent="0.2">
      <c r="A76" s="3" t="s">
        <v>23</v>
      </c>
      <c r="B76" s="3" t="s">
        <v>25</v>
      </c>
      <c r="C76" s="3" t="s">
        <v>36</v>
      </c>
      <c r="D76" s="3" t="b">
        <v>1</v>
      </c>
      <c r="E76" s="3" t="b">
        <v>1</v>
      </c>
      <c r="F76" s="3">
        <f>SUMIFS('Cashflow Projection'!$C$7:$C$24,'Cashflow Projection'!$B$7:$B$24,Sales!$B76,'Cashflow Projection'!$A$7:$A$24,Sales!$A76)</f>
        <v>0</v>
      </c>
      <c r="G76" s="4">
        <v>44887</v>
      </c>
      <c r="H76" s="4">
        <v>45688</v>
      </c>
      <c r="I76" s="3">
        <v>1549900</v>
      </c>
      <c r="J76" s="3">
        <v>202160.86956521741</v>
      </c>
      <c r="K76" s="3">
        <v>1347739.1304347829</v>
      </c>
      <c r="L76" s="3">
        <v>18502.080000000002</v>
      </c>
      <c r="M76" s="3">
        <v>1789</v>
      </c>
      <c r="N76" s="3">
        <v>7749.5</v>
      </c>
      <c r="O76" s="3">
        <v>77495</v>
      </c>
      <c r="P76" s="3">
        <v>19224.37</v>
      </c>
      <c r="Q76" s="3">
        <v>1425140.05</v>
      </c>
      <c r="R76" s="7">
        <f>(SUMIFS(Investors!$M:$M,Investors!$E:$E,Sales!$C76,Investors!$O:$O,FALSE)+SUMIFS(Investors!$S:$S,Investors!$E:$E,Sales!$C76,Investors!$O:$O,FALSE))*$F76</f>
        <v>0</v>
      </c>
      <c r="S76" s="7">
        <f t="shared" si="2"/>
        <v>1425140.05</v>
      </c>
      <c r="T76" s="3" t="b">
        <v>0</v>
      </c>
      <c r="U76" s="4">
        <v>45747</v>
      </c>
      <c r="V76" s="7">
        <v>275537.31027397228</v>
      </c>
    </row>
    <row r="77" spans="1:22" x14ac:dyDescent="0.2">
      <c r="A77" s="3" t="s">
        <v>954</v>
      </c>
      <c r="B77" s="3" t="s">
        <v>208</v>
      </c>
      <c r="C77" s="3" t="s">
        <v>980</v>
      </c>
      <c r="D77" s="3" t="b">
        <v>1</v>
      </c>
      <c r="E77" s="3" t="b">
        <v>1</v>
      </c>
      <c r="F77" s="3">
        <f>SUMIFS('Cashflow Projection'!$C$7:$C$24,'Cashflow Projection'!$B$7:$B$24,Sales!$B77,'Cashflow Projection'!$A$7:$A$24,Sales!$A77)</f>
        <v>1</v>
      </c>
      <c r="G77" s="4">
        <v>44832</v>
      </c>
      <c r="H77" s="4">
        <v>45688</v>
      </c>
      <c r="I77" s="3">
        <v>1519900</v>
      </c>
      <c r="J77" s="3">
        <v>198247.82608695651</v>
      </c>
      <c r="K77" s="3">
        <v>1321652.1739130439</v>
      </c>
      <c r="L77" s="3">
        <v>18502.080000000002</v>
      </c>
      <c r="M77" s="3">
        <v>1789</v>
      </c>
      <c r="N77" s="3">
        <v>7599.5</v>
      </c>
      <c r="O77" s="3">
        <v>75995</v>
      </c>
      <c r="P77" s="3">
        <v>19224.37</v>
      </c>
      <c r="Q77" s="3">
        <v>1396790.05</v>
      </c>
      <c r="R77" s="7">
        <f>(SUMIFS(Investors!$M:$M,Investors!$E:$E,Sales!$C77,Investors!$O:$O,FALSE)+SUMIFS(Investors!$S:$S,Investors!$E:$E,Sales!$C77,Investors!$O:$O,FALSE))*$F77</f>
        <v>0</v>
      </c>
      <c r="S77" s="7">
        <f t="shared" si="2"/>
        <v>1396790.05</v>
      </c>
      <c r="T77" s="3" t="b">
        <v>0</v>
      </c>
      <c r="U77" s="4">
        <v>45747</v>
      </c>
      <c r="V77" s="7">
        <v>210442.11583835591</v>
      </c>
    </row>
    <row r="78" spans="1:22" x14ac:dyDescent="0.2">
      <c r="A78" s="3" t="s">
        <v>23</v>
      </c>
      <c r="B78" s="3" t="s">
        <v>25</v>
      </c>
      <c r="C78" s="3" t="s">
        <v>113</v>
      </c>
      <c r="D78" s="3" t="b">
        <v>1</v>
      </c>
      <c r="E78" s="3" t="b">
        <v>1</v>
      </c>
      <c r="F78" s="3">
        <f>SUMIFS('Cashflow Projection'!$C$7:$C$24,'Cashflow Projection'!$B$7:$B$24,Sales!$B78,'Cashflow Projection'!$A$7:$A$24,Sales!$A78)</f>
        <v>0</v>
      </c>
      <c r="G78" s="4">
        <v>44887</v>
      </c>
      <c r="H78" s="4">
        <v>45688</v>
      </c>
      <c r="I78" s="3">
        <v>1299900</v>
      </c>
      <c r="J78" s="3">
        <v>169552.17391304349</v>
      </c>
      <c r="K78" s="3">
        <v>1130347.826086957</v>
      </c>
      <c r="L78" s="3">
        <v>18502.080000000002</v>
      </c>
      <c r="M78" s="3">
        <v>1789</v>
      </c>
      <c r="N78" s="3">
        <v>6499.5</v>
      </c>
      <c r="O78" s="3">
        <v>64995</v>
      </c>
      <c r="P78" s="3">
        <v>19224.37</v>
      </c>
      <c r="Q78" s="3">
        <v>1188890.05</v>
      </c>
      <c r="R78" s="7">
        <f>(SUMIFS(Investors!$M:$M,Investors!$E:$E,Sales!$C78,Investors!$O:$O,FALSE)+SUMIFS(Investors!$S:$S,Investors!$E:$E,Sales!$C78,Investors!$O:$O,FALSE))*$F78</f>
        <v>0</v>
      </c>
      <c r="S78" s="7">
        <f t="shared" si="2"/>
        <v>1188890.05</v>
      </c>
      <c r="T78" s="3" t="b">
        <v>0</v>
      </c>
      <c r="U78" s="4">
        <v>45747</v>
      </c>
      <c r="V78" s="7">
        <v>43564.70753424638</v>
      </c>
    </row>
    <row r="79" spans="1:22" x14ac:dyDescent="0.2">
      <c r="A79" s="3" t="s">
        <v>954</v>
      </c>
      <c r="B79" s="3" t="s">
        <v>496</v>
      </c>
      <c r="C79" s="3" t="s">
        <v>981</v>
      </c>
      <c r="D79" s="3" t="b">
        <v>1</v>
      </c>
      <c r="E79" s="3" t="b">
        <v>1</v>
      </c>
      <c r="F79" s="3">
        <f>SUMIFS('Cashflow Projection'!$C$7:$C$24,'Cashflow Projection'!$B$7:$B$24,Sales!$B79,'Cashflow Projection'!$A$7:$A$24,Sales!$A79)</f>
        <v>1</v>
      </c>
      <c r="G79" s="4">
        <v>44657</v>
      </c>
      <c r="H79" s="4">
        <v>45688</v>
      </c>
      <c r="I79" s="3">
        <v>1349900</v>
      </c>
      <c r="J79" s="3">
        <v>176073.91304347821</v>
      </c>
      <c r="K79" s="3">
        <v>1173826.086956522</v>
      </c>
      <c r="L79" s="3">
        <v>18502.080000000002</v>
      </c>
      <c r="M79" s="3">
        <v>1789</v>
      </c>
      <c r="N79" s="3">
        <v>6749.5</v>
      </c>
      <c r="O79" s="3">
        <v>67495</v>
      </c>
      <c r="P79" s="3">
        <v>19224.37</v>
      </c>
      <c r="Q79" s="3">
        <v>1236140.05</v>
      </c>
      <c r="R79" s="7">
        <f>(SUMIFS(Investors!$M:$M,Investors!$E:$E,Sales!$C79,Investors!$O:$O,FALSE)+SUMIFS(Investors!$S:$S,Investors!$E:$E,Sales!$C79,Investors!$O:$O,FALSE))*$F79</f>
        <v>0</v>
      </c>
      <c r="S79" s="7">
        <f t="shared" si="2"/>
        <v>1236140.05</v>
      </c>
      <c r="T79" s="3" t="b">
        <v>0</v>
      </c>
      <c r="U79" s="4">
        <v>45747</v>
      </c>
      <c r="V79" s="7">
        <v>52561.700523150394</v>
      </c>
    </row>
    <row r="80" spans="1:22" x14ac:dyDescent="0.2">
      <c r="A80" s="3" t="s">
        <v>23</v>
      </c>
      <c r="B80" s="3" t="s">
        <v>25</v>
      </c>
      <c r="C80" s="3" t="s">
        <v>135</v>
      </c>
      <c r="D80" s="3" t="b">
        <v>1</v>
      </c>
      <c r="E80" s="3" t="b">
        <v>1</v>
      </c>
      <c r="F80" s="3">
        <f>SUMIFS('Cashflow Projection'!$C$7:$C$24,'Cashflow Projection'!$B$7:$B$24,Sales!$B80,'Cashflow Projection'!$A$7:$A$24,Sales!$A80)</f>
        <v>0</v>
      </c>
      <c r="G80" s="4">
        <v>44887</v>
      </c>
      <c r="H80" s="4">
        <v>45688</v>
      </c>
      <c r="I80" s="3">
        <v>1329900</v>
      </c>
      <c r="J80" s="3">
        <v>173465.21739130441</v>
      </c>
      <c r="K80" s="3">
        <v>1156434.782608696</v>
      </c>
      <c r="L80" s="3">
        <v>18502.080000000002</v>
      </c>
      <c r="M80" s="3">
        <v>1789</v>
      </c>
      <c r="N80" s="3">
        <v>6649.5</v>
      </c>
      <c r="O80" s="3">
        <v>66495</v>
      </c>
      <c r="P80" s="3">
        <v>19224.37</v>
      </c>
      <c r="Q80" s="3">
        <v>1217240.05</v>
      </c>
      <c r="R80" s="7">
        <f>(SUMIFS(Investors!$M:$M,Investors!$E:$E,Sales!$C80,Investors!$O:$O,FALSE)+SUMIFS(Investors!$S:$S,Investors!$E:$E,Sales!$C80,Investors!$O:$O,FALSE))*$F80</f>
        <v>0</v>
      </c>
      <c r="S80" s="7">
        <f t="shared" si="2"/>
        <v>1217240.05</v>
      </c>
      <c r="T80" s="3" t="b">
        <v>0</v>
      </c>
      <c r="U80" s="4">
        <v>45747</v>
      </c>
      <c r="V80" s="7">
        <v>236666.87823424631</v>
      </c>
    </row>
    <row r="81" spans="1:22" x14ac:dyDescent="0.2">
      <c r="A81" s="3" t="s">
        <v>954</v>
      </c>
      <c r="B81" s="3" t="s">
        <v>587</v>
      </c>
      <c r="C81" s="3" t="s">
        <v>982</v>
      </c>
      <c r="D81" s="3" t="b">
        <v>1</v>
      </c>
      <c r="E81" s="3" t="b">
        <v>1</v>
      </c>
      <c r="F81" s="3">
        <f>SUMIFS('Cashflow Projection'!$C$7:$C$24,'Cashflow Projection'!$B$7:$B$24,Sales!$B81,'Cashflow Projection'!$A$7:$A$24,Sales!$A81)</f>
        <v>0</v>
      </c>
      <c r="G81" s="4">
        <v>44657</v>
      </c>
      <c r="H81" s="4">
        <v>45688</v>
      </c>
      <c r="I81" s="3">
        <v>1424900</v>
      </c>
      <c r="J81" s="3">
        <v>185856.5217391304</v>
      </c>
      <c r="K81" s="3">
        <v>1239043.4782608701</v>
      </c>
      <c r="L81" s="3">
        <v>18502.080000000002</v>
      </c>
      <c r="M81" s="3">
        <v>1789</v>
      </c>
      <c r="N81" s="3">
        <v>7124.5</v>
      </c>
      <c r="O81" s="3">
        <v>71245</v>
      </c>
      <c r="P81" s="3">
        <v>19224.37</v>
      </c>
      <c r="Q81" s="3">
        <v>1307015.05</v>
      </c>
      <c r="R81" s="7">
        <f>(SUMIFS(Investors!$M:$M,Investors!$E:$E,Sales!$C81,Investors!$O:$O,FALSE)+SUMIFS(Investors!$S:$S,Investors!$E:$E,Sales!$C81,Investors!$O:$O,FALSE))*$F81</f>
        <v>0</v>
      </c>
      <c r="S81" s="7">
        <f t="shared" si="2"/>
        <v>1307015.05</v>
      </c>
      <c r="T81" s="3" t="b">
        <v>0</v>
      </c>
      <c r="U81" s="4">
        <v>45747</v>
      </c>
      <c r="V81" s="7">
        <v>87788.918976301327</v>
      </c>
    </row>
    <row r="82" spans="1:22" x14ac:dyDescent="0.2">
      <c r="A82" s="3" t="s">
        <v>23</v>
      </c>
      <c r="B82" s="3" t="s">
        <v>25</v>
      </c>
      <c r="C82" s="3" t="s">
        <v>87</v>
      </c>
      <c r="D82" s="3" t="b">
        <v>1</v>
      </c>
      <c r="E82" s="3" t="b">
        <v>1</v>
      </c>
      <c r="F82" s="3">
        <f>SUMIFS('Cashflow Projection'!$C$7:$C$24,'Cashflow Projection'!$B$7:$B$24,Sales!$B82,'Cashflow Projection'!$A$7:$A$24,Sales!$A82)</f>
        <v>0</v>
      </c>
      <c r="G82" s="4">
        <v>44943</v>
      </c>
      <c r="H82" s="4">
        <v>45688</v>
      </c>
      <c r="I82" s="3">
        <v>1279900</v>
      </c>
      <c r="J82" s="3">
        <v>166943.4782608696</v>
      </c>
      <c r="K82" s="3">
        <v>1112956.5217391311</v>
      </c>
      <c r="L82" s="3">
        <v>18502.080000000002</v>
      </c>
      <c r="M82" s="3">
        <v>1789</v>
      </c>
      <c r="N82" s="3">
        <v>6399.5</v>
      </c>
      <c r="O82" s="3">
        <v>63995</v>
      </c>
      <c r="P82" s="3">
        <v>19224.37</v>
      </c>
      <c r="Q82" s="3">
        <v>1169990.05</v>
      </c>
      <c r="R82" s="7">
        <f>(SUMIFS(Investors!$M:$M,Investors!$E:$E,Sales!$C82,Investors!$O:$O,FALSE)+SUMIFS(Investors!$S:$S,Investors!$E:$E,Sales!$C82,Investors!$O:$O,FALSE))*$F82</f>
        <v>0</v>
      </c>
      <c r="S82" s="7">
        <f t="shared" si="2"/>
        <v>1169990.05</v>
      </c>
      <c r="T82" s="3" t="b">
        <v>0</v>
      </c>
      <c r="U82" s="4">
        <v>45747</v>
      </c>
      <c r="V82" s="7">
        <v>-40329.658985342598</v>
      </c>
    </row>
    <row r="83" spans="1:22" x14ac:dyDescent="0.2">
      <c r="A83" s="3" t="s">
        <v>23</v>
      </c>
      <c r="B83" s="3" t="s">
        <v>208</v>
      </c>
      <c r="C83" s="3" t="s">
        <v>334</v>
      </c>
      <c r="D83" s="3" t="b">
        <v>1</v>
      </c>
      <c r="E83" s="3" t="b">
        <v>1</v>
      </c>
      <c r="F83" s="3">
        <f>SUMIFS('Cashflow Projection'!$C$7:$C$24,'Cashflow Projection'!$B$7:$B$24,Sales!$B83,'Cashflow Projection'!$A$7:$A$24,Sales!$A83)</f>
        <v>1</v>
      </c>
      <c r="G83" s="4">
        <v>45128</v>
      </c>
      <c r="H83" s="4">
        <v>45688</v>
      </c>
      <c r="I83" s="3">
        <v>1439900</v>
      </c>
      <c r="J83" s="3">
        <v>187813.04347826089</v>
      </c>
      <c r="K83" s="3">
        <v>1252086.956521739</v>
      </c>
      <c r="L83" s="3">
        <v>18502.080000000002</v>
      </c>
      <c r="M83" s="3">
        <v>1789</v>
      </c>
      <c r="N83" s="3">
        <v>7199.5</v>
      </c>
      <c r="O83" s="3">
        <v>71995</v>
      </c>
      <c r="P83" s="3">
        <v>19224.37</v>
      </c>
      <c r="Q83" s="3">
        <v>1321190.05</v>
      </c>
      <c r="R83" s="7">
        <f>(SUMIFS(Investors!$M:$M,Investors!$E:$E,Sales!$C83,Investors!$O:$O,FALSE)+SUMIFS(Investors!$S:$S,Investors!$E:$E,Sales!$C83,Investors!$O:$O,FALSE))*$F83</f>
        <v>1277116.4383561644</v>
      </c>
      <c r="S83" s="7">
        <f t="shared" si="2"/>
        <v>44073.611643835669</v>
      </c>
      <c r="T83" s="3" t="b">
        <v>0</v>
      </c>
      <c r="U83" s="4">
        <v>45747</v>
      </c>
      <c r="V83" s="7">
        <v>44073.611643835437</v>
      </c>
    </row>
    <row r="84" spans="1:22" x14ac:dyDescent="0.2">
      <c r="A84" s="3" t="s">
        <v>23</v>
      </c>
      <c r="B84" s="3" t="s">
        <v>208</v>
      </c>
      <c r="C84" s="3" t="s">
        <v>384</v>
      </c>
      <c r="D84" s="3" t="b">
        <v>1</v>
      </c>
      <c r="E84" s="3" t="b">
        <v>1</v>
      </c>
      <c r="F84" s="3">
        <f>SUMIFS('Cashflow Projection'!$C$7:$C$24,'Cashflow Projection'!$B$7:$B$24,Sales!$B84,'Cashflow Projection'!$A$7:$A$24,Sales!$A84)</f>
        <v>1</v>
      </c>
      <c r="G84" s="4">
        <v>45051</v>
      </c>
      <c r="H84" s="4">
        <v>45688</v>
      </c>
      <c r="I84" s="3">
        <v>1399900</v>
      </c>
      <c r="J84" s="3">
        <v>182595.65217391311</v>
      </c>
      <c r="K84" s="3">
        <v>1217304.3478260869</v>
      </c>
      <c r="L84" s="3">
        <v>18502.080000000002</v>
      </c>
      <c r="M84" s="3">
        <v>1789</v>
      </c>
      <c r="N84" s="3">
        <v>6999.5</v>
      </c>
      <c r="O84" s="3">
        <v>69995</v>
      </c>
      <c r="P84" s="3">
        <v>19224.37</v>
      </c>
      <c r="Q84" s="3">
        <v>1283390.05</v>
      </c>
      <c r="R84" s="7">
        <f>(SUMIFS(Investors!$M:$M,Investors!$E:$E,Sales!$C84,Investors!$O:$O,FALSE)+SUMIFS(Investors!$S:$S,Investors!$E:$E,Sales!$C84,Investors!$O:$O,FALSE))*$F84</f>
        <v>1232792.1608219177</v>
      </c>
      <c r="S84" s="7">
        <f t="shared" si="2"/>
        <v>50597.889178082347</v>
      </c>
      <c r="T84" s="3" t="b">
        <v>0</v>
      </c>
      <c r="U84" s="4">
        <v>45747</v>
      </c>
      <c r="V84" s="7">
        <v>50597.889178081881</v>
      </c>
    </row>
    <row r="85" spans="1:22" x14ac:dyDescent="0.2">
      <c r="A85" s="3" t="s">
        <v>23</v>
      </c>
      <c r="B85" s="3" t="s">
        <v>208</v>
      </c>
      <c r="C85" s="3" t="s">
        <v>379</v>
      </c>
      <c r="D85" s="3" t="b">
        <v>1</v>
      </c>
      <c r="E85" s="3" t="b">
        <v>1</v>
      </c>
      <c r="F85" s="3">
        <f>SUMIFS('Cashflow Projection'!$C$7:$C$24,'Cashflow Projection'!$B$7:$B$24,Sales!$B85,'Cashflow Projection'!$A$7:$A$24,Sales!$A85)</f>
        <v>1</v>
      </c>
      <c r="G85" s="4">
        <v>45035</v>
      </c>
      <c r="H85" s="4">
        <v>45688</v>
      </c>
      <c r="I85" s="3">
        <v>1459900</v>
      </c>
      <c r="J85" s="3">
        <v>190421.73913043481</v>
      </c>
      <c r="K85" s="3">
        <v>1269478.260869565</v>
      </c>
      <c r="L85" s="3">
        <v>18502.080000000002</v>
      </c>
      <c r="M85" s="3">
        <v>1789</v>
      </c>
      <c r="N85" s="3">
        <v>7299.5</v>
      </c>
      <c r="O85" s="3">
        <v>72995</v>
      </c>
      <c r="P85" s="3">
        <v>19224.37</v>
      </c>
      <c r="Q85" s="3">
        <v>1340090.05</v>
      </c>
      <c r="R85" s="7">
        <f>(SUMIFS(Investors!$M:$M,Investors!$E:$E,Sales!$C85,Investors!$O:$O,FALSE)+SUMIFS(Investors!$S:$S,Investors!$E:$E,Sales!$C85,Investors!$O:$O,FALSE))*$F85</f>
        <v>738484.24657534249</v>
      </c>
      <c r="S85" s="7">
        <f t="shared" si="2"/>
        <v>601605.80342465756</v>
      </c>
      <c r="T85" s="3" t="b">
        <v>0</v>
      </c>
      <c r="U85" s="4">
        <v>45747</v>
      </c>
      <c r="V85" s="7">
        <v>601605.80342465732</v>
      </c>
    </row>
    <row r="86" spans="1:22" x14ac:dyDescent="0.2">
      <c r="A86" s="3" t="s">
        <v>385</v>
      </c>
      <c r="B86" s="3" t="s">
        <v>496</v>
      </c>
      <c r="C86" s="3" t="s">
        <v>495</v>
      </c>
      <c r="D86" s="3" t="b">
        <v>1</v>
      </c>
      <c r="E86" s="3" t="b">
        <v>1</v>
      </c>
      <c r="F86" s="3">
        <f>SUMIFS('Cashflow Projection'!$C$7:$C$24,'Cashflow Projection'!$B$7:$B$24,Sales!$B86,'Cashflow Projection'!$A$7:$A$24,Sales!$A86)</f>
        <v>1</v>
      </c>
      <c r="G86" s="4">
        <v>45308</v>
      </c>
      <c r="H86" s="4">
        <v>45688</v>
      </c>
      <c r="I86" s="3">
        <v>1699900</v>
      </c>
      <c r="J86" s="3">
        <v>221726.0869565217</v>
      </c>
      <c r="K86" s="3">
        <v>1478173.913043478</v>
      </c>
      <c r="L86" s="3">
        <v>18502.080000000002</v>
      </c>
      <c r="M86" s="3">
        <v>1789</v>
      </c>
      <c r="N86" s="3">
        <v>8499.5</v>
      </c>
      <c r="O86" s="3">
        <v>84995</v>
      </c>
      <c r="P86" s="3">
        <v>19224.37</v>
      </c>
      <c r="Q86" s="3">
        <v>1566890.05</v>
      </c>
      <c r="R86" s="7">
        <f>(SUMIFS(Investors!$M:$M,Investors!$E:$E,Sales!$C86,Investors!$O:$O,FALSE)+SUMIFS(Investors!$S:$S,Investors!$E:$E,Sales!$C86,Investors!$O:$O,FALSE))*$F86</f>
        <v>253123.28767123289</v>
      </c>
      <c r="S86" s="7">
        <f t="shared" si="2"/>
        <v>1313766.7623287672</v>
      </c>
      <c r="T86" s="3" t="b">
        <v>0</v>
      </c>
      <c r="U86" s="4">
        <v>45747</v>
      </c>
      <c r="V86" s="7">
        <v>264034.97227794508</v>
      </c>
    </row>
    <row r="87" spans="1:22" x14ac:dyDescent="0.2">
      <c r="A87" s="3" t="s">
        <v>385</v>
      </c>
      <c r="B87" s="3" t="s">
        <v>496</v>
      </c>
      <c r="C87" s="3" t="s">
        <v>554</v>
      </c>
      <c r="D87" s="3" t="b">
        <v>0</v>
      </c>
      <c r="E87" s="3" t="b">
        <v>0</v>
      </c>
      <c r="F87" s="3">
        <f>SUMIFS('Cashflow Projection'!$C$7:$C$24,'Cashflow Projection'!$B$7:$B$24,Sales!$B87,'Cashflow Projection'!$A$7:$A$24,Sales!$A87)</f>
        <v>1</v>
      </c>
      <c r="G87" s="4">
        <v>45407</v>
      </c>
      <c r="H87" s="4">
        <v>45407</v>
      </c>
      <c r="I87" s="3">
        <v>1539900</v>
      </c>
      <c r="J87" s="3">
        <v>200856.5217391304</v>
      </c>
      <c r="K87" s="3">
        <v>1339043.4782608701</v>
      </c>
      <c r="L87" s="3">
        <v>18502.080000000002</v>
      </c>
      <c r="M87" s="3">
        <v>1789</v>
      </c>
      <c r="N87" s="3">
        <v>7699.5</v>
      </c>
      <c r="O87" s="3">
        <v>76995</v>
      </c>
      <c r="P87" s="3">
        <v>19224.37</v>
      </c>
      <c r="Q87" s="3">
        <v>1415690.05</v>
      </c>
      <c r="R87" s="7">
        <f>(SUMIFS(Investors!$M:$M,Investors!$E:$E,Sales!$C87,Investors!$O:$O,FALSE)+SUMIFS(Investors!$S:$S,Investors!$E:$E,Sales!$C87,Investors!$O:$O,FALSE))*$F87</f>
        <v>1342303.9569967124</v>
      </c>
      <c r="S87" s="7">
        <f t="shared" si="2"/>
        <v>73386.093003287679</v>
      </c>
      <c r="T87" s="3" t="b">
        <v>0</v>
      </c>
      <c r="U87" s="4">
        <v>45443</v>
      </c>
      <c r="V87" s="7">
        <v>73386.093003287446</v>
      </c>
    </row>
    <row r="88" spans="1:22" x14ac:dyDescent="0.2">
      <c r="A88" s="3" t="s">
        <v>385</v>
      </c>
      <c r="B88" s="3" t="s">
        <v>496</v>
      </c>
      <c r="C88" s="3" t="s">
        <v>531</v>
      </c>
      <c r="D88" s="3" t="b">
        <v>0</v>
      </c>
      <c r="E88" s="3" t="b">
        <v>0</v>
      </c>
      <c r="F88" s="3">
        <f>SUMIFS('Cashflow Projection'!$C$7:$C$24,'Cashflow Projection'!$B$7:$B$24,Sales!$B88,'Cashflow Projection'!$A$7:$A$24,Sales!$A88)</f>
        <v>1</v>
      </c>
      <c r="G88" s="4">
        <v>45415</v>
      </c>
      <c r="H88" s="4">
        <v>45415</v>
      </c>
      <c r="I88" s="3">
        <v>1519900</v>
      </c>
      <c r="J88" s="3">
        <v>198247.82608695651</v>
      </c>
      <c r="K88" s="3">
        <v>1321652.1739130439</v>
      </c>
      <c r="L88" s="3">
        <v>18502.080000000002</v>
      </c>
      <c r="M88" s="3">
        <v>1789</v>
      </c>
      <c r="N88" s="3">
        <v>7599.5</v>
      </c>
      <c r="O88" s="3">
        <v>75995</v>
      </c>
      <c r="P88" s="3">
        <v>19224.37</v>
      </c>
      <c r="Q88" s="3">
        <v>1396790.05</v>
      </c>
      <c r="R88" s="7">
        <f>(SUMIFS(Investors!$M:$M,Investors!$E:$E,Sales!$C88,Investors!$O:$O,FALSE)+SUMIFS(Investors!$S:$S,Investors!$E:$E,Sales!$C88,Investors!$O:$O,FALSE))*$F88</f>
        <v>1294987.1992317808</v>
      </c>
      <c r="S88" s="7">
        <f t="shared" si="2"/>
        <v>101802.85076821921</v>
      </c>
      <c r="T88" s="3" t="b">
        <v>0</v>
      </c>
      <c r="U88" s="4">
        <v>45504</v>
      </c>
      <c r="V88" s="7">
        <v>101802.850768219</v>
      </c>
    </row>
    <row r="89" spans="1:22" x14ac:dyDescent="0.2">
      <c r="A89" s="3" t="s">
        <v>385</v>
      </c>
      <c r="B89" s="3" t="s">
        <v>798</v>
      </c>
      <c r="C89" s="3" t="s">
        <v>820</v>
      </c>
      <c r="D89" s="3" t="b">
        <v>1</v>
      </c>
      <c r="E89" s="3" t="b">
        <v>1</v>
      </c>
      <c r="F89" s="3">
        <f>SUMIFS('Cashflow Projection'!$C$7:$C$24,'Cashflow Projection'!$B$7:$B$24,Sales!$B89,'Cashflow Projection'!$A$7:$A$24,Sales!$A89)</f>
        <v>1</v>
      </c>
      <c r="G89" s="4">
        <v>45314</v>
      </c>
      <c r="H89" s="4">
        <v>45688</v>
      </c>
      <c r="I89" s="3">
        <v>1479900</v>
      </c>
      <c r="J89" s="3">
        <v>193030.4347826087</v>
      </c>
      <c r="K89" s="3">
        <v>1286869.5652173909</v>
      </c>
      <c r="L89" s="3">
        <v>18502.080000000002</v>
      </c>
      <c r="M89" s="3">
        <v>1789</v>
      </c>
      <c r="N89" s="3">
        <v>7399.5</v>
      </c>
      <c r="O89" s="3">
        <v>73995</v>
      </c>
      <c r="P89" s="3">
        <v>19224.37</v>
      </c>
      <c r="Q89" s="3">
        <v>1358990.05</v>
      </c>
      <c r="R89" s="7">
        <f>(SUMIFS(Investors!$M:$M,Investors!$E:$E,Sales!$C89,Investors!$O:$O,FALSE)+SUMIFS(Investors!$S:$S,Investors!$E:$E,Sales!$C89,Investors!$O:$O,FALSE))*$F89</f>
        <v>1280767.1232876712</v>
      </c>
      <c r="S89" s="7">
        <f t="shared" si="2"/>
        <v>78222.926712328801</v>
      </c>
      <c r="T89" s="3" t="b">
        <v>0</v>
      </c>
      <c r="U89" s="4">
        <v>45747</v>
      </c>
      <c r="V89" s="7">
        <v>78222.926712328568</v>
      </c>
    </row>
    <row r="90" spans="1:22" x14ac:dyDescent="0.2">
      <c r="A90" s="3" t="s">
        <v>385</v>
      </c>
      <c r="B90" s="3" t="s">
        <v>660</v>
      </c>
      <c r="C90" s="3" t="s">
        <v>679</v>
      </c>
      <c r="D90" s="3" t="b">
        <v>0</v>
      </c>
      <c r="E90" s="3" t="b">
        <v>0</v>
      </c>
      <c r="F90" s="3">
        <f>SUMIFS('Cashflow Projection'!$C$7:$C$24,'Cashflow Projection'!$B$7:$B$24,Sales!$B90,'Cashflow Projection'!$A$7:$A$24,Sales!$A90)</f>
        <v>0</v>
      </c>
      <c r="G90" s="4">
        <v>45491</v>
      </c>
      <c r="H90" s="4">
        <v>45491</v>
      </c>
      <c r="I90" s="3">
        <v>1549900</v>
      </c>
      <c r="J90" s="3">
        <v>202160.86956521741</v>
      </c>
      <c r="K90" s="3">
        <v>1347739.1304347829</v>
      </c>
      <c r="L90" s="3">
        <v>18502.080000000002</v>
      </c>
      <c r="M90" s="3">
        <v>1789</v>
      </c>
      <c r="N90" s="3">
        <v>7749.5</v>
      </c>
      <c r="O90" s="3">
        <v>77495</v>
      </c>
      <c r="P90" s="3">
        <v>19224.37</v>
      </c>
      <c r="Q90" s="3">
        <v>1425140.05</v>
      </c>
      <c r="R90" s="7">
        <f>(SUMIFS(Investors!$M:$M,Investors!$E:$E,Sales!$C90,Investors!$O:$O,FALSE)+SUMIFS(Investors!$S:$S,Investors!$E:$E,Sales!$C90,Investors!$O:$O,FALSE))*$F90</f>
        <v>0</v>
      </c>
      <c r="S90" s="7">
        <f t="shared" si="2"/>
        <v>1425140.05</v>
      </c>
      <c r="T90" s="3" t="b">
        <v>0</v>
      </c>
      <c r="U90" s="4">
        <v>45565</v>
      </c>
      <c r="V90" s="7">
        <v>157600.3239726024</v>
      </c>
    </row>
    <row r="91" spans="1:22" x14ac:dyDescent="0.2">
      <c r="A91" s="3" t="s">
        <v>385</v>
      </c>
      <c r="B91" s="3" t="s">
        <v>868</v>
      </c>
      <c r="C91" s="3" t="s">
        <v>869</v>
      </c>
      <c r="D91" s="3" t="b">
        <v>1</v>
      </c>
      <c r="E91" s="3" t="b">
        <v>1</v>
      </c>
      <c r="F91" s="3">
        <f>SUMIFS('Cashflow Projection'!$C$7:$C$24,'Cashflow Projection'!$B$7:$B$24,Sales!$B91,'Cashflow Projection'!$A$7:$A$24,Sales!$A91)</f>
        <v>1</v>
      </c>
      <c r="G91" s="4">
        <v>45177</v>
      </c>
      <c r="H91" s="4">
        <v>45688</v>
      </c>
      <c r="I91" s="3">
        <v>1799900</v>
      </c>
      <c r="J91" s="3">
        <v>234769.5652173913</v>
      </c>
      <c r="K91" s="3">
        <v>1565130.4347826091</v>
      </c>
      <c r="L91" s="3">
        <v>18502.080000000002</v>
      </c>
      <c r="M91" s="3">
        <v>1789</v>
      </c>
      <c r="N91" s="3">
        <v>8999.5</v>
      </c>
      <c r="O91" s="3">
        <v>89995</v>
      </c>
      <c r="P91" s="3">
        <v>19224.37</v>
      </c>
      <c r="Q91" s="3">
        <v>1661390.05</v>
      </c>
      <c r="R91" s="7">
        <f>(SUMIFS(Investors!$M:$M,Investors!$E:$E,Sales!$C91,Investors!$O:$O,FALSE)+SUMIFS(Investors!$S:$S,Investors!$E:$E,Sales!$C91,Investors!$O:$O,FALSE))*$F91</f>
        <v>1294539.0410958903</v>
      </c>
      <c r="S91" s="7">
        <f t="shared" si="2"/>
        <v>366851.00890410971</v>
      </c>
      <c r="T91" s="3" t="b">
        <v>0</v>
      </c>
      <c r="U91" s="4">
        <v>45747</v>
      </c>
      <c r="V91" s="7">
        <v>366851.00890410919</v>
      </c>
    </row>
    <row r="92" spans="1:22" x14ac:dyDescent="0.2">
      <c r="A92" s="3" t="s">
        <v>385</v>
      </c>
      <c r="B92" s="3" t="s">
        <v>726</v>
      </c>
      <c r="C92" s="3" t="s">
        <v>725</v>
      </c>
      <c r="D92" s="3" t="b">
        <v>0</v>
      </c>
      <c r="E92" s="3" t="b">
        <v>0</v>
      </c>
      <c r="F92" s="3">
        <f>SUMIFS('Cashflow Projection'!$C$7:$C$24,'Cashflow Projection'!$B$7:$B$24,Sales!$B92,'Cashflow Projection'!$A$7:$A$24,Sales!$A92)</f>
        <v>0</v>
      </c>
      <c r="G92" s="4">
        <v>45510</v>
      </c>
      <c r="H92" s="4">
        <v>45510</v>
      </c>
      <c r="I92" s="3">
        <v>1739900</v>
      </c>
      <c r="J92" s="3">
        <v>226943.4782608696</v>
      </c>
      <c r="K92" s="3">
        <v>1512956.5217391311</v>
      </c>
      <c r="L92" s="3">
        <v>18502.080000000002</v>
      </c>
      <c r="M92" s="3">
        <v>1789</v>
      </c>
      <c r="N92" s="3">
        <v>8699.5</v>
      </c>
      <c r="O92" s="3">
        <v>86995</v>
      </c>
      <c r="P92" s="3">
        <v>19224.37</v>
      </c>
      <c r="Q92" s="3">
        <v>1604690.05</v>
      </c>
      <c r="R92" s="7">
        <f>(SUMIFS(Investors!$M:$M,Investors!$E:$E,Sales!$C92,Investors!$O:$O,FALSE)+SUMIFS(Investors!$S:$S,Investors!$E:$E,Sales!$C92,Investors!$O:$O,FALSE))*$F92</f>
        <v>0</v>
      </c>
      <c r="S92" s="7">
        <f t="shared" si="2"/>
        <v>1604690.05</v>
      </c>
      <c r="T92" s="3" t="b">
        <v>0</v>
      </c>
      <c r="U92" s="4">
        <v>45565</v>
      </c>
      <c r="V92" s="7">
        <v>302096.35136986268</v>
      </c>
    </row>
    <row r="93" spans="1:22" x14ac:dyDescent="0.2">
      <c r="A93" s="3" t="s">
        <v>385</v>
      </c>
      <c r="B93" s="3" t="s">
        <v>868</v>
      </c>
      <c r="C93" s="3" t="s">
        <v>875</v>
      </c>
      <c r="D93" s="3" t="b">
        <v>1</v>
      </c>
      <c r="E93" s="3" t="b">
        <v>1</v>
      </c>
      <c r="F93" s="3">
        <f>SUMIFS('Cashflow Projection'!$C$7:$C$24,'Cashflow Projection'!$B$7:$B$24,Sales!$B93,'Cashflow Projection'!$A$7:$A$24,Sales!$A93)</f>
        <v>1</v>
      </c>
      <c r="G93" s="4">
        <v>45177</v>
      </c>
      <c r="H93" s="4">
        <v>45688</v>
      </c>
      <c r="I93" s="3">
        <v>1769900</v>
      </c>
      <c r="J93" s="3">
        <v>230856.5217391304</v>
      </c>
      <c r="K93" s="3">
        <v>1539043.4782608701</v>
      </c>
      <c r="L93" s="3">
        <v>18502.080000000002</v>
      </c>
      <c r="M93" s="3">
        <v>1789</v>
      </c>
      <c r="N93" s="3">
        <v>8849.5</v>
      </c>
      <c r="O93" s="3">
        <v>88495</v>
      </c>
      <c r="P93" s="3">
        <v>19224.37</v>
      </c>
      <c r="Q93" s="3">
        <v>1633040.05</v>
      </c>
      <c r="R93" s="7">
        <f>(SUMIFS(Investors!$M:$M,Investors!$E:$E,Sales!$C93,Investors!$O:$O,FALSE)+SUMIFS(Investors!$S:$S,Investors!$E:$E,Sales!$C93,Investors!$O:$O,FALSE))*$F93</f>
        <v>1295807.5342465753</v>
      </c>
      <c r="S93" s="7">
        <f t="shared" si="2"/>
        <v>337232.51575342473</v>
      </c>
      <c r="T93" s="3" t="b">
        <v>0</v>
      </c>
      <c r="U93" s="4">
        <v>45747</v>
      </c>
      <c r="V93" s="7">
        <v>337232.51575342449</v>
      </c>
    </row>
    <row r="94" spans="1:22" x14ac:dyDescent="0.2">
      <c r="A94" s="3" t="s">
        <v>385</v>
      </c>
      <c r="B94" s="3" t="s">
        <v>563</v>
      </c>
      <c r="C94" s="3" t="s">
        <v>581</v>
      </c>
      <c r="D94" s="3" t="b">
        <v>0</v>
      </c>
      <c r="E94" s="3" t="b">
        <v>0</v>
      </c>
      <c r="F94" s="3">
        <f>SUMIFS('Cashflow Projection'!$C$7:$C$24,'Cashflow Projection'!$B$7:$B$24,Sales!$B94,'Cashflow Projection'!$A$7:$A$24,Sales!$A94)</f>
        <v>0</v>
      </c>
      <c r="G94" s="4">
        <v>45685</v>
      </c>
      <c r="H94" s="4">
        <v>45685</v>
      </c>
      <c r="I94" s="3">
        <v>1499900</v>
      </c>
      <c r="J94" s="3">
        <v>195639.13043478259</v>
      </c>
      <c r="K94" s="3">
        <v>1304260.869565218</v>
      </c>
      <c r="L94" s="3">
        <v>18502.080000000002</v>
      </c>
      <c r="M94" s="3">
        <v>1789</v>
      </c>
      <c r="N94" s="3">
        <v>7499.5</v>
      </c>
      <c r="O94" s="3">
        <v>74995</v>
      </c>
      <c r="P94" s="3">
        <v>19224.37</v>
      </c>
      <c r="Q94" s="3">
        <v>1377890.05</v>
      </c>
      <c r="R94" s="7">
        <f>(SUMIFS(Investors!$M:$M,Investors!$E:$E,Sales!$C94,Investors!$O:$O,FALSE)+SUMIFS(Investors!$S:$S,Investors!$E:$E,Sales!$C94,Investors!$O:$O,FALSE))*$F94</f>
        <v>0</v>
      </c>
      <c r="S94" s="7">
        <f t="shared" si="2"/>
        <v>1377890.05</v>
      </c>
      <c r="T94" s="3" t="b">
        <v>0</v>
      </c>
      <c r="U94" s="4">
        <v>45747</v>
      </c>
      <c r="V94" s="7">
        <v>-109320.9089041096</v>
      </c>
    </row>
    <row r="95" spans="1:22" x14ac:dyDescent="0.2">
      <c r="A95" s="3" t="s">
        <v>385</v>
      </c>
      <c r="B95" s="3" t="s">
        <v>563</v>
      </c>
      <c r="C95" s="3" t="s">
        <v>572</v>
      </c>
      <c r="D95" s="3" t="b">
        <v>0</v>
      </c>
      <c r="E95" s="3" t="b">
        <v>0</v>
      </c>
      <c r="F95" s="3">
        <f>SUMIFS('Cashflow Projection'!$C$7:$C$24,'Cashflow Projection'!$B$7:$B$24,Sales!$B95,'Cashflow Projection'!$A$7:$A$24,Sales!$A95)</f>
        <v>0</v>
      </c>
      <c r="G95" s="4">
        <v>45685</v>
      </c>
      <c r="H95" s="4">
        <v>45685</v>
      </c>
      <c r="I95" s="3">
        <v>1529900</v>
      </c>
      <c r="J95" s="3">
        <v>199552.17391304349</v>
      </c>
      <c r="K95" s="3">
        <v>1330347.826086957</v>
      </c>
      <c r="L95" s="3">
        <v>18502.080000000002</v>
      </c>
      <c r="M95" s="3">
        <v>1789</v>
      </c>
      <c r="N95" s="3">
        <v>7649.5</v>
      </c>
      <c r="O95" s="3">
        <v>76495</v>
      </c>
      <c r="P95" s="3">
        <v>19224.37</v>
      </c>
      <c r="Q95" s="3">
        <v>1406240.05</v>
      </c>
      <c r="R95" s="7">
        <f>(SUMIFS(Investors!$M:$M,Investors!$E:$E,Sales!$C95,Investors!$O:$O,FALSE)+SUMIFS(Investors!$S:$S,Investors!$E:$E,Sales!$C95,Investors!$O:$O,FALSE))*$F95</f>
        <v>0</v>
      </c>
      <c r="S95" s="7">
        <f t="shared" si="2"/>
        <v>1406240.05</v>
      </c>
      <c r="T95" s="3" t="b">
        <v>0</v>
      </c>
      <c r="U95" s="4">
        <v>45747</v>
      </c>
      <c r="V95" s="7">
        <v>-40155.891241644043</v>
      </c>
    </row>
    <row r="96" spans="1:22" x14ac:dyDescent="0.2">
      <c r="A96" s="3" t="s">
        <v>385</v>
      </c>
      <c r="B96" s="3" t="s">
        <v>831</v>
      </c>
      <c r="C96" s="3" t="s">
        <v>842</v>
      </c>
      <c r="D96" s="3" t="b">
        <v>0</v>
      </c>
      <c r="E96" s="3" t="b">
        <v>0</v>
      </c>
      <c r="F96" s="3">
        <f>SUMIFS('Cashflow Projection'!$C$7:$C$24,'Cashflow Projection'!$B$7:$B$24,Sales!$B96,'Cashflow Projection'!$A$7:$A$24,Sales!$A96)</f>
        <v>1</v>
      </c>
      <c r="G96" s="4">
        <v>45518</v>
      </c>
      <c r="H96" s="4">
        <v>45518</v>
      </c>
      <c r="I96" s="3">
        <v>1679900</v>
      </c>
      <c r="J96" s="3">
        <v>219117.39130434781</v>
      </c>
      <c r="K96" s="3">
        <v>1460782.6086956521</v>
      </c>
      <c r="L96" s="3">
        <v>18502.080000000002</v>
      </c>
      <c r="M96" s="3">
        <v>1789</v>
      </c>
      <c r="N96" s="3">
        <v>8399.5</v>
      </c>
      <c r="O96" s="3">
        <v>83995</v>
      </c>
      <c r="P96" s="3">
        <v>19224.37</v>
      </c>
      <c r="Q96" s="3">
        <v>1547990.05</v>
      </c>
      <c r="R96" s="7">
        <f>(SUMIFS(Investors!$M:$M,Investors!$E:$E,Sales!$C96,Investors!$O:$O,FALSE)+SUMIFS(Investors!$S:$S,Investors!$E:$E,Sales!$C96,Investors!$O:$O,FALSE))*$F96</f>
        <v>1351698.2286915069</v>
      </c>
      <c r="S96" s="7">
        <f t="shared" si="2"/>
        <v>196291.82130849315</v>
      </c>
      <c r="T96" s="3" t="b">
        <v>0</v>
      </c>
      <c r="U96" s="4">
        <v>45565</v>
      </c>
      <c r="V96" s="7">
        <v>196291.82130849289</v>
      </c>
    </row>
    <row r="97" spans="1:22" x14ac:dyDescent="0.2">
      <c r="A97" s="3" t="s">
        <v>385</v>
      </c>
      <c r="B97" s="3" t="s">
        <v>726</v>
      </c>
      <c r="C97" s="3" t="s">
        <v>730</v>
      </c>
      <c r="D97" s="3" t="b">
        <v>0</v>
      </c>
      <c r="E97" s="3" t="b">
        <v>0</v>
      </c>
      <c r="F97" s="3">
        <f>SUMIFS('Cashflow Projection'!$C$7:$C$24,'Cashflow Projection'!$B$7:$B$24,Sales!$B97,'Cashflow Projection'!$A$7:$A$24,Sales!$A97)</f>
        <v>0</v>
      </c>
      <c r="G97" s="4">
        <v>45510</v>
      </c>
      <c r="H97" s="4">
        <v>45510</v>
      </c>
      <c r="I97" s="3">
        <v>1739900</v>
      </c>
      <c r="J97" s="3">
        <v>226943.4782608696</v>
      </c>
      <c r="K97" s="3">
        <v>1512956.5217391311</v>
      </c>
      <c r="L97" s="3">
        <v>18502.080000000002</v>
      </c>
      <c r="M97" s="3">
        <v>1789</v>
      </c>
      <c r="N97" s="3">
        <v>8699.5</v>
      </c>
      <c r="O97" s="3">
        <v>86995</v>
      </c>
      <c r="P97" s="3">
        <v>19224.37</v>
      </c>
      <c r="Q97" s="3">
        <v>1604690.05</v>
      </c>
      <c r="R97" s="7">
        <f>(SUMIFS(Investors!$M:$M,Investors!$E:$E,Sales!$C97,Investors!$O:$O,FALSE)+SUMIFS(Investors!$S:$S,Investors!$E:$E,Sales!$C97,Investors!$O:$O,FALSE))*$F97</f>
        <v>0</v>
      </c>
      <c r="S97" s="7">
        <f t="shared" si="2"/>
        <v>1604690.05</v>
      </c>
      <c r="T97" s="3" t="b">
        <v>0</v>
      </c>
      <c r="U97" s="4">
        <v>45565</v>
      </c>
      <c r="V97" s="7">
        <v>162011.69383561629</v>
      </c>
    </row>
    <row r="98" spans="1:22" x14ac:dyDescent="0.2">
      <c r="A98" s="3" t="s">
        <v>385</v>
      </c>
      <c r="B98" s="3" t="s">
        <v>726</v>
      </c>
      <c r="C98" s="3" t="s">
        <v>751</v>
      </c>
      <c r="D98" s="3" t="b">
        <v>0</v>
      </c>
      <c r="E98" s="3" t="b">
        <v>0</v>
      </c>
      <c r="F98" s="3">
        <f>SUMIFS('Cashflow Projection'!$C$7:$C$24,'Cashflow Projection'!$B$7:$B$24,Sales!$B98,'Cashflow Projection'!$A$7:$A$24,Sales!$A98)</f>
        <v>0</v>
      </c>
      <c r="G98" s="4">
        <v>45510</v>
      </c>
      <c r="H98" s="4">
        <v>45510</v>
      </c>
      <c r="I98" s="3">
        <v>1499900</v>
      </c>
      <c r="J98" s="3">
        <v>195639.13043478259</v>
      </c>
      <c r="K98" s="3">
        <v>1304260.869565218</v>
      </c>
      <c r="L98" s="3">
        <v>18502.080000000002</v>
      </c>
      <c r="M98" s="3">
        <v>1789</v>
      </c>
      <c r="N98" s="3">
        <v>7499.5</v>
      </c>
      <c r="O98" s="3">
        <v>74995</v>
      </c>
      <c r="P98" s="3">
        <v>19224.37</v>
      </c>
      <c r="Q98" s="3">
        <v>1377890.05</v>
      </c>
      <c r="R98" s="7">
        <f>(SUMIFS(Investors!$M:$M,Investors!$E:$E,Sales!$C98,Investors!$O:$O,FALSE)+SUMIFS(Investors!$S:$S,Investors!$E:$E,Sales!$C98,Investors!$O:$O,FALSE))*$F98</f>
        <v>0</v>
      </c>
      <c r="S98" s="7">
        <f t="shared" si="2"/>
        <v>1377890.05</v>
      </c>
      <c r="T98" s="3" t="b">
        <v>0</v>
      </c>
      <c r="U98" s="4">
        <v>45565</v>
      </c>
      <c r="V98" s="7">
        <v>-36370.520158356521</v>
      </c>
    </row>
    <row r="99" spans="1:22" x14ac:dyDescent="0.2">
      <c r="A99" s="3" t="s">
        <v>385</v>
      </c>
      <c r="B99" s="3" t="s">
        <v>726</v>
      </c>
      <c r="C99" s="3" t="s">
        <v>763</v>
      </c>
      <c r="D99" s="3" t="b">
        <v>0</v>
      </c>
      <c r="E99" s="3" t="b">
        <v>0</v>
      </c>
      <c r="F99" s="3">
        <f>SUMIFS('Cashflow Projection'!$C$7:$C$24,'Cashflow Projection'!$B$7:$B$24,Sales!$B99,'Cashflow Projection'!$A$7:$A$24,Sales!$A99)</f>
        <v>0</v>
      </c>
      <c r="G99" s="4">
        <v>45510</v>
      </c>
      <c r="H99" s="4">
        <v>45510</v>
      </c>
      <c r="I99" s="3">
        <v>1499900</v>
      </c>
      <c r="J99" s="3">
        <v>195639.13043478259</v>
      </c>
      <c r="K99" s="3">
        <v>1304260.869565218</v>
      </c>
      <c r="L99" s="3">
        <v>18502.080000000002</v>
      </c>
      <c r="M99" s="3">
        <v>1789</v>
      </c>
      <c r="N99" s="3">
        <v>7499.5</v>
      </c>
      <c r="O99" s="3">
        <v>74995</v>
      </c>
      <c r="P99" s="3">
        <v>19224.37</v>
      </c>
      <c r="Q99" s="3">
        <v>1377890.05</v>
      </c>
      <c r="R99" s="7">
        <f>(SUMIFS(Investors!$M:$M,Investors!$E:$E,Sales!$C99,Investors!$O:$O,FALSE)+SUMIFS(Investors!$S:$S,Investors!$E:$E,Sales!$C99,Investors!$O:$O,FALSE))*$F99</f>
        <v>0</v>
      </c>
      <c r="S99" s="7">
        <f t="shared" si="2"/>
        <v>1377890.05</v>
      </c>
      <c r="T99" s="3" t="b">
        <v>0</v>
      </c>
      <c r="U99" s="4">
        <v>45565</v>
      </c>
      <c r="V99" s="7">
        <v>-8950.0893315069843</v>
      </c>
    </row>
    <row r="100" spans="1:22" x14ac:dyDescent="0.2">
      <c r="A100" s="3" t="s">
        <v>385</v>
      </c>
      <c r="B100" s="3" t="s">
        <v>831</v>
      </c>
      <c r="C100" s="3" t="s">
        <v>861</v>
      </c>
      <c r="D100" s="3" t="b">
        <v>0</v>
      </c>
      <c r="E100" s="3" t="b">
        <v>0</v>
      </c>
      <c r="F100" s="3">
        <f>SUMIFS('Cashflow Projection'!$C$7:$C$24,'Cashflow Projection'!$B$7:$B$24,Sales!$B100,'Cashflow Projection'!$A$7:$A$24,Sales!$A100)</f>
        <v>1</v>
      </c>
      <c r="G100" s="4">
        <v>45518</v>
      </c>
      <c r="H100" s="4">
        <v>45518</v>
      </c>
      <c r="I100" s="3">
        <v>1689900</v>
      </c>
      <c r="J100" s="3">
        <v>220421.73913043481</v>
      </c>
      <c r="K100" s="3">
        <v>1469478.260869565</v>
      </c>
      <c r="L100" s="3">
        <v>18502.080000000002</v>
      </c>
      <c r="M100" s="3">
        <v>1789</v>
      </c>
      <c r="N100" s="3">
        <v>8449.5</v>
      </c>
      <c r="O100" s="3">
        <v>84495</v>
      </c>
      <c r="P100" s="3">
        <v>19224.37</v>
      </c>
      <c r="Q100" s="3">
        <v>1557440.05</v>
      </c>
      <c r="R100" s="7">
        <f>(SUMIFS(Investors!$M:$M,Investors!$E:$E,Sales!$C100,Investors!$O:$O,FALSE)+SUMIFS(Investors!$S:$S,Investors!$E:$E,Sales!$C100,Investors!$O:$O,FALSE))*$F100</f>
        <v>1363352.0547945206</v>
      </c>
      <c r="S100" s="7">
        <f t="shared" si="2"/>
        <v>194087.99520547944</v>
      </c>
      <c r="T100" s="3" t="b">
        <v>0</v>
      </c>
      <c r="U100" s="4">
        <v>45565</v>
      </c>
      <c r="V100" s="7">
        <v>194087.99520547921</v>
      </c>
    </row>
    <row r="101" spans="1:22" x14ac:dyDescent="0.2">
      <c r="A101" s="3" t="s">
        <v>385</v>
      </c>
      <c r="B101" s="3" t="s">
        <v>563</v>
      </c>
      <c r="C101" s="3" t="s">
        <v>583</v>
      </c>
      <c r="D101" s="3" t="b">
        <v>0</v>
      </c>
      <c r="E101" s="3" t="b">
        <v>0</v>
      </c>
      <c r="F101" s="3">
        <f>SUMIFS('Cashflow Projection'!$C$7:$C$24,'Cashflow Projection'!$B$7:$B$24,Sales!$B101,'Cashflow Projection'!$A$7:$A$24,Sales!$A101)</f>
        <v>0</v>
      </c>
      <c r="G101" s="4">
        <v>45685</v>
      </c>
      <c r="H101" s="4">
        <v>45685</v>
      </c>
      <c r="I101" s="3">
        <v>1499900</v>
      </c>
      <c r="J101" s="3">
        <v>195639.13043478259</v>
      </c>
      <c r="K101" s="3">
        <v>1304260.869565218</v>
      </c>
      <c r="L101" s="3">
        <v>18502.080000000002</v>
      </c>
      <c r="M101" s="3">
        <v>1789</v>
      </c>
      <c r="N101" s="3">
        <v>7499.5</v>
      </c>
      <c r="O101" s="3">
        <v>74995</v>
      </c>
      <c r="P101" s="3">
        <v>19224.37</v>
      </c>
      <c r="Q101" s="3">
        <v>1377890.05</v>
      </c>
      <c r="R101" s="7">
        <f>(SUMIFS(Investors!$M:$M,Investors!$E:$E,Sales!$C101,Investors!$O:$O,FALSE)+SUMIFS(Investors!$S:$S,Investors!$E:$E,Sales!$C101,Investors!$O:$O,FALSE))*$F101</f>
        <v>0</v>
      </c>
      <c r="S101" s="7">
        <f t="shared" si="2"/>
        <v>1377890.05</v>
      </c>
      <c r="T101" s="3" t="b">
        <v>0</v>
      </c>
      <c r="U101" s="4">
        <v>45747</v>
      </c>
      <c r="V101" s="7">
        <v>-83085.29246575362</v>
      </c>
    </row>
    <row r="102" spans="1:22" x14ac:dyDescent="0.2">
      <c r="A102" s="3" t="s">
        <v>385</v>
      </c>
      <c r="B102" s="3" t="s">
        <v>587</v>
      </c>
      <c r="C102" s="3" t="s">
        <v>589</v>
      </c>
      <c r="D102" s="3" t="b">
        <v>0</v>
      </c>
      <c r="E102" s="3" t="b">
        <v>0</v>
      </c>
      <c r="F102" s="3">
        <f>SUMIFS('Cashflow Projection'!$C$7:$C$24,'Cashflow Projection'!$B$7:$B$24,Sales!$B102,'Cashflow Projection'!$A$7:$A$24,Sales!$A102)</f>
        <v>0</v>
      </c>
      <c r="G102" s="4">
        <v>45517</v>
      </c>
      <c r="H102" s="4">
        <v>45722</v>
      </c>
      <c r="I102" s="3">
        <v>1619900</v>
      </c>
      <c r="J102" s="3">
        <v>211291.30434782611</v>
      </c>
      <c r="K102" s="3">
        <v>1408608.6956521741</v>
      </c>
      <c r="L102" s="3">
        <v>18502.080000000002</v>
      </c>
      <c r="M102" s="3">
        <v>1789</v>
      </c>
      <c r="N102" s="3">
        <v>8099.5</v>
      </c>
      <c r="O102" s="3">
        <v>80995</v>
      </c>
      <c r="P102" s="3">
        <v>19224.37</v>
      </c>
      <c r="Q102" s="3">
        <v>1491290.05</v>
      </c>
      <c r="R102" s="7">
        <f>(SUMIFS(Investors!$M:$M,Investors!$E:$E,Sales!$C102,Investors!$O:$O,FALSE)+SUMIFS(Investors!$S:$S,Investors!$E:$E,Sales!$C102,Investors!$O:$O,FALSE))*$F102</f>
        <v>0</v>
      </c>
      <c r="S102" s="7">
        <f t="shared" si="2"/>
        <v>1491290.05</v>
      </c>
      <c r="T102" s="3" t="b">
        <v>0</v>
      </c>
      <c r="U102" s="4">
        <v>45808</v>
      </c>
      <c r="V102" s="7">
        <v>413041.40879671212</v>
      </c>
    </row>
    <row r="103" spans="1:22" x14ac:dyDescent="0.2">
      <c r="A103" s="3" t="s">
        <v>385</v>
      </c>
      <c r="B103" s="3" t="s">
        <v>726</v>
      </c>
      <c r="C103" s="3" t="s">
        <v>740</v>
      </c>
      <c r="D103" s="3" t="b">
        <v>0</v>
      </c>
      <c r="E103" s="3" t="b">
        <v>0</v>
      </c>
      <c r="F103" s="3">
        <f>SUMIFS('Cashflow Projection'!$C$7:$C$24,'Cashflow Projection'!$B$7:$B$24,Sales!$B103,'Cashflow Projection'!$A$7:$A$24,Sales!$A103)</f>
        <v>0</v>
      </c>
      <c r="G103" s="4">
        <v>45510</v>
      </c>
      <c r="H103" s="4">
        <v>45510</v>
      </c>
      <c r="I103" s="3">
        <v>1729900</v>
      </c>
      <c r="J103" s="3">
        <v>225639.13043478259</v>
      </c>
      <c r="K103" s="3">
        <v>1504260.869565218</v>
      </c>
      <c r="L103" s="3">
        <v>18502.080000000002</v>
      </c>
      <c r="M103" s="3">
        <v>1789</v>
      </c>
      <c r="N103" s="3">
        <v>8649.5</v>
      </c>
      <c r="O103" s="3">
        <v>86495</v>
      </c>
      <c r="P103" s="3">
        <v>19224.37</v>
      </c>
      <c r="Q103" s="3">
        <v>1595240.05</v>
      </c>
      <c r="R103" s="7">
        <f>(SUMIFS(Investors!$M:$M,Investors!$E:$E,Sales!$C103,Investors!$O:$O,FALSE)+SUMIFS(Investors!$S:$S,Investors!$E:$E,Sales!$C103,Investors!$O:$O,FALSE))*$F103</f>
        <v>0</v>
      </c>
      <c r="S103" s="7">
        <f t="shared" si="2"/>
        <v>1595240.05</v>
      </c>
      <c r="T103" s="3" t="b">
        <v>0</v>
      </c>
      <c r="U103" s="4">
        <v>45565</v>
      </c>
      <c r="V103" s="7">
        <v>186082.25517191761</v>
      </c>
    </row>
    <row r="104" spans="1:22" x14ac:dyDescent="0.2">
      <c r="A104" s="3" t="s">
        <v>385</v>
      </c>
      <c r="B104" s="3" t="s">
        <v>387</v>
      </c>
      <c r="C104" s="3" t="s">
        <v>426</v>
      </c>
      <c r="D104" s="3" t="b">
        <v>0</v>
      </c>
      <c r="E104" s="3" t="b">
        <v>0</v>
      </c>
      <c r="F104" s="3">
        <f>SUMIFS('Cashflow Projection'!$C$7:$C$24,'Cashflow Projection'!$B$7:$B$24,Sales!$B104,'Cashflow Projection'!$A$7:$A$24,Sales!$A104)</f>
        <v>1</v>
      </c>
      <c r="G104" s="4">
        <v>45485</v>
      </c>
      <c r="H104" s="4">
        <v>45485</v>
      </c>
      <c r="I104" s="3">
        <v>1499900</v>
      </c>
      <c r="J104" s="3">
        <v>195639.13043478259</v>
      </c>
      <c r="K104" s="3">
        <v>1304260.869565218</v>
      </c>
      <c r="L104" s="3">
        <v>18502.080000000002</v>
      </c>
      <c r="M104" s="3">
        <v>1789</v>
      </c>
      <c r="N104" s="3">
        <v>7499.5</v>
      </c>
      <c r="O104" s="3">
        <v>74995</v>
      </c>
      <c r="P104" s="3">
        <v>19224.37</v>
      </c>
      <c r="Q104" s="3">
        <v>1377890.05</v>
      </c>
      <c r="R104" s="7">
        <f>(SUMIFS(Investors!$M:$M,Investors!$E:$E,Sales!$C104,Investors!$O:$O,FALSE)+SUMIFS(Investors!$S:$S,Investors!$E:$E,Sales!$C104,Investors!$O:$O,FALSE))*$F104</f>
        <v>1379028.0821917807</v>
      </c>
      <c r="S104" s="7">
        <f t="shared" si="2"/>
        <v>-1138.0321917806286</v>
      </c>
      <c r="T104" s="3" t="b">
        <v>0</v>
      </c>
      <c r="U104" s="4">
        <v>45565</v>
      </c>
      <c r="V104" s="7">
        <v>-1138.0321917810941</v>
      </c>
    </row>
    <row r="105" spans="1:22" x14ac:dyDescent="0.2">
      <c r="A105" s="3" t="s">
        <v>385</v>
      </c>
      <c r="B105" s="3" t="s">
        <v>766</v>
      </c>
      <c r="C105" s="3" t="s">
        <v>767</v>
      </c>
      <c r="D105" s="3" t="b">
        <v>0</v>
      </c>
      <c r="E105" s="3" t="b">
        <v>0</v>
      </c>
      <c r="F105" s="3">
        <f>SUMIFS('Cashflow Projection'!$C$7:$C$24,'Cashflow Projection'!$B$7:$B$24,Sales!$B105,'Cashflow Projection'!$A$7:$A$24,Sales!$A105)</f>
        <v>0</v>
      </c>
      <c r="G105" s="4">
        <v>45499</v>
      </c>
      <c r="H105" s="4">
        <v>45516</v>
      </c>
      <c r="I105" s="3">
        <v>1499900</v>
      </c>
      <c r="J105" s="3">
        <v>195639.13043478259</v>
      </c>
      <c r="K105" s="3">
        <v>1304260.869565218</v>
      </c>
      <c r="L105" s="3">
        <v>18502.080000000002</v>
      </c>
      <c r="M105" s="3">
        <v>1789</v>
      </c>
      <c r="N105" s="3">
        <v>7499.5</v>
      </c>
      <c r="O105" s="3">
        <v>74995</v>
      </c>
      <c r="P105" s="3">
        <v>19224.37</v>
      </c>
      <c r="Q105" s="3">
        <v>1377890.05</v>
      </c>
      <c r="R105" s="7">
        <f>(SUMIFS(Investors!$M:$M,Investors!$E:$E,Sales!$C105,Investors!$O:$O,FALSE)+SUMIFS(Investors!$S:$S,Investors!$E:$E,Sales!$C105,Investors!$O:$O,FALSE))*$F105</f>
        <v>0</v>
      </c>
      <c r="S105" s="7">
        <f t="shared" si="2"/>
        <v>1377890.05</v>
      </c>
      <c r="T105" s="3" t="b">
        <v>0</v>
      </c>
      <c r="U105" s="4">
        <v>45565</v>
      </c>
      <c r="V105" s="7">
        <v>155102.37876712301</v>
      </c>
    </row>
    <row r="106" spans="1:22" x14ac:dyDescent="0.2">
      <c r="A106" s="3" t="s">
        <v>385</v>
      </c>
      <c r="B106" s="3" t="s">
        <v>831</v>
      </c>
      <c r="C106" s="3" t="s">
        <v>830</v>
      </c>
      <c r="D106" s="3" t="b">
        <v>1</v>
      </c>
      <c r="E106" s="3" t="b">
        <v>0</v>
      </c>
      <c r="F106" s="3">
        <f>SUMIFS('Cashflow Projection'!$C$7:$C$24,'Cashflow Projection'!$B$7:$B$24,Sales!$B106,'Cashflow Projection'!$A$7:$A$24,Sales!$A106)</f>
        <v>1</v>
      </c>
      <c r="G106" s="4">
        <v>45518</v>
      </c>
      <c r="H106" s="4">
        <v>45518</v>
      </c>
      <c r="I106" s="3">
        <v>1679900</v>
      </c>
      <c r="J106" s="3">
        <v>219117.39130434781</v>
      </c>
      <c r="K106" s="3">
        <v>1460782.6086956521</v>
      </c>
      <c r="L106" s="3">
        <v>18502.080000000002</v>
      </c>
      <c r="M106" s="3">
        <v>1789</v>
      </c>
      <c r="N106" s="3">
        <v>8399.5</v>
      </c>
      <c r="O106" s="3">
        <v>83995</v>
      </c>
      <c r="P106" s="3">
        <v>19224.37</v>
      </c>
      <c r="Q106" s="3">
        <v>1547990.05</v>
      </c>
      <c r="R106" s="7">
        <f>(SUMIFS(Investors!$M:$M,Investors!$E:$E,Sales!$C106,Investors!$O:$O,FALSE)+SUMIFS(Investors!$S:$S,Investors!$E:$E,Sales!$C106,Investors!$O:$O,FALSE))*$F106</f>
        <v>1370670.0014667124</v>
      </c>
      <c r="S106" s="7">
        <f t="shared" si="2"/>
        <v>177320.0485332876</v>
      </c>
      <c r="T106" s="3" t="b">
        <v>0</v>
      </c>
      <c r="U106" s="4">
        <v>45565</v>
      </c>
      <c r="V106" s="7">
        <v>177320.04853328739</v>
      </c>
    </row>
    <row r="107" spans="1:22" x14ac:dyDescent="0.2">
      <c r="A107" s="3" t="s">
        <v>385</v>
      </c>
      <c r="B107" s="3" t="s">
        <v>868</v>
      </c>
      <c r="C107" s="3" t="s">
        <v>886</v>
      </c>
      <c r="D107" s="3" t="b">
        <v>1</v>
      </c>
      <c r="E107" s="3" t="b">
        <v>1</v>
      </c>
      <c r="F107" s="3">
        <f>SUMIFS('Cashflow Projection'!$C$7:$C$24,'Cashflow Projection'!$B$7:$B$24,Sales!$B107,'Cashflow Projection'!$A$7:$A$24,Sales!$A107)</f>
        <v>1</v>
      </c>
      <c r="G107" s="4">
        <v>45191</v>
      </c>
      <c r="H107" s="4">
        <v>45688</v>
      </c>
      <c r="I107" s="3">
        <v>1769900</v>
      </c>
      <c r="J107" s="3">
        <v>230856.5217391304</v>
      </c>
      <c r="K107" s="3">
        <v>1539043.4782608701</v>
      </c>
      <c r="L107" s="3">
        <v>18502.080000000002</v>
      </c>
      <c r="M107" s="3">
        <v>1789</v>
      </c>
      <c r="N107" s="3">
        <v>8849.5</v>
      </c>
      <c r="O107" s="3">
        <v>88495</v>
      </c>
      <c r="P107" s="3">
        <v>19224.37</v>
      </c>
      <c r="Q107" s="3">
        <v>1633040.05</v>
      </c>
      <c r="R107" s="7">
        <f>(SUMIFS(Investors!$M:$M,Investors!$E:$E,Sales!$C107,Investors!$O:$O,FALSE)+SUMIFS(Investors!$S:$S,Investors!$E:$E,Sales!$C107,Investors!$O:$O,FALSE))*$F107</f>
        <v>1194323.9726027397</v>
      </c>
      <c r="S107" s="7">
        <f t="shared" si="2"/>
        <v>438716.07739726035</v>
      </c>
      <c r="T107" s="3" t="b">
        <v>0</v>
      </c>
      <c r="U107" s="4">
        <v>45747</v>
      </c>
      <c r="V107" s="7">
        <v>438716.07739725988</v>
      </c>
    </row>
    <row r="108" spans="1:22" x14ac:dyDescent="0.2">
      <c r="A108" s="3" t="s">
        <v>385</v>
      </c>
      <c r="B108" s="3" t="s">
        <v>604</v>
      </c>
      <c r="C108" s="3" t="s">
        <v>641</v>
      </c>
      <c r="D108" s="3" t="b">
        <v>0</v>
      </c>
      <c r="E108" s="3" t="b">
        <v>0</v>
      </c>
      <c r="F108" s="3">
        <f>SUMIFS('Cashflow Projection'!$C$7:$C$24,'Cashflow Projection'!$B$7:$B$24,Sales!$B108,'Cashflow Projection'!$A$7:$A$24,Sales!$A108)</f>
        <v>0</v>
      </c>
      <c r="G108" s="4">
        <v>45523</v>
      </c>
      <c r="H108" s="4">
        <v>45523</v>
      </c>
      <c r="I108" s="3">
        <v>1499900</v>
      </c>
      <c r="J108" s="3">
        <v>195639.13043478259</v>
      </c>
      <c r="K108" s="3">
        <v>1304260.869565218</v>
      </c>
      <c r="L108" s="3">
        <v>18502.080000000002</v>
      </c>
      <c r="M108" s="3">
        <v>1789</v>
      </c>
      <c r="N108" s="3">
        <v>7499.5</v>
      </c>
      <c r="O108" s="3">
        <v>74995</v>
      </c>
      <c r="P108" s="3">
        <v>19224.37</v>
      </c>
      <c r="Q108" s="3">
        <v>1377890.05</v>
      </c>
      <c r="R108" s="7">
        <f>(SUMIFS(Investors!$M:$M,Investors!$E:$E,Sales!$C108,Investors!$O:$O,FALSE)+SUMIFS(Investors!$S:$S,Investors!$E:$E,Sales!$C108,Investors!$O:$O,FALSE))*$F108</f>
        <v>0</v>
      </c>
      <c r="S108" s="7">
        <f t="shared" si="2"/>
        <v>1377890.05</v>
      </c>
      <c r="T108" s="3" t="b">
        <v>0</v>
      </c>
      <c r="U108" s="4">
        <v>45565</v>
      </c>
      <c r="V108" s="7">
        <v>94628.867603972554</v>
      </c>
    </row>
    <row r="109" spans="1:22" x14ac:dyDescent="0.2">
      <c r="A109" s="3" t="s">
        <v>385</v>
      </c>
      <c r="B109" s="3" t="s">
        <v>726</v>
      </c>
      <c r="C109" s="3" t="s">
        <v>729</v>
      </c>
      <c r="D109" s="3" t="b">
        <v>0</v>
      </c>
      <c r="E109" s="3" t="b">
        <v>0</v>
      </c>
      <c r="F109" s="3">
        <f>SUMIFS('Cashflow Projection'!$C$7:$C$24,'Cashflow Projection'!$B$7:$B$24,Sales!$B109,'Cashflow Projection'!$A$7:$A$24,Sales!$A109)</f>
        <v>0</v>
      </c>
      <c r="G109" s="4">
        <v>45510</v>
      </c>
      <c r="H109" s="4">
        <v>45510</v>
      </c>
      <c r="I109" s="3">
        <v>1739900</v>
      </c>
      <c r="J109" s="3">
        <v>226943.4782608696</v>
      </c>
      <c r="K109" s="3">
        <v>1512956.5217391311</v>
      </c>
      <c r="L109" s="3">
        <v>18502.080000000002</v>
      </c>
      <c r="M109" s="3">
        <v>1789</v>
      </c>
      <c r="N109" s="3">
        <v>8699.5</v>
      </c>
      <c r="O109" s="3">
        <v>86995</v>
      </c>
      <c r="P109" s="3">
        <v>19224.37</v>
      </c>
      <c r="Q109" s="3">
        <v>1604690.05</v>
      </c>
      <c r="R109" s="7">
        <f>(SUMIFS(Investors!$M:$M,Investors!$E:$E,Sales!$C109,Investors!$O:$O,FALSE)+SUMIFS(Investors!$S:$S,Investors!$E:$E,Sales!$C109,Investors!$O:$O,FALSE))*$F109</f>
        <v>0</v>
      </c>
      <c r="S109" s="7">
        <f t="shared" si="2"/>
        <v>1604690.05</v>
      </c>
      <c r="T109" s="3" t="b">
        <v>0</v>
      </c>
      <c r="U109" s="4">
        <v>45565</v>
      </c>
      <c r="V109" s="7">
        <v>223134.5705479449</v>
      </c>
    </row>
    <row r="110" spans="1:22" x14ac:dyDescent="0.2">
      <c r="A110" s="3" t="s">
        <v>954</v>
      </c>
      <c r="B110" s="3" t="s">
        <v>387</v>
      </c>
      <c r="C110" s="3" t="s">
        <v>983</v>
      </c>
      <c r="D110" s="3" t="b">
        <v>1</v>
      </c>
      <c r="E110" s="3" t="b">
        <v>1</v>
      </c>
      <c r="F110" s="3">
        <f>SUMIFS('Cashflow Projection'!$C$7:$C$24,'Cashflow Projection'!$B$7:$B$24,Sales!$B110,'Cashflow Projection'!$A$7:$A$24,Sales!$A110)</f>
        <v>0</v>
      </c>
      <c r="G110" s="4">
        <v>45232</v>
      </c>
      <c r="H110" s="4">
        <v>45688</v>
      </c>
      <c r="I110" s="3">
        <v>1479900</v>
      </c>
      <c r="J110" s="3">
        <v>193030.4347826087</v>
      </c>
      <c r="K110" s="3">
        <v>1286869.5652173909</v>
      </c>
      <c r="L110" s="3">
        <v>18502.080000000002</v>
      </c>
      <c r="M110" s="3">
        <v>1789</v>
      </c>
      <c r="N110" s="3">
        <v>7399.5</v>
      </c>
      <c r="O110" s="3">
        <v>73995</v>
      </c>
      <c r="P110" s="3">
        <v>19224.37</v>
      </c>
      <c r="Q110" s="3">
        <v>1358990.05</v>
      </c>
      <c r="R110" s="7">
        <f>(SUMIFS(Investors!$M:$M,Investors!$E:$E,Sales!$C110,Investors!$O:$O,FALSE)+SUMIFS(Investors!$S:$S,Investors!$E:$E,Sales!$C110,Investors!$O:$O,FALSE))*$F110</f>
        <v>0</v>
      </c>
      <c r="S110" s="7">
        <f t="shared" si="2"/>
        <v>1358990.05</v>
      </c>
      <c r="T110" s="3" t="b">
        <v>0</v>
      </c>
      <c r="U110" s="4">
        <v>45747</v>
      </c>
      <c r="V110" s="7">
        <v>43323.269178082002</v>
      </c>
    </row>
    <row r="111" spans="1:22" x14ac:dyDescent="0.2">
      <c r="A111" s="3" t="s">
        <v>954</v>
      </c>
      <c r="B111" s="3" t="s">
        <v>496</v>
      </c>
      <c r="C111" s="3" t="s">
        <v>984</v>
      </c>
      <c r="D111" s="3" t="b">
        <v>1</v>
      </c>
      <c r="E111" s="3" t="b">
        <v>1</v>
      </c>
      <c r="F111" s="3">
        <f>SUMIFS('Cashflow Projection'!$C$7:$C$24,'Cashflow Projection'!$B$7:$B$24,Sales!$B111,'Cashflow Projection'!$A$7:$A$24,Sales!$A111)</f>
        <v>1</v>
      </c>
      <c r="G111" s="4">
        <v>44701</v>
      </c>
      <c r="H111" s="4">
        <v>45688</v>
      </c>
      <c r="I111" s="3">
        <v>1249900</v>
      </c>
      <c r="J111" s="3">
        <v>163030.4347826087</v>
      </c>
      <c r="K111" s="3">
        <v>1086869.5652173909</v>
      </c>
      <c r="L111" s="3">
        <v>18502.080000000002</v>
      </c>
      <c r="M111" s="3">
        <v>1789</v>
      </c>
      <c r="N111" s="3">
        <v>6249.5</v>
      </c>
      <c r="O111" s="3">
        <v>62495</v>
      </c>
      <c r="P111" s="3">
        <v>19224.37</v>
      </c>
      <c r="Q111" s="3">
        <v>1141640.05</v>
      </c>
      <c r="R111" s="7">
        <f>(SUMIFS(Investors!$M:$M,Investors!$E:$E,Sales!$C111,Investors!$O:$O,FALSE)+SUMIFS(Investors!$S:$S,Investors!$E:$E,Sales!$C111,Investors!$O:$O,FALSE))*$F111</f>
        <v>0</v>
      </c>
      <c r="S111" s="7">
        <f t="shared" si="2"/>
        <v>1141640.05</v>
      </c>
      <c r="T111" s="3" t="b">
        <v>0</v>
      </c>
      <c r="U111" s="4">
        <v>45747</v>
      </c>
      <c r="V111" s="7">
        <v>-139975.14329356159</v>
      </c>
    </row>
    <row r="112" spans="1:22" x14ac:dyDescent="0.2">
      <c r="A112" s="3" t="s">
        <v>954</v>
      </c>
      <c r="B112" s="3" t="s">
        <v>496</v>
      </c>
      <c r="C112" s="3" t="s">
        <v>985</v>
      </c>
      <c r="D112" s="3" t="b">
        <v>1</v>
      </c>
      <c r="E112" s="3" t="b">
        <v>1</v>
      </c>
      <c r="F112" s="3">
        <f>SUMIFS('Cashflow Projection'!$C$7:$C$24,'Cashflow Projection'!$B$7:$B$24,Sales!$B112,'Cashflow Projection'!$A$7:$A$24,Sales!$A112)</f>
        <v>1</v>
      </c>
      <c r="G112" s="4">
        <v>44657</v>
      </c>
      <c r="H112" s="4">
        <v>45688</v>
      </c>
      <c r="I112" s="3">
        <v>1309900</v>
      </c>
      <c r="J112" s="3">
        <v>170856.5217391304</v>
      </c>
      <c r="K112" s="3">
        <v>1139043.4782608701</v>
      </c>
      <c r="L112" s="3">
        <v>18502.080000000002</v>
      </c>
      <c r="M112" s="3">
        <v>1789</v>
      </c>
      <c r="N112" s="3">
        <v>6549.5</v>
      </c>
      <c r="O112" s="3">
        <v>65495</v>
      </c>
      <c r="P112" s="3">
        <v>19224.37</v>
      </c>
      <c r="Q112" s="3">
        <v>1198340.05</v>
      </c>
      <c r="R112" s="7">
        <f>(SUMIFS(Investors!$M:$M,Investors!$E:$E,Sales!$C112,Investors!$O:$O,FALSE)+SUMIFS(Investors!$S:$S,Investors!$E:$E,Sales!$C112,Investors!$O:$O,FALSE))*$F112</f>
        <v>0</v>
      </c>
      <c r="S112" s="7">
        <f t="shared" si="2"/>
        <v>1198340.05</v>
      </c>
      <c r="T112" s="3" t="b">
        <v>0</v>
      </c>
      <c r="U112" s="4">
        <v>45747</v>
      </c>
      <c r="V112" s="7">
        <v>121559.04335602721</v>
      </c>
    </row>
    <row r="113" spans="1:22" x14ac:dyDescent="0.2">
      <c r="A113" s="3" t="s">
        <v>23</v>
      </c>
      <c r="B113" s="3" t="s">
        <v>208</v>
      </c>
      <c r="C113" s="3" t="s">
        <v>245</v>
      </c>
      <c r="D113" s="3" t="b">
        <v>1</v>
      </c>
      <c r="E113" s="3" t="b">
        <v>1</v>
      </c>
      <c r="F113" s="3">
        <f>SUMIFS('Cashflow Projection'!$C$7:$C$24,'Cashflow Projection'!$B$7:$B$24,Sales!$B113,'Cashflow Projection'!$A$7:$A$24,Sales!$A113)</f>
        <v>1</v>
      </c>
      <c r="G113" s="4">
        <v>44956</v>
      </c>
      <c r="H113" s="4">
        <v>45688</v>
      </c>
      <c r="I113" s="3">
        <v>1529900</v>
      </c>
      <c r="J113" s="3">
        <v>199552.17391304349</v>
      </c>
      <c r="K113" s="3">
        <v>1330347.826086957</v>
      </c>
      <c r="L113" s="3">
        <v>18502.080000000002</v>
      </c>
      <c r="M113" s="3">
        <v>1789</v>
      </c>
      <c r="N113" s="3">
        <v>7649.5</v>
      </c>
      <c r="O113" s="3">
        <v>76495</v>
      </c>
      <c r="P113" s="3">
        <v>19224.37</v>
      </c>
      <c r="Q113" s="3">
        <v>1406240.05</v>
      </c>
      <c r="R113" s="7">
        <f>(SUMIFS(Investors!$M:$M,Investors!$E:$E,Sales!$C113,Investors!$O:$O,FALSE)+SUMIFS(Investors!$S:$S,Investors!$E:$E,Sales!$C113,Investors!$O:$O,FALSE))*$F113</f>
        <v>1143047.9452054794</v>
      </c>
      <c r="S113" s="7">
        <f t="shared" si="2"/>
        <v>263192.10479452065</v>
      </c>
      <c r="T113" s="3" t="b">
        <v>0</v>
      </c>
      <c r="U113" s="4">
        <v>45747</v>
      </c>
      <c r="V113" s="7">
        <v>263192.10479452042</v>
      </c>
    </row>
    <row r="114" spans="1:22" x14ac:dyDescent="0.2">
      <c r="A114" s="3" t="s">
        <v>23</v>
      </c>
      <c r="B114" s="3" t="s">
        <v>208</v>
      </c>
      <c r="C114" s="3" t="s">
        <v>333</v>
      </c>
      <c r="D114" s="3" t="b">
        <v>0</v>
      </c>
      <c r="E114" s="3" t="b">
        <v>0</v>
      </c>
      <c r="F114" s="3">
        <f>SUMIFS('Cashflow Projection'!$C$7:$C$24,'Cashflow Projection'!$B$7:$B$24,Sales!$B114,'Cashflow Projection'!$A$7:$A$24,Sales!$A114)</f>
        <v>1</v>
      </c>
      <c r="G114" s="4">
        <v>45471</v>
      </c>
      <c r="H114" s="4">
        <v>45471</v>
      </c>
      <c r="I114" s="3">
        <v>1449900</v>
      </c>
      <c r="J114" s="3">
        <v>0</v>
      </c>
      <c r="K114" s="3">
        <v>1260782.6086956521</v>
      </c>
      <c r="L114" s="3">
        <v>18502.080000000002</v>
      </c>
      <c r="M114" s="3">
        <v>1789</v>
      </c>
      <c r="N114" s="3">
        <v>7249.5</v>
      </c>
      <c r="O114" s="3">
        <v>72495</v>
      </c>
      <c r="P114" s="3">
        <v>19224.37</v>
      </c>
      <c r="Q114" s="3">
        <v>1330640.05</v>
      </c>
      <c r="R114" s="7">
        <f>(SUMIFS(Investors!$M:$M,Investors!$E:$E,Sales!$C114,Investors!$O:$O,FALSE)+SUMIFS(Investors!$S:$S,Investors!$E:$E,Sales!$C114,Investors!$O:$O,FALSE))*$F114</f>
        <v>0</v>
      </c>
      <c r="S114" s="7">
        <f t="shared" si="2"/>
        <v>879362.5</v>
      </c>
      <c r="T114" s="3" t="b">
        <v>1</v>
      </c>
      <c r="U114" s="4">
        <v>45504</v>
      </c>
      <c r="V114" s="7">
        <v>879362.5</v>
      </c>
    </row>
    <row r="115" spans="1:22" x14ac:dyDescent="0.2">
      <c r="A115" s="3" t="s">
        <v>23</v>
      </c>
      <c r="B115" s="3" t="s">
        <v>208</v>
      </c>
      <c r="C115" s="3" t="s">
        <v>378</v>
      </c>
      <c r="D115" s="3" t="b">
        <v>1</v>
      </c>
      <c r="E115" s="3" t="b">
        <v>1</v>
      </c>
      <c r="F115" s="3">
        <f>SUMIFS('Cashflow Projection'!$C$7:$C$24,'Cashflow Projection'!$B$7:$B$24,Sales!$B115,'Cashflow Projection'!$A$7:$A$24,Sales!$A115)</f>
        <v>1</v>
      </c>
      <c r="G115" s="4">
        <v>45014</v>
      </c>
      <c r="H115" s="4">
        <v>45688</v>
      </c>
      <c r="I115" s="3">
        <v>1449900</v>
      </c>
      <c r="J115" s="3">
        <v>189117.39130434781</v>
      </c>
      <c r="K115" s="3">
        <v>1260782.6086956521</v>
      </c>
      <c r="L115" s="3">
        <v>18502.080000000002</v>
      </c>
      <c r="M115" s="3">
        <v>1789</v>
      </c>
      <c r="N115" s="3">
        <v>7249.5</v>
      </c>
      <c r="O115" s="3">
        <v>72495</v>
      </c>
      <c r="P115" s="3">
        <v>19224.37</v>
      </c>
      <c r="Q115" s="3">
        <v>1330640.05</v>
      </c>
      <c r="R115" s="7">
        <f>(SUMIFS(Investors!$M:$M,Investors!$E:$E,Sales!$C115,Investors!$O:$O,FALSE)+SUMIFS(Investors!$S:$S,Investors!$E:$E,Sales!$C115,Investors!$O:$O,FALSE))*$F115</f>
        <v>1239575.3424657534</v>
      </c>
      <c r="S115" s="7">
        <f t="shared" si="2"/>
        <v>91064.707534246612</v>
      </c>
      <c r="T115" s="3" t="b">
        <v>0</v>
      </c>
      <c r="U115" s="4">
        <v>45747</v>
      </c>
      <c r="V115" s="7">
        <v>91064.70753424638</v>
      </c>
    </row>
    <row r="116" spans="1:22" x14ac:dyDescent="0.2">
      <c r="A116" s="3" t="s">
        <v>385</v>
      </c>
      <c r="B116" s="3" t="s">
        <v>687</v>
      </c>
      <c r="C116" s="3" t="s">
        <v>703</v>
      </c>
      <c r="D116" s="3" t="b">
        <v>0</v>
      </c>
      <c r="E116" s="3" t="b">
        <v>0</v>
      </c>
      <c r="F116" s="3">
        <f>SUMIFS('Cashflow Projection'!$C$7:$C$24,'Cashflow Projection'!$B$7:$B$24,Sales!$B116,'Cashflow Projection'!$A$7:$A$24,Sales!$A116)</f>
        <v>1</v>
      </c>
      <c r="G116" s="4">
        <v>45552</v>
      </c>
      <c r="H116" s="4">
        <v>45552</v>
      </c>
      <c r="I116" s="3">
        <v>1599900</v>
      </c>
      <c r="J116" s="3">
        <v>208682.60869565219</v>
      </c>
      <c r="K116" s="3">
        <v>1391217.3913043479</v>
      </c>
      <c r="L116" s="3">
        <v>18502.080000000002</v>
      </c>
      <c r="M116" s="3">
        <v>1789</v>
      </c>
      <c r="N116" s="3">
        <v>7999.5</v>
      </c>
      <c r="O116" s="3">
        <v>79995</v>
      </c>
      <c r="P116" s="3">
        <v>19224.37</v>
      </c>
      <c r="Q116" s="3">
        <v>1472390.05</v>
      </c>
      <c r="R116" s="7">
        <f>(SUMIFS(Investors!$M:$M,Investors!$E:$E,Sales!$C116,Investors!$O:$O,FALSE)+SUMIFS(Investors!$S:$S,Investors!$E:$E,Sales!$C116,Investors!$O:$O,FALSE))*$F116</f>
        <v>1385931.506849315</v>
      </c>
      <c r="S116" s="7">
        <f t="shared" si="2"/>
        <v>86458.543150685029</v>
      </c>
      <c r="T116" s="3" t="b">
        <v>0</v>
      </c>
      <c r="U116" s="4">
        <v>45626</v>
      </c>
      <c r="V116" s="7">
        <v>86458.543150684796</v>
      </c>
    </row>
    <row r="117" spans="1:22" x14ac:dyDescent="0.2">
      <c r="A117" s="3" t="s">
        <v>385</v>
      </c>
      <c r="B117" s="3" t="s">
        <v>604</v>
      </c>
      <c r="C117" s="3" t="s">
        <v>620</v>
      </c>
      <c r="D117" s="3" t="b">
        <v>0</v>
      </c>
      <c r="E117" s="3" t="b">
        <v>0</v>
      </c>
      <c r="F117" s="3">
        <f>SUMIFS('Cashflow Projection'!$C$7:$C$24,'Cashflow Projection'!$B$7:$B$24,Sales!$B117,'Cashflow Projection'!$A$7:$A$24,Sales!$A117)</f>
        <v>0</v>
      </c>
      <c r="G117" s="4">
        <v>45523</v>
      </c>
      <c r="H117" s="4">
        <v>45523</v>
      </c>
      <c r="I117" s="3">
        <v>1449900</v>
      </c>
      <c r="J117" s="3">
        <v>189117.39130434781</v>
      </c>
      <c r="K117" s="3">
        <v>1260782.6086956521</v>
      </c>
      <c r="L117" s="3">
        <v>18502.080000000002</v>
      </c>
      <c r="M117" s="3">
        <v>1789</v>
      </c>
      <c r="N117" s="3">
        <v>7249.5</v>
      </c>
      <c r="O117" s="3">
        <v>72495</v>
      </c>
      <c r="P117" s="3">
        <v>19224.37</v>
      </c>
      <c r="Q117" s="3">
        <v>1330640.05</v>
      </c>
      <c r="R117" s="7">
        <f>(SUMIFS(Investors!$M:$M,Investors!$E:$E,Sales!$C117,Investors!$O:$O,FALSE)+SUMIFS(Investors!$S:$S,Investors!$E:$E,Sales!$C117,Investors!$O:$O,FALSE))*$F117</f>
        <v>0</v>
      </c>
      <c r="S117" s="7">
        <f t="shared" si="2"/>
        <v>1330640.05</v>
      </c>
      <c r="T117" s="3" t="b">
        <v>0</v>
      </c>
      <c r="U117" s="4">
        <v>45565</v>
      </c>
      <c r="V117" s="7">
        <v>-35901.045890411129</v>
      </c>
    </row>
    <row r="118" spans="1:22" x14ac:dyDescent="0.2">
      <c r="A118" s="3" t="s">
        <v>385</v>
      </c>
      <c r="B118" s="3" t="s">
        <v>787</v>
      </c>
      <c r="C118" s="3" t="s">
        <v>788</v>
      </c>
      <c r="D118" s="3" t="b">
        <v>0</v>
      </c>
      <c r="E118" s="3" t="b">
        <v>0</v>
      </c>
      <c r="F118" s="3">
        <f>SUMIFS('Cashflow Projection'!$C$7:$C$24,'Cashflow Projection'!$B$7:$B$24,Sales!$B118,'Cashflow Projection'!$A$7:$A$24,Sales!$A118)</f>
        <v>0</v>
      </c>
      <c r="G118" s="4">
        <v>45450</v>
      </c>
      <c r="H118" s="4">
        <v>45450</v>
      </c>
      <c r="I118" s="3">
        <v>1649900</v>
      </c>
      <c r="J118" s="3">
        <v>215204.34782608689</v>
      </c>
      <c r="K118" s="3">
        <v>1434695.6521739131</v>
      </c>
      <c r="L118" s="3">
        <v>18502.080000000002</v>
      </c>
      <c r="M118" s="3">
        <v>1789</v>
      </c>
      <c r="N118" s="3">
        <v>8249.5</v>
      </c>
      <c r="O118" s="3">
        <v>82495</v>
      </c>
      <c r="P118" s="3">
        <v>19224.37</v>
      </c>
      <c r="Q118" s="3">
        <v>1519640.05</v>
      </c>
      <c r="R118" s="7">
        <f>(SUMIFS(Investors!$M:$M,Investors!$E:$E,Sales!$C118,Investors!$O:$O,FALSE)+SUMIFS(Investors!$S:$S,Investors!$E:$E,Sales!$C118,Investors!$O:$O,FALSE))*$F118</f>
        <v>0</v>
      </c>
      <c r="S118" s="7">
        <f t="shared" si="2"/>
        <v>1519640.05</v>
      </c>
      <c r="T118" s="3" t="b">
        <v>0</v>
      </c>
      <c r="U118" s="4">
        <v>45504</v>
      </c>
      <c r="V118" s="7">
        <v>208598.76802356169</v>
      </c>
    </row>
    <row r="119" spans="1:22" x14ac:dyDescent="0.2">
      <c r="A119" s="3" t="s">
        <v>385</v>
      </c>
      <c r="B119" s="3" t="s">
        <v>660</v>
      </c>
      <c r="C119" s="3" t="s">
        <v>678</v>
      </c>
      <c r="D119" s="3" t="b">
        <v>0</v>
      </c>
      <c r="E119" s="3" t="b">
        <v>0</v>
      </c>
      <c r="F119" s="3">
        <f>SUMIFS('Cashflow Projection'!$C$7:$C$24,'Cashflow Projection'!$B$7:$B$24,Sales!$B119,'Cashflow Projection'!$A$7:$A$24,Sales!$A119)</f>
        <v>0</v>
      </c>
      <c r="G119" s="4">
        <v>45491</v>
      </c>
      <c r="H119" s="4">
        <v>45491</v>
      </c>
      <c r="I119" s="3">
        <v>1649900</v>
      </c>
      <c r="J119" s="3">
        <v>215204.34782608689</v>
      </c>
      <c r="K119" s="3">
        <v>1434695.6521739131</v>
      </c>
      <c r="L119" s="3">
        <v>18502.080000000002</v>
      </c>
      <c r="M119" s="3">
        <v>1789</v>
      </c>
      <c r="N119" s="3">
        <v>8249.5</v>
      </c>
      <c r="O119" s="3">
        <v>82495</v>
      </c>
      <c r="P119" s="3">
        <v>19224.37</v>
      </c>
      <c r="Q119" s="3">
        <v>1519640.05</v>
      </c>
      <c r="R119" s="7">
        <f>(SUMIFS(Investors!$M:$M,Investors!$E:$E,Sales!$C119,Investors!$O:$O,FALSE)+SUMIFS(Investors!$S:$S,Investors!$E:$E,Sales!$C119,Investors!$O:$O,FALSE))*$F119</f>
        <v>0</v>
      </c>
      <c r="S119" s="7">
        <f t="shared" si="2"/>
        <v>1519640.05</v>
      </c>
      <c r="T119" s="3" t="b">
        <v>0</v>
      </c>
      <c r="U119" s="4">
        <v>45565</v>
      </c>
      <c r="V119" s="7">
        <v>239311.2828767123</v>
      </c>
    </row>
    <row r="120" spans="1:22" x14ac:dyDescent="0.2">
      <c r="A120" s="3" t="s">
        <v>385</v>
      </c>
      <c r="B120" s="3" t="s">
        <v>563</v>
      </c>
      <c r="C120" s="3" t="s">
        <v>582</v>
      </c>
      <c r="D120" s="3" t="b">
        <v>0</v>
      </c>
      <c r="E120" s="3" t="b">
        <v>0</v>
      </c>
      <c r="F120" s="3">
        <f>SUMIFS('Cashflow Projection'!$C$7:$C$24,'Cashflow Projection'!$B$7:$B$24,Sales!$B120,'Cashflow Projection'!$A$7:$A$24,Sales!$A120)</f>
        <v>0</v>
      </c>
      <c r="G120" s="4">
        <v>45685</v>
      </c>
      <c r="H120" s="4">
        <v>45685</v>
      </c>
      <c r="I120" s="3">
        <v>1549900</v>
      </c>
      <c r="J120" s="3">
        <v>202160.86956521741</v>
      </c>
      <c r="K120" s="3">
        <v>1347739.1304347829</v>
      </c>
      <c r="L120" s="3">
        <v>18502.080000000002</v>
      </c>
      <c r="M120" s="3">
        <v>1789</v>
      </c>
      <c r="N120" s="3">
        <v>7749.5</v>
      </c>
      <c r="O120" s="3">
        <v>77495</v>
      </c>
      <c r="P120" s="3">
        <v>19224.37</v>
      </c>
      <c r="Q120" s="3">
        <v>1425140.05</v>
      </c>
      <c r="R120" s="7">
        <f>(SUMIFS(Investors!$M:$M,Investors!$E:$E,Sales!$C120,Investors!$O:$O,FALSE)+SUMIFS(Investors!$S:$S,Investors!$E:$E,Sales!$C120,Investors!$O:$O,FALSE))*$F120</f>
        <v>0</v>
      </c>
      <c r="S120" s="7">
        <f t="shared" si="2"/>
        <v>1425140.05</v>
      </c>
      <c r="T120" s="3" t="b">
        <v>0</v>
      </c>
      <c r="U120" s="4">
        <v>45747</v>
      </c>
      <c r="V120" s="7">
        <v>-31692.826712328941</v>
      </c>
    </row>
    <row r="121" spans="1:22" x14ac:dyDescent="0.2">
      <c r="A121" s="3" t="s">
        <v>385</v>
      </c>
      <c r="B121" s="3" t="s">
        <v>563</v>
      </c>
      <c r="C121" s="3" t="s">
        <v>562</v>
      </c>
      <c r="D121" s="3" t="b">
        <v>0</v>
      </c>
      <c r="E121" s="3" t="b">
        <v>0</v>
      </c>
      <c r="F121" s="3">
        <f>SUMIFS('Cashflow Projection'!$C$7:$C$24,'Cashflow Projection'!$B$7:$B$24,Sales!$B121,'Cashflow Projection'!$A$7:$A$24,Sales!$A121)</f>
        <v>0</v>
      </c>
      <c r="G121" s="4">
        <v>45685</v>
      </c>
      <c r="H121" s="4">
        <v>45685</v>
      </c>
      <c r="I121" s="3">
        <v>1619900</v>
      </c>
      <c r="J121" s="3">
        <v>211291.30434782611</v>
      </c>
      <c r="K121" s="3">
        <v>1408608.6956521741</v>
      </c>
      <c r="L121" s="3">
        <v>18502.080000000002</v>
      </c>
      <c r="M121" s="3">
        <v>1789</v>
      </c>
      <c r="N121" s="3">
        <v>8099.5</v>
      </c>
      <c r="O121" s="3">
        <v>80995</v>
      </c>
      <c r="P121" s="3">
        <v>19224.37</v>
      </c>
      <c r="Q121" s="3">
        <v>1491290.05</v>
      </c>
      <c r="R121" s="7">
        <f>(SUMIFS(Investors!$M:$M,Investors!$E:$E,Sales!$C121,Investors!$O:$O,FALSE)+SUMIFS(Investors!$S:$S,Investors!$E:$E,Sales!$C121,Investors!$O:$O,FALSE))*$F121</f>
        <v>0</v>
      </c>
      <c r="S121" s="7">
        <f t="shared" si="2"/>
        <v>1491290.05</v>
      </c>
      <c r="T121" s="3" t="b">
        <v>0</v>
      </c>
      <c r="U121" s="4">
        <v>45747</v>
      </c>
      <c r="V121" s="7">
        <v>782203.59339452046</v>
      </c>
    </row>
    <row r="122" spans="1:22" x14ac:dyDescent="0.2">
      <c r="A122" s="3" t="s">
        <v>385</v>
      </c>
      <c r="B122" s="3" t="s">
        <v>563</v>
      </c>
      <c r="C122" s="3" t="s">
        <v>576</v>
      </c>
      <c r="D122" s="3" t="b">
        <v>0</v>
      </c>
      <c r="E122" s="3" t="b">
        <v>0</v>
      </c>
      <c r="F122" s="3">
        <f>SUMIFS('Cashflow Projection'!$C$7:$C$24,'Cashflow Projection'!$B$7:$B$24,Sales!$B122,'Cashflow Projection'!$A$7:$A$24,Sales!$A122)</f>
        <v>0</v>
      </c>
      <c r="G122" s="4">
        <v>45685</v>
      </c>
      <c r="H122" s="4">
        <v>45685</v>
      </c>
      <c r="I122" s="3">
        <v>1529900</v>
      </c>
      <c r="J122" s="3">
        <v>199552.17391304349</v>
      </c>
      <c r="K122" s="3">
        <v>1330347.826086957</v>
      </c>
      <c r="L122" s="3">
        <v>18502.080000000002</v>
      </c>
      <c r="M122" s="3">
        <v>1789</v>
      </c>
      <c r="N122" s="3">
        <v>7649.5</v>
      </c>
      <c r="O122" s="3">
        <v>76495</v>
      </c>
      <c r="P122" s="3">
        <v>19224.37</v>
      </c>
      <c r="Q122" s="3">
        <v>1406240.05</v>
      </c>
      <c r="R122" s="7">
        <f>(SUMIFS(Investors!$M:$M,Investors!$E:$E,Sales!$C122,Investors!$O:$O,FALSE)+SUMIFS(Investors!$S:$S,Investors!$E:$E,Sales!$C122,Investors!$O:$O,FALSE))*$F122</f>
        <v>0</v>
      </c>
      <c r="S122" s="7">
        <f t="shared" si="2"/>
        <v>1406240.05</v>
      </c>
      <c r="T122" s="3" t="b">
        <v>0</v>
      </c>
      <c r="U122" s="4">
        <v>45747</v>
      </c>
      <c r="V122" s="7">
        <v>-80970.908904109616</v>
      </c>
    </row>
    <row r="123" spans="1:22" x14ac:dyDescent="0.2">
      <c r="A123" s="3" t="s">
        <v>385</v>
      </c>
      <c r="B123" s="3" t="s">
        <v>726</v>
      </c>
      <c r="C123" s="3" t="s">
        <v>747</v>
      </c>
      <c r="D123" s="3" t="b">
        <v>0</v>
      </c>
      <c r="E123" s="3" t="b">
        <v>0</v>
      </c>
      <c r="F123" s="3">
        <f>SUMIFS('Cashflow Projection'!$C$7:$C$24,'Cashflow Projection'!$B$7:$B$24,Sales!$B123,'Cashflow Projection'!$A$7:$A$24,Sales!$A123)</f>
        <v>0</v>
      </c>
      <c r="G123" s="4">
        <v>45510</v>
      </c>
      <c r="H123" s="4">
        <v>45510</v>
      </c>
      <c r="I123" s="3">
        <v>1499900</v>
      </c>
      <c r="J123" s="3">
        <v>195639.13043478259</v>
      </c>
      <c r="K123" s="3">
        <v>1304260.869565218</v>
      </c>
      <c r="L123" s="3">
        <v>18502.080000000002</v>
      </c>
      <c r="M123" s="3">
        <v>1789</v>
      </c>
      <c r="N123" s="3">
        <v>7499.5</v>
      </c>
      <c r="O123" s="3">
        <v>74995</v>
      </c>
      <c r="P123" s="3">
        <v>19224.37</v>
      </c>
      <c r="Q123" s="3">
        <v>1377890.05</v>
      </c>
      <c r="R123" s="7">
        <f>(SUMIFS(Investors!$M:$M,Investors!$E:$E,Sales!$C123,Investors!$O:$O,FALSE)+SUMIFS(Investors!$S:$S,Investors!$E:$E,Sales!$C123,Investors!$O:$O,FALSE))*$F123</f>
        <v>0</v>
      </c>
      <c r="S123" s="7">
        <f t="shared" si="2"/>
        <v>1377890.05</v>
      </c>
      <c r="T123" s="3" t="b">
        <v>0</v>
      </c>
      <c r="U123" s="4">
        <v>45565</v>
      </c>
      <c r="V123" s="7">
        <v>-39469.91410109587</v>
      </c>
    </row>
    <row r="124" spans="1:22" x14ac:dyDescent="0.2">
      <c r="A124" s="3" t="s">
        <v>385</v>
      </c>
      <c r="B124" s="3" t="s">
        <v>831</v>
      </c>
      <c r="C124" s="3" t="s">
        <v>843</v>
      </c>
      <c r="D124" s="3" t="b">
        <v>0</v>
      </c>
      <c r="E124" s="3" t="b">
        <v>0</v>
      </c>
      <c r="F124" s="3">
        <f>SUMIFS('Cashflow Projection'!$C$7:$C$24,'Cashflow Projection'!$B$7:$B$24,Sales!$B124,'Cashflow Projection'!$A$7:$A$24,Sales!$A124)</f>
        <v>1</v>
      </c>
      <c r="G124" s="4">
        <v>45518</v>
      </c>
      <c r="H124" s="4">
        <v>45518</v>
      </c>
      <c r="I124" s="3">
        <v>1749900</v>
      </c>
      <c r="J124" s="3">
        <v>228247.82608695651</v>
      </c>
      <c r="K124" s="3">
        <v>1521652.1739130439</v>
      </c>
      <c r="L124" s="3">
        <v>18502.080000000002</v>
      </c>
      <c r="M124" s="3">
        <v>1789</v>
      </c>
      <c r="N124" s="3">
        <v>8749.5</v>
      </c>
      <c r="O124" s="3">
        <v>87495</v>
      </c>
      <c r="P124" s="3">
        <v>19224.37</v>
      </c>
      <c r="Q124" s="3">
        <v>1614140.05</v>
      </c>
      <c r="R124" s="7">
        <f>(SUMIFS(Investors!$M:$M,Investors!$E:$E,Sales!$C124,Investors!$O:$O,FALSE)+SUMIFS(Investors!$S:$S,Investors!$E:$E,Sales!$C124,Investors!$O:$O,FALSE))*$F124</f>
        <v>1376180.8219178084</v>
      </c>
      <c r="S124" s="7">
        <f t="shared" si="2"/>
        <v>237959.22808219166</v>
      </c>
      <c r="T124" s="3" t="b">
        <v>0</v>
      </c>
      <c r="U124" s="4">
        <v>45565</v>
      </c>
      <c r="V124" s="7">
        <v>237959.2280821914</v>
      </c>
    </row>
    <row r="125" spans="1:22" x14ac:dyDescent="0.2">
      <c r="A125" s="3" t="s">
        <v>954</v>
      </c>
      <c r="B125" s="3" t="s">
        <v>25</v>
      </c>
      <c r="C125" s="3" t="s">
        <v>986</v>
      </c>
      <c r="D125" s="3" t="b">
        <v>1</v>
      </c>
      <c r="E125" s="3" t="b">
        <v>1</v>
      </c>
      <c r="F125" s="3">
        <f>SUMIFS('Cashflow Projection'!$C$7:$C$24,'Cashflow Projection'!$B$7:$B$24,Sales!$B125,'Cashflow Projection'!$A$7:$A$24,Sales!$A125)</f>
        <v>1</v>
      </c>
      <c r="G125" s="4">
        <v>44830</v>
      </c>
      <c r="H125" s="4">
        <v>45688</v>
      </c>
      <c r="I125" s="3">
        <v>1599900</v>
      </c>
      <c r="J125" s="3">
        <v>208682.60869565219</v>
      </c>
      <c r="K125" s="3">
        <v>1391217.3913043479</v>
      </c>
      <c r="L125" s="3">
        <v>18502.080000000002</v>
      </c>
      <c r="M125" s="3">
        <v>1789</v>
      </c>
      <c r="N125" s="3">
        <v>7999.5</v>
      </c>
      <c r="O125" s="3">
        <v>79995</v>
      </c>
      <c r="P125" s="3">
        <v>19224.37</v>
      </c>
      <c r="Q125" s="3">
        <v>1472390.05</v>
      </c>
      <c r="R125" s="7">
        <f>(SUMIFS(Investors!$M:$M,Investors!$E:$E,Sales!$C125,Investors!$O:$O,FALSE)+SUMIFS(Investors!$S:$S,Investors!$E:$E,Sales!$C125,Investors!$O:$O,FALSE))*$F125</f>
        <v>0</v>
      </c>
      <c r="S125" s="7">
        <f t="shared" si="2"/>
        <v>1472390.05</v>
      </c>
      <c r="T125" s="3" t="b">
        <v>0</v>
      </c>
      <c r="U125" s="4">
        <v>45747</v>
      </c>
      <c r="V125" s="7">
        <v>277876.35136986291</v>
      </c>
    </row>
    <row r="126" spans="1:22" x14ac:dyDescent="0.2">
      <c r="A126" s="3" t="s">
        <v>954</v>
      </c>
      <c r="B126" s="3" t="s">
        <v>587</v>
      </c>
      <c r="C126" s="3" t="s">
        <v>987</v>
      </c>
      <c r="D126" s="3" t="b">
        <v>1</v>
      </c>
      <c r="E126" s="3" t="b">
        <v>1</v>
      </c>
      <c r="F126" s="3">
        <f>SUMIFS('Cashflow Projection'!$C$7:$C$24,'Cashflow Projection'!$B$7:$B$24,Sales!$B126,'Cashflow Projection'!$A$7:$A$24,Sales!$A126)</f>
        <v>0</v>
      </c>
      <c r="G126" s="4">
        <v>44690</v>
      </c>
      <c r="H126" s="4">
        <v>45688</v>
      </c>
      <c r="I126" s="3">
        <v>1499900</v>
      </c>
      <c r="J126" s="3">
        <v>195639.13043478259</v>
      </c>
      <c r="K126" s="3">
        <v>1304260.869565218</v>
      </c>
      <c r="L126" s="3">
        <v>18502.080000000002</v>
      </c>
      <c r="M126" s="3">
        <v>1789</v>
      </c>
      <c r="N126" s="3">
        <v>7499.5</v>
      </c>
      <c r="O126" s="3">
        <v>74995</v>
      </c>
      <c r="P126" s="3">
        <v>19224.37</v>
      </c>
      <c r="Q126" s="3">
        <v>1377890.05</v>
      </c>
      <c r="R126" s="7">
        <f>(SUMIFS(Investors!$M:$M,Investors!$E:$E,Sales!$C126,Investors!$O:$O,FALSE)+SUMIFS(Investors!$S:$S,Investors!$E:$E,Sales!$C126,Investors!$O:$O,FALSE))*$F126</f>
        <v>0</v>
      </c>
      <c r="S126" s="7">
        <f t="shared" si="2"/>
        <v>1377890.05</v>
      </c>
      <c r="T126" s="3" t="b">
        <v>0</v>
      </c>
      <c r="U126" s="4">
        <v>45747</v>
      </c>
      <c r="V126" s="7">
        <v>228154.26232876701</v>
      </c>
    </row>
    <row r="127" spans="1:22" x14ac:dyDescent="0.2">
      <c r="A127" s="3" t="s">
        <v>23</v>
      </c>
      <c r="B127" s="3" t="s">
        <v>208</v>
      </c>
      <c r="C127" s="3" t="s">
        <v>315</v>
      </c>
      <c r="D127" s="3" t="b">
        <v>1</v>
      </c>
      <c r="E127" s="3" t="b">
        <v>0</v>
      </c>
      <c r="F127" s="3">
        <f>SUMIFS('Cashflow Projection'!$C$7:$C$24,'Cashflow Projection'!$B$7:$B$24,Sales!$B127,'Cashflow Projection'!$A$7:$A$24,Sales!$A127)</f>
        <v>1</v>
      </c>
      <c r="G127" s="4">
        <v>45415</v>
      </c>
      <c r="H127" s="4">
        <v>45408</v>
      </c>
      <c r="I127" s="3">
        <v>1499900</v>
      </c>
      <c r="J127" s="3">
        <v>0</v>
      </c>
      <c r="K127" s="3">
        <v>1304260.869565218</v>
      </c>
      <c r="L127" s="3">
        <v>18502.080000000002</v>
      </c>
      <c r="M127" s="3">
        <v>1789</v>
      </c>
      <c r="N127" s="3">
        <v>7499.5</v>
      </c>
      <c r="O127" s="3">
        <v>74995</v>
      </c>
      <c r="P127" s="3">
        <v>19224.37</v>
      </c>
      <c r="Q127" s="3">
        <v>1377890.05</v>
      </c>
      <c r="R127" s="7">
        <f>(SUMIFS(Investors!$M:$M,Investors!$E:$E,Sales!$C127,Investors!$O:$O,FALSE)+SUMIFS(Investors!$S:$S,Investors!$E:$E,Sales!$C127,Investors!$O:$O,FALSE))*$F127</f>
        <v>0</v>
      </c>
      <c r="S127" s="7">
        <f t="shared" si="2"/>
        <v>879362.5</v>
      </c>
      <c r="T127" s="3" t="b">
        <v>1</v>
      </c>
      <c r="U127" s="4">
        <v>45443</v>
      </c>
      <c r="V127" s="7">
        <v>879362.5</v>
      </c>
    </row>
    <row r="128" spans="1:22" x14ac:dyDescent="0.2">
      <c r="A128" s="3" t="s">
        <v>23</v>
      </c>
      <c r="B128" s="3" t="s">
        <v>208</v>
      </c>
      <c r="C128" s="3" t="s">
        <v>311</v>
      </c>
      <c r="D128" s="3" t="b">
        <v>1</v>
      </c>
      <c r="E128" s="3" t="b">
        <v>1</v>
      </c>
      <c r="F128" s="3">
        <f>SUMIFS('Cashflow Projection'!$C$7:$C$24,'Cashflow Projection'!$B$7:$B$24,Sales!$B128,'Cashflow Projection'!$A$7:$A$24,Sales!$A128)</f>
        <v>1</v>
      </c>
      <c r="G128" s="4">
        <v>45002</v>
      </c>
      <c r="H128" s="4">
        <v>45688</v>
      </c>
      <c r="I128" s="3">
        <v>1419900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3">
        <v>1302290.05</v>
      </c>
      <c r="R128" s="7">
        <f>(SUMIFS(Investors!$M:$M,Investors!$E:$E,Sales!$C128,Investors!$O:$O,FALSE)+SUMIFS(Investors!$S:$S,Investors!$E:$E,Sales!$C128,Investors!$O:$O,FALSE))*$F128</f>
        <v>1099483.5616438356</v>
      </c>
      <c r="S128" s="7">
        <f t="shared" si="2"/>
        <v>202806.48835616442</v>
      </c>
      <c r="T128" s="3" t="b">
        <v>0</v>
      </c>
      <c r="U128" s="4">
        <v>45747</v>
      </c>
      <c r="V128" s="7">
        <v>202806.48835616419</v>
      </c>
    </row>
    <row r="129" spans="1:22" x14ac:dyDescent="0.2">
      <c r="A129" s="3" t="s">
        <v>23</v>
      </c>
      <c r="B129" s="3" t="s">
        <v>208</v>
      </c>
      <c r="C129" s="3" t="s">
        <v>988</v>
      </c>
      <c r="D129" s="3" t="b">
        <v>1</v>
      </c>
      <c r="E129" s="3" t="b">
        <v>1</v>
      </c>
      <c r="F129" s="3">
        <f>SUMIFS('Cashflow Projection'!$C$7:$C$24,'Cashflow Projection'!$B$7:$B$24,Sales!$B129,'Cashflow Projection'!$A$7:$A$24,Sales!$A129)</f>
        <v>1</v>
      </c>
      <c r="G129" s="4">
        <v>45027</v>
      </c>
      <c r="H129" s="4">
        <v>45688</v>
      </c>
      <c r="I129" s="3">
        <v>1429900</v>
      </c>
      <c r="J129" s="3">
        <v>186508.69565217389</v>
      </c>
      <c r="K129" s="3">
        <v>1243391.3043478259</v>
      </c>
      <c r="L129" s="3">
        <v>18502.080000000002</v>
      </c>
      <c r="M129" s="3">
        <v>1789</v>
      </c>
      <c r="N129" s="3">
        <v>7149.5</v>
      </c>
      <c r="O129" s="3">
        <v>71495</v>
      </c>
      <c r="P129" s="3">
        <v>19224.37</v>
      </c>
      <c r="Q129" s="3">
        <v>1311740.05</v>
      </c>
      <c r="R129" s="7">
        <f>(SUMIFS(Investors!$M:$M,Investors!$E:$E,Sales!$C129,Investors!$O:$O,FALSE)+SUMIFS(Investors!$S:$S,Investors!$E:$E,Sales!$C129,Investors!$O:$O,FALSE))*$F129</f>
        <v>0</v>
      </c>
      <c r="S129" s="7">
        <f t="shared" si="2"/>
        <v>1311740.05</v>
      </c>
      <c r="T129" s="3" t="b">
        <v>0</v>
      </c>
      <c r="U129" s="4">
        <v>45747</v>
      </c>
      <c r="V129" s="7">
        <v>0</v>
      </c>
    </row>
    <row r="130" spans="1:22" x14ac:dyDescent="0.2">
      <c r="A130" s="3" t="s">
        <v>23</v>
      </c>
      <c r="B130" s="3" t="s">
        <v>208</v>
      </c>
      <c r="C130" s="3" t="s">
        <v>319</v>
      </c>
      <c r="D130" s="3" t="b">
        <v>0</v>
      </c>
      <c r="E130" s="3" t="b">
        <v>0</v>
      </c>
      <c r="F130" s="3">
        <f>SUMIFS('Cashflow Projection'!$C$7:$C$24,'Cashflow Projection'!$B$7:$B$24,Sales!$B130,'Cashflow Projection'!$A$7:$A$24,Sales!$A130)</f>
        <v>1</v>
      </c>
      <c r="G130" s="4">
        <v>45439</v>
      </c>
      <c r="H130" s="4">
        <v>45439</v>
      </c>
      <c r="I130" s="3">
        <v>1499900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3">
        <v>1377890.05</v>
      </c>
      <c r="R130" s="7">
        <f>(SUMIFS(Investors!$M:$M,Investors!$E:$E,Sales!$C130,Investors!$O:$O,FALSE)+SUMIFS(Investors!$S:$S,Investors!$E:$E,Sales!$C130,Investors!$O:$O,FALSE))*$F130</f>
        <v>0</v>
      </c>
      <c r="S130" s="7">
        <f t="shared" si="2"/>
        <v>879362.5</v>
      </c>
      <c r="T130" s="3" t="b">
        <v>1</v>
      </c>
      <c r="U130" s="4">
        <v>45504</v>
      </c>
      <c r="V130" s="7">
        <v>879362.5</v>
      </c>
    </row>
    <row r="131" spans="1:22" x14ac:dyDescent="0.2">
      <c r="A131" s="3" t="s">
        <v>23</v>
      </c>
      <c r="B131" s="3" t="s">
        <v>208</v>
      </c>
      <c r="C131" s="3" t="s">
        <v>989</v>
      </c>
      <c r="D131" s="3" t="b">
        <v>1</v>
      </c>
      <c r="E131" s="3" t="b">
        <v>1</v>
      </c>
      <c r="F131" s="3">
        <f>SUMIFS('Cashflow Projection'!$C$7:$C$24,'Cashflow Projection'!$B$7:$B$24,Sales!$B131,'Cashflow Projection'!$A$7:$A$24,Sales!$A131)</f>
        <v>1</v>
      </c>
      <c r="G131" s="4">
        <v>45204</v>
      </c>
      <c r="H131" s="4">
        <v>45688</v>
      </c>
      <c r="I131" s="3">
        <v>1429900</v>
      </c>
      <c r="J131" s="3">
        <v>186508.69565217389</v>
      </c>
      <c r="K131" s="3">
        <v>1243391.3043478259</v>
      </c>
      <c r="L131" s="3">
        <v>18502.080000000002</v>
      </c>
      <c r="M131" s="3">
        <v>1789</v>
      </c>
      <c r="N131" s="3">
        <v>7149.5</v>
      </c>
      <c r="O131" s="3">
        <v>71495</v>
      </c>
      <c r="P131" s="3">
        <v>19224.37</v>
      </c>
      <c r="Q131" s="3">
        <v>1311740.05</v>
      </c>
      <c r="R131" s="7">
        <f>(SUMIFS(Investors!$M:$M,Investors!$E:$E,Sales!$C131,Investors!$O:$O,FALSE)+SUMIFS(Investors!$S:$S,Investors!$E:$E,Sales!$C131,Investors!$O:$O,FALSE))*$F131</f>
        <v>0</v>
      </c>
      <c r="S131" s="7">
        <f t="shared" si="2"/>
        <v>1311740.05</v>
      </c>
      <c r="T131" s="3" t="b">
        <v>0</v>
      </c>
      <c r="U131" s="4">
        <v>45747</v>
      </c>
      <c r="V131" s="7">
        <v>0</v>
      </c>
    </row>
    <row r="132" spans="1:22" x14ac:dyDescent="0.2">
      <c r="A132" s="3" t="s">
        <v>23</v>
      </c>
      <c r="B132" s="3" t="s">
        <v>208</v>
      </c>
      <c r="C132" s="3" t="s">
        <v>338</v>
      </c>
      <c r="D132" s="3" t="b">
        <v>1</v>
      </c>
      <c r="E132" s="3" t="b">
        <v>1</v>
      </c>
      <c r="F132" s="3">
        <f>SUMIFS('Cashflow Projection'!$C$7:$C$24,'Cashflow Projection'!$B$7:$B$24,Sales!$B132,'Cashflow Projection'!$A$7:$A$24,Sales!$A132)</f>
        <v>1</v>
      </c>
      <c r="G132" s="4">
        <v>44956</v>
      </c>
      <c r="H132" s="4">
        <v>45688</v>
      </c>
      <c r="I132" s="3">
        <v>1499900</v>
      </c>
      <c r="J132" s="3">
        <v>195639.13043478259</v>
      </c>
      <c r="K132" s="3">
        <v>1304260.869565218</v>
      </c>
      <c r="L132" s="3">
        <v>18502.080000000002</v>
      </c>
      <c r="M132" s="3">
        <v>1789</v>
      </c>
      <c r="N132" s="3">
        <v>7499.5</v>
      </c>
      <c r="O132" s="3">
        <v>74995</v>
      </c>
      <c r="P132" s="3">
        <v>19224.37</v>
      </c>
      <c r="Q132" s="3">
        <v>1377890.05</v>
      </c>
      <c r="R132" s="7">
        <f>(SUMIFS(Investors!$M:$M,Investors!$E:$E,Sales!$C132,Investors!$O:$O,FALSE)+SUMIFS(Investors!$S:$S,Investors!$E:$E,Sales!$C132,Investors!$O:$O,FALSE))*$F132</f>
        <v>1166448.6301369863</v>
      </c>
      <c r="S132" s="7">
        <f t="shared" si="2"/>
        <v>211441.41986301378</v>
      </c>
      <c r="T132" s="3" t="b">
        <v>0</v>
      </c>
      <c r="U132" s="4">
        <v>45747</v>
      </c>
      <c r="V132" s="7">
        <v>211441.41986301361</v>
      </c>
    </row>
    <row r="133" spans="1:22" x14ac:dyDescent="0.2">
      <c r="A133" s="3" t="s">
        <v>385</v>
      </c>
      <c r="B133" s="3" t="s">
        <v>496</v>
      </c>
      <c r="C133" s="3" t="s">
        <v>522</v>
      </c>
      <c r="D133" s="3" t="b">
        <v>1</v>
      </c>
      <c r="E133" s="3" t="b">
        <v>1</v>
      </c>
      <c r="F133" s="3">
        <f>SUMIFS('Cashflow Projection'!$C$7:$C$24,'Cashflow Projection'!$B$7:$B$24,Sales!$B133,'Cashflow Projection'!$A$7:$A$24,Sales!$A133)</f>
        <v>1</v>
      </c>
      <c r="G133" s="4">
        <v>45336</v>
      </c>
      <c r="H133" s="4">
        <v>45688</v>
      </c>
      <c r="I133" s="3">
        <v>1699900</v>
      </c>
      <c r="J133" s="3">
        <v>221726.0869565217</v>
      </c>
      <c r="K133" s="3">
        <v>1478173.913043478</v>
      </c>
      <c r="L133" s="3">
        <v>18502.080000000002</v>
      </c>
      <c r="M133" s="3">
        <v>1789</v>
      </c>
      <c r="N133" s="3">
        <v>8499.5</v>
      </c>
      <c r="O133" s="3">
        <v>84995</v>
      </c>
      <c r="P133" s="3">
        <v>19224.37</v>
      </c>
      <c r="Q133" s="3">
        <v>1566890.05</v>
      </c>
      <c r="R133" s="7">
        <f>(SUMIFS(Investors!$M:$M,Investors!$E:$E,Sales!$C133,Investors!$O:$O,FALSE)+SUMIFS(Investors!$S:$S,Investors!$E:$E,Sales!$C133,Investors!$O:$O,FALSE))*$F133</f>
        <v>0</v>
      </c>
      <c r="S133" s="7">
        <f t="shared" ref="S133:S196" si="3">IF(T133=FALSE,Q133-R133,+V133)</f>
        <v>1566890.05</v>
      </c>
      <c r="T133" s="3" t="b">
        <v>0</v>
      </c>
      <c r="U133" s="4">
        <v>45747</v>
      </c>
      <c r="V133" s="7">
        <v>290152.72378191748</v>
      </c>
    </row>
    <row r="134" spans="1:22" x14ac:dyDescent="0.2">
      <c r="A134" s="3" t="s">
        <v>385</v>
      </c>
      <c r="B134" s="3" t="s">
        <v>387</v>
      </c>
      <c r="C134" s="3" t="s">
        <v>386</v>
      </c>
      <c r="D134" s="3" t="b">
        <v>1</v>
      </c>
      <c r="E134" s="3" t="b">
        <v>1</v>
      </c>
      <c r="F134" s="3">
        <f>SUMIFS('Cashflow Projection'!$C$7:$C$24,'Cashflow Projection'!$B$7:$B$24,Sales!$B134,'Cashflow Projection'!$A$7:$A$24,Sales!$A134)</f>
        <v>1</v>
      </c>
      <c r="G134" s="4">
        <v>45154</v>
      </c>
      <c r="H134" s="4">
        <v>45688</v>
      </c>
      <c r="I134" s="3">
        <v>1649900</v>
      </c>
      <c r="J134" s="3">
        <v>215204.34782608689</v>
      </c>
      <c r="K134" s="3">
        <v>1434695.6521739131</v>
      </c>
      <c r="L134" s="3">
        <v>18502.080000000002</v>
      </c>
      <c r="M134" s="3">
        <v>1789</v>
      </c>
      <c r="N134" s="3">
        <v>8249.5</v>
      </c>
      <c r="O134" s="3">
        <v>82495</v>
      </c>
      <c r="P134" s="3">
        <v>19224.37</v>
      </c>
      <c r="Q134" s="3">
        <v>1519640.05</v>
      </c>
      <c r="R134" s="7">
        <f>(SUMIFS(Investors!$M:$M,Investors!$E:$E,Sales!$C134,Investors!$O:$O,FALSE)+SUMIFS(Investors!$S:$S,Investors!$E:$E,Sales!$C134,Investors!$O:$O,FALSE))*$F134</f>
        <v>1271620.0127027398</v>
      </c>
      <c r="S134" s="7">
        <f t="shared" si="3"/>
        <v>248020.03729726025</v>
      </c>
      <c r="T134" s="3" t="b">
        <v>0</v>
      </c>
      <c r="U134" s="4">
        <v>45747</v>
      </c>
      <c r="V134" s="7">
        <v>248020.03729725999</v>
      </c>
    </row>
    <row r="135" spans="1:22" x14ac:dyDescent="0.2">
      <c r="A135" s="3" t="s">
        <v>385</v>
      </c>
      <c r="B135" s="3" t="s">
        <v>387</v>
      </c>
      <c r="C135" s="3" t="s">
        <v>494</v>
      </c>
      <c r="D135" s="3" t="b">
        <v>0</v>
      </c>
      <c r="E135" s="3" t="b">
        <v>0</v>
      </c>
      <c r="F135" s="3">
        <f>SUMIFS('Cashflow Projection'!$C$7:$C$24,'Cashflow Projection'!$B$7:$B$24,Sales!$B135,'Cashflow Projection'!$A$7:$A$24,Sales!$A135)</f>
        <v>1</v>
      </c>
      <c r="G135" s="4">
        <v>45429</v>
      </c>
      <c r="H135" s="4">
        <v>45401</v>
      </c>
      <c r="I135" s="3">
        <v>1519900</v>
      </c>
      <c r="J135" s="3">
        <v>198247.82608695651</v>
      </c>
      <c r="K135" s="3">
        <v>1321652.1739130439</v>
      </c>
      <c r="L135" s="3">
        <v>18502.080000000002</v>
      </c>
      <c r="M135" s="3">
        <v>1789</v>
      </c>
      <c r="N135" s="3">
        <v>7599.5</v>
      </c>
      <c r="O135" s="3">
        <v>75995</v>
      </c>
      <c r="P135" s="3">
        <v>19224.37</v>
      </c>
      <c r="Q135" s="3">
        <v>1396790.05</v>
      </c>
      <c r="R135" s="7">
        <f>(SUMIFS(Investors!$M:$M,Investors!$E:$E,Sales!$C135,Investors!$O:$O,FALSE)+SUMIFS(Investors!$S:$S,Investors!$E:$E,Sales!$C135,Investors!$O:$O,FALSE))*$F135</f>
        <v>1395553.4246575343</v>
      </c>
      <c r="S135" s="7">
        <f t="shared" si="3"/>
        <v>1236.6253424657043</v>
      </c>
      <c r="T135" s="3" t="b">
        <v>0</v>
      </c>
      <c r="U135" s="4">
        <v>45443</v>
      </c>
      <c r="V135" s="7">
        <v>16425.666438356038</v>
      </c>
    </row>
    <row r="136" spans="1:22" x14ac:dyDescent="0.2">
      <c r="A136" s="3" t="s">
        <v>385</v>
      </c>
      <c r="B136" s="3" t="s">
        <v>651</v>
      </c>
      <c r="C136" s="3" t="s">
        <v>657</v>
      </c>
      <c r="D136" s="3" t="b">
        <v>1</v>
      </c>
      <c r="E136" s="3" t="b">
        <v>0</v>
      </c>
      <c r="F136" s="3">
        <f>SUMIFS('Cashflow Projection'!$C$7:$C$24,'Cashflow Projection'!$B$7:$B$24,Sales!$B136,'Cashflow Projection'!$A$7:$A$24,Sales!$A136)</f>
        <v>1</v>
      </c>
      <c r="G136" s="4">
        <v>45490</v>
      </c>
      <c r="H136" s="4">
        <v>45490</v>
      </c>
      <c r="I136" s="3">
        <v>1690999</v>
      </c>
      <c r="J136" s="3">
        <v>220565.0869565217</v>
      </c>
      <c r="K136" s="3">
        <v>1470433.913043478</v>
      </c>
      <c r="L136" s="3">
        <v>18502.080000000002</v>
      </c>
      <c r="M136" s="3">
        <v>1789</v>
      </c>
      <c r="N136" s="3">
        <v>8454.9950000000008</v>
      </c>
      <c r="O136" s="3">
        <v>84549.950000000012</v>
      </c>
      <c r="P136" s="3">
        <v>19224.37</v>
      </c>
      <c r="Q136" s="3">
        <v>1558478.605</v>
      </c>
      <c r="R136" s="7">
        <f>(SUMIFS(Investors!$M:$M,Investors!$E:$E,Sales!$C136,Investors!$O:$O,FALSE)+SUMIFS(Investors!$S:$S,Investors!$E:$E,Sales!$C136,Investors!$O:$O,FALSE))*$F136</f>
        <v>1224013.6986301369</v>
      </c>
      <c r="S136" s="7">
        <f t="shared" si="3"/>
        <v>334464.90636986308</v>
      </c>
      <c r="T136" s="3" t="b">
        <v>0</v>
      </c>
      <c r="U136" s="4">
        <v>45565</v>
      </c>
      <c r="V136" s="7">
        <v>334464.90636986279</v>
      </c>
    </row>
    <row r="137" spans="1:22" x14ac:dyDescent="0.2">
      <c r="A137" s="3" t="s">
        <v>385</v>
      </c>
      <c r="B137" s="3" t="s">
        <v>787</v>
      </c>
      <c r="C137" s="3" t="s">
        <v>786</v>
      </c>
      <c r="D137" s="3" t="b">
        <v>0</v>
      </c>
      <c r="E137" s="3" t="b">
        <v>0</v>
      </c>
      <c r="F137" s="3">
        <f>SUMIFS('Cashflow Projection'!$C$7:$C$24,'Cashflow Projection'!$B$7:$B$24,Sales!$B137,'Cashflow Projection'!$A$7:$A$24,Sales!$A137)</f>
        <v>0</v>
      </c>
      <c r="G137" s="4">
        <v>45450</v>
      </c>
      <c r="H137" s="4">
        <v>45450</v>
      </c>
      <c r="I137" s="3">
        <v>1679900</v>
      </c>
      <c r="J137" s="3">
        <v>219117.39130434781</v>
      </c>
      <c r="K137" s="3">
        <v>1460782.6086956521</v>
      </c>
      <c r="L137" s="3">
        <v>18502.080000000002</v>
      </c>
      <c r="M137" s="3">
        <v>1789</v>
      </c>
      <c r="N137" s="3">
        <v>8399.5</v>
      </c>
      <c r="O137" s="3">
        <v>83995</v>
      </c>
      <c r="P137" s="3">
        <v>19224.37</v>
      </c>
      <c r="Q137" s="3">
        <v>1547990.05</v>
      </c>
      <c r="R137" s="7">
        <f>(SUMIFS(Investors!$M:$M,Investors!$E:$E,Sales!$C137,Investors!$O:$O,FALSE)+SUMIFS(Investors!$S:$S,Investors!$E:$E,Sales!$C137,Investors!$O:$O,FALSE))*$F137</f>
        <v>0</v>
      </c>
      <c r="S137" s="7">
        <f t="shared" si="3"/>
        <v>1547990.05</v>
      </c>
      <c r="T137" s="3" t="b">
        <v>0</v>
      </c>
      <c r="U137" s="4">
        <v>45504</v>
      </c>
      <c r="V137" s="7">
        <v>249566.14007575321</v>
      </c>
    </row>
    <row r="138" spans="1:22" x14ac:dyDescent="0.2">
      <c r="A138" s="3" t="s">
        <v>954</v>
      </c>
      <c r="B138" s="3" t="s">
        <v>496</v>
      </c>
      <c r="C138" s="3" t="s">
        <v>990</v>
      </c>
      <c r="D138" s="3" t="b">
        <v>1</v>
      </c>
      <c r="E138" s="3" t="b">
        <v>1</v>
      </c>
      <c r="F138" s="3">
        <f>SUMIFS('Cashflow Projection'!$C$7:$C$24,'Cashflow Projection'!$B$7:$B$24,Sales!$B138,'Cashflow Projection'!$A$7:$A$24,Sales!$A138)</f>
        <v>1</v>
      </c>
      <c r="G138" s="4">
        <v>44781</v>
      </c>
      <c r="H138" s="4">
        <v>45688</v>
      </c>
      <c r="I138" s="3">
        <v>1444999</v>
      </c>
      <c r="J138" s="3">
        <v>188478.13043478259</v>
      </c>
      <c r="K138" s="3">
        <v>1256520.869565218</v>
      </c>
      <c r="L138" s="3">
        <v>18502.080000000002</v>
      </c>
      <c r="M138" s="3">
        <v>1789</v>
      </c>
      <c r="N138" s="3">
        <v>7224.9949999999999</v>
      </c>
      <c r="O138" s="3">
        <v>72249.95</v>
      </c>
      <c r="P138" s="3">
        <v>19224.37</v>
      </c>
      <c r="Q138" s="3">
        <v>1326008.605</v>
      </c>
      <c r="R138" s="7">
        <f>(SUMIFS(Investors!$M:$M,Investors!$E:$E,Sales!$C138,Investors!$O:$O,FALSE)+SUMIFS(Investors!$S:$S,Investors!$E:$E,Sales!$C138,Investors!$O:$O,FALSE))*$F138</f>
        <v>0</v>
      </c>
      <c r="S138" s="7">
        <f t="shared" si="3"/>
        <v>1326008.605</v>
      </c>
      <c r="T138" s="3" t="b">
        <v>0</v>
      </c>
      <c r="U138" s="4">
        <v>45747</v>
      </c>
      <c r="V138" s="7">
        <v>24912.714589040959</v>
      </c>
    </row>
    <row r="139" spans="1:22" x14ac:dyDescent="0.2">
      <c r="A139" s="3" t="s">
        <v>954</v>
      </c>
      <c r="B139" s="3" t="s">
        <v>563</v>
      </c>
      <c r="C139" s="3" t="s">
        <v>991</v>
      </c>
      <c r="D139" s="3" t="b">
        <v>1</v>
      </c>
      <c r="E139" s="3" t="b">
        <v>1</v>
      </c>
      <c r="F139" s="3">
        <f>SUMIFS('Cashflow Projection'!$C$7:$C$24,'Cashflow Projection'!$B$7:$B$24,Sales!$B139,'Cashflow Projection'!$A$7:$A$24,Sales!$A139)</f>
        <v>0</v>
      </c>
      <c r="G139" s="4">
        <v>44700</v>
      </c>
      <c r="H139" s="4">
        <v>45688</v>
      </c>
      <c r="I139" s="3">
        <v>1444900</v>
      </c>
      <c r="J139" s="3">
        <v>188465.21739130441</v>
      </c>
      <c r="K139" s="3">
        <v>1256434.782608696</v>
      </c>
      <c r="L139" s="3">
        <v>18502.080000000002</v>
      </c>
      <c r="M139" s="3">
        <v>1789</v>
      </c>
      <c r="N139" s="3">
        <v>7224.5</v>
      </c>
      <c r="O139" s="3">
        <v>72245</v>
      </c>
      <c r="P139" s="3">
        <v>19224.37</v>
      </c>
      <c r="Q139" s="3">
        <v>1325915.05</v>
      </c>
      <c r="R139" s="7">
        <f>(SUMIFS(Investors!$M:$M,Investors!$E:$E,Sales!$C139,Investors!$O:$O,FALSE)+SUMIFS(Investors!$S:$S,Investors!$E:$E,Sales!$C139,Investors!$O:$O,FALSE))*$F139</f>
        <v>0</v>
      </c>
      <c r="S139" s="7">
        <f t="shared" si="3"/>
        <v>1325915.05</v>
      </c>
      <c r="T139" s="3" t="b">
        <v>0</v>
      </c>
      <c r="U139" s="4">
        <v>45747</v>
      </c>
      <c r="V139" s="7">
        <v>73946.19820499979</v>
      </c>
    </row>
    <row r="140" spans="1:22" x14ac:dyDescent="0.2">
      <c r="A140" s="3" t="s">
        <v>954</v>
      </c>
      <c r="B140" s="3" t="s">
        <v>563</v>
      </c>
      <c r="C140" s="3" t="s">
        <v>992</v>
      </c>
      <c r="D140" s="3" t="b">
        <v>1</v>
      </c>
      <c r="E140" s="3" t="b">
        <v>1</v>
      </c>
      <c r="F140" s="3">
        <f>SUMIFS('Cashflow Projection'!$C$7:$C$24,'Cashflow Projection'!$B$7:$B$24,Sales!$B140,'Cashflow Projection'!$A$7:$A$24,Sales!$A140)</f>
        <v>0</v>
      </c>
      <c r="G140" s="4">
        <v>44701</v>
      </c>
      <c r="H140" s="4">
        <v>45688</v>
      </c>
      <c r="I140" s="3">
        <v>1389900</v>
      </c>
      <c r="J140" s="3">
        <v>181291.30434782611</v>
      </c>
      <c r="K140" s="3">
        <v>1208608.6956521741</v>
      </c>
      <c r="L140" s="3">
        <v>18502.080000000002</v>
      </c>
      <c r="M140" s="3">
        <v>1789</v>
      </c>
      <c r="N140" s="3">
        <v>6949.5</v>
      </c>
      <c r="O140" s="3">
        <v>69495</v>
      </c>
      <c r="P140" s="3">
        <v>19224.37</v>
      </c>
      <c r="Q140" s="3">
        <v>1273940.05</v>
      </c>
      <c r="R140" s="7">
        <f>(SUMIFS(Investors!$M:$M,Investors!$E:$E,Sales!$C140,Investors!$O:$O,FALSE)+SUMIFS(Investors!$S:$S,Investors!$E:$E,Sales!$C140,Investors!$O:$O,FALSE))*$F140</f>
        <v>0</v>
      </c>
      <c r="S140" s="7">
        <f t="shared" si="3"/>
        <v>1273940.05</v>
      </c>
      <c r="T140" s="3" t="b">
        <v>0</v>
      </c>
      <c r="U140" s="4">
        <v>45747</v>
      </c>
      <c r="V140" s="7">
        <v>45446.899315068273</v>
      </c>
    </row>
    <row r="141" spans="1:22" x14ac:dyDescent="0.2">
      <c r="A141" s="3" t="s">
        <v>23</v>
      </c>
      <c r="B141" s="3" t="s">
        <v>25</v>
      </c>
      <c r="C141" s="3" t="s">
        <v>50</v>
      </c>
      <c r="D141" s="3" t="b">
        <v>1</v>
      </c>
      <c r="E141" s="3" t="b">
        <v>1</v>
      </c>
      <c r="F141" s="3">
        <f>SUMIFS('Cashflow Projection'!$C$7:$C$24,'Cashflow Projection'!$B$7:$B$24,Sales!$B141,'Cashflow Projection'!$A$7:$A$24,Sales!$A141)</f>
        <v>0</v>
      </c>
      <c r="G141" s="4">
        <v>44887</v>
      </c>
      <c r="H141" s="4">
        <v>45688</v>
      </c>
      <c r="I141" s="3">
        <v>1509900</v>
      </c>
      <c r="J141" s="3">
        <v>196943.4782608696</v>
      </c>
      <c r="K141" s="3">
        <v>1312956.5217391311</v>
      </c>
      <c r="L141" s="3">
        <v>18502.080000000002</v>
      </c>
      <c r="M141" s="3">
        <v>1789</v>
      </c>
      <c r="N141" s="3">
        <v>7549.5</v>
      </c>
      <c r="O141" s="3">
        <v>75495</v>
      </c>
      <c r="P141" s="3">
        <v>19224.37</v>
      </c>
      <c r="Q141" s="3">
        <v>1387340.05</v>
      </c>
      <c r="R141" s="7">
        <f>(SUMIFS(Investors!$M:$M,Investors!$E:$E,Sales!$C141,Investors!$O:$O,FALSE)+SUMIFS(Investors!$S:$S,Investors!$E:$E,Sales!$C141,Investors!$O:$O,FALSE))*$F141</f>
        <v>0</v>
      </c>
      <c r="S141" s="7">
        <f t="shared" si="3"/>
        <v>1387340.05</v>
      </c>
      <c r="T141" s="3" t="b">
        <v>0</v>
      </c>
      <c r="U141" s="4">
        <v>45747</v>
      </c>
      <c r="V141" s="7">
        <v>447298.04584150668</v>
      </c>
    </row>
    <row r="142" spans="1:22" x14ac:dyDescent="0.2">
      <c r="A142" s="3" t="s">
        <v>23</v>
      </c>
      <c r="B142" s="3" t="s">
        <v>208</v>
      </c>
      <c r="C142" s="3" t="s">
        <v>228</v>
      </c>
      <c r="D142" s="3" t="b">
        <v>1</v>
      </c>
      <c r="E142" s="3" t="b">
        <v>1</v>
      </c>
      <c r="F142" s="3">
        <f>SUMIFS('Cashflow Projection'!$C$7:$C$24,'Cashflow Projection'!$B$7:$B$24,Sales!$B142,'Cashflow Projection'!$A$7:$A$24,Sales!$A142)</f>
        <v>1</v>
      </c>
      <c r="G142" s="4">
        <v>44908</v>
      </c>
      <c r="H142" s="4">
        <v>45688</v>
      </c>
      <c r="I142" s="3">
        <v>1579900</v>
      </c>
      <c r="J142" s="3">
        <v>206073.91304347821</v>
      </c>
      <c r="K142" s="3">
        <v>1373826.086956522</v>
      </c>
      <c r="L142" s="3">
        <v>18502.080000000002</v>
      </c>
      <c r="M142" s="3">
        <v>1789</v>
      </c>
      <c r="N142" s="3">
        <v>7899.5</v>
      </c>
      <c r="O142" s="3">
        <v>78995</v>
      </c>
      <c r="P142" s="3">
        <v>19224.37</v>
      </c>
      <c r="Q142" s="3">
        <v>1453490.05</v>
      </c>
      <c r="R142" s="7">
        <f>(SUMIFS(Investors!$M:$M,Investors!$E:$E,Sales!$C142,Investors!$O:$O,FALSE)+SUMIFS(Investors!$S:$S,Investors!$E:$E,Sales!$C142,Investors!$O:$O,FALSE))*$F142</f>
        <v>186816.78082191781</v>
      </c>
      <c r="S142" s="7">
        <f t="shared" si="3"/>
        <v>1266673.2691780822</v>
      </c>
      <c r="T142" s="3" t="b">
        <v>0</v>
      </c>
      <c r="U142" s="4">
        <v>45747</v>
      </c>
      <c r="V142" s="7">
        <v>313362.84349609591</v>
      </c>
    </row>
    <row r="143" spans="1:22" x14ac:dyDescent="0.2">
      <c r="A143" s="3" t="s">
        <v>23</v>
      </c>
      <c r="B143" s="3" t="s">
        <v>208</v>
      </c>
      <c r="C143" s="3" t="s">
        <v>266</v>
      </c>
      <c r="D143" s="3" t="b">
        <v>1</v>
      </c>
      <c r="E143" s="3" t="b">
        <v>1</v>
      </c>
      <c r="F143" s="3">
        <f>SUMIFS('Cashflow Projection'!$C$7:$C$24,'Cashflow Projection'!$B$7:$B$24,Sales!$B143,'Cashflow Projection'!$A$7:$A$24,Sales!$A143)</f>
        <v>1</v>
      </c>
      <c r="G143" s="4">
        <v>44999</v>
      </c>
      <c r="H143" s="4">
        <v>45688</v>
      </c>
      <c r="I143" s="3">
        <v>1599900</v>
      </c>
      <c r="J143" s="3">
        <v>208682.60869565219</v>
      </c>
      <c r="K143" s="3">
        <v>1391217.3913043479</v>
      </c>
      <c r="L143" s="3">
        <v>18502.080000000002</v>
      </c>
      <c r="M143" s="3">
        <v>1789</v>
      </c>
      <c r="N143" s="3">
        <v>7999.5</v>
      </c>
      <c r="O143" s="3">
        <v>79995</v>
      </c>
      <c r="P143" s="3">
        <v>19224.37</v>
      </c>
      <c r="Q143" s="3">
        <v>1472390.05</v>
      </c>
      <c r="R143" s="7">
        <f>(SUMIFS(Investors!$M:$M,Investors!$E:$E,Sales!$C143,Investors!$O:$O,FALSE)+SUMIFS(Investors!$S:$S,Investors!$E:$E,Sales!$C143,Investors!$O:$O,FALSE))*$F143</f>
        <v>1209251.6438356163</v>
      </c>
      <c r="S143" s="7">
        <f t="shared" si="3"/>
        <v>263138.40616438375</v>
      </c>
      <c r="T143" s="3" t="b">
        <v>0</v>
      </c>
      <c r="U143" s="4">
        <v>45747</v>
      </c>
      <c r="V143" s="7">
        <v>263138.40616438352</v>
      </c>
    </row>
    <row r="144" spans="1:22" x14ac:dyDescent="0.2">
      <c r="A144" s="3" t="s">
        <v>23</v>
      </c>
      <c r="B144" s="3" t="s">
        <v>208</v>
      </c>
      <c r="C144" s="3" t="s">
        <v>993</v>
      </c>
      <c r="D144" s="3" t="b">
        <v>0</v>
      </c>
      <c r="E144" s="3" t="b">
        <v>0</v>
      </c>
      <c r="F144" s="3">
        <f>SUMIFS('Cashflow Projection'!$C$7:$C$24,'Cashflow Projection'!$B$7:$B$24,Sales!$B144,'Cashflow Projection'!$A$7:$A$24,Sales!$A144)</f>
        <v>1</v>
      </c>
      <c r="G144" s="4">
        <v>45471</v>
      </c>
      <c r="H144" s="4">
        <v>45471</v>
      </c>
      <c r="I144" s="3">
        <v>1449900</v>
      </c>
      <c r="J144" s="3">
        <v>0</v>
      </c>
      <c r="K144" s="3">
        <v>1260782.6086956521</v>
      </c>
      <c r="L144" s="3">
        <v>18502.080000000002</v>
      </c>
      <c r="M144" s="3">
        <v>1789</v>
      </c>
      <c r="N144" s="3">
        <v>7249.5</v>
      </c>
      <c r="O144" s="3">
        <v>72495</v>
      </c>
      <c r="P144" s="3">
        <v>19224.37</v>
      </c>
      <c r="Q144" s="3">
        <v>1330640.05</v>
      </c>
      <c r="R144" s="7">
        <f>(SUMIFS(Investors!$M:$M,Investors!$E:$E,Sales!$C144,Investors!$O:$O,FALSE)+SUMIFS(Investors!$S:$S,Investors!$E:$E,Sales!$C144,Investors!$O:$O,FALSE))*$F144</f>
        <v>0</v>
      </c>
      <c r="S144" s="7">
        <f t="shared" si="3"/>
        <v>879362.5</v>
      </c>
      <c r="T144" s="3" t="b">
        <v>1</v>
      </c>
      <c r="U144" s="4">
        <v>45504</v>
      </c>
      <c r="V144" s="7">
        <v>879362.5</v>
      </c>
    </row>
    <row r="145" spans="1:22" x14ac:dyDescent="0.2">
      <c r="A145" s="3" t="s">
        <v>23</v>
      </c>
      <c r="B145" s="3" t="s">
        <v>208</v>
      </c>
      <c r="C145" s="3" t="s">
        <v>302</v>
      </c>
      <c r="D145" s="3" t="b">
        <v>1</v>
      </c>
      <c r="E145" s="3" t="b">
        <v>1</v>
      </c>
      <c r="F145" s="3">
        <f>SUMIFS('Cashflow Projection'!$C$7:$C$24,'Cashflow Projection'!$B$7:$B$24,Sales!$B145,'Cashflow Projection'!$A$7:$A$24,Sales!$A145)</f>
        <v>1</v>
      </c>
      <c r="G145" s="4">
        <v>44974</v>
      </c>
      <c r="H145" s="4">
        <v>45688</v>
      </c>
      <c r="I145" s="3">
        <v>1579900</v>
      </c>
      <c r="J145" s="3">
        <v>206073.91304347821</v>
      </c>
      <c r="K145" s="3">
        <v>1373826.086956522</v>
      </c>
      <c r="L145" s="3">
        <v>18502.080000000002</v>
      </c>
      <c r="M145" s="3">
        <v>1789</v>
      </c>
      <c r="N145" s="3">
        <v>7899.5</v>
      </c>
      <c r="O145" s="3">
        <v>78995</v>
      </c>
      <c r="P145" s="3">
        <v>19224.37</v>
      </c>
      <c r="Q145" s="3">
        <v>1453490.05</v>
      </c>
      <c r="R145" s="7">
        <f>(SUMIFS(Investors!$M:$M,Investors!$E:$E,Sales!$C145,Investors!$O:$O,FALSE)+SUMIFS(Investors!$S:$S,Investors!$E:$E,Sales!$C145,Investors!$O:$O,FALSE))*$F145</f>
        <v>1187469.8630136987</v>
      </c>
      <c r="S145" s="7">
        <f t="shared" si="3"/>
        <v>266020.18698630133</v>
      </c>
      <c r="T145" s="3" t="b">
        <v>0</v>
      </c>
      <c r="U145" s="4">
        <v>45747</v>
      </c>
      <c r="V145" s="7">
        <v>266020.18698630109</v>
      </c>
    </row>
    <row r="146" spans="1:22" x14ac:dyDescent="0.2">
      <c r="A146" s="3" t="s">
        <v>385</v>
      </c>
      <c r="B146" s="3" t="s">
        <v>496</v>
      </c>
      <c r="C146" s="3" t="s">
        <v>553</v>
      </c>
      <c r="D146" s="3" t="b">
        <v>0</v>
      </c>
      <c r="E146" s="3" t="b">
        <v>0</v>
      </c>
      <c r="F146" s="3">
        <f>SUMIFS('Cashflow Projection'!$C$7:$C$24,'Cashflow Projection'!$B$7:$B$24,Sales!$B146,'Cashflow Projection'!$A$7:$A$24,Sales!$A146)</f>
        <v>1</v>
      </c>
      <c r="G146" s="4">
        <v>45428</v>
      </c>
      <c r="H146" s="4">
        <v>45428</v>
      </c>
      <c r="I146" s="3">
        <v>1539900</v>
      </c>
      <c r="J146" s="3">
        <v>200856.5217391304</v>
      </c>
      <c r="K146" s="3">
        <v>1339043.4782608701</v>
      </c>
      <c r="L146" s="3">
        <v>18502.080000000002</v>
      </c>
      <c r="M146" s="3">
        <v>1789</v>
      </c>
      <c r="N146" s="3">
        <v>7699.5</v>
      </c>
      <c r="O146" s="3">
        <v>76995</v>
      </c>
      <c r="P146" s="3">
        <v>19224.37</v>
      </c>
      <c r="Q146" s="3">
        <v>1415690.05</v>
      </c>
      <c r="R146" s="7">
        <f>(SUMIFS(Investors!$M:$M,Investors!$E:$E,Sales!$C146,Investors!$O:$O,FALSE)+SUMIFS(Investors!$S:$S,Investors!$E:$E,Sales!$C146,Investors!$O:$O,FALSE))*$F146</f>
        <v>1317153.4513787671</v>
      </c>
      <c r="S146" s="7">
        <f t="shared" si="3"/>
        <v>98536.598621232901</v>
      </c>
      <c r="T146" s="3" t="b">
        <v>0</v>
      </c>
      <c r="U146" s="4">
        <v>45504</v>
      </c>
      <c r="V146" s="7">
        <v>98536.598621232668</v>
      </c>
    </row>
    <row r="147" spans="1:22" x14ac:dyDescent="0.2">
      <c r="A147" s="3" t="s">
        <v>385</v>
      </c>
      <c r="B147" s="3" t="s">
        <v>387</v>
      </c>
      <c r="C147" s="3" t="s">
        <v>459</v>
      </c>
      <c r="D147" s="3" t="b">
        <v>1</v>
      </c>
      <c r="E147" s="3" t="b">
        <v>0</v>
      </c>
      <c r="F147" s="3">
        <f>SUMIFS('Cashflow Projection'!$C$7:$C$24,'Cashflow Projection'!$B$7:$B$24,Sales!$B147,'Cashflow Projection'!$A$7:$A$24,Sales!$A147)</f>
        <v>1</v>
      </c>
      <c r="G147" s="4">
        <v>45394</v>
      </c>
      <c r="H147" s="4">
        <v>45394</v>
      </c>
      <c r="I147" s="3">
        <v>1489900</v>
      </c>
      <c r="J147" s="3">
        <v>194334.78260869559</v>
      </c>
      <c r="K147" s="3">
        <v>1295565.217391304</v>
      </c>
      <c r="L147" s="3">
        <v>18502.080000000002</v>
      </c>
      <c r="M147" s="3">
        <v>1789</v>
      </c>
      <c r="N147" s="3">
        <v>7449.5</v>
      </c>
      <c r="O147" s="3">
        <v>74495</v>
      </c>
      <c r="P147" s="3">
        <v>19224.37</v>
      </c>
      <c r="Q147" s="3">
        <v>1368440.05</v>
      </c>
      <c r="R147" s="7">
        <f>(SUMIFS(Investors!$M:$M,Investors!$E:$E,Sales!$C147,Investors!$O:$O,FALSE)+SUMIFS(Investors!$S:$S,Investors!$E:$E,Sales!$C147,Investors!$O:$O,FALSE))*$F147</f>
        <v>1342448.5850816439</v>
      </c>
      <c r="S147" s="7">
        <f t="shared" si="3"/>
        <v>25991.464918356156</v>
      </c>
      <c r="T147" s="3" t="b">
        <v>0</v>
      </c>
      <c r="U147" s="4">
        <v>45443</v>
      </c>
      <c r="V147" s="7">
        <v>25991.46491835592</v>
      </c>
    </row>
    <row r="148" spans="1:22" x14ac:dyDescent="0.2">
      <c r="A148" s="3" t="s">
        <v>385</v>
      </c>
      <c r="B148" s="3" t="s">
        <v>563</v>
      </c>
      <c r="C148" s="3" t="s">
        <v>580</v>
      </c>
      <c r="D148" s="3" t="b">
        <v>0</v>
      </c>
      <c r="E148" s="3" t="b">
        <v>0</v>
      </c>
      <c r="F148" s="3">
        <f>SUMIFS('Cashflow Projection'!$C$7:$C$24,'Cashflow Projection'!$B$7:$B$24,Sales!$B148,'Cashflow Projection'!$A$7:$A$24,Sales!$A148)</f>
        <v>0</v>
      </c>
      <c r="G148" s="4">
        <v>45685</v>
      </c>
      <c r="H148" s="4">
        <v>45685</v>
      </c>
      <c r="I148" s="3">
        <v>1499900</v>
      </c>
      <c r="J148" s="3">
        <v>195639.13043478259</v>
      </c>
      <c r="K148" s="3">
        <v>1304260.869565218</v>
      </c>
      <c r="L148" s="3">
        <v>18502.080000000002</v>
      </c>
      <c r="M148" s="3">
        <v>1789</v>
      </c>
      <c r="N148" s="3">
        <v>7499.5</v>
      </c>
      <c r="O148" s="3">
        <v>74995</v>
      </c>
      <c r="P148" s="3">
        <v>19224.37</v>
      </c>
      <c r="Q148" s="3">
        <v>1377890.05</v>
      </c>
      <c r="R148" s="7">
        <f>(SUMIFS(Investors!$M:$M,Investors!$E:$E,Sales!$C148,Investors!$O:$O,FALSE)+SUMIFS(Investors!$S:$S,Investors!$E:$E,Sales!$C148,Investors!$O:$O,FALSE))*$F148</f>
        <v>0</v>
      </c>
      <c r="S148" s="7">
        <f t="shared" si="3"/>
        <v>1377890.05</v>
      </c>
      <c r="T148" s="3" t="b">
        <v>0</v>
      </c>
      <c r="U148" s="4">
        <v>45747</v>
      </c>
      <c r="V148" s="7">
        <v>-83085.29246575362</v>
      </c>
    </row>
    <row r="149" spans="1:22" x14ac:dyDescent="0.2">
      <c r="A149" s="3" t="s">
        <v>385</v>
      </c>
      <c r="B149" s="3" t="s">
        <v>787</v>
      </c>
      <c r="C149" s="3" t="s">
        <v>792</v>
      </c>
      <c r="D149" s="3" t="b">
        <v>0</v>
      </c>
      <c r="E149" s="3" t="b">
        <v>0</v>
      </c>
      <c r="F149" s="3">
        <f>SUMIFS('Cashflow Projection'!$C$7:$C$24,'Cashflow Projection'!$B$7:$B$24,Sales!$B149,'Cashflow Projection'!$A$7:$A$24,Sales!$A149)</f>
        <v>0</v>
      </c>
      <c r="G149" s="4">
        <v>45450</v>
      </c>
      <c r="H149" s="4">
        <v>45450</v>
      </c>
      <c r="I149" s="3">
        <v>1679900</v>
      </c>
      <c r="J149" s="3">
        <v>219117.39130434781</v>
      </c>
      <c r="K149" s="3">
        <v>1460782.6086956521</v>
      </c>
      <c r="L149" s="3">
        <v>18502.080000000002</v>
      </c>
      <c r="M149" s="3">
        <v>1789</v>
      </c>
      <c r="N149" s="3">
        <v>8399.5</v>
      </c>
      <c r="O149" s="3">
        <v>83995</v>
      </c>
      <c r="P149" s="3">
        <v>19224.37</v>
      </c>
      <c r="Q149" s="3">
        <v>1547990.05</v>
      </c>
      <c r="R149" s="7">
        <f>(SUMIFS(Investors!$M:$M,Investors!$E:$E,Sales!$C149,Investors!$O:$O,FALSE)+SUMIFS(Investors!$S:$S,Investors!$E:$E,Sales!$C149,Investors!$O:$O,FALSE))*$F149</f>
        <v>0</v>
      </c>
      <c r="S149" s="7">
        <f t="shared" si="3"/>
        <v>1547990.05</v>
      </c>
      <c r="T149" s="3" t="b">
        <v>0</v>
      </c>
      <c r="U149" s="4">
        <v>45504</v>
      </c>
      <c r="V149" s="7">
        <v>238583.20068493139</v>
      </c>
    </row>
    <row r="150" spans="1:22" x14ac:dyDescent="0.2">
      <c r="A150" s="3" t="s">
        <v>385</v>
      </c>
      <c r="B150" s="3" t="s">
        <v>766</v>
      </c>
      <c r="C150" s="3" t="s">
        <v>780</v>
      </c>
      <c r="D150" s="3" t="b">
        <v>0</v>
      </c>
      <c r="E150" s="3" t="b">
        <v>0</v>
      </c>
      <c r="F150" s="3">
        <f>SUMIFS('Cashflow Projection'!$C$7:$C$24,'Cashflow Projection'!$B$7:$B$24,Sales!$B150,'Cashflow Projection'!$A$7:$A$24,Sales!$A150)</f>
        <v>0</v>
      </c>
      <c r="G150" s="4">
        <v>45499</v>
      </c>
      <c r="H150" s="4">
        <v>45516</v>
      </c>
      <c r="I150" s="3">
        <v>1499900</v>
      </c>
      <c r="J150" s="3">
        <v>195639.13043478259</v>
      </c>
      <c r="K150" s="3">
        <v>1304260.869565218</v>
      </c>
      <c r="L150" s="3">
        <v>18502.080000000002</v>
      </c>
      <c r="M150" s="3">
        <v>1789</v>
      </c>
      <c r="N150" s="3">
        <v>7499.5</v>
      </c>
      <c r="O150" s="3">
        <v>74995</v>
      </c>
      <c r="P150" s="3">
        <v>19224.37</v>
      </c>
      <c r="Q150" s="3">
        <v>1377890.05</v>
      </c>
      <c r="R150" s="7">
        <f>(SUMIFS(Investors!$M:$M,Investors!$E:$E,Sales!$C150,Investors!$O:$O,FALSE)+SUMIFS(Investors!$S:$S,Investors!$E:$E,Sales!$C150,Investors!$O:$O,FALSE))*$F150</f>
        <v>0</v>
      </c>
      <c r="S150" s="7">
        <f t="shared" si="3"/>
        <v>1377890.05</v>
      </c>
      <c r="T150" s="3" t="b">
        <v>0</v>
      </c>
      <c r="U150" s="4">
        <v>45565</v>
      </c>
      <c r="V150" s="7">
        <v>-1156.525342465844</v>
      </c>
    </row>
    <row r="151" spans="1:22" x14ac:dyDescent="0.2">
      <c r="A151" s="3" t="s">
        <v>385</v>
      </c>
      <c r="B151" s="3" t="s">
        <v>604</v>
      </c>
      <c r="C151" s="3" t="s">
        <v>642</v>
      </c>
      <c r="D151" s="3" t="b">
        <v>0</v>
      </c>
      <c r="E151" s="3" t="b">
        <v>0</v>
      </c>
      <c r="F151" s="3">
        <f>SUMIFS('Cashflow Projection'!$C$7:$C$24,'Cashflow Projection'!$B$7:$B$24,Sales!$B151,'Cashflow Projection'!$A$7:$A$24,Sales!$A151)</f>
        <v>0</v>
      </c>
      <c r="G151" s="4">
        <v>45523</v>
      </c>
      <c r="H151" s="4">
        <v>45523</v>
      </c>
      <c r="I151" s="3">
        <v>1499900</v>
      </c>
      <c r="J151" s="3">
        <v>195639.13043478259</v>
      </c>
      <c r="K151" s="3">
        <v>1304260.869565218</v>
      </c>
      <c r="L151" s="3">
        <v>18502.080000000002</v>
      </c>
      <c r="M151" s="3">
        <v>1789</v>
      </c>
      <c r="N151" s="3">
        <v>7499.5</v>
      </c>
      <c r="O151" s="3">
        <v>74995</v>
      </c>
      <c r="P151" s="3">
        <v>19224.37</v>
      </c>
      <c r="Q151" s="3">
        <v>1377890.05</v>
      </c>
      <c r="R151" s="7">
        <f>(SUMIFS(Investors!$M:$M,Investors!$E:$E,Sales!$C151,Investors!$O:$O,FALSE)+SUMIFS(Investors!$S:$S,Investors!$E:$E,Sales!$C151,Investors!$O:$O,FALSE))*$F151</f>
        <v>0</v>
      </c>
      <c r="S151" s="7">
        <f t="shared" si="3"/>
        <v>1377890.05</v>
      </c>
      <c r="T151" s="3" t="b">
        <v>0</v>
      </c>
      <c r="U151" s="4">
        <v>45565</v>
      </c>
      <c r="V151" s="7">
        <v>83683.944125479087</v>
      </c>
    </row>
    <row r="152" spans="1:22" x14ac:dyDescent="0.2">
      <c r="A152" s="3" t="s">
        <v>385</v>
      </c>
      <c r="B152" s="3" t="s">
        <v>387</v>
      </c>
      <c r="C152" s="3" t="s">
        <v>468</v>
      </c>
      <c r="D152" s="3" t="b">
        <v>1</v>
      </c>
      <c r="E152" s="3" t="b">
        <v>0</v>
      </c>
      <c r="F152" s="3">
        <f>SUMIFS('Cashflow Projection'!$C$7:$C$24,'Cashflow Projection'!$B$7:$B$24,Sales!$B152,'Cashflow Projection'!$A$7:$A$24,Sales!$A152)</f>
        <v>1</v>
      </c>
      <c r="G152" s="4">
        <v>45394</v>
      </c>
      <c r="H152" s="4">
        <v>45394</v>
      </c>
      <c r="I152" s="3">
        <v>1509900</v>
      </c>
      <c r="J152" s="3">
        <v>196943.4782608696</v>
      </c>
      <c r="K152" s="3">
        <v>1312956.5217391311</v>
      </c>
      <c r="L152" s="3">
        <v>18502.080000000002</v>
      </c>
      <c r="M152" s="3">
        <v>1789</v>
      </c>
      <c r="N152" s="3">
        <v>7549.5</v>
      </c>
      <c r="O152" s="3">
        <v>75495</v>
      </c>
      <c r="P152" s="3">
        <v>19224.37</v>
      </c>
      <c r="Q152" s="3">
        <v>1387340.05</v>
      </c>
      <c r="R152" s="7">
        <f>(SUMIFS(Investors!$M:$M,Investors!$E:$E,Sales!$C152,Investors!$O:$O,FALSE)+SUMIFS(Investors!$S:$S,Investors!$E:$E,Sales!$C152,Investors!$O:$O,FALSE))*$F152</f>
        <v>1393202.7397260275</v>
      </c>
      <c r="S152" s="7">
        <f t="shared" si="3"/>
        <v>-5862.6897260274272</v>
      </c>
      <c r="T152" s="3" t="b">
        <v>0</v>
      </c>
      <c r="U152" s="4">
        <v>45443</v>
      </c>
      <c r="V152" s="7">
        <v>-5862.6897260276601</v>
      </c>
    </row>
    <row r="153" spans="1:22" x14ac:dyDescent="0.2">
      <c r="A153" s="3" t="s">
        <v>385</v>
      </c>
      <c r="B153" s="3" t="s">
        <v>387</v>
      </c>
      <c r="C153" s="3" t="s">
        <v>487</v>
      </c>
      <c r="D153" s="3" t="b">
        <v>0</v>
      </c>
      <c r="E153" s="3" t="b">
        <v>0</v>
      </c>
      <c r="F153" s="3">
        <f>SUMIFS('Cashflow Projection'!$C$7:$C$24,'Cashflow Projection'!$B$7:$B$24,Sales!$B153,'Cashflow Projection'!$A$7:$A$24,Sales!$A153)</f>
        <v>1</v>
      </c>
      <c r="G153" s="4">
        <v>45449</v>
      </c>
      <c r="H153" s="4">
        <v>45449</v>
      </c>
      <c r="I153" s="3">
        <v>1469900</v>
      </c>
      <c r="J153" s="3">
        <v>191726.0869565217</v>
      </c>
      <c r="K153" s="3">
        <v>1278173.913043478</v>
      </c>
      <c r="L153" s="3">
        <v>18502.080000000002</v>
      </c>
      <c r="M153" s="3">
        <v>1789</v>
      </c>
      <c r="N153" s="3">
        <v>7349.5</v>
      </c>
      <c r="O153" s="3">
        <v>73495</v>
      </c>
      <c r="P153" s="3">
        <v>19224.37</v>
      </c>
      <c r="Q153" s="3">
        <v>1349540.05</v>
      </c>
      <c r="R153" s="7">
        <f>(SUMIFS(Investors!$M:$M,Investors!$E:$E,Sales!$C153,Investors!$O:$O,FALSE)+SUMIFS(Investors!$S:$S,Investors!$E:$E,Sales!$C153,Investors!$O:$O,FALSE))*$F153</f>
        <v>1315369.9702890411</v>
      </c>
      <c r="S153" s="7">
        <f t="shared" si="3"/>
        <v>34170.079710958991</v>
      </c>
      <c r="T153" s="3" t="b">
        <v>0</v>
      </c>
      <c r="U153" s="4">
        <v>45504</v>
      </c>
      <c r="V153" s="7">
        <v>34170.079710958758</v>
      </c>
    </row>
    <row r="154" spans="1:22" x14ac:dyDescent="0.2">
      <c r="A154" s="3" t="s">
        <v>385</v>
      </c>
      <c r="B154" s="3" t="s">
        <v>604</v>
      </c>
      <c r="C154" s="3" t="s">
        <v>621</v>
      </c>
      <c r="D154" s="3" t="b">
        <v>0</v>
      </c>
      <c r="E154" s="3" t="b">
        <v>0</v>
      </c>
      <c r="F154" s="3">
        <f>SUMIFS('Cashflow Projection'!$C$7:$C$24,'Cashflow Projection'!$B$7:$B$24,Sales!$B154,'Cashflow Projection'!$A$7:$A$24,Sales!$A154)</f>
        <v>0</v>
      </c>
      <c r="G154" s="4">
        <v>45523</v>
      </c>
      <c r="H154" s="4">
        <v>45523</v>
      </c>
      <c r="I154" s="3">
        <v>1449900</v>
      </c>
      <c r="J154" s="3">
        <v>189117.39130434781</v>
      </c>
      <c r="K154" s="3">
        <v>1260782.6086956521</v>
      </c>
      <c r="L154" s="3">
        <v>18502.080000000002</v>
      </c>
      <c r="M154" s="3">
        <v>1789</v>
      </c>
      <c r="N154" s="3">
        <v>7249.5</v>
      </c>
      <c r="O154" s="3">
        <v>72495</v>
      </c>
      <c r="P154" s="3">
        <v>19224.37</v>
      </c>
      <c r="Q154" s="3">
        <v>1330640.05</v>
      </c>
      <c r="R154" s="7">
        <f>(SUMIFS(Investors!$M:$M,Investors!$E:$E,Sales!$C154,Investors!$O:$O,FALSE)+SUMIFS(Investors!$S:$S,Investors!$E:$E,Sales!$C154,Investors!$O:$O,FALSE))*$F154</f>
        <v>0</v>
      </c>
      <c r="S154" s="7">
        <f t="shared" si="3"/>
        <v>1330640.05</v>
      </c>
      <c r="T154" s="3" t="b">
        <v>0</v>
      </c>
      <c r="U154" s="4">
        <v>45565</v>
      </c>
      <c r="V154" s="7">
        <v>-5890.4552454794757</v>
      </c>
    </row>
    <row r="155" spans="1:22" x14ac:dyDescent="0.2">
      <c r="A155" s="3" t="s">
        <v>385</v>
      </c>
      <c r="B155" s="3" t="s">
        <v>726</v>
      </c>
      <c r="C155" s="3" t="s">
        <v>738</v>
      </c>
      <c r="D155" s="3" t="b">
        <v>0</v>
      </c>
      <c r="E155" s="3" t="b">
        <v>0</v>
      </c>
      <c r="F155" s="3">
        <f>SUMIFS('Cashflow Projection'!$C$7:$C$24,'Cashflow Projection'!$B$7:$B$24,Sales!$B155,'Cashflow Projection'!$A$7:$A$24,Sales!$A155)</f>
        <v>0</v>
      </c>
      <c r="G155" s="4">
        <v>45510</v>
      </c>
      <c r="H155" s="4">
        <v>45510</v>
      </c>
      <c r="I155" s="3">
        <v>1529900</v>
      </c>
      <c r="J155" s="3">
        <v>199552.17391304349</v>
      </c>
      <c r="K155" s="3">
        <v>1330347.826086957</v>
      </c>
      <c r="L155" s="3">
        <v>18502.080000000002</v>
      </c>
      <c r="M155" s="3">
        <v>1789</v>
      </c>
      <c r="N155" s="3">
        <v>7649.5</v>
      </c>
      <c r="O155" s="3">
        <v>76495</v>
      </c>
      <c r="P155" s="3">
        <v>19224.37</v>
      </c>
      <c r="Q155" s="3">
        <v>1406240.05</v>
      </c>
      <c r="R155" s="7">
        <f>(SUMIFS(Investors!$M:$M,Investors!$E:$E,Sales!$C155,Investors!$O:$O,FALSE)+SUMIFS(Investors!$S:$S,Investors!$E:$E,Sales!$C155,Investors!$O:$O,FALSE))*$F155</f>
        <v>0</v>
      </c>
      <c r="S155" s="7">
        <f t="shared" si="3"/>
        <v>1406240.05</v>
      </c>
      <c r="T155" s="3" t="b">
        <v>0</v>
      </c>
      <c r="U155" s="4">
        <v>45565</v>
      </c>
      <c r="V155" s="7">
        <v>21813.988819520451</v>
      </c>
    </row>
    <row r="156" spans="1:22" x14ac:dyDescent="0.2">
      <c r="A156" s="3" t="s">
        <v>385</v>
      </c>
      <c r="B156" s="3" t="s">
        <v>726</v>
      </c>
      <c r="C156" s="3" t="s">
        <v>746</v>
      </c>
      <c r="D156" s="3" t="b">
        <v>0</v>
      </c>
      <c r="E156" s="3" t="b">
        <v>0</v>
      </c>
      <c r="F156" s="3">
        <f>SUMIFS('Cashflow Projection'!$C$7:$C$24,'Cashflow Projection'!$B$7:$B$24,Sales!$B156,'Cashflow Projection'!$A$7:$A$24,Sales!$A156)</f>
        <v>0</v>
      </c>
      <c r="G156" s="4">
        <v>45510</v>
      </c>
      <c r="H156" s="4">
        <v>45510</v>
      </c>
      <c r="I156" s="3">
        <v>1529900</v>
      </c>
      <c r="J156" s="3">
        <v>199552.17391304349</v>
      </c>
      <c r="K156" s="3">
        <v>1330347.826086957</v>
      </c>
      <c r="L156" s="3">
        <v>18502.080000000002</v>
      </c>
      <c r="M156" s="3">
        <v>1789</v>
      </c>
      <c r="N156" s="3">
        <v>7649.5</v>
      </c>
      <c r="O156" s="3">
        <v>76495</v>
      </c>
      <c r="P156" s="3">
        <v>19224.37</v>
      </c>
      <c r="Q156" s="3">
        <v>1406240.05</v>
      </c>
      <c r="R156" s="7">
        <f>(SUMIFS(Investors!$M:$M,Investors!$E:$E,Sales!$C156,Investors!$O:$O,FALSE)+SUMIFS(Investors!$S:$S,Investors!$E:$E,Sales!$C156,Investors!$O:$O,FALSE))*$F156</f>
        <v>0</v>
      </c>
      <c r="S156" s="7">
        <f t="shared" si="3"/>
        <v>1406240.05</v>
      </c>
      <c r="T156" s="3" t="b">
        <v>0</v>
      </c>
      <c r="U156" s="4">
        <v>45565</v>
      </c>
      <c r="V156" s="7">
        <v>-1053.100684931502</v>
      </c>
    </row>
    <row r="157" spans="1:22" x14ac:dyDescent="0.2">
      <c r="A157" s="3" t="s">
        <v>385</v>
      </c>
      <c r="B157" s="3" t="s">
        <v>563</v>
      </c>
      <c r="C157" s="3" t="s">
        <v>567</v>
      </c>
      <c r="D157" s="3" t="b">
        <v>0</v>
      </c>
      <c r="E157" s="3" t="b">
        <v>0</v>
      </c>
      <c r="F157" s="3">
        <f>SUMIFS('Cashflow Projection'!$C$7:$C$24,'Cashflow Projection'!$B$7:$B$24,Sales!$B157,'Cashflow Projection'!$A$7:$A$24,Sales!$A157)</f>
        <v>0</v>
      </c>
      <c r="G157" s="4">
        <v>45685</v>
      </c>
      <c r="H157" s="4">
        <v>45685</v>
      </c>
      <c r="I157" s="3">
        <v>1649900</v>
      </c>
      <c r="J157" s="3">
        <v>215204.34782608689</v>
      </c>
      <c r="K157" s="3">
        <v>1434695.6521739131</v>
      </c>
      <c r="L157" s="3">
        <v>18502.080000000002</v>
      </c>
      <c r="M157" s="3">
        <v>1789</v>
      </c>
      <c r="N157" s="3">
        <v>8249.5</v>
      </c>
      <c r="O157" s="3">
        <v>82495</v>
      </c>
      <c r="P157" s="3">
        <v>19224.37</v>
      </c>
      <c r="Q157" s="3">
        <v>1519640.05</v>
      </c>
      <c r="R157" s="7">
        <f>(SUMIFS(Investors!$M:$M,Investors!$E:$E,Sales!$C157,Investors!$O:$O,FALSE)+SUMIFS(Investors!$S:$S,Investors!$E:$E,Sales!$C157,Investors!$O:$O,FALSE))*$F157</f>
        <v>0</v>
      </c>
      <c r="S157" s="7">
        <f t="shared" si="3"/>
        <v>1519640.05</v>
      </c>
      <c r="T157" s="3" t="b">
        <v>0</v>
      </c>
      <c r="U157" s="4">
        <v>45747</v>
      </c>
      <c r="V157" s="7">
        <v>1383822.8524</v>
      </c>
    </row>
    <row r="158" spans="1:22" x14ac:dyDescent="0.2">
      <c r="A158" s="3" t="s">
        <v>385</v>
      </c>
      <c r="B158" s="3" t="s">
        <v>726</v>
      </c>
      <c r="C158" s="3" t="s">
        <v>736</v>
      </c>
      <c r="D158" s="3" t="b">
        <v>0</v>
      </c>
      <c r="E158" s="3" t="b">
        <v>0</v>
      </c>
      <c r="F158" s="3">
        <f>SUMIFS('Cashflow Projection'!$C$7:$C$24,'Cashflow Projection'!$B$7:$B$24,Sales!$B158,'Cashflow Projection'!$A$7:$A$24,Sales!$A158)</f>
        <v>0</v>
      </c>
      <c r="G158" s="4">
        <v>45510</v>
      </c>
      <c r="H158" s="4">
        <v>45510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3">
        <v>1377890.05</v>
      </c>
      <c r="R158" s="7">
        <f>(SUMIFS(Investors!$M:$M,Investors!$E:$E,Sales!$C158,Investors!$O:$O,FALSE)+SUMIFS(Investors!$S:$S,Investors!$E:$E,Sales!$C158,Investors!$O:$O,FALSE))*$F158</f>
        <v>0</v>
      </c>
      <c r="S158" s="7">
        <f t="shared" si="3"/>
        <v>1377890.05</v>
      </c>
      <c r="T158" s="3" t="b">
        <v>0</v>
      </c>
      <c r="U158" s="4">
        <v>45565</v>
      </c>
      <c r="V158" s="7">
        <v>-40335.673834452173</v>
      </c>
    </row>
    <row r="159" spans="1:22" x14ac:dyDescent="0.2">
      <c r="A159" s="3" t="s">
        <v>954</v>
      </c>
      <c r="B159" s="3" t="s">
        <v>208</v>
      </c>
      <c r="C159" s="3" t="s">
        <v>994</v>
      </c>
      <c r="D159" s="3" t="b">
        <v>1</v>
      </c>
      <c r="E159" s="3" t="b">
        <v>1</v>
      </c>
      <c r="F159" s="3">
        <f>SUMIFS('Cashflow Projection'!$C$7:$C$24,'Cashflow Projection'!$B$7:$B$24,Sales!$B159,'Cashflow Projection'!$A$7:$A$24,Sales!$A159)</f>
        <v>1</v>
      </c>
      <c r="G159" s="4">
        <v>45281</v>
      </c>
      <c r="H159" s="4">
        <v>45688</v>
      </c>
      <c r="I159" s="3">
        <v>1579900</v>
      </c>
      <c r="J159" s="3">
        <v>206073.91304347821</v>
      </c>
      <c r="K159" s="3">
        <v>1373826.086956522</v>
      </c>
      <c r="L159" s="3">
        <v>18502.080000000002</v>
      </c>
      <c r="M159" s="3">
        <v>1789</v>
      </c>
      <c r="N159" s="3">
        <v>7899.5</v>
      </c>
      <c r="O159" s="3">
        <v>78995</v>
      </c>
      <c r="P159" s="3">
        <v>19224.37</v>
      </c>
      <c r="Q159" s="3">
        <v>1453490.05</v>
      </c>
      <c r="R159" s="7">
        <f>(SUMIFS(Investors!$M:$M,Investors!$E:$E,Sales!$C159,Investors!$O:$O,FALSE)+SUMIFS(Investors!$S:$S,Investors!$E:$E,Sales!$C159,Investors!$O:$O,FALSE))*$F159</f>
        <v>0</v>
      </c>
      <c r="S159" s="7">
        <f t="shared" si="3"/>
        <v>1453490.05</v>
      </c>
      <c r="T159" s="3" t="b">
        <v>0</v>
      </c>
      <c r="U159" s="4">
        <v>45747</v>
      </c>
      <c r="V159" s="7">
        <v>119092.7721843834</v>
      </c>
    </row>
    <row r="160" spans="1:22" x14ac:dyDescent="0.2">
      <c r="A160" s="3" t="s">
        <v>23</v>
      </c>
      <c r="B160" s="3" t="s">
        <v>25</v>
      </c>
      <c r="C160" s="3" t="s">
        <v>46</v>
      </c>
      <c r="D160" s="3" t="b">
        <v>1</v>
      </c>
      <c r="E160" s="3" t="b">
        <v>1</v>
      </c>
      <c r="F160" s="3">
        <f>SUMIFS('Cashflow Projection'!$C$7:$C$24,'Cashflow Projection'!$B$7:$B$24,Sales!$B160,'Cashflow Projection'!$A$7:$A$24,Sales!$A160)</f>
        <v>0</v>
      </c>
      <c r="G160" s="4">
        <v>44887</v>
      </c>
      <c r="H160" s="4">
        <v>45688</v>
      </c>
      <c r="I160" s="3">
        <v>1519900</v>
      </c>
      <c r="J160" s="3">
        <v>198247.82608695651</v>
      </c>
      <c r="K160" s="3">
        <v>1321652.1739130439</v>
      </c>
      <c r="L160" s="3">
        <v>18502.080000000002</v>
      </c>
      <c r="M160" s="3">
        <v>1789</v>
      </c>
      <c r="N160" s="3">
        <v>7599.5</v>
      </c>
      <c r="O160" s="3">
        <v>75995</v>
      </c>
      <c r="P160" s="3">
        <v>19224.37</v>
      </c>
      <c r="Q160" s="3">
        <v>1396790.05</v>
      </c>
      <c r="R160" s="7">
        <f>(SUMIFS(Investors!$M:$M,Investors!$E:$E,Sales!$C160,Investors!$O:$O,FALSE)+SUMIFS(Investors!$S:$S,Investors!$E:$E,Sales!$C160,Investors!$O:$O,FALSE))*$F160</f>
        <v>0</v>
      </c>
      <c r="S160" s="7">
        <f t="shared" si="3"/>
        <v>1396790.05</v>
      </c>
      <c r="T160" s="3" t="b">
        <v>0</v>
      </c>
      <c r="U160" s="4">
        <v>45747</v>
      </c>
      <c r="V160" s="7">
        <v>249320.87191780799</v>
      </c>
    </row>
    <row r="161" spans="1:22" x14ac:dyDescent="0.2">
      <c r="A161" s="3" t="s">
        <v>23</v>
      </c>
      <c r="B161" s="3" t="s">
        <v>208</v>
      </c>
      <c r="C161" s="3" t="s">
        <v>259</v>
      </c>
      <c r="D161" s="3" t="b">
        <v>1</v>
      </c>
      <c r="E161" s="3" t="b">
        <v>1</v>
      </c>
      <c r="F161" s="3">
        <f>SUMIFS('Cashflow Projection'!$C$7:$C$24,'Cashflow Projection'!$B$7:$B$24,Sales!$B161,'Cashflow Projection'!$A$7:$A$24,Sales!$A161)</f>
        <v>1</v>
      </c>
      <c r="G161" s="4">
        <v>44984</v>
      </c>
      <c r="H161" s="4">
        <v>45688</v>
      </c>
      <c r="I161" s="3">
        <v>1599900</v>
      </c>
      <c r="J161" s="3">
        <v>208682.60869565219</v>
      </c>
      <c r="K161" s="3">
        <v>1391217.3913043479</v>
      </c>
      <c r="L161" s="3">
        <v>18502.080000000002</v>
      </c>
      <c r="M161" s="3">
        <v>1789</v>
      </c>
      <c r="N161" s="3">
        <v>7999.5</v>
      </c>
      <c r="O161" s="3">
        <v>79995</v>
      </c>
      <c r="P161" s="3">
        <v>19224.37</v>
      </c>
      <c r="Q161" s="3">
        <v>1472390.05</v>
      </c>
      <c r="R161" s="7">
        <f>(SUMIFS(Investors!$M:$M,Investors!$E:$E,Sales!$C161,Investors!$O:$O,FALSE)+SUMIFS(Investors!$S:$S,Investors!$E:$E,Sales!$C161,Investors!$O:$O,FALSE))*$F161</f>
        <v>874380.1369863014</v>
      </c>
      <c r="S161" s="7">
        <f t="shared" si="3"/>
        <v>598009.91301369865</v>
      </c>
      <c r="T161" s="3" t="b">
        <v>0</v>
      </c>
      <c r="U161" s="4">
        <v>45747</v>
      </c>
      <c r="V161" s="7">
        <v>305409.15958904102</v>
      </c>
    </row>
    <row r="162" spans="1:22" x14ac:dyDescent="0.2">
      <c r="A162" s="3" t="s">
        <v>23</v>
      </c>
      <c r="B162" s="3" t="s">
        <v>208</v>
      </c>
      <c r="C162" s="3" t="s">
        <v>216</v>
      </c>
      <c r="D162" s="3" t="b">
        <v>1</v>
      </c>
      <c r="E162" s="3" t="b">
        <v>1</v>
      </c>
      <c r="F162" s="3">
        <f>SUMIFS('Cashflow Projection'!$C$7:$C$24,'Cashflow Projection'!$B$7:$B$24,Sales!$B162,'Cashflow Projection'!$A$7:$A$24,Sales!$A162)</f>
        <v>1</v>
      </c>
      <c r="G162" s="4">
        <v>44896</v>
      </c>
      <c r="H162" s="4">
        <v>45688</v>
      </c>
      <c r="I162" s="3">
        <v>1559900</v>
      </c>
      <c r="J162" s="3">
        <v>203465.21739130441</v>
      </c>
      <c r="K162" s="3">
        <v>1356434.782608696</v>
      </c>
      <c r="L162" s="3">
        <v>18502.080000000002</v>
      </c>
      <c r="M162" s="3">
        <v>1789</v>
      </c>
      <c r="N162" s="3">
        <v>7799.5</v>
      </c>
      <c r="O162" s="3">
        <v>77995</v>
      </c>
      <c r="P162" s="3">
        <v>19224.37</v>
      </c>
      <c r="Q162" s="3">
        <v>1434590.05</v>
      </c>
      <c r="R162" s="7">
        <f>(SUMIFS(Investors!$M:$M,Investors!$E:$E,Sales!$C162,Investors!$O:$O,FALSE)+SUMIFS(Investors!$S:$S,Investors!$E:$E,Sales!$C162,Investors!$O:$O,FALSE))*$F162</f>
        <v>1186500.890410959</v>
      </c>
      <c r="S162" s="7">
        <f t="shared" si="3"/>
        <v>248089.15958904102</v>
      </c>
      <c r="T162" s="3" t="b">
        <v>0</v>
      </c>
      <c r="U162" s="4">
        <v>45747</v>
      </c>
      <c r="V162" s="7">
        <v>248089.159589041</v>
      </c>
    </row>
    <row r="163" spans="1:22" x14ac:dyDescent="0.2">
      <c r="A163" s="3" t="s">
        <v>385</v>
      </c>
      <c r="B163" s="3" t="s">
        <v>798</v>
      </c>
      <c r="C163" s="3" t="s">
        <v>797</v>
      </c>
      <c r="D163" s="3" t="b">
        <v>1</v>
      </c>
      <c r="E163" s="3" t="b">
        <v>1</v>
      </c>
      <c r="F163" s="3">
        <f>SUMIFS('Cashflow Projection'!$C$7:$C$24,'Cashflow Projection'!$B$7:$B$24,Sales!$B163,'Cashflow Projection'!$A$7:$A$24,Sales!$A163)</f>
        <v>1</v>
      </c>
      <c r="G163" s="4">
        <v>45310</v>
      </c>
      <c r="H163" s="4">
        <v>45688</v>
      </c>
      <c r="I163" s="3">
        <v>1699900</v>
      </c>
      <c r="J163" s="3">
        <v>221726.0869565217</v>
      </c>
      <c r="K163" s="3">
        <v>1478173.913043478</v>
      </c>
      <c r="L163" s="3">
        <v>18502.080000000002</v>
      </c>
      <c r="M163" s="3">
        <v>1789</v>
      </c>
      <c r="N163" s="3">
        <v>8499.5</v>
      </c>
      <c r="O163" s="3">
        <v>84995</v>
      </c>
      <c r="P163" s="3">
        <v>19224.37</v>
      </c>
      <c r="Q163" s="3">
        <v>1566890.05</v>
      </c>
      <c r="R163" s="7">
        <f>(SUMIFS(Investors!$M:$M,Investors!$E:$E,Sales!$C163,Investors!$O:$O,FALSE)+SUMIFS(Investors!$S:$S,Investors!$E:$E,Sales!$C163,Investors!$O:$O,FALSE))*$F163</f>
        <v>1215814.8684461645</v>
      </c>
      <c r="S163" s="7">
        <f t="shared" si="3"/>
        <v>351075.18155383551</v>
      </c>
      <c r="T163" s="3" t="b">
        <v>0</v>
      </c>
      <c r="U163" s="4">
        <v>45747</v>
      </c>
      <c r="V163" s="7">
        <v>351075.18155383551</v>
      </c>
    </row>
    <row r="164" spans="1:22" x14ac:dyDescent="0.2">
      <c r="A164" s="3" t="s">
        <v>385</v>
      </c>
      <c r="B164" s="3" t="s">
        <v>687</v>
      </c>
      <c r="C164" s="3" t="s">
        <v>688</v>
      </c>
      <c r="D164" s="3" t="b">
        <v>0</v>
      </c>
      <c r="E164" s="3" t="b">
        <v>0</v>
      </c>
      <c r="F164" s="3">
        <f>SUMIFS('Cashflow Projection'!$C$7:$C$24,'Cashflow Projection'!$B$7:$B$24,Sales!$B164,'Cashflow Projection'!$A$7:$A$24,Sales!$A164)</f>
        <v>1</v>
      </c>
      <c r="G164" s="4">
        <v>45552</v>
      </c>
      <c r="H164" s="4">
        <v>45552</v>
      </c>
      <c r="I164" s="3">
        <v>1749900</v>
      </c>
      <c r="J164" s="3">
        <v>228247.82608695651</v>
      </c>
      <c r="K164" s="3">
        <v>1521652.1739130439</v>
      </c>
      <c r="L164" s="3">
        <v>18502.080000000002</v>
      </c>
      <c r="M164" s="3">
        <v>1789</v>
      </c>
      <c r="N164" s="3">
        <v>8749.5</v>
      </c>
      <c r="O164" s="3">
        <v>87495</v>
      </c>
      <c r="P164" s="3">
        <v>19224.37</v>
      </c>
      <c r="Q164" s="3">
        <v>1614140.05</v>
      </c>
      <c r="R164" s="7">
        <f>(SUMIFS(Investors!$M:$M,Investors!$E:$E,Sales!$C164,Investors!$O:$O,FALSE)+SUMIFS(Investors!$S:$S,Investors!$E:$E,Sales!$C164,Investors!$O:$O,FALSE))*$F164</f>
        <v>1373335.7114871233</v>
      </c>
      <c r="S164" s="7">
        <f t="shared" si="3"/>
        <v>240804.33851287677</v>
      </c>
      <c r="T164" s="3" t="b">
        <v>0</v>
      </c>
      <c r="U164" s="4">
        <v>45626</v>
      </c>
      <c r="V164" s="7">
        <v>240804.33851287651</v>
      </c>
    </row>
    <row r="165" spans="1:22" x14ac:dyDescent="0.2">
      <c r="A165" s="3" t="s">
        <v>385</v>
      </c>
      <c r="B165" s="3" t="s">
        <v>387</v>
      </c>
      <c r="C165" s="3" t="s">
        <v>414</v>
      </c>
      <c r="D165" s="3" t="b">
        <v>1</v>
      </c>
      <c r="E165" s="3" t="b">
        <v>1</v>
      </c>
      <c r="F165" s="3">
        <f>SUMIFS('Cashflow Projection'!$C$7:$C$24,'Cashflow Projection'!$B$7:$B$24,Sales!$B165,'Cashflow Projection'!$A$7:$A$24,Sales!$A165)</f>
        <v>1</v>
      </c>
      <c r="G165" s="4">
        <v>45170</v>
      </c>
      <c r="H165" s="4">
        <v>45688</v>
      </c>
      <c r="I165" s="3">
        <v>1619900</v>
      </c>
      <c r="J165" s="3">
        <v>211291.30434782611</v>
      </c>
      <c r="K165" s="3">
        <v>1408608.6956521741</v>
      </c>
      <c r="L165" s="3">
        <v>18502.080000000002</v>
      </c>
      <c r="M165" s="3">
        <v>1789</v>
      </c>
      <c r="N165" s="3">
        <v>8099.5</v>
      </c>
      <c r="O165" s="3">
        <v>80995</v>
      </c>
      <c r="P165" s="3">
        <v>19224.37</v>
      </c>
      <c r="Q165" s="3">
        <v>1491290.05</v>
      </c>
      <c r="R165" s="7">
        <f>(SUMIFS(Investors!$M:$M,Investors!$E:$E,Sales!$C165,Investors!$O:$O,FALSE)+SUMIFS(Investors!$S:$S,Investors!$E:$E,Sales!$C165,Investors!$O:$O,FALSE))*$F165</f>
        <v>1273782.7397260275</v>
      </c>
      <c r="S165" s="7">
        <f t="shared" si="3"/>
        <v>217507.31027397257</v>
      </c>
      <c r="T165" s="3" t="b">
        <v>0</v>
      </c>
      <c r="U165" s="4">
        <v>45747</v>
      </c>
      <c r="V165" s="7">
        <v>217507.31027397231</v>
      </c>
    </row>
    <row r="166" spans="1:22" x14ac:dyDescent="0.2">
      <c r="A166" s="3" t="s">
        <v>385</v>
      </c>
      <c r="B166" s="3" t="s">
        <v>787</v>
      </c>
      <c r="C166" s="3" t="s">
        <v>789</v>
      </c>
      <c r="D166" s="3" t="b">
        <v>0</v>
      </c>
      <c r="E166" s="3" t="b">
        <v>0</v>
      </c>
      <c r="F166" s="3">
        <f>SUMIFS('Cashflow Projection'!$C$7:$C$24,'Cashflow Projection'!$B$7:$B$24,Sales!$B166,'Cashflow Projection'!$A$7:$A$24,Sales!$A166)</f>
        <v>0</v>
      </c>
      <c r="G166" s="4">
        <v>45450</v>
      </c>
      <c r="H166" s="4">
        <v>45450</v>
      </c>
      <c r="I166" s="3">
        <v>1699900</v>
      </c>
      <c r="J166" s="3">
        <v>221726.0869565217</v>
      </c>
      <c r="K166" s="3">
        <v>1478173.913043478</v>
      </c>
      <c r="L166" s="3">
        <v>18502.080000000002</v>
      </c>
      <c r="M166" s="3">
        <v>1789</v>
      </c>
      <c r="N166" s="3">
        <v>8499.5</v>
      </c>
      <c r="O166" s="3">
        <v>84995</v>
      </c>
      <c r="P166" s="3">
        <v>19224.37</v>
      </c>
      <c r="Q166" s="3">
        <v>1566890.05</v>
      </c>
      <c r="R166" s="7">
        <f>(SUMIFS(Investors!$M:$M,Investors!$E:$E,Sales!$C166,Investors!$O:$O,FALSE)+SUMIFS(Investors!$S:$S,Investors!$E:$E,Sales!$C166,Investors!$O:$O,FALSE))*$F166</f>
        <v>0</v>
      </c>
      <c r="S166" s="7">
        <f t="shared" si="3"/>
        <v>1566890.05</v>
      </c>
      <c r="T166" s="3" t="b">
        <v>0</v>
      </c>
      <c r="U166" s="4">
        <v>45504</v>
      </c>
      <c r="V166" s="7">
        <v>350186.11524684908</v>
      </c>
    </row>
    <row r="167" spans="1:22" x14ac:dyDescent="0.2">
      <c r="A167" s="3" t="s">
        <v>385</v>
      </c>
      <c r="B167" s="3" t="s">
        <v>766</v>
      </c>
      <c r="C167" s="3" t="s">
        <v>774</v>
      </c>
      <c r="D167" s="3" t="b">
        <v>0</v>
      </c>
      <c r="E167" s="3" t="b">
        <v>0</v>
      </c>
      <c r="F167" s="3">
        <f>SUMIFS('Cashflow Projection'!$C$7:$C$24,'Cashflow Projection'!$B$7:$B$24,Sales!$B167,'Cashflow Projection'!$A$7:$A$24,Sales!$A167)</f>
        <v>0</v>
      </c>
      <c r="G167" s="4">
        <v>45499</v>
      </c>
      <c r="H167" s="4">
        <v>45516</v>
      </c>
      <c r="I167" s="3">
        <v>1499900</v>
      </c>
      <c r="J167" s="3">
        <v>195639.13043478259</v>
      </c>
      <c r="K167" s="3">
        <v>1304260.869565218</v>
      </c>
      <c r="L167" s="3">
        <v>18502.080000000002</v>
      </c>
      <c r="M167" s="3">
        <v>1789</v>
      </c>
      <c r="N167" s="3">
        <v>7499.5</v>
      </c>
      <c r="O167" s="3">
        <v>74995</v>
      </c>
      <c r="P167" s="3">
        <v>19224.37</v>
      </c>
      <c r="Q167" s="3">
        <v>1377890.05</v>
      </c>
      <c r="R167" s="7">
        <f>(SUMIFS(Investors!$M:$M,Investors!$E:$E,Sales!$C167,Investors!$O:$O,FALSE)+SUMIFS(Investors!$S:$S,Investors!$E:$E,Sales!$C167,Investors!$O:$O,FALSE))*$F167</f>
        <v>0</v>
      </c>
      <c r="S167" s="7">
        <f t="shared" si="3"/>
        <v>1377890.05</v>
      </c>
      <c r="T167" s="3" t="b">
        <v>0</v>
      </c>
      <c r="U167" s="4">
        <v>45565</v>
      </c>
      <c r="V167" s="7">
        <v>91715.122762739658</v>
      </c>
    </row>
    <row r="168" spans="1:22" x14ac:dyDescent="0.2">
      <c r="A168" s="3" t="s">
        <v>385</v>
      </c>
      <c r="B168" s="3" t="s">
        <v>831</v>
      </c>
      <c r="C168" s="3" t="s">
        <v>840</v>
      </c>
      <c r="D168" s="3" t="b">
        <v>0</v>
      </c>
      <c r="E168" s="3" t="b">
        <v>0</v>
      </c>
      <c r="F168" s="3">
        <f>SUMIFS('Cashflow Projection'!$C$7:$C$24,'Cashflow Projection'!$B$7:$B$24,Sales!$B168,'Cashflow Projection'!$A$7:$A$24,Sales!$A168)</f>
        <v>1</v>
      </c>
      <c r="G168" s="4">
        <v>45518</v>
      </c>
      <c r="H168" s="4">
        <v>45518</v>
      </c>
      <c r="I168" s="3">
        <v>1679900</v>
      </c>
      <c r="J168" s="3">
        <v>219117.39130434781</v>
      </c>
      <c r="K168" s="3">
        <v>1460782.6086956521</v>
      </c>
      <c r="L168" s="3">
        <v>18502.080000000002</v>
      </c>
      <c r="M168" s="3">
        <v>1789</v>
      </c>
      <c r="N168" s="3">
        <v>8399.5</v>
      </c>
      <c r="O168" s="3">
        <v>83995</v>
      </c>
      <c r="P168" s="3">
        <v>19224.37</v>
      </c>
      <c r="Q168" s="3">
        <v>1547990.05</v>
      </c>
      <c r="R168" s="7">
        <f>(SUMIFS(Investors!$M:$M,Investors!$E:$E,Sales!$C168,Investors!$O:$O,FALSE)+SUMIFS(Investors!$S:$S,Investors!$E:$E,Sales!$C168,Investors!$O:$O,FALSE))*$F168</f>
        <v>1382286.5232233563</v>
      </c>
      <c r="S168" s="7">
        <f t="shared" si="3"/>
        <v>165703.5267766437</v>
      </c>
      <c r="T168" s="3" t="b">
        <v>0</v>
      </c>
      <c r="U168" s="4">
        <v>45565</v>
      </c>
      <c r="V168" s="7">
        <v>165703.5267766435</v>
      </c>
    </row>
    <row r="169" spans="1:22" x14ac:dyDescent="0.2">
      <c r="A169" s="3" t="s">
        <v>385</v>
      </c>
      <c r="B169" s="3" t="s">
        <v>868</v>
      </c>
      <c r="C169" s="3" t="s">
        <v>898</v>
      </c>
      <c r="D169" s="3" t="b">
        <v>0</v>
      </c>
      <c r="E169" s="3" t="b">
        <v>0</v>
      </c>
      <c r="F169" s="3">
        <f>SUMIFS('Cashflow Projection'!$C$7:$C$24,'Cashflow Projection'!$B$7:$B$24,Sales!$B169,'Cashflow Projection'!$A$7:$A$24,Sales!$A169)</f>
        <v>1</v>
      </c>
      <c r="G169" s="4">
        <v>45456</v>
      </c>
      <c r="H169" s="4">
        <v>45456</v>
      </c>
      <c r="I169" s="3">
        <v>1749900</v>
      </c>
      <c r="J169" s="3">
        <v>228247.82608695651</v>
      </c>
      <c r="K169" s="3">
        <v>1521652.1739130439</v>
      </c>
      <c r="L169" s="3">
        <v>18502.080000000002</v>
      </c>
      <c r="M169" s="3">
        <v>1789</v>
      </c>
      <c r="N169" s="3">
        <v>8749.5</v>
      </c>
      <c r="O169" s="3">
        <v>87495</v>
      </c>
      <c r="P169" s="3">
        <v>19224.37</v>
      </c>
      <c r="Q169" s="3">
        <v>1614140.05</v>
      </c>
      <c r="R169" s="7">
        <f>(SUMIFS(Investors!$M:$M,Investors!$E:$E,Sales!$C169,Investors!$O:$O,FALSE)+SUMIFS(Investors!$S:$S,Investors!$E:$E,Sales!$C169,Investors!$O:$O,FALSE))*$F169</f>
        <v>1426835.6164383562</v>
      </c>
      <c r="S169" s="7">
        <f t="shared" si="3"/>
        <v>187304.43356164382</v>
      </c>
      <c r="T169" s="3" t="b">
        <v>0</v>
      </c>
      <c r="U169" s="4">
        <v>45504</v>
      </c>
      <c r="V169" s="7">
        <v>187304.43356164359</v>
      </c>
    </row>
    <row r="170" spans="1:22" x14ac:dyDescent="0.2">
      <c r="A170" s="3" t="s">
        <v>385</v>
      </c>
      <c r="B170" s="3" t="s">
        <v>651</v>
      </c>
      <c r="C170" s="3" t="s">
        <v>650</v>
      </c>
      <c r="D170" s="3" t="b">
        <v>1</v>
      </c>
      <c r="E170" s="3" t="b">
        <v>0</v>
      </c>
      <c r="F170" s="3">
        <f>SUMIFS('Cashflow Projection'!$C$7:$C$24,'Cashflow Projection'!$B$7:$B$24,Sales!$B170,'Cashflow Projection'!$A$7:$A$24,Sales!$A170)</f>
        <v>1</v>
      </c>
      <c r="G170" s="4">
        <v>45490</v>
      </c>
      <c r="H170" s="4">
        <v>45490</v>
      </c>
      <c r="I170" s="3">
        <v>1690999</v>
      </c>
      <c r="J170" s="3">
        <v>220565.0869565217</v>
      </c>
      <c r="K170" s="3">
        <v>1470433.913043478</v>
      </c>
      <c r="L170" s="3">
        <v>18502.080000000002</v>
      </c>
      <c r="M170" s="3">
        <v>1789</v>
      </c>
      <c r="N170" s="3">
        <v>8454.9950000000008</v>
      </c>
      <c r="O170" s="3">
        <v>84549.950000000012</v>
      </c>
      <c r="P170" s="3">
        <v>19224.37</v>
      </c>
      <c r="Q170" s="3">
        <v>1558478.605</v>
      </c>
      <c r="R170" s="7">
        <f>(SUMIFS(Investors!$M:$M,Investors!$E:$E,Sales!$C170,Investors!$O:$O,FALSE)+SUMIFS(Investors!$S:$S,Investors!$E:$E,Sales!$C170,Investors!$O:$O,FALSE))*$F170</f>
        <v>1248936.98630137</v>
      </c>
      <c r="S170" s="7">
        <f t="shared" si="3"/>
        <v>309541.61869863002</v>
      </c>
      <c r="T170" s="3" t="b">
        <v>0</v>
      </c>
      <c r="U170" s="4">
        <v>45565</v>
      </c>
      <c r="V170" s="7">
        <v>309541.61869862978</v>
      </c>
    </row>
    <row r="171" spans="1:22" x14ac:dyDescent="0.2">
      <c r="A171" s="3" t="s">
        <v>385</v>
      </c>
      <c r="B171" s="3" t="s">
        <v>660</v>
      </c>
      <c r="C171" s="3" t="s">
        <v>685</v>
      </c>
      <c r="D171" s="3" t="b">
        <v>0</v>
      </c>
      <c r="E171" s="3" t="b">
        <v>0</v>
      </c>
      <c r="F171" s="3">
        <f>SUMIFS('Cashflow Projection'!$C$7:$C$24,'Cashflow Projection'!$B$7:$B$24,Sales!$B171,'Cashflow Projection'!$A$7:$A$24,Sales!$A171)</f>
        <v>0</v>
      </c>
      <c r="G171" s="4">
        <v>45491</v>
      </c>
      <c r="H171" s="4">
        <v>45491</v>
      </c>
      <c r="I171" s="3">
        <v>1549900</v>
      </c>
      <c r="J171" s="3">
        <v>202160.86956521741</v>
      </c>
      <c r="K171" s="3">
        <v>1347739.1304347829</v>
      </c>
      <c r="L171" s="3">
        <v>18502.080000000002</v>
      </c>
      <c r="M171" s="3">
        <v>1789</v>
      </c>
      <c r="N171" s="3">
        <v>7749.5</v>
      </c>
      <c r="O171" s="3">
        <v>77495</v>
      </c>
      <c r="P171" s="3">
        <v>19224.37</v>
      </c>
      <c r="Q171" s="3">
        <v>1425140.05</v>
      </c>
      <c r="R171" s="7">
        <f>(SUMIFS(Investors!$M:$M,Investors!$E:$E,Sales!$C171,Investors!$O:$O,FALSE)+SUMIFS(Investors!$S:$S,Investors!$E:$E,Sales!$C171,Investors!$O:$O,FALSE))*$F171</f>
        <v>0</v>
      </c>
      <c r="S171" s="7">
        <f t="shared" si="3"/>
        <v>1425140.05</v>
      </c>
      <c r="T171" s="3" t="b">
        <v>0</v>
      </c>
      <c r="U171" s="4">
        <v>45565</v>
      </c>
      <c r="V171" s="7">
        <v>150677.03630136981</v>
      </c>
    </row>
    <row r="172" spans="1:22" x14ac:dyDescent="0.2">
      <c r="A172" s="3" t="s">
        <v>954</v>
      </c>
      <c r="B172" s="3" t="s">
        <v>25</v>
      </c>
      <c r="C172" s="3" t="s">
        <v>995</v>
      </c>
      <c r="D172" s="3" t="b">
        <v>1</v>
      </c>
      <c r="E172" s="3" t="b">
        <v>1</v>
      </c>
      <c r="F172" s="3">
        <f>SUMIFS('Cashflow Projection'!$C$7:$C$24,'Cashflow Projection'!$B$7:$B$24,Sales!$B172,'Cashflow Projection'!$A$7:$A$24,Sales!$A172)</f>
        <v>1</v>
      </c>
      <c r="G172" s="4">
        <v>45089</v>
      </c>
      <c r="H172" s="4">
        <v>45688</v>
      </c>
      <c r="I172" s="3">
        <v>1569900</v>
      </c>
      <c r="J172" s="3">
        <v>204769.5652173913</v>
      </c>
      <c r="K172" s="3">
        <v>1365130.4347826091</v>
      </c>
      <c r="L172" s="3">
        <v>18502.080000000002</v>
      </c>
      <c r="M172" s="3">
        <v>1789</v>
      </c>
      <c r="N172" s="3">
        <v>7849.5</v>
      </c>
      <c r="O172" s="3">
        <v>78495</v>
      </c>
      <c r="P172" s="3">
        <v>19224.37</v>
      </c>
      <c r="Q172" s="3">
        <v>1444040.05</v>
      </c>
      <c r="R172" s="7">
        <f>(SUMIFS(Investors!$M:$M,Investors!$E:$E,Sales!$C172,Investors!$O:$O,FALSE)+SUMIFS(Investors!$S:$S,Investors!$E:$E,Sales!$C172,Investors!$O:$O,FALSE))*$F172</f>
        <v>0</v>
      </c>
      <c r="S172" s="7">
        <f t="shared" si="3"/>
        <v>1444040.05</v>
      </c>
      <c r="T172" s="3" t="b">
        <v>0</v>
      </c>
      <c r="U172" s="4">
        <v>45747</v>
      </c>
      <c r="V172" s="7">
        <v>262736.58569725999</v>
      </c>
    </row>
    <row r="173" spans="1:22" x14ac:dyDescent="0.2">
      <c r="A173" s="3" t="s">
        <v>954</v>
      </c>
      <c r="B173" s="3" t="s">
        <v>208</v>
      </c>
      <c r="C173" s="3" t="s">
        <v>996</v>
      </c>
      <c r="D173" s="3" t="b">
        <v>0</v>
      </c>
      <c r="E173" s="3" t="b">
        <v>0</v>
      </c>
      <c r="F173" s="3">
        <f>SUMIFS('Cashflow Projection'!$C$7:$C$24,'Cashflow Projection'!$B$7:$B$24,Sales!$B173,'Cashflow Projection'!$A$7:$A$24,Sales!$A173)</f>
        <v>1</v>
      </c>
      <c r="G173" s="4">
        <v>45478</v>
      </c>
      <c r="H173" s="4">
        <v>45478</v>
      </c>
      <c r="I173" s="3">
        <v>1499900</v>
      </c>
      <c r="J173" s="3">
        <v>0</v>
      </c>
      <c r="K173" s="3">
        <v>1304260.869565218</v>
      </c>
      <c r="L173" s="3">
        <v>18502.080000000002</v>
      </c>
      <c r="M173" s="3">
        <v>1789</v>
      </c>
      <c r="N173" s="3">
        <v>7499.5</v>
      </c>
      <c r="O173" s="3">
        <v>74995</v>
      </c>
      <c r="P173" s="3">
        <v>19224.37</v>
      </c>
      <c r="Q173" s="3">
        <v>1377890.05</v>
      </c>
      <c r="R173" s="7">
        <f>(SUMIFS(Investors!$M:$M,Investors!$E:$E,Sales!$C173,Investors!$O:$O,FALSE)+SUMIFS(Investors!$S:$S,Investors!$E:$E,Sales!$C173,Investors!$O:$O,FALSE))*$F173</f>
        <v>0</v>
      </c>
      <c r="S173" s="7">
        <f t="shared" si="3"/>
        <v>901909.09</v>
      </c>
      <c r="T173" s="3" t="b">
        <v>1</v>
      </c>
      <c r="U173" s="4">
        <v>45565</v>
      </c>
      <c r="V173" s="7">
        <v>901909.09</v>
      </c>
    </row>
    <row r="174" spans="1:22" x14ac:dyDescent="0.2">
      <c r="A174" s="3" t="s">
        <v>954</v>
      </c>
      <c r="B174" s="3" t="s">
        <v>587</v>
      </c>
      <c r="C174" s="3" t="s">
        <v>997</v>
      </c>
      <c r="D174" s="3" t="b">
        <v>1</v>
      </c>
      <c r="E174" s="3" t="b">
        <v>1</v>
      </c>
      <c r="F174" s="3">
        <f>SUMIFS('Cashflow Projection'!$C$7:$C$24,'Cashflow Projection'!$B$7:$B$24,Sales!$B174,'Cashflow Projection'!$A$7:$A$24,Sales!$A174)</f>
        <v>0</v>
      </c>
      <c r="G174" s="4">
        <v>44686</v>
      </c>
      <c r="H174" s="4">
        <v>45688</v>
      </c>
      <c r="I174" s="3">
        <v>1479900</v>
      </c>
      <c r="J174" s="3">
        <v>193030.4347826087</v>
      </c>
      <c r="K174" s="3">
        <v>1286869.5652173909</v>
      </c>
      <c r="L174" s="3">
        <v>18502.080000000002</v>
      </c>
      <c r="M174" s="3">
        <v>1789</v>
      </c>
      <c r="N174" s="3">
        <v>7399.5</v>
      </c>
      <c r="O174" s="3">
        <v>73995</v>
      </c>
      <c r="P174" s="3">
        <v>19224.37</v>
      </c>
      <c r="Q174" s="3">
        <v>1358990.05</v>
      </c>
      <c r="R174" s="7">
        <f>(SUMIFS(Investors!$M:$M,Investors!$E:$E,Sales!$C174,Investors!$O:$O,FALSE)+SUMIFS(Investors!$S:$S,Investors!$E:$E,Sales!$C174,Investors!$O:$O,FALSE))*$F174</f>
        <v>0</v>
      </c>
      <c r="S174" s="7">
        <f t="shared" si="3"/>
        <v>1358990.05</v>
      </c>
      <c r="T174" s="3" t="b">
        <v>0</v>
      </c>
      <c r="U174" s="4">
        <v>45747</v>
      </c>
      <c r="V174" s="7">
        <v>90057.002054794226</v>
      </c>
    </row>
    <row r="175" spans="1:22" x14ac:dyDescent="0.2">
      <c r="A175" s="3" t="s">
        <v>23</v>
      </c>
      <c r="B175" s="3" t="s">
        <v>208</v>
      </c>
      <c r="C175" s="3" t="s">
        <v>290</v>
      </c>
      <c r="D175" s="3" t="b">
        <v>1</v>
      </c>
      <c r="E175" s="3" t="b">
        <v>1</v>
      </c>
      <c r="F175" s="3">
        <f>SUMIFS('Cashflow Projection'!$C$7:$C$24,'Cashflow Projection'!$B$7:$B$24,Sales!$B175,'Cashflow Projection'!$A$7:$A$24,Sales!$A175)</f>
        <v>1</v>
      </c>
      <c r="G175" s="4">
        <v>45007</v>
      </c>
      <c r="H175" s="4">
        <v>45688</v>
      </c>
      <c r="I175" s="3">
        <v>1424900</v>
      </c>
      <c r="J175" s="3">
        <v>185856.5217391304</v>
      </c>
      <c r="K175" s="3">
        <v>1239043.4782608701</v>
      </c>
      <c r="L175" s="3">
        <v>18502.080000000002</v>
      </c>
      <c r="M175" s="3">
        <v>1789</v>
      </c>
      <c r="N175" s="3">
        <v>7124.5</v>
      </c>
      <c r="O175" s="3">
        <v>71245</v>
      </c>
      <c r="P175" s="3">
        <v>19224.37</v>
      </c>
      <c r="Q175" s="3">
        <v>1307015.05</v>
      </c>
      <c r="R175" s="7">
        <f>(SUMIFS(Investors!$M:$M,Investors!$E:$E,Sales!$C175,Investors!$O:$O,FALSE)+SUMIFS(Investors!$S:$S,Investors!$E:$E,Sales!$C175,Investors!$O:$O,FALSE))*$F175</f>
        <v>512148.9726027397</v>
      </c>
      <c r="S175" s="7">
        <f t="shared" si="3"/>
        <v>794866.07739726035</v>
      </c>
      <c r="T175" s="3" t="b">
        <v>0</v>
      </c>
      <c r="U175" s="4">
        <v>45747</v>
      </c>
      <c r="V175" s="7">
        <v>158996.2143835616</v>
      </c>
    </row>
    <row r="176" spans="1:22" x14ac:dyDescent="0.2">
      <c r="A176" s="3" t="s">
        <v>23</v>
      </c>
      <c r="B176" s="3" t="s">
        <v>25</v>
      </c>
      <c r="C176" s="3" t="s">
        <v>161</v>
      </c>
      <c r="D176" s="3" t="b">
        <v>1</v>
      </c>
      <c r="E176" s="3" t="b">
        <v>1</v>
      </c>
      <c r="F176" s="3">
        <f>SUMIFS('Cashflow Projection'!$C$7:$C$24,'Cashflow Projection'!$B$7:$B$24,Sales!$B176,'Cashflow Projection'!$A$7:$A$24,Sales!$A176)</f>
        <v>0</v>
      </c>
      <c r="G176" s="4">
        <v>44896</v>
      </c>
      <c r="H176" s="4">
        <v>45688</v>
      </c>
      <c r="I176" s="3">
        <v>1349900</v>
      </c>
      <c r="J176" s="3">
        <v>176073.91304347821</v>
      </c>
      <c r="K176" s="3">
        <v>1173826.086956522</v>
      </c>
      <c r="L176" s="3">
        <v>18502.080000000002</v>
      </c>
      <c r="M176" s="3">
        <v>1789</v>
      </c>
      <c r="N176" s="3">
        <v>6749.5</v>
      </c>
      <c r="O176" s="3">
        <v>67495</v>
      </c>
      <c r="P176" s="3">
        <v>19224.37</v>
      </c>
      <c r="Q176" s="3">
        <v>1236140.05</v>
      </c>
      <c r="R176" s="7">
        <f>(SUMIFS(Investors!$M:$M,Investors!$E:$E,Sales!$C176,Investors!$O:$O,FALSE)+SUMIFS(Investors!$S:$S,Investors!$E:$E,Sales!$C176,Investors!$O:$O,FALSE))*$F176</f>
        <v>0</v>
      </c>
      <c r="S176" s="7">
        <f t="shared" si="3"/>
        <v>1236140.05</v>
      </c>
      <c r="T176" s="3" t="b">
        <v>0</v>
      </c>
      <c r="U176" s="4">
        <v>45747</v>
      </c>
      <c r="V176" s="7">
        <v>92601.460958903888</v>
      </c>
    </row>
    <row r="177" spans="1:22" x14ac:dyDescent="0.2">
      <c r="A177" s="3" t="s">
        <v>23</v>
      </c>
      <c r="B177" s="3" t="s">
        <v>208</v>
      </c>
      <c r="C177" s="3" t="s">
        <v>372</v>
      </c>
      <c r="D177" s="3" t="b">
        <v>1</v>
      </c>
      <c r="E177" s="3" t="b">
        <v>1</v>
      </c>
      <c r="F177" s="3">
        <f>SUMIFS('Cashflow Projection'!$C$7:$C$24,'Cashflow Projection'!$B$7:$B$24,Sales!$B177,'Cashflow Projection'!$A$7:$A$24,Sales!$A177)</f>
        <v>1</v>
      </c>
      <c r="G177" s="4">
        <v>45086</v>
      </c>
      <c r="H177" s="4">
        <v>45688</v>
      </c>
      <c r="I177" s="3">
        <v>1429900</v>
      </c>
      <c r="J177" s="3">
        <v>186508.69565217389</v>
      </c>
      <c r="K177" s="3">
        <v>1243391.3043478259</v>
      </c>
      <c r="L177" s="3">
        <v>18502.080000000002</v>
      </c>
      <c r="M177" s="3">
        <v>1789</v>
      </c>
      <c r="N177" s="3">
        <v>7149.5</v>
      </c>
      <c r="O177" s="3">
        <v>71495</v>
      </c>
      <c r="P177" s="3">
        <v>19224.37</v>
      </c>
      <c r="Q177" s="3">
        <v>1311740.05</v>
      </c>
      <c r="R177" s="7">
        <f>(SUMIFS(Investors!$M:$M,Investors!$E:$E,Sales!$C177,Investors!$O:$O,FALSE)+SUMIFS(Investors!$S:$S,Investors!$E:$E,Sales!$C177,Investors!$O:$O,FALSE))*$F177</f>
        <v>942932.34397287667</v>
      </c>
      <c r="S177" s="7">
        <f t="shared" si="3"/>
        <v>368807.70602712338</v>
      </c>
      <c r="T177" s="3" t="b">
        <v>0</v>
      </c>
      <c r="U177" s="4">
        <v>45747</v>
      </c>
      <c r="V177" s="7">
        <v>368807.70602712297</v>
      </c>
    </row>
    <row r="178" spans="1:22" x14ac:dyDescent="0.2">
      <c r="A178" s="3" t="s">
        <v>385</v>
      </c>
      <c r="B178" s="3" t="s">
        <v>496</v>
      </c>
      <c r="C178" s="3" t="s">
        <v>544</v>
      </c>
      <c r="D178" s="3" t="b">
        <v>1</v>
      </c>
      <c r="E178" s="3" t="b">
        <v>0</v>
      </c>
      <c r="F178" s="3">
        <f>SUMIFS('Cashflow Projection'!$C$7:$C$24,'Cashflow Projection'!$B$7:$B$24,Sales!$B178,'Cashflow Projection'!$A$7:$A$24,Sales!$A178)</f>
        <v>1</v>
      </c>
      <c r="G178" s="4">
        <v>45384</v>
      </c>
      <c r="H178" s="4">
        <v>45384</v>
      </c>
      <c r="I178" s="3">
        <v>1519900</v>
      </c>
      <c r="J178" s="3">
        <v>198247.82608695651</v>
      </c>
      <c r="K178" s="3">
        <v>1321652.1739130439</v>
      </c>
      <c r="L178" s="3">
        <v>18502.080000000002</v>
      </c>
      <c r="M178" s="3">
        <v>1789</v>
      </c>
      <c r="N178" s="3">
        <v>7599.5</v>
      </c>
      <c r="O178" s="3">
        <v>75995</v>
      </c>
      <c r="P178" s="3">
        <v>19224.37</v>
      </c>
      <c r="Q178" s="3">
        <v>1396790.05</v>
      </c>
      <c r="R178" s="7">
        <f>(SUMIFS(Investors!$M:$M,Investors!$E:$E,Sales!$C178,Investors!$O:$O,FALSE)+SUMIFS(Investors!$S:$S,Investors!$E:$E,Sales!$C178,Investors!$O:$O,FALSE))*$F178</f>
        <v>1330452.0547945206</v>
      </c>
      <c r="S178" s="7">
        <f t="shared" si="3"/>
        <v>66337.995205479441</v>
      </c>
      <c r="T178" s="3" t="b">
        <v>0</v>
      </c>
      <c r="U178" s="4">
        <v>45443</v>
      </c>
      <c r="V178" s="7">
        <v>66831.145890410757</v>
      </c>
    </row>
    <row r="179" spans="1:22" x14ac:dyDescent="0.2">
      <c r="A179" s="3" t="s">
        <v>385</v>
      </c>
      <c r="B179" s="3" t="s">
        <v>798</v>
      </c>
      <c r="C179" s="3" t="s">
        <v>821</v>
      </c>
      <c r="D179" s="3" t="b">
        <v>1</v>
      </c>
      <c r="E179" s="3" t="b">
        <v>0</v>
      </c>
      <c r="F179" s="3">
        <f>SUMIFS('Cashflow Projection'!$C$7:$C$24,'Cashflow Projection'!$B$7:$B$24,Sales!$B179,'Cashflow Projection'!$A$7:$A$24,Sales!$A179)</f>
        <v>1</v>
      </c>
      <c r="G179" s="4">
        <v>45449</v>
      </c>
      <c r="H179" s="4">
        <v>45464</v>
      </c>
      <c r="I179" s="3">
        <v>1499900</v>
      </c>
      <c r="J179" s="3">
        <v>195639.13043478259</v>
      </c>
      <c r="K179" s="3">
        <v>1304260.869565218</v>
      </c>
      <c r="L179" s="3">
        <v>18502.080000000002</v>
      </c>
      <c r="M179" s="3">
        <v>1789</v>
      </c>
      <c r="N179" s="3">
        <v>7499.5</v>
      </c>
      <c r="O179" s="3">
        <v>74995</v>
      </c>
      <c r="P179" s="3">
        <v>19224.37</v>
      </c>
      <c r="Q179" s="3">
        <v>1377890.05</v>
      </c>
      <c r="R179" s="7">
        <f>(SUMIFS(Investors!$M:$M,Investors!$E:$E,Sales!$C179,Investors!$O:$O,FALSE)+SUMIFS(Investors!$S:$S,Investors!$E:$E,Sales!$C179,Investors!$O:$O,FALSE))*$F179</f>
        <v>1354328.7671232878</v>
      </c>
      <c r="S179" s="7">
        <f t="shared" si="3"/>
        <v>23561.28287671227</v>
      </c>
      <c r="T179" s="3" t="b">
        <v>0</v>
      </c>
      <c r="U179" s="4">
        <v>45504</v>
      </c>
      <c r="V179" s="7">
        <v>16164.022602739509</v>
      </c>
    </row>
    <row r="180" spans="1:22" x14ac:dyDescent="0.2">
      <c r="A180" s="3" t="s">
        <v>385</v>
      </c>
      <c r="B180" s="3" t="s">
        <v>387</v>
      </c>
      <c r="C180" s="3" t="s">
        <v>470</v>
      </c>
      <c r="D180" s="3" t="b">
        <v>0</v>
      </c>
      <c r="E180" s="3" t="b">
        <v>0</v>
      </c>
      <c r="F180" s="3">
        <f>SUMIFS('Cashflow Projection'!$C$7:$C$24,'Cashflow Projection'!$B$7:$B$24,Sales!$B180,'Cashflow Projection'!$A$7:$A$24,Sales!$A180)</f>
        <v>1</v>
      </c>
      <c r="G180" s="4">
        <v>45429</v>
      </c>
      <c r="H180" s="4">
        <v>45429</v>
      </c>
      <c r="I180" s="3">
        <v>1509900</v>
      </c>
      <c r="J180" s="3">
        <v>196943.4782608696</v>
      </c>
      <c r="K180" s="3">
        <v>1312956.5217391311</v>
      </c>
      <c r="L180" s="3">
        <v>18502.080000000002</v>
      </c>
      <c r="M180" s="3">
        <v>1789</v>
      </c>
      <c r="N180" s="3">
        <v>7549.5</v>
      </c>
      <c r="O180" s="3">
        <v>75495</v>
      </c>
      <c r="P180" s="3">
        <v>19224.37</v>
      </c>
      <c r="Q180" s="3">
        <v>1387340.05</v>
      </c>
      <c r="R180" s="7">
        <f>(SUMIFS(Investors!$M:$M,Investors!$E:$E,Sales!$C180,Investors!$O:$O,FALSE)+SUMIFS(Investors!$S:$S,Investors!$E:$E,Sales!$C180,Investors!$O:$O,FALSE))*$F180</f>
        <v>1390290.5715976711</v>
      </c>
      <c r="S180" s="7">
        <f t="shared" si="3"/>
        <v>-2950.5215976710897</v>
      </c>
      <c r="T180" s="3" t="b">
        <v>0</v>
      </c>
      <c r="U180" s="4">
        <v>45504</v>
      </c>
      <c r="V180" s="7">
        <v>-2950.5215976715549</v>
      </c>
    </row>
    <row r="181" spans="1:22" x14ac:dyDescent="0.2">
      <c r="A181" s="3" t="s">
        <v>385</v>
      </c>
      <c r="B181" s="3" t="s">
        <v>387</v>
      </c>
      <c r="C181" s="3" t="s">
        <v>397</v>
      </c>
      <c r="D181" s="3" t="b">
        <v>1</v>
      </c>
      <c r="E181" s="3" t="b">
        <v>1</v>
      </c>
      <c r="F181" s="3">
        <f>SUMIFS('Cashflow Projection'!$C$7:$C$24,'Cashflow Projection'!$B$7:$B$24,Sales!$B181,'Cashflow Projection'!$A$7:$A$24,Sales!$A181)</f>
        <v>1</v>
      </c>
      <c r="G181" s="4">
        <v>45154</v>
      </c>
      <c r="H181" s="4">
        <v>45688</v>
      </c>
      <c r="I181" s="3">
        <v>1619900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3">
        <v>1491290.05</v>
      </c>
      <c r="R181" s="7">
        <f>(SUMIFS(Investors!$M:$M,Investors!$E:$E,Sales!$C181,Investors!$O:$O,FALSE)+SUMIFS(Investors!$S:$S,Investors!$E:$E,Sales!$C181,Investors!$O:$O,FALSE))*$F181</f>
        <v>1263010.9589041097</v>
      </c>
      <c r="S181" s="7">
        <f t="shared" si="3"/>
        <v>228279.09109589038</v>
      </c>
      <c r="T181" s="3" t="b">
        <v>0</v>
      </c>
      <c r="U181" s="4">
        <v>45747</v>
      </c>
      <c r="V181" s="7">
        <v>228279.09109589021</v>
      </c>
    </row>
    <row r="182" spans="1:22" x14ac:dyDescent="0.2">
      <c r="A182" s="3" t="s">
        <v>385</v>
      </c>
      <c r="B182" s="3" t="s">
        <v>787</v>
      </c>
      <c r="C182" s="3" t="s">
        <v>791</v>
      </c>
      <c r="D182" s="3" t="b">
        <v>0</v>
      </c>
      <c r="E182" s="3" t="b">
        <v>0</v>
      </c>
      <c r="F182" s="3">
        <f>SUMIFS('Cashflow Projection'!$C$7:$C$24,'Cashflow Projection'!$B$7:$B$24,Sales!$B182,'Cashflow Projection'!$A$7:$A$24,Sales!$A182)</f>
        <v>0</v>
      </c>
      <c r="G182" s="4">
        <v>45450</v>
      </c>
      <c r="H182" s="4">
        <v>45450</v>
      </c>
      <c r="I182" s="3">
        <v>1709900</v>
      </c>
      <c r="J182" s="3">
        <v>223030.4347826087</v>
      </c>
      <c r="K182" s="3">
        <v>1486869.5652173909</v>
      </c>
      <c r="L182" s="3">
        <v>18502.080000000002</v>
      </c>
      <c r="M182" s="3">
        <v>1789</v>
      </c>
      <c r="N182" s="3">
        <v>8549.5</v>
      </c>
      <c r="O182" s="3">
        <v>85495</v>
      </c>
      <c r="P182" s="3">
        <v>19224.37</v>
      </c>
      <c r="Q182" s="3">
        <v>1576340.05</v>
      </c>
      <c r="R182" s="7">
        <f>(SUMIFS(Investors!$M:$M,Investors!$E:$E,Sales!$C182,Investors!$O:$O,FALSE)+SUMIFS(Investors!$S:$S,Investors!$E:$E,Sales!$C182,Investors!$O:$O,FALSE))*$F182</f>
        <v>0</v>
      </c>
      <c r="S182" s="7">
        <f t="shared" si="3"/>
        <v>1576340.05</v>
      </c>
      <c r="T182" s="3" t="b">
        <v>0</v>
      </c>
      <c r="U182" s="4">
        <v>45504</v>
      </c>
      <c r="V182" s="7">
        <v>266616.76232876698</v>
      </c>
    </row>
    <row r="183" spans="1:22" x14ac:dyDescent="0.2">
      <c r="A183" s="3" t="s">
        <v>385</v>
      </c>
      <c r="B183" s="3" t="s">
        <v>726</v>
      </c>
      <c r="C183" s="3" t="s">
        <v>739</v>
      </c>
      <c r="D183" s="3" t="b">
        <v>0</v>
      </c>
      <c r="E183" s="3" t="b">
        <v>0</v>
      </c>
      <c r="F183" s="3">
        <f>SUMIFS('Cashflow Projection'!$C$7:$C$24,'Cashflow Projection'!$B$7:$B$24,Sales!$B183,'Cashflow Projection'!$A$7:$A$24,Sales!$A183)</f>
        <v>0</v>
      </c>
      <c r="G183" s="4">
        <v>45510</v>
      </c>
      <c r="H183" s="4">
        <v>45510</v>
      </c>
      <c r="I183" s="3">
        <v>1529900</v>
      </c>
      <c r="J183" s="3">
        <v>199552.17391304349</v>
      </c>
      <c r="K183" s="3">
        <v>1330347.826086957</v>
      </c>
      <c r="L183" s="3">
        <v>18502.080000000002</v>
      </c>
      <c r="M183" s="3">
        <v>1789</v>
      </c>
      <c r="N183" s="3">
        <v>7649.5</v>
      </c>
      <c r="O183" s="3">
        <v>76495</v>
      </c>
      <c r="P183" s="3">
        <v>19224.37</v>
      </c>
      <c r="Q183" s="3">
        <v>1406240.05</v>
      </c>
      <c r="R183" s="7">
        <f>(SUMIFS(Investors!$M:$M,Investors!$E:$E,Sales!$C183,Investors!$O:$O,FALSE)+SUMIFS(Investors!$S:$S,Investors!$E:$E,Sales!$C183,Investors!$O:$O,FALSE))*$F183</f>
        <v>0</v>
      </c>
      <c r="S183" s="7">
        <f t="shared" si="3"/>
        <v>1406240.05</v>
      </c>
      <c r="T183" s="3" t="b">
        <v>0</v>
      </c>
      <c r="U183" s="4">
        <v>45565</v>
      </c>
      <c r="V183" s="7">
        <v>28568.842997534201</v>
      </c>
    </row>
    <row r="184" spans="1:22" x14ac:dyDescent="0.2">
      <c r="A184" s="3" t="s">
        <v>385</v>
      </c>
      <c r="B184" s="3" t="s">
        <v>387</v>
      </c>
      <c r="C184" s="3" t="s">
        <v>401</v>
      </c>
      <c r="D184" s="3" t="b">
        <v>1</v>
      </c>
      <c r="E184" s="3" t="b">
        <v>1</v>
      </c>
      <c r="F184" s="3">
        <f>SUMIFS('Cashflow Projection'!$C$7:$C$24,'Cashflow Projection'!$B$7:$B$24,Sales!$B184,'Cashflow Projection'!$A$7:$A$24,Sales!$A184)</f>
        <v>1</v>
      </c>
      <c r="G184" s="4">
        <v>45174</v>
      </c>
      <c r="H184" s="4">
        <v>45688</v>
      </c>
      <c r="I184" s="3">
        <v>1619900</v>
      </c>
      <c r="J184" s="3">
        <v>211291.30434782611</v>
      </c>
      <c r="K184" s="3">
        <v>1408608.6956521741</v>
      </c>
      <c r="L184" s="3">
        <v>18502.080000000002</v>
      </c>
      <c r="M184" s="3">
        <v>1789</v>
      </c>
      <c r="N184" s="3">
        <v>8099.5</v>
      </c>
      <c r="O184" s="3">
        <v>80995</v>
      </c>
      <c r="P184" s="3">
        <v>19224.37</v>
      </c>
      <c r="Q184" s="3">
        <v>1491290.05</v>
      </c>
      <c r="R184" s="7">
        <f>(SUMIFS(Investors!$M:$M,Investors!$E:$E,Sales!$C184,Investors!$O:$O,FALSE)+SUMIFS(Investors!$S:$S,Investors!$E:$E,Sales!$C184,Investors!$O:$O,FALSE))*$F184</f>
        <v>1294022.9904430136</v>
      </c>
      <c r="S184" s="7">
        <f t="shared" si="3"/>
        <v>197267.05955698644</v>
      </c>
      <c r="T184" s="3" t="b">
        <v>0</v>
      </c>
      <c r="U184" s="4">
        <v>45747</v>
      </c>
      <c r="V184" s="7">
        <v>197267.05955698621</v>
      </c>
    </row>
    <row r="185" spans="1:22" x14ac:dyDescent="0.2">
      <c r="A185" s="3" t="s">
        <v>385</v>
      </c>
      <c r="B185" s="3" t="s">
        <v>766</v>
      </c>
      <c r="C185" s="3" t="s">
        <v>778</v>
      </c>
      <c r="D185" s="3" t="b">
        <v>0</v>
      </c>
      <c r="E185" s="3" t="b">
        <v>0</v>
      </c>
      <c r="F185" s="3">
        <f>SUMIFS('Cashflow Projection'!$C$7:$C$24,'Cashflow Projection'!$B$7:$B$24,Sales!$B185,'Cashflow Projection'!$A$7:$A$24,Sales!$A185)</f>
        <v>0</v>
      </c>
      <c r="G185" s="4">
        <v>45499</v>
      </c>
      <c r="H185" s="4">
        <v>45516</v>
      </c>
      <c r="I185" s="3">
        <v>1499900</v>
      </c>
      <c r="J185" s="3">
        <v>195639.13043478259</v>
      </c>
      <c r="K185" s="3">
        <v>1304260.869565218</v>
      </c>
      <c r="L185" s="3">
        <v>18502.080000000002</v>
      </c>
      <c r="M185" s="3">
        <v>1789</v>
      </c>
      <c r="N185" s="3">
        <v>7499.5</v>
      </c>
      <c r="O185" s="3">
        <v>74995</v>
      </c>
      <c r="P185" s="3">
        <v>19224.37</v>
      </c>
      <c r="Q185" s="3">
        <v>1377890.05</v>
      </c>
      <c r="R185" s="7">
        <f>(SUMIFS(Investors!$M:$M,Investors!$E:$E,Sales!$C185,Investors!$O:$O,FALSE)+SUMIFS(Investors!$S:$S,Investors!$E:$E,Sales!$C185,Investors!$O:$O,FALSE))*$F185</f>
        <v>0</v>
      </c>
      <c r="S185" s="7">
        <f t="shared" si="3"/>
        <v>1377890.05</v>
      </c>
      <c r="T185" s="3" t="b">
        <v>0</v>
      </c>
      <c r="U185" s="4">
        <v>45565</v>
      </c>
      <c r="V185" s="7">
        <v>89865.392465753248</v>
      </c>
    </row>
    <row r="186" spans="1:22" x14ac:dyDescent="0.2">
      <c r="A186" s="3" t="s">
        <v>385</v>
      </c>
      <c r="B186" s="3" t="s">
        <v>387</v>
      </c>
      <c r="C186" s="3" t="s">
        <v>441</v>
      </c>
      <c r="D186" s="3" t="b">
        <v>1</v>
      </c>
      <c r="E186" s="3" t="b">
        <v>1</v>
      </c>
      <c r="F186" s="3">
        <f>SUMIFS('Cashflow Projection'!$C$7:$C$24,'Cashflow Projection'!$B$7:$B$24,Sales!$B186,'Cashflow Projection'!$A$7:$A$24,Sales!$A186)</f>
        <v>1</v>
      </c>
      <c r="G186" s="4">
        <v>45154</v>
      </c>
      <c r="H186" s="4">
        <v>45688</v>
      </c>
      <c r="I186" s="3">
        <v>1499900</v>
      </c>
      <c r="J186" s="3">
        <v>195639.13043478259</v>
      </c>
      <c r="K186" s="3">
        <v>1304260.869565218</v>
      </c>
      <c r="L186" s="3">
        <v>18502.080000000002</v>
      </c>
      <c r="M186" s="3">
        <v>1789</v>
      </c>
      <c r="N186" s="3">
        <v>7499.5</v>
      </c>
      <c r="O186" s="3">
        <v>74995</v>
      </c>
      <c r="P186" s="3">
        <v>19224.37</v>
      </c>
      <c r="Q186" s="3">
        <v>1377890.05</v>
      </c>
      <c r="R186" s="7">
        <f>(SUMIFS(Investors!$M:$M,Investors!$E:$E,Sales!$C186,Investors!$O:$O,FALSE)+SUMIFS(Investors!$S:$S,Investors!$E:$E,Sales!$C186,Investors!$O:$O,FALSE))*$F186</f>
        <v>1248517.8082191781</v>
      </c>
      <c r="S186" s="7">
        <f t="shared" si="3"/>
        <v>129372.24178082193</v>
      </c>
      <c r="T186" s="3" t="b">
        <v>0</v>
      </c>
      <c r="U186" s="4">
        <v>45747</v>
      </c>
      <c r="V186" s="7">
        <v>129372.2417808217</v>
      </c>
    </row>
    <row r="187" spans="1:22" x14ac:dyDescent="0.2">
      <c r="A187" s="3" t="s">
        <v>385</v>
      </c>
      <c r="B187" s="3" t="s">
        <v>651</v>
      </c>
      <c r="C187" s="3" t="s">
        <v>654</v>
      </c>
      <c r="D187" s="3" t="b">
        <v>1</v>
      </c>
      <c r="E187" s="3" t="b">
        <v>0</v>
      </c>
      <c r="F187" s="3">
        <f>SUMIFS('Cashflow Projection'!$C$7:$C$24,'Cashflow Projection'!$B$7:$B$24,Sales!$B187,'Cashflow Projection'!$A$7:$A$24,Sales!$A187)</f>
        <v>1</v>
      </c>
      <c r="G187" s="4">
        <v>45490</v>
      </c>
      <c r="H187" s="4">
        <v>45490</v>
      </c>
      <c r="I187" s="3">
        <v>1690999</v>
      </c>
      <c r="J187" s="3">
        <v>220565.0869565217</v>
      </c>
      <c r="K187" s="3">
        <v>1470433.913043478</v>
      </c>
      <c r="L187" s="3">
        <v>18502.080000000002</v>
      </c>
      <c r="M187" s="3">
        <v>1789</v>
      </c>
      <c r="N187" s="3">
        <v>8454.9950000000008</v>
      </c>
      <c r="O187" s="3">
        <v>84549.950000000012</v>
      </c>
      <c r="P187" s="3">
        <v>19224.37</v>
      </c>
      <c r="Q187" s="3">
        <v>1558478.605</v>
      </c>
      <c r="R187" s="7">
        <f>(SUMIFS(Investors!$M:$M,Investors!$E:$E,Sales!$C187,Investors!$O:$O,FALSE)+SUMIFS(Investors!$S:$S,Investors!$E:$E,Sales!$C187,Investors!$O:$O,FALSE))*$F187</f>
        <v>1248936.98630137</v>
      </c>
      <c r="S187" s="7">
        <f t="shared" si="3"/>
        <v>309541.61869863002</v>
      </c>
      <c r="T187" s="3" t="b">
        <v>0</v>
      </c>
      <c r="U187" s="4">
        <v>45565</v>
      </c>
      <c r="V187" s="7">
        <v>309541.61869862978</v>
      </c>
    </row>
    <row r="188" spans="1:22" x14ac:dyDescent="0.2">
      <c r="A188" s="3" t="s">
        <v>954</v>
      </c>
      <c r="B188" s="3" t="s">
        <v>25</v>
      </c>
      <c r="C188" s="3" t="s">
        <v>998</v>
      </c>
      <c r="D188" s="3" t="b">
        <v>0</v>
      </c>
      <c r="E188" s="3" t="b">
        <v>0</v>
      </c>
      <c r="F188" s="3">
        <f>SUMIFS('Cashflow Projection'!$C$7:$C$24,'Cashflow Projection'!$B$7:$B$24,Sales!$B188,'Cashflow Projection'!$A$7:$A$24,Sales!$A188)</f>
        <v>1</v>
      </c>
      <c r="G188" s="4">
        <v>45456</v>
      </c>
      <c r="H188" s="4">
        <v>45456</v>
      </c>
      <c r="I188" s="3">
        <v>1529900</v>
      </c>
      <c r="J188" s="3">
        <v>0</v>
      </c>
      <c r="K188" s="3">
        <v>1330347.826086957</v>
      </c>
      <c r="L188" s="3">
        <v>18502.080000000002</v>
      </c>
      <c r="M188" s="3">
        <v>1789</v>
      </c>
      <c r="N188" s="3">
        <v>7649.5</v>
      </c>
      <c r="O188" s="3">
        <v>76495</v>
      </c>
      <c r="P188" s="3">
        <v>19224.37</v>
      </c>
      <c r="Q188" s="3">
        <v>1406240.05</v>
      </c>
      <c r="R188" s="7">
        <f>(SUMIFS(Investors!$M:$M,Investors!$E:$E,Sales!$C188,Investors!$O:$O,FALSE)+SUMIFS(Investors!$S:$S,Investors!$E:$E,Sales!$C188,Investors!$O:$O,FALSE))*$F188</f>
        <v>0</v>
      </c>
      <c r="S188" s="7">
        <f t="shared" si="3"/>
        <v>901909.09</v>
      </c>
      <c r="T188" s="3" t="b">
        <v>1</v>
      </c>
      <c r="U188" s="4">
        <v>45504</v>
      </c>
      <c r="V188" s="7">
        <v>901909.09</v>
      </c>
    </row>
    <row r="189" spans="1:22" x14ac:dyDescent="0.2">
      <c r="A189" s="3" t="s">
        <v>954</v>
      </c>
      <c r="B189" s="3" t="s">
        <v>25</v>
      </c>
      <c r="C189" s="3" t="s">
        <v>999</v>
      </c>
      <c r="D189" s="3" t="b">
        <v>1</v>
      </c>
      <c r="E189" s="3" t="b">
        <v>1</v>
      </c>
      <c r="F189" s="3">
        <f>SUMIFS('Cashflow Projection'!$C$7:$C$24,'Cashflow Projection'!$B$7:$B$24,Sales!$B189,'Cashflow Projection'!$A$7:$A$24,Sales!$A189)</f>
        <v>1</v>
      </c>
      <c r="G189" s="4">
        <v>44880</v>
      </c>
      <c r="H189" s="4">
        <v>45688</v>
      </c>
      <c r="I189" s="3">
        <v>1594900</v>
      </c>
      <c r="J189" s="3">
        <v>208030.4347826087</v>
      </c>
      <c r="K189" s="3">
        <v>1386869.5652173909</v>
      </c>
      <c r="L189" s="3">
        <v>18502.080000000002</v>
      </c>
      <c r="M189" s="3">
        <v>1789</v>
      </c>
      <c r="N189" s="3">
        <v>7974.5</v>
      </c>
      <c r="O189" s="3">
        <v>79745</v>
      </c>
      <c r="P189" s="3">
        <v>19224.37</v>
      </c>
      <c r="Q189" s="3">
        <v>1467665.05</v>
      </c>
      <c r="R189" s="7">
        <f>(SUMIFS(Investors!$M:$M,Investors!$E:$E,Sales!$C189,Investors!$O:$O,FALSE)+SUMIFS(Investors!$S:$S,Investors!$E:$E,Sales!$C189,Investors!$O:$O,FALSE))*$F189</f>
        <v>0</v>
      </c>
      <c r="S189" s="7">
        <f t="shared" si="3"/>
        <v>1467665.05</v>
      </c>
      <c r="T189" s="3" t="b">
        <v>0</v>
      </c>
      <c r="U189" s="4">
        <v>45747</v>
      </c>
      <c r="V189" s="7">
        <v>433280.11849315063</v>
      </c>
    </row>
    <row r="190" spans="1:22" x14ac:dyDescent="0.2">
      <c r="A190" s="3" t="s">
        <v>954</v>
      </c>
      <c r="B190" s="3" t="s">
        <v>496</v>
      </c>
      <c r="C190" s="3" t="s">
        <v>1000</v>
      </c>
      <c r="D190" s="3" t="b">
        <v>0</v>
      </c>
      <c r="E190" s="3" t="b">
        <v>0</v>
      </c>
      <c r="F190" s="3">
        <f>SUMIFS('Cashflow Projection'!$C$7:$C$24,'Cashflow Projection'!$B$7:$B$24,Sales!$B190,'Cashflow Projection'!$A$7:$A$24,Sales!$A190)</f>
        <v>1</v>
      </c>
      <c r="G190" s="4">
        <v>45376</v>
      </c>
      <c r="H190" s="4">
        <v>45376</v>
      </c>
      <c r="I190" s="3">
        <v>1349900</v>
      </c>
      <c r="J190" s="3">
        <v>0</v>
      </c>
      <c r="K190" s="3">
        <v>1173826.086956522</v>
      </c>
      <c r="L190" s="3">
        <v>18502.080000000002</v>
      </c>
      <c r="M190" s="3">
        <v>1789</v>
      </c>
      <c r="N190" s="3">
        <v>6749.5</v>
      </c>
      <c r="O190" s="3">
        <v>67495</v>
      </c>
      <c r="P190" s="3">
        <v>19224.37</v>
      </c>
      <c r="Q190" s="3">
        <v>1236140.05</v>
      </c>
      <c r="R190" s="7">
        <f>(SUMIFS(Investors!$M:$M,Investors!$E:$E,Sales!$C190,Investors!$O:$O,FALSE)+SUMIFS(Investors!$S:$S,Investors!$E:$E,Sales!$C190,Investors!$O:$O,FALSE))*$F190</f>
        <v>0</v>
      </c>
      <c r="S190" s="7">
        <f t="shared" si="3"/>
        <v>901909.09</v>
      </c>
      <c r="T190" s="3" t="b">
        <v>1</v>
      </c>
      <c r="U190" s="4">
        <v>45443</v>
      </c>
      <c r="V190" s="7">
        <v>901909.09</v>
      </c>
    </row>
    <row r="191" spans="1:22" x14ac:dyDescent="0.2">
      <c r="A191" s="3" t="s">
        <v>954</v>
      </c>
      <c r="B191" s="3" t="s">
        <v>387</v>
      </c>
      <c r="C191" s="3" t="s">
        <v>1001</v>
      </c>
      <c r="D191" s="3" t="b">
        <v>1</v>
      </c>
      <c r="E191" s="3" t="b">
        <v>1</v>
      </c>
      <c r="F191" s="3">
        <f>SUMIFS('Cashflow Projection'!$C$7:$C$24,'Cashflow Projection'!$B$7:$B$24,Sales!$B191,'Cashflow Projection'!$A$7:$A$24,Sales!$A191)</f>
        <v>0</v>
      </c>
      <c r="G191" s="4">
        <v>45240</v>
      </c>
      <c r="H191" s="4">
        <v>45688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3">
        <v>1377890.05</v>
      </c>
      <c r="R191" s="7">
        <f>(SUMIFS(Investors!$M:$M,Investors!$E:$E,Sales!$C191,Investors!$O:$O,FALSE)+SUMIFS(Investors!$S:$S,Investors!$E:$E,Sales!$C191,Investors!$O:$O,FALSE))*$F191</f>
        <v>0</v>
      </c>
      <c r="S191" s="7">
        <f t="shared" si="3"/>
        <v>1377890.05</v>
      </c>
      <c r="T191" s="3" t="b">
        <v>0</v>
      </c>
      <c r="U191" s="4">
        <v>45747</v>
      </c>
      <c r="V191" s="7">
        <v>123122.9267123286</v>
      </c>
    </row>
    <row r="192" spans="1:22" x14ac:dyDescent="0.2">
      <c r="A192" s="3" t="s">
        <v>23</v>
      </c>
      <c r="B192" s="3" t="s">
        <v>25</v>
      </c>
      <c r="C192" s="3" t="s">
        <v>197</v>
      </c>
      <c r="D192" s="3" t="b">
        <v>1</v>
      </c>
      <c r="E192" s="3" t="b">
        <v>1</v>
      </c>
      <c r="F192" s="3">
        <f>SUMIFS('Cashflow Projection'!$C$7:$C$24,'Cashflow Projection'!$B$7:$B$24,Sales!$B192,'Cashflow Projection'!$A$7:$A$24,Sales!$A192)</f>
        <v>0</v>
      </c>
      <c r="G192" s="4">
        <v>44901</v>
      </c>
      <c r="H192" s="4">
        <v>45688</v>
      </c>
      <c r="I192" s="3">
        <v>1389900</v>
      </c>
      <c r="J192" s="3">
        <v>181291.30434782611</v>
      </c>
      <c r="K192" s="3">
        <v>1208608.6956521741</v>
      </c>
      <c r="L192" s="3">
        <v>18502.080000000002</v>
      </c>
      <c r="M192" s="3">
        <v>1789</v>
      </c>
      <c r="N192" s="3">
        <v>6949.5</v>
      </c>
      <c r="O192" s="3">
        <v>69495</v>
      </c>
      <c r="P192" s="3">
        <v>19224.37</v>
      </c>
      <c r="Q192" s="3">
        <v>1273940.05</v>
      </c>
      <c r="R192" s="7">
        <f>(SUMIFS(Investors!$M:$M,Investors!$E:$E,Sales!$C192,Investors!$O:$O,FALSE)+SUMIFS(Investors!$S:$S,Investors!$E:$E,Sales!$C192,Investors!$O:$O,FALSE))*$F192</f>
        <v>0</v>
      </c>
      <c r="S192" s="7">
        <f t="shared" si="3"/>
        <v>1273940.05</v>
      </c>
      <c r="T192" s="3" t="b">
        <v>0</v>
      </c>
      <c r="U192" s="4">
        <v>45747</v>
      </c>
      <c r="V192" s="7">
        <v>163857.46232876691</v>
      </c>
    </row>
    <row r="193" spans="1:22" x14ac:dyDescent="0.2">
      <c r="A193" s="3" t="s">
        <v>23</v>
      </c>
      <c r="B193" s="3" t="s">
        <v>208</v>
      </c>
      <c r="C193" s="3" t="s">
        <v>207</v>
      </c>
      <c r="D193" s="3" t="b">
        <v>1</v>
      </c>
      <c r="E193" s="3" t="b">
        <v>1</v>
      </c>
      <c r="F193" s="3">
        <f>SUMIFS('Cashflow Projection'!$C$7:$C$24,'Cashflow Projection'!$B$7:$B$24,Sales!$B193,'Cashflow Projection'!$A$7:$A$24,Sales!$A193)</f>
        <v>1</v>
      </c>
      <c r="G193" s="4">
        <v>44909</v>
      </c>
      <c r="H193" s="4">
        <v>45688</v>
      </c>
      <c r="I193" s="3">
        <v>1595900</v>
      </c>
      <c r="J193" s="3">
        <v>208160.86956521741</v>
      </c>
      <c r="K193" s="3">
        <v>1387739.1304347829</v>
      </c>
      <c r="L193" s="3">
        <v>18502.080000000002</v>
      </c>
      <c r="M193" s="3">
        <v>1789</v>
      </c>
      <c r="N193" s="3">
        <v>7979.5</v>
      </c>
      <c r="O193" s="3">
        <v>79795</v>
      </c>
      <c r="P193" s="3">
        <v>19224.37</v>
      </c>
      <c r="Q193" s="3">
        <v>1468610.05</v>
      </c>
      <c r="R193" s="7">
        <f>(SUMIFS(Investors!$M:$M,Investors!$E:$E,Sales!$C193,Investors!$O:$O,FALSE)+SUMIFS(Investors!$S:$S,Investors!$E:$E,Sales!$C193,Investors!$O:$O,FALSE))*$F193</f>
        <v>1179461.0958904109</v>
      </c>
      <c r="S193" s="7">
        <f t="shared" si="3"/>
        <v>289148.9541095891</v>
      </c>
      <c r="T193" s="3" t="b">
        <v>0</v>
      </c>
      <c r="U193" s="4">
        <v>45747</v>
      </c>
      <c r="V193" s="7">
        <v>289148.95410958893</v>
      </c>
    </row>
    <row r="194" spans="1:22" x14ac:dyDescent="0.2">
      <c r="A194" s="3" t="s">
        <v>23</v>
      </c>
      <c r="B194" s="3" t="s">
        <v>208</v>
      </c>
      <c r="C194" s="3" t="s">
        <v>301</v>
      </c>
      <c r="D194" s="3" t="b">
        <v>1</v>
      </c>
      <c r="E194" s="3" t="b">
        <v>1</v>
      </c>
      <c r="F194" s="3">
        <f>SUMIFS('Cashflow Projection'!$C$7:$C$24,'Cashflow Projection'!$B$7:$B$24,Sales!$B194,'Cashflow Projection'!$A$7:$A$24,Sales!$A194)</f>
        <v>1</v>
      </c>
      <c r="G194" s="4">
        <v>45007</v>
      </c>
      <c r="H194" s="4">
        <v>45688</v>
      </c>
      <c r="I194" s="3">
        <v>1424900</v>
      </c>
      <c r="J194" s="3">
        <v>185856.5217391304</v>
      </c>
      <c r="K194" s="3">
        <v>1239043.4782608701</v>
      </c>
      <c r="L194" s="3">
        <v>18502.080000000002</v>
      </c>
      <c r="M194" s="3">
        <v>1789</v>
      </c>
      <c r="N194" s="3">
        <v>7124.5</v>
      </c>
      <c r="O194" s="3">
        <v>71245</v>
      </c>
      <c r="P194" s="3">
        <v>19224.37</v>
      </c>
      <c r="Q194" s="3">
        <v>1307015.05</v>
      </c>
      <c r="R194" s="7">
        <f>(SUMIFS(Investors!$M:$M,Investors!$E:$E,Sales!$C194,Investors!$O:$O,FALSE)+SUMIFS(Investors!$S:$S,Investors!$E:$E,Sales!$C194,Investors!$O:$O,FALSE))*$F194</f>
        <v>0</v>
      </c>
      <c r="S194" s="7">
        <f t="shared" si="3"/>
        <v>1307015.05</v>
      </c>
      <c r="T194" s="3" t="b">
        <v>0</v>
      </c>
      <c r="U194" s="4">
        <v>45747</v>
      </c>
      <c r="V194" s="7">
        <v>108893.1321917805</v>
      </c>
    </row>
    <row r="195" spans="1:22" x14ac:dyDescent="0.2">
      <c r="A195" s="3" t="s">
        <v>23</v>
      </c>
      <c r="B195" s="3" t="s">
        <v>208</v>
      </c>
      <c r="C195" s="3" t="s">
        <v>1002</v>
      </c>
      <c r="D195" s="3" t="b">
        <v>1</v>
      </c>
      <c r="E195" s="3" t="b">
        <v>1</v>
      </c>
      <c r="F195" s="3">
        <f>SUMIFS('Cashflow Projection'!$C$7:$C$24,'Cashflow Projection'!$B$7:$B$24,Sales!$B195,'Cashflow Projection'!$A$7:$A$24,Sales!$A195)</f>
        <v>1</v>
      </c>
      <c r="G195" s="4">
        <v>45007</v>
      </c>
      <c r="H195" s="4">
        <v>45688</v>
      </c>
      <c r="I195" s="3">
        <v>1604900</v>
      </c>
      <c r="J195" s="3">
        <v>209334.78260869559</v>
      </c>
      <c r="K195" s="3">
        <v>1395565.217391304</v>
      </c>
      <c r="L195" s="3">
        <v>18502.080000000002</v>
      </c>
      <c r="M195" s="3">
        <v>1789</v>
      </c>
      <c r="N195" s="3">
        <v>8024.5</v>
      </c>
      <c r="O195" s="3">
        <v>80245</v>
      </c>
      <c r="P195" s="3">
        <v>19224.37</v>
      </c>
      <c r="Q195" s="3">
        <v>1477115.05</v>
      </c>
      <c r="R195" s="7">
        <f>(SUMIFS(Investors!$M:$M,Investors!$E:$E,Sales!$C195,Investors!$O:$O,FALSE)+SUMIFS(Investors!$S:$S,Investors!$E:$E,Sales!$C195,Investors!$O:$O,FALSE))*$F195</f>
        <v>0</v>
      </c>
      <c r="S195" s="7">
        <f t="shared" si="3"/>
        <v>1477115.05</v>
      </c>
      <c r="T195" s="3" t="b">
        <v>0</v>
      </c>
      <c r="U195" s="4">
        <v>45747</v>
      </c>
      <c r="V195" s="7">
        <v>0</v>
      </c>
    </row>
    <row r="196" spans="1:22" x14ac:dyDescent="0.2">
      <c r="A196" s="3" t="s">
        <v>385</v>
      </c>
      <c r="B196" s="3" t="s">
        <v>687</v>
      </c>
      <c r="C196" s="3" t="s">
        <v>700</v>
      </c>
      <c r="D196" s="3" t="b">
        <v>0</v>
      </c>
      <c r="E196" s="3" t="b">
        <v>0</v>
      </c>
      <c r="F196" s="3">
        <f>SUMIFS('Cashflow Projection'!$C$7:$C$24,'Cashflow Projection'!$B$7:$B$24,Sales!$B196,'Cashflow Projection'!$A$7:$A$24,Sales!$A196)</f>
        <v>1</v>
      </c>
      <c r="G196" s="4">
        <v>45552</v>
      </c>
      <c r="H196" s="4">
        <v>45552</v>
      </c>
      <c r="I196" s="3">
        <v>1599900</v>
      </c>
      <c r="J196" s="3">
        <v>208682.60869565219</v>
      </c>
      <c r="K196" s="3">
        <v>1391217.3913043479</v>
      </c>
      <c r="L196" s="3">
        <v>18502.080000000002</v>
      </c>
      <c r="M196" s="3">
        <v>1789</v>
      </c>
      <c r="N196" s="3">
        <v>7999.5</v>
      </c>
      <c r="O196" s="3">
        <v>79995</v>
      </c>
      <c r="P196" s="3">
        <v>19224.37</v>
      </c>
      <c r="Q196" s="3">
        <v>1472390.05</v>
      </c>
      <c r="R196" s="7">
        <f>(SUMIFS(Investors!$M:$M,Investors!$E:$E,Sales!$C196,Investors!$O:$O,FALSE)+SUMIFS(Investors!$S:$S,Investors!$E:$E,Sales!$C196,Investors!$O:$O,FALSE))*$F196</f>
        <v>1351932.8767123288</v>
      </c>
      <c r="S196" s="7">
        <f t="shared" si="3"/>
        <v>120457.17328767129</v>
      </c>
      <c r="T196" s="3" t="b">
        <v>0</v>
      </c>
      <c r="U196" s="4">
        <v>45626</v>
      </c>
      <c r="V196" s="7">
        <v>120457.1732876711</v>
      </c>
    </row>
    <row r="197" spans="1:22" x14ac:dyDescent="0.2">
      <c r="A197" s="3" t="s">
        <v>385</v>
      </c>
      <c r="B197" s="3" t="s">
        <v>831</v>
      </c>
      <c r="C197" s="3" t="s">
        <v>863</v>
      </c>
      <c r="D197" s="3" t="b">
        <v>0</v>
      </c>
      <c r="E197" s="3" t="b">
        <v>0</v>
      </c>
      <c r="F197" s="3">
        <f>SUMIFS('Cashflow Projection'!$C$7:$C$24,'Cashflow Projection'!$B$7:$B$24,Sales!$B197,'Cashflow Projection'!$A$7:$A$24,Sales!$A197)</f>
        <v>1</v>
      </c>
      <c r="G197" s="4">
        <v>45518</v>
      </c>
      <c r="H197" s="4">
        <v>45518</v>
      </c>
      <c r="I197" s="3">
        <v>1759900</v>
      </c>
      <c r="J197" s="3">
        <v>229552.17391304349</v>
      </c>
      <c r="K197" s="3">
        <v>1530347.826086957</v>
      </c>
      <c r="L197" s="3">
        <v>18502.080000000002</v>
      </c>
      <c r="M197" s="3">
        <v>1789</v>
      </c>
      <c r="N197" s="3">
        <v>8799.5</v>
      </c>
      <c r="O197" s="3">
        <v>87995</v>
      </c>
      <c r="P197" s="3">
        <v>19224.37</v>
      </c>
      <c r="Q197" s="3">
        <v>1623590.05</v>
      </c>
      <c r="R197" s="7">
        <f>(SUMIFS(Investors!$M:$M,Investors!$E:$E,Sales!$C197,Investors!$O:$O,FALSE)+SUMIFS(Investors!$S:$S,Investors!$E:$E,Sales!$C197,Investors!$O:$O,FALSE))*$F197</f>
        <v>1349942.2128482191</v>
      </c>
      <c r="S197" s="7">
        <f t="shared" ref="S197:S260" si="4">IF(T197=FALSE,Q197-R197,+V197)</f>
        <v>273647.83715178096</v>
      </c>
      <c r="T197" s="3" t="b">
        <v>0</v>
      </c>
      <c r="U197" s="4">
        <v>45565</v>
      </c>
      <c r="V197" s="7">
        <v>273647.83715178072</v>
      </c>
    </row>
    <row r="198" spans="1:22" x14ac:dyDescent="0.2">
      <c r="A198" s="3" t="s">
        <v>385</v>
      </c>
      <c r="B198" s="3" t="s">
        <v>660</v>
      </c>
      <c r="C198" s="3" t="s">
        <v>684</v>
      </c>
      <c r="D198" s="3" t="b">
        <v>0</v>
      </c>
      <c r="E198" s="3" t="b">
        <v>0</v>
      </c>
      <c r="F198" s="3">
        <f>SUMIFS('Cashflow Projection'!$C$7:$C$24,'Cashflow Projection'!$B$7:$B$24,Sales!$B198,'Cashflow Projection'!$A$7:$A$24,Sales!$A198)</f>
        <v>0</v>
      </c>
      <c r="G198" s="4">
        <v>45491</v>
      </c>
      <c r="H198" s="4">
        <v>45491</v>
      </c>
      <c r="I198" s="3">
        <v>1549900</v>
      </c>
      <c r="J198" s="3">
        <v>202160.86956521741</v>
      </c>
      <c r="K198" s="3">
        <v>1347739.1304347829</v>
      </c>
      <c r="L198" s="3">
        <v>18502.080000000002</v>
      </c>
      <c r="M198" s="3">
        <v>1789</v>
      </c>
      <c r="N198" s="3">
        <v>7749.5</v>
      </c>
      <c r="O198" s="3">
        <v>77495</v>
      </c>
      <c r="P198" s="3">
        <v>19224.37</v>
      </c>
      <c r="Q198" s="3">
        <v>1425140.05</v>
      </c>
      <c r="R198" s="7">
        <f>(SUMIFS(Investors!$M:$M,Investors!$E:$E,Sales!$C198,Investors!$O:$O,FALSE)+SUMIFS(Investors!$S:$S,Investors!$E:$E,Sales!$C198,Investors!$O:$O,FALSE))*$F198</f>
        <v>0</v>
      </c>
      <c r="S198" s="7">
        <f t="shared" si="4"/>
        <v>1425140.05</v>
      </c>
      <c r="T198" s="3" t="b">
        <v>0</v>
      </c>
      <c r="U198" s="4">
        <v>45565</v>
      </c>
      <c r="V198" s="7">
        <v>145583.8856164382</v>
      </c>
    </row>
    <row r="199" spans="1:22" x14ac:dyDescent="0.2">
      <c r="A199" s="3" t="s">
        <v>385</v>
      </c>
      <c r="B199" s="3" t="s">
        <v>766</v>
      </c>
      <c r="C199" s="3" t="s">
        <v>785</v>
      </c>
      <c r="D199" s="3" t="b">
        <v>0</v>
      </c>
      <c r="E199" s="3" t="b">
        <v>0</v>
      </c>
      <c r="F199" s="3">
        <f>SUMIFS('Cashflow Projection'!$C$7:$C$24,'Cashflow Projection'!$B$7:$B$24,Sales!$B199,'Cashflow Projection'!$A$7:$A$24,Sales!$A199)</f>
        <v>0</v>
      </c>
      <c r="G199" s="4">
        <v>45499</v>
      </c>
      <c r="H199" s="4">
        <v>45516</v>
      </c>
      <c r="I199" s="3">
        <v>1499900</v>
      </c>
      <c r="J199" s="3">
        <v>195639.13043478259</v>
      </c>
      <c r="K199" s="3">
        <v>1304260.869565218</v>
      </c>
      <c r="L199" s="3">
        <v>18502.080000000002</v>
      </c>
      <c r="M199" s="3">
        <v>1789</v>
      </c>
      <c r="N199" s="3">
        <v>7499.5</v>
      </c>
      <c r="O199" s="3">
        <v>74995</v>
      </c>
      <c r="P199" s="3">
        <v>19224.37</v>
      </c>
      <c r="Q199" s="3">
        <v>1377890.05</v>
      </c>
      <c r="R199" s="7">
        <f>(SUMIFS(Investors!$M:$M,Investors!$E:$E,Sales!$C199,Investors!$O:$O,FALSE)+SUMIFS(Investors!$S:$S,Investors!$E:$E,Sales!$C199,Investors!$O:$O,FALSE))*$F199</f>
        <v>0</v>
      </c>
      <c r="S199" s="7">
        <f t="shared" si="4"/>
        <v>1377890.05</v>
      </c>
      <c r="T199" s="3" t="b">
        <v>0</v>
      </c>
      <c r="U199" s="4">
        <v>45565</v>
      </c>
      <c r="V199" s="7">
        <v>45451.767339177903</v>
      </c>
    </row>
    <row r="200" spans="1:22" x14ac:dyDescent="0.2">
      <c r="A200" s="3" t="s">
        <v>385</v>
      </c>
      <c r="B200" s="3" t="s">
        <v>651</v>
      </c>
      <c r="C200" s="3" t="s">
        <v>655</v>
      </c>
      <c r="D200" s="3" t="b">
        <v>1</v>
      </c>
      <c r="E200" s="3" t="b">
        <v>0</v>
      </c>
      <c r="F200" s="3">
        <f>SUMIFS('Cashflow Projection'!$C$7:$C$24,'Cashflow Projection'!$B$7:$B$24,Sales!$B200,'Cashflow Projection'!$A$7:$A$24,Sales!$A200)</f>
        <v>1</v>
      </c>
      <c r="G200" s="4">
        <v>45490</v>
      </c>
      <c r="H200" s="4">
        <v>45490</v>
      </c>
      <c r="I200" s="3">
        <v>1707999</v>
      </c>
      <c r="J200" s="3">
        <v>222782.4782608696</v>
      </c>
      <c r="K200" s="3">
        <v>1485216.5217391311</v>
      </c>
      <c r="L200" s="3">
        <v>18502.080000000002</v>
      </c>
      <c r="M200" s="3">
        <v>1789</v>
      </c>
      <c r="N200" s="3">
        <v>8539.9950000000008</v>
      </c>
      <c r="O200" s="3">
        <v>85399.950000000012</v>
      </c>
      <c r="P200" s="3">
        <v>19224.37</v>
      </c>
      <c r="Q200" s="3">
        <v>1574543.605</v>
      </c>
      <c r="R200" s="7">
        <f>(SUMIFS(Investors!$M:$M,Investors!$E:$E,Sales!$C200,Investors!$O:$O,FALSE)+SUMIFS(Investors!$S:$S,Investors!$E:$E,Sales!$C200,Investors!$O:$O,FALSE))*$F200</f>
        <v>1226967.1232876712</v>
      </c>
      <c r="S200" s="7">
        <f t="shared" si="4"/>
        <v>347576.48171232874</v>
      </c>
      <c r="T200" s="3" t="b">
        <v>0</v>
      </c>
      <c r="U200" s="4">
        <v>45565</v>
      </c>
      <c r="V200" s="7">
        <v>347576.4817123285</v>
      </c>
    </row>
    <row r="201" spans="1:22" x14ac:dyDescent="0.2">
      <c r="A201" s="3" t="s">
        <v>385</v>
      </c>
      <c r="B201" s="3" t="s">
        <v>831</v>
      </c>
      <c r="C201" s="3" t="s">
        <v>837</v>
      </c>
      <c r="D201" s="3" t="b">
        <v>0</v>
      </c>
      <c r="E201" s="3" t="b">
        <v>0</v>
      </c>
      <c r="F201" s="3">
        <f>SUMIFS('Cashflow Projection'!$C$7:$C$24,'Cashflow Projection'!$B$7:$B$24,Sales!$B201,'Cashflow Projection'!$A$7:$A$24,Sales!$A201)</f>
        <v>1</v>
      </c>
      <c r="G201" s="4">
        <v>45518</v>
      </c>
      <c r="H201" s="4">
        <v>45518</v>
      </c>
      <c r="I201" s="3">
        <v>1659900</v>
      </c>
      <c r="J201" s="3">
        <v>216508.69565217389</v>
      </c>
      <c r="K201" s="3">
        <v>1443391.3043478259</v>
      </c>
      <c r="L201" s="3">
        <v>18502.080000000002</v>
      </c>
      <c r="M201" s="3">
        <v>1789</v>
      </c>
      <c r="N201" s="3">
        <v>8299.5</v>
      </c>
      <c r="O201" s="3">
        <v>82995</v>
      </c>
      <c r="P201" s="3">
        <v>19224.37</v>
      </c>
      <c r="Q201" s="3">
        <v>1529090.05</v>
      </c>
      <c r="R201" s="7">
        <f>(SUMIFS(Investors!$M:$M,Investors!$E:$E,Sales!$C201,Investors!$O:$O,FALSE)+SUMIFS(Investors!$S:$S,Investors!$E:$E,Sales!$C201,Investors!$O:$O,FALSE))*$F201</f>
        <v>1413146.5407152055</v>
      </c>
      <c r="S201" s="7">
        <f t="shared" si="4"/>
        <v>115943.50928479456</v>
      </c>
      <c r="T201" s="3" t="b">
        <v>0</v>
      </c>
      <c r="U201" s="4">
        <v>45565</v>
      </c>
      <c r="V201" s="7">
        <v>115943.5092847943</v>
      </c>
    </row>
    <row r="202" spans="1:22" x14ac:dyDescent="0.2">
      <c r="A202" s="3" t="s">
        <v>23</v>
      </c>
      <c r="B202" s="3" t="s">
        <v>25</v>
      </c>
      <c r="C202" s="3" t="s">
        <v>32</v>
      </c>
      <c r="D202" s="3" t="b">
        <v>1</v>
      </c>
      <c r="E202" s="3" t="b">
        <v>1</v>
      </c>
      <c r="F202" s="3">
        <f>SUMIFS('Cashflow Projection'!$C$7:$C$24,'Cashflow Projection'!$B$7:$B$24,Sales!$B202,'Cashflow Projection'!$A$7:$A$24,Sales!$A202)</f>
        <v>0</v>
      </c>
      <c r="G202" s="4">
        <v>44887</v>
      </c>
      <c r="H202" s="4">
        <v>45688</v>
      </c>
      <c r="I202" s="3">
        <v>1499900</v>
      </c>
      <c r="J202" s="3">
        <v>195639.13043478259</v>
      </c>
      <c r="K202" s="3">
        <v>1304260.869565218</v>
      </c>
      <c r="L202" s="3">
        <v>18502.080000000002</v>
      </c>
      <c r="M202" s="3">
        <v>1789</v>
      </c>
      <c r="N202" s="3">
        <v>7499.5</v>
      </c>
      <c r="O202" s="3">
        <v>74995</v>
      </c>
      <c r="P202" s="3">
        <v>19224.37</v>
      </c>
      <c r="Q202" s="3">
        <v>1377890.05</v>
      </c>
      <c r="R202" s="7">
        <f>(SUMIFS(Investors!$M:$M,Investors!$E:$E,Sales!$C202,Investors!$O:$O,FALSE)+SUMIFS(Investors!$S:$S,Investors!$E:$E,Sales!$C202,Investors!$O:$O,FALSE))*$F202</f>
        <v>0</v>
      </c>
      <c r="S202" s="7">
        <f t="shared" si="4"/>
        <v>1377890.05</v>
      </c>
      <c r="T202" s="3" t="b">
        <v>0</v>
      </c>
      <c r="U202" s="4">
        <v>45747</v>
      </c>
      <c r="V202" s="7">
        <v>210694.84452054789</v>
      </c>
    </row>
    <row r="203" spans="1:22" x14ac:dyDescent="0.2">
      <c r="A203" s="3" t="s">
        <v>23</v>
      </c>
      <c r="B203" s="3" t="s">
        <v>208</v>
      </c>
      <c r="C203" s="3" t="s">
        <v>238</v>
      </c>
      <c r="D203" s="3" t="b">
        <v>1</v>
      </c>
      <c r="E203" s="3" t="b">
        <v>1</v>
      </c>
      <c r="F203" s="3">
        <f>SUMIFS('Cashflow Projection'!$C$7:$C$24,'Cashflow Projection'!$B$7:$B$24,Sales!$B203,'Cashflow Projection'!$A$7:$A$24,Sales!$A203)</f>
        <v>1</v>
      </c>
      <c r="G203" s="4">
        <v>44992</v>
      </c>
      <c r="H203" s="4">
        <v>45688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3">
        <v>1519640.05</v>
      </c>
      <c r="R203" s="7">
        <f>(SUMIFS(Investors!$M:$M,Investors!$E:$E,Sales!$C203,Investors!$O:$O,FALSE)+SUMIFS(Investors!$S:$S,Investors!$E:$E,Sales!$C203,Investors!$O:$O,FALSE))*$F203</f>
        <v>191481.16438356164</v>
      </c>
      <c r="S203" s="7">
        <f t="shared" si="4"/>
        <v>1328158.8856164385</v>
      </c>
      <c r="T203" s="3" t="b">
        <v>0</v>
      </c>
      <c r="U203" s="4">
        <v>45747</v>
      </c>
      <c r="V203" s="7">
        <v>360381.48734424642</v>
      </c>
    </row>
    <row r="204" spans="1:22" x14ac:dyDescent="0.2">
      <c r="A204" s="3" t="s">
        <v>23</v>
      </c>
      <c r="B204" s="3" t="s">
        <v>25</v>
      </c>
      <c r="C204" s="3" t="s">
        <v>190</v>
      </c>
      <c r="D204" s="3" t="b">
        <v>1</v>
      </c>
      <c r="E204" s="3" t="b">
        <v>1</v>
      </c>
      <c r="F204" s="3">
        <f>SUMIFS('Cashflow Projection'!$C$7:$C$24,'Cashflow Projection'!$B$7:$B$24,Sales!$B204,'Cashflow Projection'!$A$7:$A$24,Sales!$A204)</f>
        <v>0</v>
      </c>
      <c r="G204" s="4">
        <v>44942</v>
      </c>
      <c r="H204" s="4">
        <v>45688</v>
      </c>
      <c r="I204" s="3">
        <v>1379900</v>
      </c>
      <c r="J204" s="3">
        <v>179986.95652173911</v>
      </c>
      <c r="K204" s="3">
        <v>1199913.043478261</v>
      </c>
      <c r="L204" s="3">
        <v>18502.080000000002</v>
      </c>
      <c r="M204" s="3">
        <v>1789</v>
      </c>
      <c r="N204" s="3">
        <v>6899.5</v>
      </c>
      <c r="O204" s="3">
        <v>68995</v>
      </c>
      <c r="P204" s="3">
        <v>19224.37</v>
      </c>
      <c r="Q204" s="3">
        <v>1264490.05</v>
      </c>
      <c r="R204" s="7">
        <f>(SUMIFS(Investors!$M:$M,Investors!$E:$E,Sales!$C204,Investors!$O:$O,FALSE)+SUMIFS(Investors!$S:$S,Investors!$E:$E,Sales!$C204,Investors!$O:$O,FALSE))*$F204</f>
        <v>0</v>
      </c>
      <c r="S204" s="7">
        <f t="shared" si="4"/>
        <v>1264490.05</v>
      </c>
      <c r="T204" s="3" t="b">
        <v>0</v>
      </c>
      <c r="U204" s="4">
        <v>45747</v>
      </c>
      <c r="V204" s="7">
        <v>397609.31643835589</v>
      </c>
    </row>
    <row r="205" spans="1:22" x14ac:dyDescent="0.2">
      <c r="A205" s="3" t="s">
        <v>23</v>
      </c>
      <c r="B205" s="3" t="s">
        <v>208</v>
      </c>
      <c r="C205" s="3" t="s">
        <v>225</v>
      </c>
      <c r="D205" s="3" t="b">
        <v>1</v>
      </c>
      <c r="E205" s="3" t="b">
        <v>1</v>
      </c>
      <c r="F205" s="3">
        <f>SUMIFS('Cashflow Projection'!$C$7:$C$24,'Cashflow Projection'!$B$7:$B$24,Sales!$B205,'Cashflow Projection'!$A$7:$A$24,Sales!$A205)</f>
        <v>1</v>
      </c>
      <c r="G205" s="4">
        <v>44887</v>
      </c>
      <c r="H205" s="4">
        <v>45688</v>
      </c>
      <c r="I205" s="3">
        <v>1514900</v>
      </c>
      <c r="J205" s="3">
        <v>197595.65217391311</v>
      </c>
      <c r="K205" s="3">
        <v>1317304.3478260869</v>
      </c>
      <c r="L205" s="3">
        <v>18502.080000000002</v>
      </c>
      <c r="M205" s="3">
        <v>1789</v>
      </c>
      <c r="N205" s="3">
        <v>7574.5</v>
      </c>
      <c r="O205" s="3">
        <v>75745</v>
      </c>
      <c r="P205" s="3">
        <v>19224.37</v>
      </c>
      <c r="Q205" s="3">
        <v>1392065.05</v>
      </c>
      <c r="R205" s="7">
        <f>(SUMIFS(Investors!$M:$M,Investors!$E:$E,Sales!$C205,Investors!$O:$O,FALSE)+SUMIFS(Investors!$S:$S,Investors!$E:$E,Sales!$C205,Investors!$O:$O,FALSE))*$F205</f>
        <v>1144936.3013698631</v>
      </c>
      <c r="S205" s="7">
        <f t="shared" si="4"/>
        <v>247128.74863013695</v>
      </c>
      <c r="T205" s="3" t="b">
        <v>0</v>
      </c>
      <c r="U205" s="4">
        <v>45747</v>
      </c>
      <c r="V205" s="7">
        <v>247128.74863013689</v>
      </c>
    </row>
    <row r="206" spans="1:22" x14ac:dyDescent="0.2">
      <c r="A206" s="3" t="s">
        <v>23</v>
      </c>
      <c r="B206" s="3" t="s">
        <v>208</v>
      </c>
      <c r="C206" s="3" t="s">
        <v>255</v>
      </c>
      <c r="D206" s="3" t="b">
        <v>1</v>
      </c>
      <c r="E206" s="3" t="b">
        <v>1</v>
      </c>
      <c r="F206" s="3">
        <f>SUMIFS('Cashflow Projection'!$C$7:$C$24,'Cashflow Projection'!$B$7:$B$24,Sales!$B206,'Cashflow Projection'!$A$7:$A$24,Sales!$A206)</f>
        <v>1</v>
      </c>
      <c r="G206" s="4">
        <v>45027</v>
      </c>
      <c r="H206" s="4">
        <v>45688</v>
      </c>
      <c r="I206" s="3">
        <v>1549900</v>
      </c>
      <c r="J206" s="3">
        <v>202160.86956521741</v>
      </c>
      <c r="K206" s="3">
        <v>1347739.1304347829</v>
      </c>
      <c r="L206" s="3">
        <v>18502.080000000002</v>
      </c>
      <c r="M206" s="3">
        <v>1789</v>
      </c>
      <c r="N206" s="3">
        <v>7749.5</v>
      </c>
      <c r="O206" s="3">
        <v>77495</v>
      </c>
      <c r="P206" s="3">
        <v>19224.37</v>
      </c>
      <c r="Q206" s="3">
        <v>1425140.05</v>
      </c>
      <c r="R206" s="7">
        <f>(SUMIFS(Investors!$M:$M,Investors!$E:$E,Sales!$C206,Investors!$O:$O,FALSE)+SUMIFS(Investors!$S:$S,Investors!$E:$E,Sales!$C206,Investors!$O:$O,FALSE))*$F206</f>
        <v>564174.65753424657</v>
      </c>
      <c r="S206" s="7">
        <f t="shared" si="4"/>
        <v>860965.39246575348</v>
      </c>
      <c r="T206" s="3" t="b">
        <v>0</v>
      </c>
      <c r="U206" s="4">
        <v>45747</v>
      </c>
      <c r="V206" s="7">
        <v>201845.5294520545</v>
      </c>
    </row>
    <row r="207" spans="1:22" x14ac:dyDescent="0.2">
      <c r="A207" s="3" t="s">
        <v>23</v>
      </c>
      <c r="B207" s="3" t="s">
        <v>208</v>
      </c>
      <c r="C207" s="3" t="s">
        <v>361</v>
      </c>
      <c r="D207" s="3" t="b">
        <v>1</v>
      </c>
      <c r="E207" s="3" t="b">
        <v>1</v>
      </c>
      <c r="F207" s="3">
        <f>SUMIFS('Cashflow Projection'!$C$7:$C$24,'Cashflow Projection'!$B$7:$B$24,Sales!$B207,'Cashflow Projection'!$A$7:$A$24,Sales!$A207)</f>
        <v>1</v>
      </c>
      <c r="G207" s="4">
        <v>45054</v>
      </c>
      <c r="H207" s="4">
        <v>45688</v>
      </c>
      <c r="I207" s="3">
        <v>1399900</v>
      </c>
      <c r="J207" s="3">
        <v>182595.65217391311</v>
      </c>
      <c r="K207" s="3">
        <v>1217304.3478260869</v>
      </c>
      <c r="L207" s="3">
        <v>18502.080000000002</v>
      </c>
      <c r="M207" s="3">
        <v>1789</v>
      </c>
      <c r="N207" s="3">
        <v>6999.5</v>
      </c>
      <c r="O207" s="3">
        <v>69995</v>
      </c>
      <c r="P207" s="3">
        <v>19224.37</v>
      </c>
      <c r="Q207" s="3">
        <v>1283390.05</v>
      </c>
      <c r="R207" s="7">
        <f>(SUMIFS(Investors!$M:$M,Investors!$E:$E,Sales!$C207,Investors!$O:$O,FALSE)+SUMIFS(Investors!$S:$S,Investors!$E:$E,Sales!$C207,Investors!$O:$O,FALSE))*$F207</f>
        <v>0</v>
      </c>
      <c r="S207" s="7">
        <f t="shared" si="4"/>
        <v>1283390.05</v>
      </c>
      <c r="T207" s="3" t="b">
        <v>0</v>
      </c>
      <c r="U207" s="4">
        <v>45747</v>
      </c>
      <c r="V207" s="7">
        <v>810420.18698630109</v>
      </c>
    </row>
    <row r="208" spans="1:22" x14ac:dyDescent="0.2">
      <c r="A208" s="3" t="s">
        <v>23</v>
      </c>
      <c r="B208" s="3" t="s">
        <v>208</v>
      </c>
      <c r="C208" s="3" t="s">
        <v>273</v>
      </c>
      <c r="D208" s="3" t="b">
        <v>1</v>
      </c>
      <c r="E208" s="3" t="b">
        <v>1</v>
      </c>
      <c r="F208" s="3">
        <f>SUMIFS('Cashflow Projection'!$C$7:$C$24,'Cashflow Projection'!$B$7:$B$24,Sales!$B208,'Cashflow Projection'!$A$7:$A$24,Sales!$A208)</f>
        <v>1</v>
      </c>
      <c r="G208" s="4">
        <v>45019</v>
      </c>
      <c r="H208" s="4">
        <v>45688</v>
      </c>
      <c r="I208" s="3">
        <v>1549900</v>
      </c>
      <c r="J208" s="3">
        <v>202160.86956521741</v>
      </c>
      <c r="K208" s="3">
        <v>1347739.1304347829</v>
      </c>
      <c r="L208" s="3">
        <v>18502.080000000002</v>
      </c>
      <c r="M208" s="3">
        <v>1789</v>
      </c>
      <c r="N208" s="3">
        <v>7749.5</v>
      </c>
      <c r="O208" s="3">
        <v>77495</v>
      </c>
      <c r="P208" s="3">
        <v>19224.37</v>
      </c>
      <c r="Q208" s="3">
        <v>1425140.05</v>
      </c>
      <c r="R208" s="7">
        <f>(SUMIFS(Investors!$M:$M,Investors!$E:$E,Sales!$C208,Investors!$O:$O,FALSE)+SUMIFS(Investors!$S:$S,Investors!$E:$E,Sales!$C208,Investors!$O:$O,FALSE))*$F208</f>
        <v>1211295.2054794522</v>
      </c>
      <c r="S208" s="7">
        <f t="shared" si="4"/>
        <v>213844.84452054789</v>
      </c>
      <c r="T208" s="3" t="b">
        <v>0</v>
      </c>
      <c r="U208" s="4">
        <v>45747</v>
      </c>
      <c r="V208" s="7">
        <v>213844.84452054769</v>
      </c>
    </row>
    <row r="209" spans="1:22" x14ac:dyDescent="0.2">
      <c r="A209" s="3" t="s">
        <v>385</v>
      </c>
      <c r="B209" s="3" t="s">
        <v>496</v>
      </c>
      <c r="C209" s="3" t="s">
        <v>548</v>
      </c>
      <c r="D209" s="3" t="b">
        <v>1</v>
      </c>
      <c r="E209" s="3" t="b">
        <v>1</v>
      </c>
      <c r="F209" s="3">
        <f>SUMIFS('Cashflow Projection'!$C$7:$C$24,'Cashflow Projection'!$B$7:$B$24,Sales!$B209,'Cashflow Projection'!$A$7:$A$24,Sales!$A209)</f>
        <v>1</v>
      </c>
      <c r="G209" s="4">
        <v>45330</v>
      </c>
      <c r="H209" s="4">
        <v>45688</v>
      </c>
      <c r="I209" s="3">
        <v>1589900</v>
      </c>
      <c r="J209" s="3">
        <v>207378.26086956519</v>
      </c>
      <c r="K209" s="3">
        <v>1382521.739130435</v>
      </c>
      <c r="L209" s="3">
        <v>18502.080000000002</v>
      </c>
      <c r="M209" s="3">
        <v>1789</v>
      </c>
      <c r="N209" s="3">
        <v>7949.5</v>
      </c>
      <c r="O209" s="3">
        <v>79495</v>
      </c>
      <c r="P209" s="3">
        <v>19224.37</v>
      </c>
      <c r="Q209" s="3">
        <v>1462940.05</v>
      </c>
      <c r="R209" s="7">
        <f>(SUMIFS(Investors!$M:$M,Investors!$E:$E,Sales!$C209,Investors!$O:$O,FALSE)+SUMIFS(Investors!$S:$S,Investors!$E:$E,Sales!$C209,Investors!$O:$O,FALSE))*$F209</f>
        <v>902327.63997821917</v>
      </c>
      <c r="S209" s="7">
        <f t="shared" si="4"/>
        <v>560612.41002178087</v>
      </c>
      <c r="T209" s="3" t="b">
        <v>0</v>
      </c>
      <c r="U209" s="4">
        <v>45747</v>
      </c>
      <c r="V209" s="7">
        <v>173085.71060342429</v>
      </c>
    </row>
    <row r="210" spans="1:22" x14ac:dyDescent="0.2">
      <c r="A210" s="3" t="s">
        <v>385</v>
      </c>
      <c r="B210" s="3" t="s">
        <v>798</v>
      </c>
      <c r="C210" s="3" t="s">
        <v>815</v>
      </c>
      <c r="D210" s="3" t="b">
        <v>1</v>
      </c>
      <c r="E210" s="3" t="b">
        <v>1</v>
      </c>
      <c r="F210" s="3">
        <f>SUMIFS('Cashflow Projection'!$C$7:$C$24,'Cashflow Projection'!$B$7:$B$24,Sales!$B210,'Cashflow Projection'!$A$7:$A$24,Sales!$A210)</f>
        <v>1</v>
      </c>
      <c r="G210" s="4">
        <v>45327</v>
      </c>
      <c r="H210" s="4">
        <v>45688</v>
      </c>
      <c r="I210" s="3">
        <v>1469900</v>
      </c>
      <c r="J210" s="3">
        <v>191726.0869565217</v>
      </c>
      <c r="K210" s="3">
        <v>1278173.913043478</v>
      </c>
      <c r="L210" s="3">
        <v>18502.080000000002</v>
      </c>
      <c r="M210" s="3">
        <v>1789</v>
      </c>
      <c r="N210" s="3">
        <v>7349.5</v>
      </c>
      <c r="O210" s="3">
        <v>73495</v>
      </c>
      <c r="P210" s="3">
        <v>19224.37</v>
      </c>
      <c r="Q210" s="3">
        <v>1349540.05</v>
      </c>
      <c r="R210" s="7">
        <f>(SUMIFS(Investors!$M:$M,Investors!$E:$E,Sales!$C210,Investors!$O:$O,FALSE)+SUMIFS(Investors!$S:$S,Investors!$E:$E,Sales!$C210,Investors!$O:$O,FALSE))*$F210</f>
        <v>1283520.5479452056</v>
      </c>
      <c r="S210" s="7">
        <f t="shared" si="4"/>
        <v>66019.502054794459</v>
      </c>
      <c r="T210" s="3" t="b">
        <v>0</v>
      </c>
      <c r="U210" s="4">
        <v>45747</v>
      </c>
      <c r="V210" s="7">
        <v>66019.502054794226</v>
      </c>
    </row>
    <row r="211" spans="1:22" x14ac:dyDescent="0.2">
      <c r="A211" s="3" t="s">
        <v>385</v>
      </c>
      <c r="B211" s="3" t="s">
        <v>687</v>
      </c>
      <c r="C211" s="3" t="s">
        <v>719</v>
      </c>
      <c r="D211" s="3" t="b">
        <v>0</v>
      </c>
      <c r="E211" s="3" t="b">
        <v>0</v>
      </c>
      <c r="F211" s="3">
        <f>SUMIFS('Cashflow Projection'!$C$7:$C$24,'Cashflow Projection'!$B$7:$B$24,Sales!$B211,'Cashflow Projection'!$A$7:$A$24,Sales!$A211)</f>
        <v>1</v>
      </c>
      <c r="G211" s="4">
        <v>45552</v>
      </c>
      <c r="H211" s="4">
        <v>45552</v>
      </c>
      <c r="I211" s="3">
        <v>1699900</v>
      </c>
      <c r="J211" s="3">
        <v>221726.0869565217</v>
      </c>
      <c r="K211" s="3">
        <v>1478173.913043478</v>
      </c>
      <c r="L211" s="3">
        <v>18502.080000000002</v>
      </c>
      <c r="M211" s="3">
        <v>1789</v>
      </c>
      <c r="N211" s="3">
        <v>8499.5</v>
      </c>
      <c r="O211" s="3">
        <v>84995</v>
      </c>
      <c r="P211" s="3">
        <v>19224.37</v>
      </c>
      <c r="Q211" s="3">
        <v>1566890.05</v>
      </c>
      <c r="R211" s="7">
        <f>(SUMIFS(Investors!$M:$M,Investors!$E:$E,Sales!$C211,Investors!$O:$O,FALSE)+SUMIFS(Investors!$S:$S,Investors!$E:$E,Sales!$C211,Investors!$O:$O,FALSE))*$F211</f>
        <v>1375863.01369863</v>
      </c>
      <c r="S211" s="7">
        <f t="shared" si="4"/>
        <v>191027.03630137001</v>
      </c>
      <c r="T211" s="3" t="b">
        <v>0</v>
      </c>
      <c r="U211" s="4">
        <v>45626</v>
      </c>
      <c r="V211" s="7">
        <v>191027.03630136981</v>
      </c>
    </row>
    <row r="212" spans="1:22" x14ac:dyDescent="0.2">
      <c r="A212" s="3" t="s">
        <v>385</v>
      </c>
      <c r="B212" s="3" t="s">
        <v>868</v>
      </c>
      <c r="C212" s="3" t="s">
        <v>890</v>
      </c>
      <c r="D212" s="3" t="b">
        <v>0</v>
      </c>
      <c r="E212" s="3" t="b">
        <v>0</v>
      </c>
      <c r="F212" s="3">
        <f>SUMIFS('Cashflow Projection'!$C$7:$C$24,'Cashflow Projection'!$B$7:$B$24,Sales!$B212,'Cashflow Projection'!$A$7:$A$24,Sales!$A212)</f>
        <v>1</v>
      </c>
      <c r="G212" s="4">
        <v>45456</v>
      </c>
      <c r="H212" s="4">
        <v>45456</v>
      </c>
      <c r="I212" s="3">
        <v>1729900</v>
      </c>
      <c r="J212" s="3">
        <v>225639.13043478259</v>
      </c>
      <c r="K212" s="3">
        <v>1504260.869565218</v>
      </c>
      <c r="L212" s="3">
        <v>18502.080000000002</v>
      </c>
      <c r="M212" s="3">
        <v>1789</v>
      </c>
      <c r="N212" s="3">
        <v>8649.5</v>
      </c>
      <c r="O212" s="3">
        <v>86495</v>
      </c>
      <c r="P212" s="3">
        <v>19224.37</v>
      </c>
      <c r="Q212" s="3">
        <v>1595240.05</v>
      </c>
      <c r="R212" s="7">
        <f>(SUMIFS(Investors!$M:$M,Investors!$E:$E,Sales!$C212,Investors!$O:$O,FALSE)+SUMIFS(Investors!$S:$S,Investors!$E:$E,Sales!$C212,Investors!$O:$O,FALSE))*$F212</f>
        <v>1448398.6301369863</v>
      </c>
      <c r="S212" s="7">
        <f t="shared" si="4"/>
        <v>146841.41986301378</v>
      </c>
      <c r="T212" s="3" t="b">
        <v>0</v>
      </c>
      <c r="U212" s="4">
        <v>45504</v>
      </c>
      <c r="V212" s="7">
        <v>146841.41986301361</v>
      </c>
    </row>
    <row r="213" spans="1:22" x14ac:dyDescent="0.2">
      <c r="A213" s="3" t="s">
        <v>385</v>
      </c>
      <c r="B213" s="3" t="s">
        <v>387</v>
      </c>
      <c r="C213" s="3" t="s">
        <v>491</v>
      </c>
      <c r="D213" s="3" t="b">
        <v>0</v>
      </c>
      <c r="E213" s="3" t="b">
        <v>0</v>
      </c>
      <c r="F213" s="3">
        <f>SUMIFS('Cashflow Projection'!$C$7:$C$24,'Cashflow Projection'!$B$7:$B$24,Sales!$B213,'Cashflow Projection'!$A$7:$A$24,Sales!$A213)</f>
        <v>1</v>
      </c>
      <c r="G213" s="4">
        <v>45471</v>
      </c>
      <c r="H213" s="4">
        <v>45471</v>
      </c>
      <c r="I213" s="3">
        <v>1509900</v>
      </c>
      <c r="J213" s="3">
        <v>196943.4782608696</v>
      </c>
      <c r="K213" s="3">
        <v>1312956.5217391311</v>
      </c>
      <c r="L213" s="3">
        <v>18502.080000000002</v>
      </c>
      <c r="M213" s="3">
        <v>1789</v>
      </c>
      <c r="N213" s="3">
        <v>7549.5</v>
      </c>
      <c r="O213" s="3">
        <v>75495</v>
      </c>
      <c r="P213" s="3">
        <v>19224.37</v>
      </c>
      <c r="Q213" s="3">
        <v>1387340.05</v>
      </c>
      <c r="R213" s="7">
        <f>(SUMIFS(Investors!$M:$M,Investors!$E:$E,Sales!$C213,Investors!$O:$O,FALSE)+SUMIFS(Investors!$S:$S,Investors!$E:$E,Sales!$C213,Investors!$O:$O,FALSE))*$F213</f>
        <v>1386336.2939052053</v>
      </c>
      <c r="S213" s="7">
        <f t="shared" si="4"/>
        <v>1003.7560947947204</v>
      </c>
      <c r="T213" s="3" t="b">
        <v>0</v>
      </c>
      <c r="U213" s="4">
        <v>45504</v>
      </c>
      <c r="V213" s="7">
        <v>1003.756094794255</v>
      </c>
    </row>
    <row r="214" spans="1:22" x14ac:dyDescent="0.2">
      <c r="A214" s="3" t="s">
        <v>385</v>
      </c>
      <c r="B214" s="3" t="s">
        <v>587</v>
      </c>
      <c r="C214" s="3" t="s">
        <v>586</v>
      </c>
      <c r="D214" s="3" t="b">
        <v>0</v>
      </c>
      <c r="E214" s="3" t="b">
        <v>0</v>
      </c>
      <c r="F214" s="3">
        <f>SUMIFS('Cashflow Projection'!$C$7:$C$24,'Cashflow Projection'!$B$7:$B$24,Sales!$B214,'Cashflow Projection'!$A$7:$A$24,Sales!$A214)</f>
        <v>0</v>
      </c>
      <c r="G214" s="4">
        <v>45517</v>
      </c>
      <c r="H214" s="4">
        <v>45722</v>
      </c>
      <c r="I214" s="3">
        <v>1619900</v>
      </c>
      <c r="J214" s="3">
        <v>211291.30434782611</v>
      </c>
      <c r="K214" s="3">
        <v>1408608.6956521741</v>
      </c>
      <c r="L214" s="3">
        <v>18502.080000000002</v>
      </c>
      <c r="M214" s="3">
        <v>1789</v>
      </c>
      <c r="N214" s="3">
        <v>8099.5</v>
      </c>
      <c r="O214" s="3">
        <v>80995</v>
      </c>
      <c r="P214" s="3">
        <v>19224.37</v>
      </c>
      <c r="Q214" s="3">
        <v>1491290.05</v>
      </c>
      <c r="R214" s="7">
        <f>(SUMIFS(Investors!$M:$M,Investors!$E:$E,Sales!$C214,Investors!$O:$O,FALSE)+SUMIFS(Investors!$S:$S,Investors!$E:$E,Sales!$C214,Investors!$O:$O,FALSE))*$F214</f>
        <v>0</v>
      </c>
      <c r="S214" s="7">
        <f t="shared" si="4"/>
        <v>1491290.05</v>
      </c>
      <c r="T214" s="3" t="b">
        <v>0</v>
      </c>
      <c r="U214" s="4">
        <v>45808</v>
      </c>
      <c r="V214" s="7">
        <v>178472.19172602709</v>
      </c>
    </row>
    <row r="215" spans="1:22" x14ac:dyDescent="0.2">
      <c r="A215" s="3" t="s">
        <v>385</v>
      </c>
      <c r="B215" s="3" t="s">
        <v>587</v>
      </c>
      <c r="C215" s="3" t="s">
        <v>598</v>
      </c>
      <c r="D215" s="3" t="b">
        <v>0</v>
      </c>
      <c r="E215" s="3" t="b">
        <v>0</v>
      </c>
      <c r="F215" s="3">
        <f>SUMIFS('Cashflow Projection'!$C$7:$C$24,'Cashflow Projection'!$B$7:$B$24,Sales!$B215,'Cashflow Projection'!$A$7:$A$24,Sales!$A215)</f>
        <v>0</v>
      </c>
      <c r="G215" s="4">
        <v>45517</v>
      </c>
      <c r="H215" s="4">
        <v>45722</v>
      </c>
      <c r="I215" s="3">
        <v>1599900</v>
      </c>
      <c r="J215" s="3">
        <v>208682.60869565219</v>
      </c>
      <c r="K215" s="3">
        <v>1391217.3913043479</v>
      </c>
      <c r="L215" s="3">
        <v>18502.080000000002</v>
      </c>
      <c r="M215" s="3">
        <v>1789</v>
      </c>
      <c r="N215" s="3">
        <v>7999.5</v>
      </c>
      <c r="O215" s="3">
        <v>79995</v>
      </c>
      <c r="P215" s="3">
        <v>19224.37</v>
      </c>
      <c r="Q215" s="3">
        <v>1472390.05</v>
      </c>
      <c r="R215" s="7">
        <f>(SUMIFS(Investors!$M:$M,Investors!$E:$E,Sales!$C215,Investors!$O:$O,FALSE)+SUMIFS(Investors!$S:$S,Investors!$E:$E,Sales!$C215,Investors!$O:$O,FALSE))*$F215</f>
        <v>0</v>
      </c>
      <c r="S215" s="7">
        <f t="shared" si="4"/>
        <v>1472390.05</v>
      </c>
      <c r="T215" s="3" t="b">
        <v>0</v>
      </c>
      <c r="U215" s="4">
        <v>45808</v>
      </c>
      <c r="V215" s="7">
        <v>151378.80488739701</v>
      </c>
    </row>
    <row r="216" spans="1:22" x14ac:dyDescent="0.2">
      <c r="A216" s="3" t="s">
        <v>385</v>
      </c>
      <c r="B216" s="3" t="s">
        <v>387</v>
      </c>
      <c r="C216" s="3" t="s">
        <v>477</v>
      </c>
      <c r="D216" s="3" t="b">
        <v>1</v>
      </c>
      <c r="E216" s="3" t="b">
        <v>1</v>
      </c>
      <c r="F216" s="3">
        <f>SUMIFS('Cashflow Projection'!$C$7:$C$24,'Cashflow Projection'!$B$7:$B$24,Sales!$B216,'Cashflow Projection'!$A$7:$A$24,Sales!$A216)</f>
        <v>1</v>
      </c>
      <c r="G216" s="4">
        <v>45177</v>
      </c>
      <c r="H216" s="4">
        <v>45688</v>
      </c>
      <c r="I216" s="3">
        <v>1499900</v>
      </c>
      <c r="J216" s="3">
        <v>195639.13043478259</v>
      </c>
      <c r="K216" s="3">
        <v>1304260.869565218</v>
      </c>
      <c r="L216" s="3">
        <v>18502.080000000002</v>
      </c>
      <c r="M216" s="3">
        <v>1789</v>
      </c>
      <c r="N216" s="3">
        <v>7499.5</v>
      </c>
      <c r="O216" s="3">
        <v>74995</v>
      </c>
      <c r="P216" s="3">
        <v>19224.37</v>
      </c>
      <c r="Q216" s="3">
        <v>1377890.05</v>
      </c>
      <c r="R216" s="7">
        <f>(SUMIFS(Investors!$M:$M,Investors!$E:$E,Sales!$C216,Investors!$O:$O,FALSE)+SUMIFS(Investors!$S:$S,Investors!$E:$E,Sales!$C216,Investors!$O:$O,FALSE))*$F216</f>
        <v>1213706.6566657531</v>
      </c>
      <c r="S216" s="7">
        <f t="shared" si="4"/>
        <v>164183.39333424694</v>
      </c>
      <c r="T216" s="3" t="b">
        <v>0</v>
      </c>
      <c r="U216" s="4">
        <v>45747</v>
      </c>
      <c r="V216" s="7">
        <v>164183.3933342465</v>
      </c>
    </row>
    <row r="217" spans="1:22" x14ac:dyDescent="0.2">
      <c r="A217" s="3" t="s">
        <v>385</v>
      </c>
      <c r="B217" s="3" t="s">
        <v>660</v>
      </c>
      <c r="C217" s="3" t="s">
        <v>661</v>
      </c>
      <c r="D217" s="3" t="b">
        <v>0</v>
      </c>
      <c r="E217" s="3" t="b">
        <v>0</v>
      </c>
      <c r="F217" s="3">
        <f>SUMIFS('Cashflow Projection'!$C$7:$C$24,'Cashflow Projection'!$B$7:$B$24,Sales!$B217,'Cashflow Projection'!$A$7:$A$24,Sales!$A217)</f>
        <v>0</v>
      </c>
      <c r="G217" s="4">
        <v>45491</v>
      </c>
      <c r="H217" s="4">
        <v>45491</v>
      </c>
      <c r="I217" s="3">
        <v>1649900</v>
      </c>
      <c r="J217" s="3">
        <v>215204.34782608689</v>
      </c>
      <c r="K217" s="3">
        <v>1434695.6521739131</v>
      </c>
      <c r="L217" s="3">
        <v>18502.080000000002</v>
      </c>
      <c r="M217" s="3">
        <v>1789</v>
      </c>
      <c r="N217" s="3">
        <v>8249.5</v>
      </c>
      <c r="O217" s="3">
        <v>82495</v>
      </c>
      <c r="P217" s="3">
        <v>19224.37</v>
      </c>
      <c r="Q217" s="3">
        <v>1519640.05</v>
      </c>
      <c r="R217" s="7">
        <f>(SUMIFS(Investors!$M:$M,Investors!$E:$E,Sales!$C217,Investors!$O:$O,FALSE)+SUMIFS(Investors!$S:$S,Investors!$E:$E,Sales!$C217,Investors!$O:$O,FALSE))*$F217</f>
        <v>0</v>
      </c>
      <c r="S217" s="7">
        <f t="shared" si="4"/>
        <v>1519640.05</v>
      </c>
      <c r="T217" s="3" t="b">
        <v>0</v>
      </c>
      <c r="U217" s="4">
        <v>45565</v>
      </c>
      <c r="V217" s="7">
        <v>247785.5705479453</v>
      </c>
    </row>
    <row r="218" spans="1:22" x14ac:dyDescent="0.2">
      <c r="A218" s="3" t="s">
        <v>385</v>
      </c>
      <c r="B218" s="3" t="s">
        <v>726</v>
      </c>
      <c r="C218" s="3" t="s">
        <v>728</v>
      </c>
      <c r="D218" s="3" t="b">
        <v>0</v>
      </c>
      <c r="E218" s="3" t="b">
        <v>0</v>
      </c>
      <c r="F218" s="3">
        <f>SUMIFS('Cashflow Projection'!$C$7:$C$24,'Cashflow Projection'!$B$7:$B$24,Sales!$B218,'Cashflow Projection'!$A$7:$A$24,Sales!$A218)</f>
        <v>0</v>
      </c>
      <c r="G218" s="4">
        <v>45510</v>
      </c>
      <c r="H218" s="4">
        <v>45510</v>
      </c>
      <c r="I218" s="3">
        <v>1739900</v>
      </c>
      <c r="J218" s="3">
        <v>226943.4782608696</v>
      </c>
      <c r="K218" s="3">
        <v>1512956.5217391311</v>
      </c>
      <c r="L218" s="3">
        <v>18502.080000000002</v>
      </c>
      <c r="M218" s="3">
        <v>1789</v>
      </c>
      <c r="N218" s="3">
        <v>8699.5</v>
      </c>
      <c r="O218" s="3">
        <v>86995</v>
      </c>
      <c r="P218" s="3">
        <v>19224.37</v>
      </c>
      <c r="Q218" s="3">
        <v>1604690.05</v>
      </c>
      <c r="R218" s="7">
        <f>(SUMIFS(Investors!$M:$M,Investors!$E:$E,Sales!$C218,Investors!$O:$O,FALSE)+SUMIFS(Investors!$S:$S,Investors!$E:$E,Sales!$C218,Investors!$O:$O,FALSE))*$F218</f>
        <v>0</v>
      </c>
      <c r="S218" s="7">
        <f t="shared" si="4"/>
        <v>1604690.05</v>
      </c>
      <c r="T218" s="3" t="b">
        <v>0</v>
      </c>
      <c r="U218" s="4">
        <v>45565</v>
      </c>
      <c r="V218" s="7">
        <v>251456.97338856151</v>
      </c>
    </row>
    <row r="219" spans="1:22" x14ac:dyDescent="0.2">
      <c r="A219" s="3" t="s">
        <v>385</v>
      </c>
      <c r="B219" s="3" t="s">
        <v>766</v>
      </c>
      <c r="C219" s="3" t="s">
        <v>779</v>
      </c>
      <c r="D219" s="3" t="b">
        <v>0</v>
      </c>
      <c r="E219" s="3" t="b">
        <v>0</v>
      </c>
      <c r="F219" s="3">
        <f>SUMIFS('Cashflow Projection'!$C$7:$C$24,'Cashflow Projection'!$B$7:$B$24,Sales!$B219,'Cashflow Projection'!$A$7:$A$24,Sales!$A219)</f>
        <v>0</v>
      </c>
      <c r="G219" s="4">
        <v>45499</v>
      </c>
      <c r="H219" s="4">
        <v>45516</v>
      </c>
      <c r="I219" s="3">
        <v>1499900</v>
      </c>
      <c r="J219" s="3">
        <v>195639.13043478259</v>
      </c>
      <c r="K219" s="3">
        <v>1304260.869565218</v>
      </c>
      <c r="L219" s="3">
        <v>18502.080000000002</v>
      </c>
      <c r="M219" s="3">
        <v>1789</v>
      </c>
      <c r="N219" s="3">
        <v>7499.5</v>
      </c>
      <c r="O219" s="3">
        <v>74995</v>
      </c>
      <c r="P219" s="3">
        <v>19224.37</v>
      </c>
      <c r="Q219" s="3">
        <v>1377890.05</v>
      </c>
      <c r="R219" s="7">
        <f>(SUMIFS(Investors!$M:$M,Investors!$E:$E,Sales!$C219,Investors!$O:$O,FALSE)+SUMIFS(Investors!$S:$S,Investors!$E:$E,Sales!$C219,Investors!$O:$O,FALSE))*$F219</f>
        <v>0</v>
      </c>
      <c r="S219" s="7">
        <f t="shared" si="4"/>
        <v>1377890.05</v>
      </c>
      <c r="T219" s="3" t="b">
        <v>0</v>
      </c>
      <c r="U219" s="4">
        <v>45565</v>
      </c>
      <c r="V219" s="7">
        <v>30069.077796164431</v>
      </c>
    </row>
    <row r="220" spans="1:22" x14ac:dyDescent="0.2">
      <c r="A220" s="3" t="s">
        <v>385</v>
      </c>
      <c r="B220" s="3" t="s">
        <v>651</v>
      </c>
      <c r="C220" s="3" t="s">
        <v>653</v>
      </c>
      <c r="D220" s="3" t="b">
        <v>1</v>
      </c>
      <c r="E220" s="3" t="b">
        <v>0</v>
      </c>
      <c r="F220" s="3">
        <f>SUMIFS('Cashflow Projection'!$C$7:$C$24,'Cashflow Projection'!$B$7:$B$24,Sales!$B220,'Cashflow Projection'!$A$7:$A$24,Sales!$A220)</f>
        <v>1</v>
      </c>
      <c r="G220" s="4">
        <v>45490</v>
      </c>
      <c r="H220" s="4">
        <v>45490</v>
      </c>
      <c r="I220" s="3">
        <v>1669999</v>
      </c>
      <c r="J220" s="3">
        <v>217825.95652173911</v>
      </c>
      <c r="K220" s="3">
        <v>1452173.043478261</v>
      </c>
      <c r="L220" s="3">
        <v>18502.080000000002</v>
      </c>
      <c r="M220" s="3">
        <v>1789</v>
      </c>
      <c r="N220" s="3">
        <v>8349.9950000000008</v>
      </c>
      <c r="O220" s="3">
        <v>83499.950000000012</v>
      </c>
      <c r="P220" s="3">
        <v>19224.37</v>
      </c>
      <c r="Q220" s="3">
        <v>1538633.605</v>
      </c>
      <c r="R220" s="7">
        <f>(SUMIFS(Investors!$M:$M,Investors!$E:$E,Sales!$C220,Investors!$O:$O,FALSE)+SUMIFS(Investors!$S:$S,Investors!$E:$E,Sales!$C220,Investors!$O:$O,FALSE))*$F220</f>
        <v>1248936.98630137</v>
      </c>
      <c r="S220" s="7">
        <f t="shared" si="4"/>
        <v>289696.61869863002</v>
      </c>
      <c r="T220" s="3" t="b">
        <v>0</v>
      </c>
      <c r="U220" s="4">
        <v>45565</v>
      </c>
      <c r="V220" s="7">
        <v>289696.61869862978</v>
      </c>
    </row>
    <row r="221" spans="1:22" x14ac:dyDescent="0.2">
      <c r="A221" s="3" t="s">
        <v>385</v>
      </c>
      <c r="B221" s="3" t="s">
        <v>766</v>
      </c>
      <c r="C221" s="3" t="s">
        <v>781</v>
      </c>
      <c r="D221" s="3" t="b">
        <v>0</v>
      </c>
      <c r="E221" s="3" t="b">
        <v>0</v>
      </c>
      <c r="F221" s="3">
        <f>SUMIFS('Cashflow Projection'!$C$7:$C$24,'Cashflow Projection'!$B$7:$B$24,Sales!$B221,'Cashflow Projection'!$A$7:$A$24,Sales!$A221)</f>
        <v>0</v>
      </c>
      <c r="G221" s="4">
        <v>45499</v>
      </c>
      <c r="H221" s="4">
        <v>45516</v>
      </c>
      <c r="I221" s="3">
        <v>1499900</v>
      </c>
      <c r="J221" s="3">
        <v>195639.13043478259</v>
      </c>
      <c r="K221" s="3">
        <v>1304260.869565218</v>
      </c>
      <c r="L221" s="3">
        <v>18502.080000000002</v>
      </c>
      <c r="M221" s="3">
        <v>1789</v>
      </c>
      <c r="N221" s="3">
        <v>7499.5</v>
      </c>
      <c r="O221" s="3">
        <v>74995</v>
      </c>
      <c r="P221" s="3">
        <v>19224.37</v>
      </c>
      <c r="Q221" s="3">
        <v>1377890.05</v>
      </c>
      <c r="R221" s="7">
        <f>(SUMIFS(Investors!$M:$M,Investors!$E:$E,Sales!$C221,Investors!$O:$O,FALSE)+SUMIFS(Investors!$S:$S,Investors!$E:$E,Sales!$C221,Investors!$O:$O,FALSE))*$F221</f>
        <v>0</v>
      </c>
      <c r="S221" s="7">
        <f t="shared" si="4"/>
        <v>1377890.05</v>
      </c>
      <c r="T221" s="3" t="b">
        <v>0</v>
      </c>
      <c r="U221" s="4">
        <v>45565</v>
      </c>
      <c r="V221" s="7">
        <v>32446.819467944792</v>
      </c>
    </row>
    <row r="222" spans="1:22" x14ac:dyDescent="0.2">
      <c r="A222" s="3" t="s">
        <v>385</v>
      </c>
      <c r="B222" s="3" t="s">
        <v>587</v>
      </c>
      <c r="C222" s="3" t="s">
        <v>599</v>
      </c>
      <c r="D222" s="3" t="b">
        <v>0</v>
      </c>
      <c r="E222" s="3" t="b">
        <v>0</v>
      </c>
      <c r="F222" s="3">
        <f>SUMIFS('Cashflow Projection'!$C$7:$C$24,'Cashflow Projection'!$B$7:$B$24,Sales!$B222,'Cashflow Projection'!$A$7:$A$24,Sales!$A222)</f>
        <v>0</v>
      </c>
      <c r="G222" s="4">
        <v>45517</v>
      </c>
      <c r="H222" s="4">
        <v>45722</v>
      </c>
      <c r="I222" s="3">
        <v>1599900</v>
      </c>
      <c r="J222" s="3">
        <v>208682.60869565219</v>
      </c>
      <c r="K222" s="3">
        <v>1391217.3913043479</v>
      </c>
      <c r="L222" s="3">
        <v>18502.080000000002</v>
      </c>
      <c r="M222" s="3">
        <v>1789</v>
      </c>
      <c r="N222" s="3">
        <v>7999.5</v>
      </c>
      <c r="O222" s="3">
        <v>79995</v>
      </c>
      <c r="P222" s="3">
        <v>19224.37</v>
      </c>
      <c r="Q222" s="3">
        <v>1472390.05</v>
      </c>
      <c r="R222" s="7">
        <f>(SUMIFS(Investors!$M:$M,Investors!$E:$E,Sales!$C222,Investors!$O:$O,FALSE)+SUMIFS(Investors!$S:$S,Investors!$E:$E,Sales!$C222,Investors!$O:$O,FALSE))*$F222</f>
        <v>0</v>
      </c>
      <c r="S222" s="7">
        <f t="shared" si="4"/>
        <v>1472390.05</v>
      </c>
      <c r="T222" s="3" t="b">
        <v>0</v>
      </c>
      <c r="U222" s="4">
        <v>45808</v>
      </c>
      <c r="V222" s="7">
        <v>86782.340973698534</v>
      </c>
    </row>
    <row r="223" spans="1:22" x14ac:dyDescent="0.2">
      <c r="A223" s="3" t="s">
        <v>954</v>
      </c>
      <c r="B223" s="3" t="s">
        <v>25</v>
      </c>
      <c r="C223" s="3" t="s">
        <v>1003</v>
      </c>
      <c r="D223" s="3" t="b">
        <v>1</v>
      </c>
      <c r="E223" s="3" t="b">
        <v>1</v>
      </c>
      <c r="F223" s="3">
        <f>SUMIFS('Cashflow Projection'!$C$7:$C$24,'Cashflow Projection'!$B$7:$B$24,Sales!$B223,'Cashflow Projection'!$A$7:$A$24,Sales!$A223)</f>
        <v>1</v>
      </c>
      <c r="G223" s="4">
        <v>44855</v>
      </c>
      <c r="H223" s="4">
        <v>45688</v>
      </c>
      <c r="I223" s="3">
        <v>1599900</v>
      </c>
      <c r="J223" s="3">
        <v>208682.60869565219</v>
      </c>
      <c r="K223" s="3">
        <v>1391217.3913043479</v>
      </c>
      <c r="L223" s="3">
        <v>18502.080000000002</v>
      </c>
      <c r="M223" s="3">
        <v>1789</v>
      </c>
      <c r="N223" s="3">
        <v>7999.5</v>
      </c>
      <c r="O223" s="3">
        <v>79995</v>
      </c>
      <c r="P223" s="3">
        <v>19224.37</v>
      </c>
      <c r="Q223" s="3">
        <v>1472390.05</v>
      </c>
      <c r="R223" s="7">
        <f>(SUMIFS(Investors!$M:$M,Investors!$E:$E,Sales!$C223,Investors!$O:$O,FALSE)+SUMIFS(Investors!$S:$S,Investors!$E:$E,Sales!$C223,Investors!$O:$O,FALSE))*$F223</f>
        <v>0</v>
      </c>
      <c r="S223" s="7">
        <f t="shared" si="4"/>
        <v>1472390.05</v>
      </c>
      <c r="T223" s="3" t="b">
        <v>0</v>
      </c>
      <c r="U223" s="4">
        <v>45747</v>
      </c>
      <c r="V223" s="7">
        <v>344555.80342465732</v>
      </c>
    </row>
    <row r="224" spans="1:22" x14ac:dyDescent="0.2">
      <c r="A224" s="3" t="s">
        <v>954</v>
      </c>
      <c r="B224" s="3" t="s">
        <v>25</v>
      </c>
      <c r="C224" s="3" t="s">
        <v>1004</v>
      </c>
      <c r="D224" s="3" t="b">
        <v>1</v>
      </c>
      <c r="E224" s="3" t="b">
        <v>1</v>
      </c>
      <c r="F224" s="3">
        <f>SUMIFS('Cashflow Projection'!$C$7:$C$24,'Cashflow Projection'!$B$7:$B$24,Sales!$B224,'Cashflow Projection'!$A$7:$A$24,Sales!$A224)</f>
        <v>1</v>
      </c>
      <c r="G224" s="4">
        <v>44838</v>
      </c>
      <c r="H224" s="4">
        <v>45688</v>
      </c>
      <c r="I224" s="3">
        <v>1579900</v>
      </c>
      <c r="J224" s="3">
        <v>206073.91304347821</v>
      </c>
      <c r="K224" s="3">
        <v>1373826.086956522</v>
      </c>
      <c r="L224" s="3">
        <v>18502.080000000002</v>
      </c>
      <c r="M224" s="3">
        <v>1789</v>
      </c>
      <c r="N224" s="3">
        <v>7899.5</v>
      </c>
      <c r="O224" s="3">
        <v>78995</v>
      </c>
      <c r="P224" s="3">
        <v>19224.37</v>
      </c>
      <c r="Q224" s="3">
        <v>1453490.05</v>
      </c>
      <c r="R224" s="7">
        <f>(SUMIFS(Investors!$M:$M,Investors!$E:$E,Sales!$C224,Investors!$O:$O,FALSE)+SUMIFS(Investors!$S:$S,Investors!$E:$E,Sales!$C224,Investors!$O:$O,FALSE))*$F224</f>
        <v>0</v>
      </c>
      <c r="S224" s="7">
        <f t="shared" si="4"/>
        <v>1453490.05</v>
      </c>
      <c r="T224" s="3" t="b">
        <v>0</v>
      </c>
      <c r="U224" s="4">
        <v>45747</v>
      </c>
      <c r="V224" s="7">
        <v>336393.81599506829</v>
      </c>
    </row>
    <row r="225" spans="1:22" x14ac:dyDescent="0.2">
      <c r="A225" s="3" t="s">
        <v>954</v>
      </c>
      <c r="B225" s="3" t="s">
        <v>25</v>
      </c>
      <c r="C225" s="3" t="s">
        <v>1005</v>
      </c>
      <c r="D225" s="3" t="b">
        <v>1</v>
      </c>
      <c r="E225" s="3" t="b">
        <v>1</v>
      </c>
      <c r="F225" s="3">
        <f>SUMIFS('Cashflow Projection'!$C$7:$C$24,'Cashflow Projection'!$B$7:$B$24,Sales!$B225,'Cashflow Projection'!$A$7:$A$24,Sales!$A225)</f>
        <v>1</v>
      </c>
      <c r="G225" s="4">
        <v>44830</v>
      </c>
      <c r="H225" s="4">
        <v>45688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3">
        <v>1425140.05</v>
      </c>
      <c r="R225" s="7">
        <f>(SUMIFS(Investors!$M:$M,Investors!$E:$E,Sales!$C225,Investors!$O:$O,FALSE)+SUMIFS(Investors!$S:$S,Investors!$E:$E,Sales!$C225,Investors!$O:$O,FALSE))*$F225</f>
        <v>0</v>
      </c>
      <c r="S225" s="7">
        <f t="shared" si="4"/>
        <v>1425140.05</v>
      </c>
      <c r="T225" s="3" t="b">
        <v>0</v>
      </c>
      <c r="U225" s="4">
        <v>45747</v>
      </c>
      <c r="V225" s="7">
        <v>248403.74863013669</v>
      </c>
    </row>
    <row r="226" spans="1:22" x14ac:dyDescent="0.2">
      <c r="A226" s="3" t="s">
        <v>954</v>
      </c>
      <c r="B226" s="3" t="s">
        <v>25</v>
      </c>
      <c r="C226" s="3" t="s">
        <v>1006</v>
      </c>
      <c r="D226" s="3" t="b">
        <v>1</v>
      </c>
      <c r="E226" s="3" t="b">
        <v>1</v>
      </c>
      <c r="F226" s="3">
        <f>SUMIFS('Cashflow Projection'!$C$7:$C$24,'Cashflow Projection'!$B$7:$B$24,Sales!$B226,'Cashflow Projection'!$A$7:$A$24,Sales!$A226)</f>
        <v>1</v>
      </c>
      <c r="G226" s="4">
        <v>44851</v>
      </c>
      <c r="H226" s="4">
        <v>45688</v>
      </c>
      <c r="I226" s="3">
        <v>1599000</v>
      </c>
      <c r="J226" s="3">
        <v>208565.21739130441</v>
      </c>
      <c r="K226" s="3">
        <v>1390434.782608696</v>
      </c>
      <c r="L226" s="3">
        <v>18502.080000000002</v>
      </c>
      <c r="M226" s="3">
        <v>1789</v>
      </c>
      <c r="N226" s="3">
        <v>7995</v>
      </c>
      <c r="O226" s="3">
        <v>79950</v>
      </c>
      <c r="P226" s="3">
        <v>19224.37</v>
      </c>
      <c r="Q226" s="3">
        <v>1471539.55</v>
      </c>
      <c r="R226" s="7">
        <f>(SUMIFS(Investors!$M:$M,Investors!$E:$E,Sales!$C226,Investors!$O:$O,FALSE)+SUMIFS(Investors!$S:$S,Investors!$E:$E,Sales!$C226,Investors!$O:$O,FALSE))*$F226</f>
        <v>0</v>
      </c>
      <c r="S226" s="7">
        <f t="shared" si="4"/>
        <v>1471539.55</v>
      </c>
      <c r="T226" s="3" t="b">
        <v>0</v>
      </c>
      <c r="U226" s="4">
        <v>45747</v>
      </c>
      <c r="V226" s="7">
        <v>296637.49520547921</v>
      </c>
    </row>
    <row r="227" spans="1:22" x14ac:dyDescent="0.2">
      <c r="A227" s="3" t="s">
        <v>954</v>
      </c>
      <c r="B227" s="3" t="s">
        <v>25</v>
      </c>
      <c r="C227" s="3" t="s">
        <v>1007</v>
      </c>
      <c r="D227" s="3" t="b">
        <v>0</v>
      </c>
      <c r="E227" s="3" t="b">
        <v>0</v>
      </c>
      <c r="F227" s="3">
        <f>SUMIFS('Cashflow Projection'!$C$7:$C$24,'Cashflow Projection'!$B$7:$B$24,Sales!$B227,'Cashflow Projection'!$A$7:$A$24,Sales!$A227)</f>
        <v>1</v>
      </c>
      <c r="G227" s="4">
        <v>45442</v>
      </c>
      <c r="H227" s="4">
        <v>45442</v>
      </c>
      <c r="I227" s="3">
        <v>1559900</v>
      </c>
      <c r="J227" s="3">
        <v>0</v>
      </c>
      <c r="K227" s="3">
        <v>1356434.782608696</v>
      </c>
      <c r="L227" s="3">
        <v>18502.080000000002</v>
      </c>
      <c r="M227" s="3">
        <v>1789</v>
      </c>
      <c r="N227" s="3">
        <v>7799.5</v>
      </c>
      <c r="O227" s="3">
        <v>77995</v>
      </c>
      <c r="P227" s="3">
        <v>19224.37</v>
      </c>
      <c r="Q227" s="3">
        <v>1434590.05</v>
      </c>
      <c r="R227" s="7">
        <f>(SUMIFS(Investors!$M:$M,Investors!$E:$E,Sales!$C227,Investors!$O:$O,FALSE)+SUMIFS(Investors!$S:$S,Investors!$E:$E,Sales!$C227,Investors!$O:$O,FALSE))*$F227</f>
        <v>0</v>
      </c>
      <c r="S227" s="7">
        <f t="shared" si="4"/>
        <v>901909.09</v>
      </c>
      <c r="T227" s="3" t="b">
        <v>1</v>
      </c>
      <c r="U227" s="4">
        <v>45504</v>
      </c>
      <c r="V227" s="7">
        <v>901909.09</v>
      </c>
    </row>
    <row r="228" spans="1:22" x14ac:dyDescent="0.2">
      <c r="A228" s="3" t="s">
        <v>954</v>
      </c>
      <c r="B228" s="3" t="s">
        <v>563</v>
      </c>
      <c r="C228" s="3" t="s">
        <v>1008</v>
      </c>
      <c r="D228" s="3" t="b">
        <v>1</v>
      </c>
      <c r="E228" s="3" t="b">
        <v>1</v>
      </c>
      <c r="F228" s="3">
        <f>SUMIFS('Cashflow Projection'!$C$7:$C$24,'Cashflow Projection'!$B$7:$B$24,Sales!$B228,'Cashflow Projection'!$A$7:$A$24,Sales!$A228)</f>
        <v>0</v>
      </c>
      <c r="G228" s="4">
        <v>44687</v>
      </c>
      <c r="H228" s="4">
        <v>45688</v>
      </c>
      <c r="I228" s="3">
        <v>1499900</v>
      </c>
      <c r="J228" s="3">
        <v>195639.13043478259</v>
      </c>
      <c r="K228" s="3">
        <v>1304260.869565218</v>
      </c>
      <c r="L228" s="3">
        <v>18502.080000000002</v>
      </c>
      <c r="M228" s="3">
        <v>1789</v>
      </c>
      <c r="N228" s="3">
        <v>7499.5</v>
      </c>
      <c r="O228" s="3">
        <v>74995</v>
      </c>
      <c r="P228" s="3">
        <v>19224.37</v>
      </c>
      <c r="Q228" s="3">
        <v>1377890.05</v>
      </c>
      <c r="R228" s="7">
        <f>(SUMIFS(Investors!$M:$M,Investors!$E:$E,Sales!$C228,Investors!$O:$O,FALSE)+SUMIFS(Investors!$S:$S,Investors!$E:$E,Sales!$C228,Investors!$O:$O,FALSE))*$F228</f>
        <v>0</v>
      </c>
      <c r="S228" s="7">
        <f t="shared" si="4"/>
        <v>1377890.05</v>
      </c>
      <c r="T228" s="3" t="b">
        <v>0</v>
      </c>
      <c r="U228" s="4">
        <v>45747</v>
      </c>
      <c r="V228" s="7">
        <v>110728.5592725342</v>
      </c>
    </row>
    <row r="229" spans="1:22" x14ac:dyDescent="0.2">
      <c r="A229" s="3" t="s">
        <v>954</v>
      </c>
      <c r="B229" s="3" t="s">
        <v>563</v>
      </c>
      <c r="C229" s="3" t="s">
        <v>1009</v>
      </c>
      <c r="D229" s="3" t="b">
        <v>1</v>
      </c>
      <c r="E229" s="3" t="b">
        <v>1</v>
      </c>
      <c r="F229" s="3">
        <f>SUMIFS('Cashflow Projection'!$C$7:$C$24,'Cashflow Projection'!$B$7:$B$24,Sales!$B229,'Cashflow Projection'!$A$7:$A$24,Sales!$A229)</f>
        <v>0</v>
      </c>
      <c r="G229" s="4">
        <v>44690</v>
      </c>
      <c r="H229" s="4">
        <v>45688</v>
      </c>
      <c r="I229" s="3">
        <v>1444900</v>
      </c>
      <c r="J229" s="3">
        <v>188465.21739130441</v>
      </c>
      <c r="K229" s="3">
        <v>1256434.782608696</v>
      </c>
      <c r="L229" s="3">
        <v>18502.080000000002</v>
      </c>
      <c r="M229" s="3">
        <v>1789</v>
      </c>
      <c r="N229" s="3">
        <v>7224.5</v>
      </c>
      <c r="O229" s="3">
        <v>72245</v>
      </c>
      <c r="P229" s="3">
        <v>19224.37</v>
      </c>
      <c r="Q229" s="3">
        <v>1325915.05</v>
      </c>
      <c r="R229" s="7">
        <f>(SUMIFS(Investors!$M:$M,Investors!$E:$E,Sales!$C229,Investors!$O:$O,FALSE)+SUMIFS(Investors!$S:$S,Investors!$E:$E,Sales!$C229,Investors!$O:$O,FALSE))*$F229</f>
        <v>0</v>
      </c>
      <c r="S229" s="7">
        <f t="shared" si="4"/>
        <v>1325915.05</v>
      </c>
      <c r="T229" s="3" t="b">
        <v>0</v>
      </c>
      <c r="U229" s="4">
        <v>45747</v>
      </c>
      <c r="V229" s="7">
        <v>119014.2744549997</v>
      </c>
    </row>
    <row r="230" spans="1:22" x14ac:dyDescent="0.2">
      <c r="A230" s="3" t="s">
        <v>23</v>
      </c>
      <c r="B230" s="3" t="s">
        <v>208</v>
      </c>
      <c r="C230" s="3" t="s">
        <v>297</v>
      </c>
      <c r="D230" s="3" t="b">
        <v>1</v>
      </c>
      <c r="E230" s="3" t="b">
        <v>1</v>
      </c>
      <c r="F230" s="3">
        <f>SUMIFS('Cashflow Projection'!$C$7:$C$24,'Cashflow Projection'!$B$7:$B$24,Sales!$B230,'Cashflow Projection'!$A$7:$A$24,Sales!$A230)</f>
        <v>1</v>
      </c>
      <c r="G230" s="4">
        <v>44936</v>
      </c>
      <c r="H230" s="4">
        <v>45688</v>
      </c>
      <c r="I230" s="3">
        <v>1329900</v>
      </c>
      <c r="J230" s="3">
        <v>173465.21739130441</v>
      </c>
      <c r="K230" s="3">
        <v>1156434.782608696</v>
      </c>
      <c r="L230" s="3">
        <v>18502.080000000002</v>
      </c>
      <c r="M230" s="3">
        <v>1789</v>
      </c>
      <c r="N230" s="3">
        <v>6649.5</v>
      </c>
      <c r="O230" s="3">
        <v>66495</v>
      </c>
      <c r="P230" s="3">
        <v>19224.37</v>
      </c>
      <c r="Q230" s="3">
        <v>1217240.05</v>
      </c>
      <c r="R230" s="7">
        <f>(SUMIFS(Investors!$M:$M,Investors!$E:$E,Sales!$C230,Investors!$O:$O,FALSE)+SUMIFS(Investors!$S:$S,Investors!$E:$E,Sales!$C230,Investors!$O:$O,FALSE))*$F230</f>
        <v>187515.4109589041</v>
      </c>
      <c r="S230" s="7">
        <f t="shared" si="4"/>
        <v>1029724.639041096</v>
      </c>
      <c r="T230" s="3" t="b">
        <v>0</v>
      </c>
      <c r="U230" s="4">
        <v>45747</v>
      </c>
      <c r="V230" s="7">
        <v>262275.32397260261</v>
      </c>
    </row>
    <row r="231" spans="1:22" x14ac:dyDescent="0.2">
      <c r="A231" s="3" t="s">
        <v>385</v>
      </c>
      <c r="B231" s="3" t="s">
        <v>496</v>
      </c>
      <c r="C231" s="3" t="s">
        <v>525</v>
      </c>
      <c r="D231" s="3" t="b">
        <v>1</v>
      </c>
      <c r="E231" s="3" t="b">
        <v>1</v>
      </c>
      <c r="F231" s="3">
        <f>SUMIFS('Cashflow Projection'!$C$7:$C$24,'Cashflow Projection'!$B$7:$B$24,Sales!$B231,'Cashflow Projection'!$A$7:$A$24,Sales!$A231)</f>
        <v>1</v>
      </c>
      <c r="G231" s="4">
        <v>45327</v>
      </c>
      <c r="H231" s="4">
        <v>45688</v>
      </c>
      <c r="I231" s="3">
        <v>1589900</v>
      </c>
      <c r="J231" s="3">
        <v>207378.26086956519</v>
      </c>
      <c r="K231" s="3">
        <v>1382521.739130435</v>
      </c>
      <c r="L231" s="3">
        <v>18502.080000000002</v>
      </c>
      <c r="M231" s="3">
        <v>1789</v>
      </c>
      <c r="N231" s="3">
        <v>7949.5</v>
      </c>
      <c r="O231" s="3">
        <v>79495</v>
      </c>
      <c r="P231" s="3">
        <v>19224.37</v>
      </c>
      <c r="Q231" s="3">
        <v>1462940.05</v>
      </c>
      <c r="R231" s="7">
        <f>(SUMIFS(Investors!$M:$M,Investors!$E:$E,Sales!$C231,Investors!$O:$O,FALSE)+SUMIFS(Investors!$S:$S,Investors!$E:$E,Sales!$C231,Investors!$O:$O,FALSE))*$F231</f>
        <v>0</v>
      </c>
      <c r="S231" s="7">
        <f t="shared" si="4"/>
        <v>1462940.05</v>
      </c>
      <c r="T231" s="3" t="b">
        <v>0</v>
      </c>
      <c r="U231" s="4">
        <v>45747</v>
      </c>
      <c r="V231" s="7">
        <v>167242.54105232871</v>
      </c>
    </row>
    <row r="232" spans="1:22" x14ac:dyDescent="0.2">
      <c r="A232" s="3" t="s">
        <v>385</v>
      </c>
      <c r="B232" s="3" t="s">
        <v>604</v>
      </c>
      <c r="C232" s="3" t="s">
        <v>646</v>
      </c>
      <c r="D232" s="3" t="b">
        <v>0</v>
      </c>
      <c r="E232" s="3" t="b">
        <v>0</v>
      </c>
      <c r="F232" s="3">
        <f>SUMIFS('Cashflow Projection'!$C$7:$C$24,'Cashflow Projection'!$B$7:$B$24,Sales!$B232,'Cashflow Projection'!$A$7:$A$24,Sales!$A232)</f>
        <v>0</v>
      </c>
      <c r="G232" s="4">
        <v>45523</v>
      </c>
      <c r="H232" s="4">
        <v>45523</v>
      </c>
      <c r="I232" s="3">
        <v>1499900</v>
      </c>
      <c r="J232" s="3">
        <v>195639.13043478259</v>
      </c>
      <c r="K232" s="3">
        <v>1304260.869565218</v>
      </c>
      <c r="L232" s="3">
        <v>18502.080000000002</v>
      </c>
      <c r="M232" s="3">
        <v>1789</v>
      </c>
      <c r="N232" s="3">
        <v>7499.5</v>
      </c>
      <c r="O232" s="3">
        <v>74995</v>
      </c>
      <c r="P232" s="3">
        <v>19224.37</v>
      </c>
      <c r="Q232" s="3">
        <v>1377890.05</v>
      </c>
      <c r="R232" s="7">
        <f>(SUMIFS(Investors!$M:$M,Investors!$E:$E,Sales!$C232,Investors!$O:$O,FALSE)+SUMIFS(Investors!$S:$S,Investors!$E:$E,Sales!$C232,Investors!$O:$O,FALSE))*$F232</f>
        <v>0</v>
      </c>
      <c r="S232" s="7">
        <f t="shared" si="4"/>
        <v>1377890.05</v>
      </c>
      <c r="T232" s="3" t="b">
        <v>0</v>
      </c>
      <c r="U232" s="4">
        <v>45565</v>
      </c>
      <c r="V232" s="7">
        <v>57618.81712328759</v>
      </c>
    </row>
    <row r="233" spans="1:22" x14ac:dyDescent="0.2">
      <c r="A233" s="3" t="s">
        <v>385</v>
      </c>
      <c r="B233" s="3" t="s">
        <v>787</v>
      </c>
      <c r="C233" s="3" t="s">
        <v>794</v>
      </c>
      <c r="D233" s="3" t="b">
        <v>0</v>
      </c>
      <c r="E233" s="3" t="b">
        <v>0</v>
      </c>
      <c r="F233" s="3">
        <f>SUMIFS('Cashflow Projection'!$C$7:$C$24,'Cashflow Projection'!$B$7:$B$24,Sales!$B233,'Cashflow Projection'!$A$7:$A$24,Sales!$A233)</f>
        <v>0</v>
      </c>
      <c r="G233" s="4">
        <v>45450</v>
      </c>
      <c r="H233" s="4">
        <v>45450</v>
      </c>
      <c r="I233" s="3">
        <v>1699900</v>
      </c>
      <c r="J233" s="3">
        <v>221726.0869565217</v>
      </c>
      <c r="K233" s="3">
        <v>1478173.913043478</v>
      </c>
      <c r="L233" s="3">
        <v>18502.080000000002</v>
      </c>
      <c r="M233" s="3">
        <v>1789</v>
      </c>
      <c r="N233" s="3">
        <v>8499.5</v>
      </c>
      <c r="O233" s="3">
        <v>84995</v>
      </c>
      <c r="P233" s="3">
        <v>19224.37</v>
      </c>
      <c r="Q233" s="3">
        <v>1566890.05</v>
      </c>
      <c r="R233" s="7">
        <f>(SUMIFS(Investors!$M:$M,Investors!$E:$E,Sales!$C233,Investors!$O:$O,FALSE)+SUMIFS(Investors!$S:$S,Investors!$E:$E,Sales!$C233,Investors!$O:$O,FALSE))*$F233</f>
        <v>0</v>
      </c>
      <c r="S233" s="7">
        <f t="shared" si="4"/>
        <v>1566890.05</v>
      </c>
      <c r="T233" s="3" t="b">
        <v>0</v>
      </c>
      <c r="U233" s="4">
        <v>45504</v>
      </c>
      <c r="V233" s="7">
        <v>282753.06369862979</v>
      </c>
    </row>
    <row r="234" spans="1:22" x14ac:dyDescent="0.2">
      <c r="A234" s="3" t="s">
        <v>385</v>
      </c>
      <c r="B234" s="3" t="s">
        <v>726</v>
      </c>
      <c r="C234" s="3" t="s">
        <v>732</v>
      </c>
      <c r="D234" s="3" t="b">
        <v>0</v>
      </c>
      <c r="E234" s="3" t="b">
        <v>0</v>
      </c>
      <c r="F234" s="3">
        <f>SUMIFS('Cashflow Projection'!$C$7:$C$24,'Cashflow Projection'!$B$7:$B$24,Sales!$B234,'Cashflow Projection'!$A$7:$A$24,Sales!$A234)</f>
        <v>0</v>
      </c>
      <c r="G234" s="4">
        <v>45510</v>
      </c>
      <c r="H234" s="4">
        <v>45510</v>
      </c>
      <c r="I234" s="3">
        <v>1499900</v>
      </c>
      <c r="J234" s="3">
        <v>195639.13043478259</v>
      </c>
      <c r="K234" s="3">
        <v>1304260.869565218</v>
      </c>
      <c r="L234" s="3">
        <v>18502.080000000002</v>
      </c>
      <c r="M234" s="3">
        <v>1789</v>
      </c>
      <c r="N234" s="3">
        <v>7499.5</v>
      </c>
      <c r="O234" s="3">
        <v>74995</v>
      </c>
      <c r="P234" s="3">
        <v>19224.37</v>
      </c>
      <c r="Q234" s="3">
        <v>1377890.05</v>
      </c>
      <c r="R234" s="7">
        <f>(SUMIFS(Investors!$M:$M,Investors!$E:$E,Sales!$C234,Investors!$O:$O,FALSE)+SUMIFS(Investors!$S:$S,Investors!$E:$E,Sales!$C234,Investors!$O:$O,FALSE))*$F234</f>
        <v>0</v>
      </c>
      <c r="S234" s="7">
        <f t="shared" si="4"/>
        <v>1377890.05</v>
      </c>
      <c r="T234" s="3" t="b">
        <v>0</v>
      </c>
      <c r="U234" s="4">
        <v>45565</v>
      </c>
      <c r="V234" s="7">
        <v>-58370.908904109849</v>
      </c>
    </row>
    <row r="235" spans="1:22" x14ac:dyDescent="0.2">
      <c r="A235" s="3" t="s">
        <v>385</v>
      </c>
      <c r="B235" s="3" t="s">
        <v>604</v>
      </c>
      <c r="C235" s="3" t="s">
        <v>619</v>
      </c>
      <c r="D235" s="3" t="b">
        <v>0</v>
      </c>
      <c r="E235" s="3" t="b">
        <v>0</v>
      </c>
      <c r="F235" s="3">
        <f>SUMIFS('Cashflow Projection'!$C$7:$C$24,'Cashflow Projection'!$B$7:$B$24,Sales!$B235,'Cashflow Projection'!$A$7:$A$24,Sales!$A235)</f>
        <v>0</v>
      </c>
      <c r="G235" s="4">
        <v>45523</v>
      </c>
      <c r="H235" s="4">
        <v>45523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3">
        <v>1519640.05</v>
      </c>
      <c r="R235" s="7">
        <f>(SUMIFS(Investors!$M:$M,Investors!$E:$E,Sales!$C235,Investors!$O:$O,FALSE)+SUMIFS(Investors!$S:$S,Investors!$E:$E,Sales!$C235,Investors!$O:$O,FALSE))*$F235</f>
        <v>0</v>
      </c>
      <c r="S235" s="7">
        <f t="shared" si="4"/>
        <v>1519640.05</v>
      </c>
      <c r="T235" s="3" t="b">
        <v>0</v>
      </c>
      <c r="U235" s="4">
        <v>45565</v>
      </c>
      <c r="V235" s="7">
        <v>169984.74909862989</v>
      </c>
    </row>
    <row r="236" spans="1:22" x14ac:dyDescent="0.2">
      <c r="A236" s="3" t="s">
        <v>385</v>
      </c>
      <c r="B236" s="3" t="s">
        <v>726</v>
      </c>
      <c r="C236" s="3" t="s">
        <v>727</v>
      </c>
      <c r="D236" s="3" t="b">
        <v>0</v>
      </c>
      <c r="E236" s="3" t="b">
        <v>0</v>
      </c>
      <c r="F236" s="3">
        <f>SUMIFS('Cashflow Projection'!$C$7:$C$24,'Cashflow Projection'!$B$7:$B$24,Sales!$B236,'Cashflow Projection'!$A$7:$A$24,Sales!$A236)</f>
        <v>0</v>
      </c>
      <c r="G236" s="4">
        <v>45510</v>
      </c>
      <c r="H236" s="4">
        <v>45510</v>
      </c>
      <c r="I236" s="3">
        <v>1739900</v>
      </c>
      <c r="J236" s="3">
        <v>226943.4782608696</v>
      </c>
      <c r="K236" s="3">
        <v>1512956.5217391311</v>
      </c>
      <c r="L236" s="3">
        <v>18502.080000000002</v>
      </c>
      <c r="M236" s="3">
        <v>1789</v>
      </c>
      <c r="N236" s="3">
        <v>8699.5</v>
      </c>
      <c r="O236" s="3">
        <v>86995</v>
      </c>
      <c r="P236" s="3">
        <v>19224.37</v>
      </c>
      <c r="Q236" s="3">
        <v>1604690.05</v>
      </c>
      <c r="R236" s="7">
        <f>(SUMIFS(Investors!$M:$M,Investors!$E:$E,Sales!$C236,Investors!$O:$O,FALSE)+SUMIFS(Investors!$S:$S,Investors!$E:$E,Sales!$C236,Investors!$O:$O,FALSE))*$F236</f>
        <v>0</v>
      </c>
      <c r="S236" s="7">
        <f t="shared" si="4"/>
        <v>1604690.05</v>
      </c>
      <c r="T236" s="3" t="b">
        <v>0</v>
      </c>
      <c r="U236" s="4">
        <v>45565</v>
      </c>
      <c r="V236" s="7">
        <v>166688.68013698611</v>
      </c>
    </row>
    <row r="237" spans="1:22" x14ac:dyDescent="0.2">
      <c r="A237" s="3" t="s">
        <v>385</v>
      </c>
      <c r="B237" s="3" t="s">
        <v>831</v>
      </c>
      <c r="C237" s="3" t="s">
        <v>836</v>
      </c>
      <c r="D237" s="3" t="b">
        <v>0</v>
      </c>
      <c r="E237" s="3" t="b">
        <v>0</v>
      </c>
      <c r="F237" s="3">
        <f>SUMIFS('Cashflow Projection'!$C$7:$C$24,'Cashflow Projection'!$B$7:$B$24,Sales!$B237,'Cashflow Projection'!$A$7:$A$24,Sales!$A237)</f>
        <v>1</v>
      </c>
      <c r="G237" s="4">
        <v>45518</v>
      </c>
      <c r="H237" s="4">
        <v>45518</v>
      </c>
      <c r="I237" s="3">
        <v>1659900</v>
      </c>
      <c r="J237" s="3">
        <v>216508.69565217389</v>
      </c>
      <c r="K237" s="3">
        <v>1443391.3043478259</v>
      </c>
      <c r="L237" s="3">
        <v>18502.080000000002</v>
      </c>
      <c r="M237" s="3">
        <v>1789</v>
      </c>
      <c r="N237" s="3">
        <v>8299.5</v>
      </c>
      <c r="O237" s="3">
        <v>82995</v>
      </c>
      <c r="P237" s="3">
        <v>19224.37</v>
      </c>
      <c r="Q237" s="3">
        <v>1529090.05</v>
      </c>
      <c r="R237" s="7">
        <f>(SUMIFS(Investors!$M:$M,Investors!$E:$E,Sales!$C237,Investors!$O:$O,FALSE)+SUMIFS(Investors!$S:$S,Investors!$E:$E,Sales!$C237,Investors!$O:$O,FALSE))*$F237</f>
        <v>1414543.4997573288</v>
      </c>
      <c r="S237" s="7">
        <f t="shared" si="4"/>
        <v>114546.55024267128</v>
      </c>
      <c r="T237" s="3" t="b">
        <v>0</v>
      </c>
      <c r="U237" s="4">
        <v>45565</v>
      </c>
      <c r="V237" s="7">
        <v>114546.55024267131</v>
      </c>
    </row>
    <row r="238" spans="1:22" x14ac:dyDescent="0.2">
      <c r="A238" s="3" t="s">
        <v>385</v>
      </c>
      <c r="B238" s="3" t="s">
        <v>651</v>
      </c>
      <c r="C238" s="3" t="s">
        <v>658</v>
      </c>
      <c r="D238" s="3" t="b">
        <v>1</v>
      </c>
      <c r="E238" s="3" t="b">
        <v>0</v>
      </c>
      <c r="F238" s="3">
        <f>SUMIFS('Cashflow Projection'!$C$7:$C$24,'Cashflow Projection'!$B$7:$B$24,Sales!$B238,'Cashflow Projection'!$A$7:$A$24,Sales!$A238)</f>
        <v>1</v>
      </c>
      <c r="G238" s="4">
        <v>45490</v>
      </c>
      <c r="H238" s="4">
        <v>45490</v>
      </c>
      <c r="I238" s="3">
        <v>1707999</v>
      </c>
      <c r="J238" s="3">
        <v>222782.4782608696</v>
      </c>
      <c r="K238" s="3">
        <v>1485216.5217391311</v>
      </c>
      <c r="L238" s="3">
        <v>18502.080000000002</v>
      </c>
      <c r="M238" s="3">
        <v>1789</v>
      </c>
      <c r="N238" s="3">
        <v>8539.9950000000008</v>
      </c>
      <c r="O238" s="3">
        <v>85399.950000000012</v>
      </c>
      <c r="P238" s="3">
        <v>19224.37</v>
      </c>
      <c r="Q238" s="3">
        <v>1574543.605</v>
      </c>
      <c r="R238" s="7">
        <f>(SUMIFS(Investors!$M:$M,Investors!$E:$E,Sales!$C238,Investors!$O:$O,FALSE)+SUMIFS(Investors!$S:$S,Investors!$E:$E,Sales!$C238,Investors!$O:$O,FALSE))*$F238</f>
        <v>1224013.6986301369</v>
      </c>
      <c r="S238" s="7">
        <f t="shared" si="4"/>
        <v>350529.90636986308</v>
      </c>
      <c r="T238" s="3" t="b">
        <v>0</v>
      </c>
      <c r="U238" s="4">
        <v>45565</v>
      </c>
      <c r="V238" s="7">
        <v>350529.90636986279</v>
      </c>
    </row>
    <row r="239" spans="1:22" x14ac:dyDescent="0.2">
      <c r="A239" s="3" t="s">
        <v>385</v>
      </c>
      <c r="B239" s="3" t="s">
        <v>831</v>
      </c>
      <c r="C239" s="3" t="s">
        <v>832</v>
      </c>
      <c r="D239" s="3" t="b">
        <v>0</v>
      </c>
      <c r="E239" s="3" t="b">
        <v>0</v>
      </c>
      <c r="F239" s="3">
        <f>SUMIFS('Cashflow Projection'!$C$7:$C$24,'Cashflow Projection'!$B$7:$B$24,Sales!$B239,'Cashflow Projection'!$A$7:$A$24,Sales!$A239)</f>
        <v>1</v>
      </c>
      <c r="G239" s="4">
        <v>45518</v>
      </c>
      <c r="H239" s="4">
        <v>45518</v>
      </c>
      <c r="I239" s="3">
        <v>1659900</v>
      </c>
      <c r="J239" s="3">
        <v>216508.69565217389</v>
      </c>
      <c r="K239" s="3">
        <v>1443391.3043478259</v>
      </c>
      <c r="L239" s="3">
        <v>18502.080000000002</v>
      </c>
      <c r="M239" s="3">
        <v>1789</v>
      </c>
      <c r="N239" s="3">
        <v>8299.5</v>
      </c>
      <c r="O239" s="3">
        <v>82995</v>
      </c>
      <c r="P239" s="3">
        <v>19224.37</v>
      </c>
      <c r="Q239" s="3">
        <v>1529090.05</v>
      </c>
      <c r="R239" s="7">
        <f>(SUMIFS(Investors!$M:$M,Investors!$E:$E,Sales!$C239,Investors!$O:$O,FALSE)+SUMIFS(Investors!$S:$S,Investors!$E:$E,Sales!$C239,Investors!$O:$O,FALSE))*$F239</f>
        <v>1367621.5503343837</v>
      </c>
      <c r="S239" s="7">
        <f t="shared" si="4"/>
        <v>161468.49966561631</v>
      </c>
      <c r="T239" s="3" t="b">
        <v>0</v>
      </c>
      <c r="U239" s="4">
        <v>45565</v>
      </c>
      <c r="V239" s="7">
        <v>161468.49966561611</v>
      </c>
    </row>
    <row r="240" spans="1:22" x14ac:dyDescent="0.2">
      <c r="A240" s="3" t="s">
        <v>385</v>
      </c>
      <c r="B240" s="3" t="s">
        <v>587</v>
      </c>
      <c r="C240" s="3" t="s">
        <v>588</v>
      </c>
      <c r="D240" s="3" t="b">
        <v>0</v>
      </c>
      <c r="E240" s="3" t="b">
        <v>0</v>
      </c>
      <c r="F240" s="3">
        <f>SUMIFS('Cashflow Projection'!$C$7:$C$24,'Cashflow Projection'!$B$7:$B$24,Sales!$B240,'Cashflow Projection'!$A$7:$A$24,Sales!$A240)</f>
        <v>0</v>
      </c>
      <c r="G240" s="4">
        <v>45517</v>
      </c>
      <c r="H240" s="4">
        <v>45722</v>
      </c>
      <c r="I240" s="3">
        <v>1619900</v>
      </c>
      <c r="J240" s="3">
        <v>211291.30434782611</v>
      </c>
      <c r="K240" s="3">
        <v>1408608.6956521741</v>
      </c>
      <c r="L240" s="3">
        <v>18502.080000000002</v>
      </c>
      <c r="M240" s="3">
        <v>1789</v>
      </c>
      <c r="N240" s="3">
        <v>8099.5</v>
      </c>
      <c r="O240" s="3">
        <v>80995</v>
      </c>
      <c r="P240" s="3">
        <v>19224.37</v>
      </c>
      <c r="Q240" s="3">
        <v>1491290.05</v>
      </c>
      <c r="R240" s="7">
        <f>(SUMIFS(Investors!$M:$M,Investors!$E:$E,Sales!$C240,Investors!$O:$O,FALSE)+SUMIFS(Investors!$S:$S,Investors!$E:$E,Sales!$C240,Investors!$O:$O,FALSE))*$F240</f>
        <v>0</v>
      </c>
      <c r="S240" s="7">
        <f t="shared" si="4"/>
        <v>1491290.05</v>
      </c>
      <c r="T240" s="3" t="b">
        <v>0</v>
      </c>
      <c r="U240" s="4">
        <v>45808</v>
      </c>
      <c r="V240" s="7">
        <v>271330.15975013678</v>
      </c>
    </row>
    <row r="241" spans="1:22" x14ac:dyDescent="0.2">
      <c r="A241" s="3" t="s">
        <v>385</v>
      </c>
      <c r="B241" s="3" t="s">
        <v>604</v>
      </c>
      <c r="C241" s="3" t="s">
        <v>638</v>
      </c>
      <c r="D241" s="3" t="b">
        <v>0</v>
      </c>
      <c r="E241" s="3" t="b">
        <v>0</v>
      </c>
      <c r="F241" s="3">
        <f>SUMIFS('Cashflow Projection'!$C$7:$C$24,'Cashflow Projection'!$B$7:$B$24,Sales!$B241,'Cashflow Projection'!$A$7:$A$24,Sales!$A241)</f>
        <v>0</v>
      </c>
      <c r="G241" s="4">
        <v>45523</v>
      </c>
      <c r="H241" s="4">
        <v>45523</v>
      </c>
      <c r="I241" s="3">
        <v>1499900</v>
      </c>
      <c r="J241" s="3">
        <v>195639.13043478259</v>
      </c>
      <c r="K241" s="3">
        <v>1304260.869565218</v>
      </c>
      <c r="L241" s="3">
        <v>18502.080000000002</v>
      </c>
      <c r="M241" s="3">
        <v>1789</v>
      </c>
      <c r="N241" s="3">
        <v>7499.5</v>
      </c>
      <c r="O241" s="3">
        <v>74995</v>
      </c>
      <c r="P241" s="3">
        <v>19224.37</v>
      </c>
      <c r="Q241" s="3">
        <v>1377890.05</v>
      </c>
      <c r="R241" s="7">
        <f>(SUMIFS(Investors!$M:$M,Investors!$E:$E,Sales!$C241,Investors!$O:$O,FALSE)+SUMIFS(Investors!$S:$S,Investors!$E:$E,Sales!$C241,Investors!$O:$O,FALSE))*$F241</f>
        <v>0</v>
      </c>
      <c r="S241" s="7">
        <f t="shared" si="4"/>
        <v>1377890.05</v>
      </c>
      <c r="T241" s="3" t="b">
        <v>0</v>
      </c>
      <c r="U241" s="4">
        <v>45565</v>
      </c>
      <c r="V241" s="7">
        <v>64244.84452054766</v>
      </c>
    </row>
    <row r="242" spans="1:22" x14ac:dyDescent="0.2">
      <c r="A242" s="3" t="s">
        <v>385</v>
      </c>
      <c r="B242" s="3" t="s">
        <v>831</v>
      </c>
      <c r="C242" s="3" t="s">
        <v>862</v>
      </c>
      <c r="D242" s="3" t="b">
        <v>0</v>
      </c>
      <c r="E242" s="3" t="b">
        <v>0</v>
      </c>
      <c r="F242" s="3">
        <f>SUMIFS('Cashflow Projection'!$C$7:$C$24,'Cashflow Projection'!$B$7:$B$24,Sales!$B242,'Cashflow Projection'!$A$7:$A$24,Sales!$A242)</f>
        <v>1</v>
      </c>
      <c r="G242" s="4">
        <v>45518</v>
      </c>
      <c r="H242" s="4">
        <v>45518</v>
      </c>
      <c r="I242" s="3">
        <v>1689900</v>
      </c>
      <c r="J242" s="3">
        <v>220421.73913043481</v>
      </c>
      <c r="K242" s="3">
        <v>1469478.260869565</v>
      </c>
      <c r="L242" s="3">
        <v>18502.080000000002</v>
      </c>
      <c r="M242" s="3">
        <v>1789</v>
      </c>
      <c r="N242" s="3">
        <v>8449.5</v>
      </c>
      <c r="O242" s="3">
        <v>84495</v>
      </c>
      <c r="P242" s="3">
        <v>19224.37</v>
      </c>
      <c r="Q242" s="3">
        <v>1557440.05</v>
      </c>
      <c r="R242" s="7">
        <f>(SUMIFS(Investors!$M:$M,Investors!$E:$E,Sales!$C242,Investors!$O:$O,FALSE)+SUMIFS(Investors!$S:$S,Investors!$E:$E,Sales!$C242,Investors!$O:$O,FALSE))*$F242</f>
        <v>1320066.1417008219</v>
      </c>
      <c r="S242" s="7">
        <f t="shared" si="4"/>
        <v>237373.90829917812</v>
      </c>
      <c r="T242" s="3" t="b">
        <v>0</v>
      </c>
      <c r="U242" s="4">
        <v>45565</v>
      </c>
      <c r="V242" s="7">
        <v>237373.90829917791</v>
      </c>
    </row>
    <row r="243" spans="1:22" x14ac:dyDescent="0.2">
      <c r="A243" s="3" t="s">
        <v>954</v>
      </c>
      <c r="B243" s="3" t="s">
        <v>25</v>
      </c>
      <c r="C243" s="3" t="s">
        <v>1010</v>
      </c>
      <c r="D243" s="3" t="b">
        <v>1</v>
      </c>
      <c r="E243" s="3" t="b">
        <v>1</v>
      </c>
      <c r="F243" s="3">
        <f>SUMIFS('Cashflow Projection'!$C$7:$C$24,'Cashflow Projection'!$B$7:$B$24,Sales!$B243,'Cashflow Projection'!$A$7:$A$24,Sales!$A243)</f>
        <v>1</v>
      </c>
      <c r="G243" s="4">
        <v>45274</v>
      </c>
      <c r="H243" s="4">
        <v>45688</v>
      </c>
      <c r="I243" s="3">
        <v>1499900</v>
      </c>
      <c r="J243" s="3">
        <v>195639.13043478259</v>
      </c>
      <c r="K243" s="3">
        <v>1304260.869565218</v>
      </c>
      <c r="L243" s="3">
        <v>18502.080000000002</v>
      </c>
      <c r="M243" s="3">
        <v>1789</v>
      </c>
      <c r="N243" s="3">
        <v>7499.5</v>
      </c>
      <c r="O243" s="3">
        <v>74995</v>
      </c>
      <c r="P243" s="3">
        <v>19224.37</v>
      </c>
      <c r="Q243" s="3">
        <v>1377890.05</v>
      </c>
      <c r="R243" s="7">
        <f>(SUMIFS(Investors!$M:$M,Investors!$E:$E,Sales!$C243,Investors!$O:$O,FALSE)+SUMIFS(Investors!$S:$S,Investors!$E:$E,Sales!$C243,Investors!$O:$O,FALSE))*$F243</f>
        <v>0</v>
      </c>
      <c r="S243" s="7">
        <f t="shared" si="4"/>
        <v>1377890.05</v>
      </c>
      <c r="T243" s="3" t="b">
        <v>0</v>
      </c>
      <c r="U243" s="4">
        <v>45747</v>
      </c>
      <c r="V243" s="7">
        <v>133229.77602739699</v>
      </c>
    </row>
    <row r="244" spans="1:22" x14ac:dyDescent="0.2">
      <c r="A244" s="3" t="s">
        <v>954</v>
      </c>
      <c r="B244" s="3" t="s">
        <v>25</v>
      </c>
      <c r="C244" s="3" t="s">
        <v>1011</v>
      </c>
      <c r="D244" s="3" t="b">
        <v>1</v>
      </c>
      <c r="E244" s="3" t="b">
        <v>1</v>
      </c>
      <c r="F244" s="3">
        <f>SUMIFS('Cashflow Projection'!$C$7:$C$24,'Cashflow Projection'!$B$7:$B$24,Sales!$B244,'Cashflow Projection'!$A$7:$A$24,Sales!$A244)</f>
        <v>1</v>
      </c>
      <c r="G244" s="4">
        <v>45264</v>
      </c>
      <c r="H244" s="4">
        <v>45688</v>
      </c>
      <c r="I244" s="3">
        <v>1559900</v>
      </c>
      <c r="J244" s="3">
        <v>203465.21739130441</v>
      </c>
      <c r="K244" s="3">
        <v>1356434.782608696</v>
      </c>
      <c r="L244" s="3">
        <v>18502.080000000002</v>
      </c>
      <c r="M244" s="3">
        <v>1789</v>
      </c>
      <c r="N244" s="3">
        <v>7799.5</v>
      </c>
      <c r="O244" s="3">
        <v>77995</v>
      </c>
      <c r="P244" s="3">
        <v>19224.37</v>
      </c>
      <c r="Q244" s="3">
        <v>1434590.05</v>
      </c>
      <c r="R244" s="7">
        <f>(SUMIFS(Investors!$M:$M,Investors!$E:$E,Sales!$C244,Investors!$O:$O,FALSE)+SUMIFS(Investors!$S:$S,Investors!$E:$E,Sales!$C244,Investors!$O:$O,FALSE))*$F244</f>
        <v>0</v>
      </c>
      <c r="S244" s="7">
        <f t="shared" si="4"/>
        <v>1434590.05</v>
      </c>
      <c r="T244" s="3" t="b">
        <v>0</v>
      </c>
      <c r="U244" s="4">
        <v>45747</v>
      </c>
      <c r="V244" s="7">
        <v>324976.35136986268</v>
      </c>
    </row>
    <row r="245" spans="1:22" x14ac:dyDescent="0.2">
      <c r="A245" s="3" t="s">
        <v>954</v>
      </c>
      <c r="B245" s="3" t="s">
        <v>387</v>
      </c>
      <c r="C245" s="3" t="s">
        <v>1012</v>
      </c>
      <c r="D245" s="3" t="b">
        <v>1</v>
      </c>
      <c r="E245" s="3" t="b">
        <v>1</v>
      </c>
      <c r="F245" s="3">
        <f>SUMIFS('Cashflow Projection'!$C$7:$C$24,'Cashflow Projection'!$B$7:$B$24,Sales!$B245,'Cashflow Projection'!$A$7:$A$24,Sales!$A245)</f>
        <v>0</v>
      </c>
      <c r="G245" s="4">
        <v>44841</v>
      </c>
      <c r="H245" s="4">
        <v>45688</v>
      </c>
      <c r="I245" s="3">
        <v>1559900</v>
      </c>
      <c r="J245" s="3">
        <v>203465.21739130441</v>
      </c>
      <c r="K245" s="3">
        <v>1356434.782608696</v>
      </c>
      <c r="L245" s="3">
        <v>18502.080000000002</v>
      </c>
      <c r="M245" s="3">
        <v>1789</v>
      </c>
      <c r="N245" s="3">
        <v>7799.5</v>
      </c>
      <c r="O245" s="3">
        <v>77995</v>
      </c>
      <c r="P245" s="3">
        <v>19224.37</v>
      </c>
      <c r="Q245" s="3">
        <v>1434590.05</v>
      </c>
      <c r="R245" s="7">
        <f>(SUMIFS(Investors!$M:$M,Investors!$E:$E,Sales!$C245,Investors!$O:$O,FALSE)+SUMIFS(Investors!$S:$S,Investors!$E:$E,Sales!$C245,Investors!$O:$O,FALSE))*$F245</f>
        <v>0</v>
      </c>
      <c r="S245" s="7">
        <f t="shared" si="4"/>
        <v>1434590.05</v>
      </c>
      <c r="T245" s="3" t="b">
        <v>0</v>
      </c>
      <c r="U245" s="4">
        <v>45747</v>
      </c>
      <c r="V245" s="7">
        <v>242139.70753424641</v>
      </c>
    </row>
    <row r="246" spans="1:22" x14ac:dyDescent="0.2">
      <c r="A246" s="3" t="s">
        <v>954</v>
      </c>
      <c r="B246" s="3" t="s">
        <v>208</v>
      </c>
      <c r="C246" s="3" t="s">
        <v>1013</v>
      </c>
      <c r="D246" s="3" t="b">
        <v>1</v>
      </c>
      <c r="E246" s="3" t="b">
        <v>1</v>
      </c>
      <c r="F246" s="3">
        <f>SUMIFS('Cashflow Projection'!$C$7:$C$24,'Cashflow Projection'!$B$7:$B$24,Sales!$B246,'Cashflow Projection'!$A$7:$A$24,Sales!$A246)</f>
        <v>1</v>
      </c>
      <c r="G246" s="4">
        <v>45265</v>
      </c>
      <c r="H246" s="4">
        <v>45688</v>
      </c>
      <c r="I246" s="3">
        <v>1499900</v>
      </c>
      <c r="J246" s="3">
        <v>195639.13043478259</v>
      </c>
      <c r="K246" s="3">
        <v>1304260.869565218</v>
      </c>
      <c r="L246" s="3">
        <v>18502.080000000002</v>
      </c>
      <c r="M246" s="3">
        <v>1789</v>
      </c>
      <c r="N246" s="3">
        <v>7499.5</v>
      </c>
      <c r="O246" s="3">
        <v>74995</v>
      </c>
      <c r="P246" s="3">
        <v>19224.37</v>
      </c>
      <c r="Q246" s="3">
        <v>1377890.05</v>
      </c>
      <c r="R246" s="7">
        <f>(SUMIFS(Investors!$M:$M,Investors!$E:$E,Sales!$C246,Investors!$O:$O,FALSE)+SUMIFS(Investors!$S:$S,Investors!$E:$E,Sales!$C246,Investors!$O:$O,FALSE))*$F246</f>
        <v>0</v>
      </c>
      <c r="S246" s="7">
        <f t="shared" si="4"/>
        <v>1377890.05</v>
      </c>
      <c r="T246" s="3" t="b">
        <v>0</v>
      </c>
      <c r="U246" s="4">
        <v>45747</v>
      </c>
      <c r="V246" s="7">
        <v>156079.0212124656</v>
      </c>
    </row>
    <row r="247" spans="1:22" x14ac:dyDescent="0.2">
      <c r="A247" s="3" t="s">
        <v>954</v>
      </c>
      <c r="B247" s="3" t="s">
        <v>496</v>
      </c>
      <c r="C247" s="3" t="s">
        <v>1014</v>
      </c>
      <c r="D247" s="3" t="b">
        <v>1</v>
      </c>
      <c r="E247" s="3" t="b">
        <v>1</v>
      </c>
      <c r="F247" s="3">
        <f>SUMIFS('Cashflow Projection'!$C$7:$C$24,'Cashflow Projection'!$B$7:$B$24,Sales!$B247,'Cashflow Projection'!$A$7:$A$24,Sales!$A247)</f>
        <v>1</v>
      </c>
      <c r="G247" s="4">
        <v>44711</v>
      </c>
      <c r="H247" s="4">
        <v>45688</v>
      </c>
      <c r="I247" s="3">
        <v>1399900</v>
      </c>
      <c r="J247" s="3">
        <v>182595.65217391311</v>
      </c>
      <c r="K247" s="3">
        <v>1217304.3478260869</v>
      </c>
      <c r="L247" s="3">
        <v>18502.080000000002</v>
      </c>
      <c r="M247" s="3">
        <v>1789</v>
      </c>
      <c r="N247" s="3">
        <v>6999.5</v>
      </c>
      <c r="O247" s="3">
        <v>69995</v>
      </c>
      <c r="P247" s="3">
        <v>19224.37</v>
      </c>
      <c r="Q247" s="3">
        <v>1283390.05</v>
      </c>
      <c r="R247" s="7">
        <f>(SUMIFS(Investors!$M:$M,Investors!$E:$E,Sales!$C247,Investors!$O:$O,FALSE)+SUMIFS(Investors!$S:$S,Investors!$E:$E,Sales!$C247,Investors!$O:$O,FALSE))*$F247</f>
        <v>0</v>
      </c>
      <c r="S247" s="7">
        <f t="shared" si="4"/>
        <v>1283390.05</v>
      </c>
      <c r="T247" s="3" t="b">
        <v>0</v>
      </c>
      <c r="U247" s="4">
        <v>45747</v>
      </c>
      <c r="V247" s="7">
        <v>49965.392465753248</v>
      </c>
    </row>
    <row r="248" spans="1:22" x14ac:dyDescent="0.2">
      <c r="A248" s="3" t="s">
        <v>23</v>
      </c>
      <c r="B248" s="3" t="s">
        <v>25</v>
      </c>
      <c r="C248" s="3" t="s">
        <v>147</v>
      </c>
      <c r="D248" s="3" t="b">
        <v>1</v>
      </c>
      <c r="E248" s="3" t="b">
        <v>1</v>
      </c>
      <c r="F248" s="3">
        <f>SUMIFS('Cashflow Projection'!$C$7:$C$24,'Cashflow Projection'!$B$7:$B$24,Sales!$B248,'Cashflow Projection'!$A$7:$A$24,Sales!$A248)</f>
        <v>0</v>
      </c>
      <c r="G248" s="4">
        <v>44901</v>
      </c>
      <c r="H248" s="4">
        <v>45688</v>
      </c>
      <c r="I248" s="3">
        <v>1399900</v>
      </c>
      <c r="J248" s="3">
        <v>182595.65217391311</v>
      </c>
      <c r="K248" s="3">
        <v>1217304.3478260869</v>
      </c>
      <c r="L248" s="3">
        <v>18502.080000000002</v>
      </c>
      <c r="M248" s="3">
        <v>1789</v>
      </c>
      <c r="N248" s="3">
        <v>6999.5</v>
      </c>
      <c r="O248" s="3">
        <v>69995</v>
      </c>
      <c r="P248" s="3">
        <v>19224.37</v>
      </c>
      <c r="Q248" s="3">
        <v>1283390.05</v>
      </c>
      <c r="R248" s="7">
        <f>(SUMIFS(Investors!$M:$M,Investors!$E:$E,Sales!$C248,Investors!$O:$O,FALSE)+SUMIFS(Investors!$S:$S,Investors!$E:$E,Sales!$C248,Investors!$O:$O,FALSE))*$F248</f>
        <v>0</v>
      </c>
      <c r="S248" s="7">
        <f t="shared" si="4"/>
        <v>1283390.05</v>
      </c>
      <c r="T248" s="3" t="b">
        <v>0</v>
      </c>
      <c r="U248" s="4">
        <v>45747</v>
      </c>
      <c r="V248" s="7">
        <v>97089.080523835495</v>
      </c>
    </row>
    <row r="249" spans="1:22" x14ac:dyDescent="0.2">
      <c r="A249" s="3" t="s">
        <v>23</v>
      </c>
      <c r="B249" s="3" t="s">
        <v>208</v>
      </c>
      <c r="C249" s="3" t="s">
        <v>327</v>
      </c>
      <c r="D249" s="3" t="b">
        <v>0</v>
      </c>
      <c r="E249" s="3" t="b">
        <v>0</v>
      </c>
      <c r="F249" s="3">
        <f>SUMIFS('Cashflow Projection'!$C$7:$C$24,'Cashflow Projection'!$B$7:$B$24,Sales!$B249,'Cashflow Projection'!$A$7:$A$24,Sales!$A249)</f>
        <v>1</v>
      </c>
      <c r="G249" s="4">
        <v>45439</v>
      </c>
      <c r="H249" s="4">
        <v>45439</v>
      </c>
      <c r="I249" s="3">
        <v>1499900</v>
      </c>
      <c r="J249" s="3">
        <v>0</v>
      </c>
      <c r="K249" s="3">
        <v>1304260.869565218</v>
      </c>
      <c r="L249" s="3">
        <v>18502.080000000002</v>
      </c>
      <c r="M249" s="3">
        <v>1789</v>
      </c>
      <c r="N249" s="3">
        <v>7499.5</v>
      </c>
      <c r="O249" s="3">
        <v>74995</v>
      </c>
      <c r="P249" s="3">
        <v>19224.37</v>
      </c>
      <c r="Q249" s="3">
        <v>1377890.05</v>
      </c>
      <c r="R249" s="7">
        <f>(SUMIFS(Investors!$M:$M,Investors!$E:$E,Sales!$C249,Investors!$O:$O,FALSE)+SUMIFS(Investors!$S:$S,Investors!$E:$E,Sales!$C249,Investors!$O:$O,FALSE))*$F249</f>
        <v>0</v>
      </c>
      <c r="S249" s="7">
        <f t="shared" si="4"/>
        <v>879362.5</v>
      </c>
      <c r="T249" s="3" t="b">
        <v>1</v>
      </c>
      <c r="U249" s="4">
        <v>45504</v>
      </c>
      <c r="V249" s="7">
        <v>879362.5</v>
      </c>
    </row>
    <row r="250" spans="1:22" x14ac:dyDescent="0.2">
      <c r="A250" s="3" t="s">
        <v>385</v>
      </c>
      <c r="B250" s="3" t="s">
        <v>496</v>
      </c>
      <c r="C250" s="3" t="s">
        <v>561</v>
      </c>
      <c r="D250" s="3" t="b">
        <v>0</v>
      </c>
      <c r="E250" s="3" t="b">
        <v>0</v>
      </c>
      <c r="F250" s="3">
        <f>SUMIFS('Cashflow Projection'!$C$7:$C$24,'Cashflow Projection'!$B$7:$B$24,Sales!$B250,'Cashflow Projection'!$A$7:$A$24,Sales!$A250)</f>
        <v>1</v>
      </c>
      <c r="G250" s="4">
        <v>45428</v>
      </c>
      <c r="H250" s="4">
        <v>45428</v>
      </c>
      <c r="I250" s="3">
        <v>1599900</v>
      </c>
      <c r="J250" s="3">
        <v>208682.60869565219</v>
      </c>
      <c r="K250" s="3">
        <v>1391217.3913043479</v>
      </c>
      <c r="L250" s="3">
        <v>18502.080000000002</v>
      </c>
      <c r="M250" s="3">
        <v>1789</v>
      </c>
      <c r="N250" s="3">
        <v>7999.5</v>
      </c>
      <c r="O250" s="3">
        <v>79995</v>
      </c>
      <c r="P250" s="3">
        <v>19224.37</v>
      </c>
      <c r="Q250" s="3">
        <v>1472390.05</v>
      </c>
      <c r="R250" s="7">
        <f>(SUMIFS(Investors!$M:$M,Investors!$E:$E,Sales!$C250,Investors!$O:$O,FALSE)+SUMIFS(Investors!$S:$S,Investors!$E:$E,Sales!$C250,Investors!$O:$O,FALSE))*$F250</f>
        <v>1335821.2328767125</v>
      </c>
      <c r="S250" s="7">
        <f t="shared" si="4"/>
        <v>136568.81712328759</v>
      </c>
      <c r="T250" s="3" t="b">
        <v>0</v>
      </c>
      <c r="U250" s="4">
        <v>45504</v>
      </c>
      <c r="V250" s="7">
        <v>136568.81712328739</v>
      </c>
    </row>
    <row r="251" spans="1:22" x14ac:dyDescent="0.2">
      <c r="A251" s="3" t="s">
        <v>385</v>
      </c>
      <c r="B251" s="3" t="s">
        <v>798</v>
      </c>
      <c r="C251" s="3" t="s">
        <v>812</v>
      </c>
      <c r="D251" s="3" t="b">
        <v>1</v>
      </c>
      <c r="E251" s="3" t="b">
        <v>1</v>
      </c>
      <c r="F251" s="3">
        <f>SUMIFS('Cashflow Projection'!$C$7:$C$24,'Cashflow Projection'!$B$7:$B$24,Sales!$B251,'Cashflow Projection'!$A$7:$A$24,Sales!$A251)</f>
        <v>1</v>
      </c>
      <c r="G251" s="4">
        <v>45308</v>
      </c>
      <c r="H251" s="4">
        <v>45688</v>
      </c>
      <c r="I251" s="3">
        <v>1479900</v>
      </c>
      <c r="J251" s="3">
        <v>193030.4347826087</v>
      </c>
      <c r="K251" s="3">
        <v>1286869.5652173909</v>
      </c>
      <c r="L251" s="3">
        <v>18502.080000000002</v>
      </c>
      <c r="M251" s="3">
        <v>1789</v>
      </c>
      <c r="N251" s="3">
        <v>7399.5</v>
      </c>
      <c r="O251" s="3">
        <v>73995</v>
      </c>
      <c r="P251" s="3">
        <v>19224.37</v>
      </c>
      <c r="Q251" s="3">
        <v>1358990.05</v>
      </c>
      <c r="R251" s="7">
        <f>(SUMIFS(Investors!$M:$M,Investors!$E:$E,Sales!$C251,Investors!$O:$O,FALSE)+SUMIFS(Investors!$S:$S,Investors!$E:$E,Sales!$C251,Investors!$O:$O,FALSE))*$F251</f>
        <v>1284794.5205479453</v>
      </c>
      <c r="S251" s="7">
        <f t="shared" si="4"/>
        <v>74195.529452054761</v>
      </c>
      <c r="T251" s="3" t="b">
        <v>0</v>
      </c>
      <c r="U251" s="4">
        <v>45747</v>
      </c>
      <c r="V251" s="7">
        <v>74195.529452054529</v>
      </c>
    </row>
    <row r="252" spans="1:22" x14ac:dyDescent="0.2">
      <c r="A252" s="3" t="s">
        <v>385</v>
      </c>
      <c r="B252" s="3" t="s">
        <v>868</v>
      </c>
      <c r="C252" s="3" t="s">
        <v>879</v>
      </c>
      <c r="D252" s="3" t="b">
        <v>0</v>
      </c>
      <c r="E252" s="3" t="b">
        <v>0</v>
      </c>
      <c r="F252" s="3">
        <f>SUMIFS('Cashflow Projection'!$C$7:$C$24,'Cashflow Projection'!$B$7:$B$24,Sales!$B252,'Cashflow Projection'!$A$7:$A$24,Sales!$A252)</f>
        <v>1</v>
      </c>
      <c r="G252" s="4">
        <v>45429</v>
      </c>
      <c r="H252" s="4">
        <v>45429</v>
      </c>
      <c r="I252" s="3">
        <v>1699900</v>
      </c>
      <c r="J252" s="3">
        <v>221726.0869565217</v>
      </c>
      <c r="K252" s="3">
        <v>1478173.913043478</v>
      </c>
      <c r="L252" s="3">
        <v>18502.080000000002</v>
      </c>
      <c r="M252" s="3">
        <v>1789</v>
      </c>
      <c r="N252" s="3">
        <v>8499.5</v>
      </c>
      <c r="O252" s="3">
        <v>84995</v>
      </c>
      <c r="P252" s="3">
        <v>19224.37</v>
      </c>
      <c r="Q252" s="3">
        <v>1566890.05</v>
      </c>
      <c r="R252" s="7">
        <f>(SUMIFS(Investors!$M:$M,Investors!$E:$E,Sales!$C252,Investors!$O:$O,FALSE)+SUMIFS(Investors!$S:$S,Investors!$E:$E,Sales!$C252,Investors!$O:$O,FALSE))*$F252</f>
        <v>1403014.3835616438</v>
      </c>
      <c r="S252" s="7">
        <f t="shared" si="4"/>
        <v>163875.66643835627</v>
      </c>
      <c r="T252" s="3" t="b">
        <v>0</v>
      </c>
      <c r="U252" s="4">
        <v>45504</v>
      </c>
      <c r="V252" s="7">
        <v>163875.66643835601</v>
      </c>
    </row>
    <row r="253" spans="1:22" x14ac:dyDescent="0.2">
      <c r="A253" s="3" t="s">
        <v>385</v>
      </c>
      <c r="B253" s="3" t="s">
        <v>587</v>
      </c>
      <c r="C253" s="3" t="s">
        <v>1015</v>
      </c>
      <c r="D253" s="3" t="b">
        <v>0</v>
      </c>
      <c r="E253" s="3" t="b">
        <v>0</v>
      </c>
      <c r="F253" s="3">
        <f>SUMIFS('Cashflow Projection'!$C$7:$C$24,'Cashflow Projection'!$B$7:$B$24,Sales!$B253,'Cashflow Projection'!$A$7:$A$24,Sales!$A253)</f>
        <v>0</v>
      </c>
      <c r="G253" s="4">
        <v>45517</v>
      </c>
      <c r="H253" s="4">
        <v>45722</v>
      </c>
      <c r="I253" s="3">
        <v>1599900</v>
      </c>
      <c r="J253" s="3">
        <v>208682.60869565219</v>
      </c>
      <c r="K253" s="3">
        <v>1391217.3913043479</v>
      </c>
      <c r="L253" s="3">
        <v>18502.080000000002</v>
      </c>
      <c r="M253" s="3">
        <v>1789</v>
      </c>
      <c r="N253" s="3">
        <v>7999.5</v>
      </c>
      <c r="O253" s="3">
        <v>79995</v>
      </c>
      <c r="P253" s="3">
        <v>19224.37</v>
      </c>
      <c r="Q253" s="3">
        <v>1472390.05</v>
      </c>
      <c r="R253" s="7">
        <f>(SUMIFS(Investors!$M:$M,Investors!$E:$E,Sales!$C253,Investors!$O:$O,FALSE)+SUMIFS(Investors!$S:$S,Investors!$E:$E,Sales!$C253,Investors!$O:$O,FALSE))*$F253</f>
        <v>0</v>
      </c>
      <c r="S253" s="7">
        <f t="shared" si="4"/>
        <v>1472390.05</v>
      </c>
      <c r="T253" s="3" t="b">
        <v>0</v>
      </c>
      <c r="U253" s="4">
        <v>45808</v>
      </c>
      <c r="V253" s="7">
        <v>0</v>
      </c>
    </row>
    <row r="254" spans="1:22" x14ac:dyDescent="0.2">
      <c r="A254" s="3" t="s">
        <v>385</v>
      </c>
      <c r="B254" s="3" t="s">
        <v>563</v>
      </c>
      <c r="C254" s="3" t="s">
        <v>571</v>
      </c>
      <c r="D254" s="3" t="b">
        <v>0</v>
      </c>
      <c r="E254" s="3" t="b">
        <v>0</v>
      </c>
      <c r="F254" s="3">
        <f>SUMIFS('Cashflow Projection'!$C$7:$C$24,'Cashflow Projection'!$B$7:$B$24,Sales!$B254,'Cashflow Projection'!$A$7:$A$24,Sales!$A254)</f>
        <v>0</v>
      </c>
      <c r="G254" s="4">
        <v>45685</v>
      </c>
      <c r="H254" s="4">
        <v>45685</v>
      </c>
      <c r="I254" s="3">
        <v>1649900</v>
      </c>
      <c r="J254" s="3">
        <v>215204.34782608689</v>
      </c>
      <c r="K254" s="3">
        <v>1434695.6521739131</v>
      </c>
      <c r="L254" s="3">
        <v>18502.080000000002</v>
      </c>
      <c r="M254" s="3">
        <v>1789</v>
      </c>
      <c r="N254" s="3">
        <v>8249.5</v>
      </c>
      <c r="O254" s="3">
        <v>82495</v>
      </c>
      <c r="P254" s="3">
        <v>19224.37</v>
      </c>
      <c r="Q254" s="3">
        <v>1519640.05</v>
      </c>
      <c r="R254" s="7">
        <f>(SUMIFS(Investors!$M:$M,Investors!$E:$E,Sales!$C254,Investors!$O:$O,FALSE)+SUMIFS(Investors!$S:$S,Investors!$E:$E,Sales!$C254,Investors!$O:$O,FALSE))*$F254</f>
        <v>0</v>
      </c>
      <c r="S254" s="7">
        <f t="shared" si="4"/>
        <v>1519640.05</v>
      </c>
      <c r="T254" s="3" t="b">
        <v>0</v>
      </c>
      <c r="U254" s="4">
        <v>45747</v>
      </c>
      <c r="V254" s="7">
        <v>32429.091095890381</v>
      </c>
    </row>
    <row r="255" spans="1:22" x14ac:dyDescent="0.2">
      <c r="A255" s="3" t="s">
        <v>385</v>
      </c>
      <c r="B255" s="3" t="s">
        <v>726</v>
      </c>
      <c r="C255" s="3" t="s">
        <v>733</v>
      </c>
      <c r="D255" s="3" t="b">
        <v>0</v>
      </c>
      <c r="E255" s="3" t="b">
        <v>0</v>
      </c>
      <c r="F255" s="3">
        <f>SUMIFS('Cashflow Projection'!$C$7:$C$24,'Cashflow Projection'!$B$7:$B$24,Sales!$B255,'Cashflow Projection'!$A$7:$A$24,Sales!$A255)</f>
        <v>0</v>
      </c>
      <c r="G255" s="4">
        <v>45510</v>
      </c>
      <c r="H255" s="4">
        <v>45510</v>
      </c>
      <c r="I255" s="3">
        <v>1499900</v>
      </c>
      <c r="J255" s="3">
        <v>195639.13043478259</v>
      </c>
      <c r="K255" s="3">
        <v>1304260.869565218</v>
      </c>
      <c r="L255" s="3">
        <v>18502.080000000002</v>
      </c>
      <c r="M255" s="3">
        <v>1789</v>
      </c>
      <c r="N255" s="3">
        <v>7499.5</v>
      </c>
      <c r="O255" s="3">
        <v>74995</v>
      </c>
      <c r="P255" s="3">
        <v>19224.37</v>
      </c>
      <c r="Q255" s="3">
        <v>1377890.05</v>
      </c>
      <c r="R255" s="7">
        <f>(SUMIFS(Investors!$M:$M,Investors!$E:$E,Sales!$C255,Investors!$O:$O,FALSE)+SUMIFS(Investors!$S:$S,Investors!$E:$E,Sales!$C255,Investors!$O:$O,FALSE))*$F255</f>
        <v>0</v>
      </c>
      <c r="S255" s="7">
        <f t="shared" si="4"/>
        <v>1377890.05</v>
      </c>
      <c r="T255" s="3" t="b">
        <v>0</v>
      </c>
      <c r="U255" s="4">
        <v>45565</v>
      </c>
      <c r="V255" s="7">
        <v>100090.1216166434</v>
      </c>
    </row>
    <row r="256" spans="1:22" x14ac:dyDescent="0.2">
      <c r="A256" s="3" t="s">
        <v>385</v>
      </c>
      <c r="B256" s="3" t="s">
        <v>726</v>
      </c>
      <c r="C256" s="3" t="s">
        <v>734</v>
      </c>
      <c r="D256" s="3" t="b">
        <v>0</v>
      </c>
      <c r="E256" s="3" t="b">
        <v>0</v>
      </c>
      <c r="F256" s="3">
        <f>SUMIFS('Cashflow Projection'!$C$7:$C$24,'Cashflow Projection'!$B$7:$B$24,Sales!$B256,'Cashflow Projection'!$A$7:$A$24,Sales!$A256)</f>
        <v>0</v>
      </c>
      <c r="G256" s="4">
        <v>45510</v>
      </c>
      <c r="H256" s="4">
        <v>45510</v>
      </c>
      <c r="I256" s="3">
        <v>1699900</v>
      </c>
      <c r="J256" s="3">
        <v>221726.0869565217</v>
      </c>
      <c r="K256" s="3">
        <v>1478173.913043478</v>
      </c>
      <c r="L256" s="3">
        <v>18502.080000000002</v>
      </c>
      <c r="M256" s="3">
        <v>1789</v>
      </c>
      <c r="N256" s="3">
        <v>8499.5</v>
      </c>
      <c r="O256" s="3">
        <v>84995</v>
      </c>
      <c r="P256" s="3">
        <v>19224.37</v>
      </c>
      <c r="Q256" s="3">
        <v>1566890.05</v>
      </c>
      <c r="R256" s="7">
        <f>(SUMIFS(Investors!$M:$M,Investors!$E:$E,Sales!$C256,Investors!$O:$O,FALSE)+SUMIFS(Investors!$S:$S,Investors!$E:$E,Sales!$C256,Investors!$O:$O,FALSE))*$F256</f>
        <v>0</v>
      </c>
      <c r="S256" s="7">
        <f t="shared" si="4"/>
        <v>1566890.05</v>
      </c>
      <c r="T256" s="3" t="b">
        <v>0</v>
      </c>
      <c r="U256" s="4">
        <v>45565</v>
      </c>
      <c r="V256" s="7">
        <v>197457.67784835579</v>
      </c>
    </row>
    <row r="257" spans="1:22" x14ac:dyDescent="0.2">
      <c r="A257" s="3" t="s">
        <v>385</v>
      </c>
      <c r="B257" s="3" t="s">
        <v>604</v>
      </c>
      <c r="C257" s="3" t="s">
        <v>625</v>
      </c>
      <c r="D257" s="3" t="b">
        <v>0</v>
      </c>
      <c r="E257" s="3" t="b">
        <v>0</v>
      </c>
      <c r="F257" s="3">
        <f>SUMIFS('Cashflow Projection'!$C$7:$C$24,'Cashflow Projection'!$B$7:$B$24,Sales!$B257,'Cashflow Projection'!$A$7:$A$24,Sales!$A257)</f>
        <v>0</v>
      </c>
      <c r="G257" s="4">
        <v>45523</v>
      </c>
      <c r="H257" s="4">
        <v>45523</v>
      </c>
      <c r="I257" s="3">
        <v>1449900</v>
      </c>
      <c r="J257" s="3">
        <v>189117.39130434781</v>
      </c>
      <c r="K257" s="3">
        <v>1260782.6086956521</v>
      </c>
      <c r="L257" s="3">
        <v>18502.080000000002</v>
      </c>
      <c r="M257" s="3">
        <v>1789</v>
      </c>
      <c r="N257" s="3">
        <v>7249.5</v>
      </c>
      <c r="O257" s="3">
        <v>72495</v>
      </c>
      <c r="P257" s="3">
        <v>19224.37</v>
      </c>
      <c r="Q257" s="3">
        <v>1330640.05</v>
      </c>
      <c r="R257" s="7">
        <f>(SUMIFS(Investors!$M:$M,Investors!$E:$E,Sales!$C257,Investors!$O:$O,FALSE)+SUMIFS(Investors!$S:$S,Investors!$E:$E,Sales!$C257,Investors!$O:$O,FALSE))*$F257</f>
        <v>0</v>
      </c>
      <c r="S257" s="7">
        <f t="shared" si="4"/>
        <v>1330640.05</v>
      </c>
      <c r="T257" s="3" t="b">
        <v>0</v>
      </c>
      <c r="U257" s="4">
        <v>45565</v>
      </c>
      <c r="V257" s="7">
        <v>19431.92394739715</v>
      </c>
    </row>
    <row r="258" spans="1:22" x14ac:dyDescent="0.2">
      <c r="A258" s="3" t="s">
        <v>385</v>
      </c>
      <c r="B258" s="3" t="s">
        <v>787</v>
      </c>
      <c r="C258" s="3" t="s">
        <v>790</v>
      </c>
      <c r="D258" s="3" t="b">
        <v>0</v>
      </c>
      <c r="E258" s="3" t="b">
        <v>0</v>
      </c>
      <c r="F258" s="3">
        <f>SUMIFS('Cashflow Projection'!$C$7:$C$24,'Cashflow Projection'!$B$7:$B$24,Sales!$B258,'Cashflow Projection'!$A$7:$A$24,Sales!$A258)</f>
        <v>0</v>
      </c>
      <c r="G258" s="4">
        <v>45450</v>
      </c>
      <c r="H258" s="4">
        <v>45450</v>
      </c>
      <c r="I258" s="3">
        <v>1679900</v>
      </c>
      <c r="J258" s="3">
        <v>219117.39130434781</v>
      </c>
      <c r="K258" s="3">
        <v>1460782.6086956521</v>
      </c>
      <c r="L258" s="3">
        <v>18502.080000000002</v>
      </c>
      <c r="M258" s="3">
        <v>1789</v>
      </c>
      <c r="N258" s="3">
        <v>8399.5</v>
      </c>
      <c r="O258" s="3">
        <v>83995</v>
      </c>
      <c r="P258" s="3">
        <v>19224.37</v>
      </c>
      <c r="Q258" s="3">
        <v>1547990.05</v>
      </c>
      <c r="R258" s="7">
        <f>(SUMIFS(Investors!$M:$M,Investors!$E:$E,Sales!$C258,Investors!$O:$O,FALSE)+SUMIFS(Investors!$S:$S,Investors!$E:$E,Sales!$C258,Investors!$O:$O,FALSE))*$F258</f>
        <v>0</v>
      </c>
      <c r="S258" s="7">
        <f t="shared" si="4"/>
        <v>1547990.05</v>
      </c>
      <c r="T258" s="3" t="b">
        <v>0</v>
      </c>
      <c r="U258" s="4">
        <v>45504</v>
      </c>
      <c r="V258" s="7">
        <v>228155.80342465729</v>
      </c>
    </row>
    <row r="259" spans="1:22" x14ac:dyDescent="0.2">
      <c r="A259" s="3" t="s">
        <v>385</v>
      </c>
      <c r="B259" s="3" t="s">
        <v>726</v>
      </c>
      <c r="C259" s="3" t="s">
        <v>764</v>
      </c>
      <c r="D259" s="3" t="b">
        <v>0</v>
      </c>
      <c r="E259" s="3" t="b">
        <v>0</v>
      </c>
      <c r="F259" s="3">
        <f>SUMIFS('Cashflow Projection'!$C$7:$C$24,'Cashflow Projection'!$B$7:$B$24,Sales!$B259,'Cashflow Projection'!$A$7:$A$24,Sales!$A259)</f>
        <v>0</v>
      </c>
      <c r="G259" s="4">
        <v>45510</v>
      </c>
      <c r="H259" s="4">
        <v>45510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3">
        <v>1377890.05</v>
      </c>
      <c r="R259" s="7">
        <f>(SUMIFS(Investors!$M:$M,Investors!$E:$E,Sales!$C259,Investors!$O:$O,FALSE)+SUMIFS(Investors!$S:$S,Investors!$E:$E,Sales!$C259,Investors!$O:$O,FALSE))*$F259</f>
        <v>0</v>
      </c>
      <c r="S259" s="7">
        <f t="shared" si="4"/>
        <v>1377890.05</v>
      </c>
      <c r="T259" s="3" t="b">
        <v>0</v>
      </c>
      <c r="U259" s="4">
        <v>45565</v>
      </c>
      <c r="V259" s="7">
        <v>-24403.30641226051</v>
      </c>
    </row>
    <row r="260" spans="1:22" x14ac:dyDescent="0.2">
      <c r="A260" s="3" t="s">
        <v>385</v>
      </c>
      <c r="B260" s="3" t="s">
        <v>660</v>
      </c>
      <c r="C260" s="3" t="s">
        <v>674</v>
      </c>
      <c r="D260" s="3" t="b">
        <v>0</v>
      </c>
      <c r="E260" s="3" t="b">
        <v>0</v>
      </c>
      <c r="F260" s="3">
        <f>SUMIFS('Cashflow Projection'!$C$7:$C$24,'Cashflow Projection'!$B$7:$B$24,Sales!$B260,'Cashflow Projection'!$A$7:$A$24,Sales!$A260)</f>
        <v>0</v>
      </c>
      <c r="G260" s="4">
        <v>45491</v>
      </c>
      <c r="H260" s="4">
        <v>45491</v>
      </c>
      <c r="I260" s="3">
        <v>1649900</v>
      </c>
      <c r="J260" s="3">
        <v>215204.34782608689</v>
      </c>
      <c r="K260" s="3">
        <v>1434695.6521739131</v>
      </c>
      <c r="L260" s="3">
        <v>18502.080000000002</v>
      </c>
      <c r="M260" s="3">
        <v>1789</v>
      </c>
      <c r="N260" s="3">
        <v>8249.5</v>
      </c>
      <c r="O260" s="3">
        <v>82495</v>
      </c>
      <c r="P260" s="3">
        <v>19224.37</v>
      </c>
      <c r="Q260" s="3">
        <v>1519640.05</v>
      </c>
      <c r="R260" s="7">
        <f>(SUMIFS(Investors!$M:$M,Investors!$E:$E,Sales!$C260,Investors!$O:$O,FALSE)+SUMIFS(Investors!$S:$S,Investors!$E:$E,Sales!$C260,Investors!$O:$O,FALSE))*$F260</f>
        <v>0</v>
      </c>
      <c r="S260" s="7">
        <f t="shared" si="4"/>
        <v>1519640.05</v>
      </c>
      <c r="T260" s="3" t="b">
        <v>0</v>
      </c>
      <c r="U260" s="4">
        <v>45565</v>
      </c>
      <c r="V260" s="7">
        <v>240634.5705479451</v>
      </c>
    </row>
    <row r="261" spans="1:22" x14ac:dyDescent="0.2">
      <c r="A261" s="3" t="s">
        <v>385</v>
      </c>
      <c r="B261" s="3" t="s">
        <v>726</v>
      </c>
      <c r="C261" s="3" t="s">
        <v>741</v>
      </c>
      <c r="D261" s="3" t="b">
        <v>0</v>
      </c>
      <c r="E261" s="3" t="b">
        <v>0</v>
      </c>
      <c r="F261" s="3">
        <f>SUMIFS('Cashflow Projection'!$C$7:$C$24,'Cashflow Projection'!$B$7:$B$24,Sales!$B261,'Cashflow Projection'!$A$7:$A$24,Sales!$A261)</f>
        <v>0</v>
      </c>
      <c r="G261" s="4">
        <v>45510</v>
      </c>
      <c r="H261" s="4">
        <v>45510</v>
      </c>
      <c r="I261" s="3">
        <v>1529900</v>
      </c>
      <c r="J261" s="3">
        <v>199552.17391304349</v>
      </c>
      <c r="K261" s="3">
        <v>1330347.826086957</v>
      </c>
      <c r="L261" s="3">
        <v>18502.080000000002</v>
      </c>
      <c r="M261" s="3">
        <v>1789</v>
      </c>
      <c r="N261" s="3">
        <v>7649.5</v>
      </c>
      <c r="O261" s="3">
        <v>76495</v>
      </c>
      <c r="P261" s="3">
        <v>19224.37</v>
      </c>
      <c r="Q261" s="3">
        <v>1406240.05</v>
      </c>
      <c r="R261" s="7">
        <f>(SUMIFS(Investors!$M:$M,Investors!$E:$E,Sales!$C261,Investors!$O:$O,FALSE)+SUMIFS(Investors!$S:$S,Investors!$E:$E,Sales!$C261,Investors!$O:$O,FALSE))*$F261</f>
        <v>0</v>
      </c>
      <c r="S261" s="7">
        <f t="shared" ref="S261:S324" si="5">IF(T261=FALSE,Q261-R261,+V261)</f>
        <v>1406240.05</v>
      </c>
      <c r="T261" s="3" t="b">
        <v>0</v>
      </c>
      <c r="U261" s="4">
        <v>45565</v>
      </c>
      <c r="V261" s="7">
        <v>26263.56270506838</v>
      </c>
    </row>
    <row r="262" spans="1:22" x14ac:dyDescent="0.2">
      <c r="A262" s="3" t="s">
        <v>954</v>
      </c>
      <c r="B262" s="3" t="s">
        <v>208</v>
      </c>
      <c r="C262" s="3" t="s">
        <v>1016</v>
      </c>
      <c r="D262" s="3" t="b">
        <v>0</v>
      </c>
      <c r="E262" s="3" t="b">
        <v>0</v>
      </c>
      <c r="F262" s="3">
        <f>SUMIFS('Cashflow Projection'!$C$7:$C$24,'Cashflow Projection'!$B$7:$B$24,Sales!$B262,'Cashflow Projection'!$A$7:$A$24,Sales!$A262)</f>
        <v>1</v>
      </c>
      <c r="G262" s="4">
        <v>45478</v>
      </c>
      <c r="H262" s="4">
        <v>45478</v>
      </c>
      <c r="I262" s="3">
        <v>1549900</v>
      </c>
      <c r="J262" s="3">
        <v>0</v>
      </c>
      <c r="K262" s="3">
        <v>1347739.1304347829</v>
      </c>
      <c r="L262" s="3">
        <v>18502.080000000002</v>
      </c>
      <c r="M262" s="3">
        <v>1789</v>
      </c>
      <c r="N262" s="3">
        <v>7749.5</v>
      </c>
      <c r="O262" s="3">
        <v>77495</v>
      </c>
      <c r="P262" s="3">
        <v>19224.37</v>
      </c>
      <c r="Q262" s="3">
        <v>1425140.05</v>
      </c>
      <c r="R262" s="7">
        <f>(SUMIFS(Investors!$M:$M,Investors!$E:$E,Sales!$C262,Investors!$O:$O,FALSE)+SUMIFS(Investors!$S:$S,Investors!$E:$E,Sales!$C262,Investors!$O:$O,FALSE))*$F262</f>
        <v>0</v>
      </c>
      <c r="S262" s="7">
        <f t="shared" si="5"/>
        <v>901909.09</v>
      </c>
      <c r="T262" s="3" t="b">
        <v>1</v>
      </c>
      <c r="U262" s="4">
        <v>45565</v>
      </c>
      <c r="V262" s="7">
        <v>901909.09</v>
      </c>
    </row>
    <row r="263" spans="1:22" x14ac:dyDescent="0.2">
      <c r="A263" s="3" t="s">
        <v>954</v>
      </c>
      <c r="B263" s="3" t="s">
        <v>387</v>
      </c>
      <c r="C263" s="3" t="s">
        <v>1017</v>
      </c>
      <c r="D263" s="3" t="b">
        <v>1</v>
      </c>
      <c r="E263" s="3" t="b">
        <v>1</v>
      </c>
      <c r="F263" s="3">
        <f>SUMIFS('Cashflow Projection'!$C$7:$C$24,'Cashflow Projection'!$B$7:$B$24,Sales!$B263,'Cashflow Projection'!$A$7:$A$24,Sales!$A263)</f>
        <v>0</v>
      </c>
      <c r="G263" s="4">
        <v>44837</v>
      </c>
      <c r="H263" s="4">
        <v>45688</v>
      </c>
      <c r="I263" s="3">
        <v>1559900</v>
      </c>
      <c r="J263" s="3">
        <v>203465.21739130441</v>
      </c>
      <c r="K263" s="3">
        <v>1356434.782608696</v>
      </c>
      <c r="L263" s="3">
        <v>18502.080000000002</v>
      </c>
      <c r="M263" s="3">
        <v>1789</v>
      </c>
      <c r="N263" s="3">
        <v>7799.5</v>
      </c>
      <c r="O263" s="3">
        <v>77995</v>
      </c>
      <c r="P263" s="3">
        <v>19224.37</v>
      </c>
      <c r="Q263" s="3">
        <v>1434590.05</v>
      </c>
      <c r="R263" s="7">
        <f>(SUMIFS(Investors!$M:$M,Investors!$E:$E,Sales!$C263,Investors!$O:$O,FALSE)+SUMIFS(Investors!$S:$S,Investors!$E:$E,Sales!$C263,Investors!$O:$O,FALSE))*$F263</f>
        <v>0</v>
      </c>
      <c r="S263" s="7">
        <f t="shared" si="5"/>
        <v>1434590.05</v>
      </c>
      <c r="T263" s="3" t="b">
        <v>0</v>
      </c>
      <c r="U263" s="4">
        <v>45747</v>
      </c>
      <c r="V263" s="7">
        <v>255059.22808219169</v>
      </c>
    </row>
    <row r="264" spans="1:22" x14ac:dyDescent="0.2">
      <c r="A264" s="3" t="s">
        <v>954</v>
      </c>
      <c r="B264" s="3" t="s">
        <v>587</v>
      </c>
      <c r="C264" s="3" t="s">
        <v>1018</v>
      </c>
      <c r="D264" s="3" t="b">
        <v>1</v>
      </c>
      <c r="E264" s="3" t="b">
        <v>1</v>
      </c>
      <c r="F264" s="3">
        <f>SUMIFS('Cashflow Projection'!$C$7:$C$24,'Cashflow Projection'!$B$7:$B$24,Sales!$B264,'Cashflow Projection'!$A$7:$A$24,Sales!$A264)</f>
        <v>0</v>
      </c>
      <c r="G264" s="4">
        <v>44657</v>
      </c>
      <c r="H264" s="4">
        <v>45688</v>
      </c>
      <c r="I264" s="3">
        <v>1404900</v>
      </c>
      <c r="J264" s="3">
        <v>183247.82608695651</v>
      </c>
      <c r="K264" s="3">
        <v>1221652.173913043</v>
      </c>
      <c r="L264" s="3">
        <v>18502.080000000002</v>
      </c>
      <c r="M264" s="3">
        <v>1789</v>
      </c>
      <c r="N264" s="3">
        <v>7024.5</v>
      </c>
      <c r="O264" s="3">
        <v>70245</v>
      </c>
      <c r="P264" s="3">
        <v>19224.37</v>
      </c>
      <c r="Q264" s="3">
        <v>1288115.05</v>
      </c>
      <c r="R264" s="7">
        <f>(SUMIFS(Investors!$M:$M,Investors!$E:$E,Sales!$C264,Investors!$O:$O,FALSE)+SUMIFS(Investors!$S:$S,Investors!$E:$E,Sales!$C264,Investors!$O:$O,FALSE))*$F264</f>
        <v>0</v>
      </c>
      <c r="S264" s="7">
        <f t="shared" si="5"/>
        <v>1288115.05</v>
      </c>
      <c r="T264" s="3" t="b">
        <v>0</v>
      </c>
      <c r="U264" s="4">
        <v>45747</v>
      </c>
      <c r="V264" s="7">
        <v>177167.56715410951</v>
      </c>
    </row>
    <row r="265" spans="1:22" x14ac:dyDescent="0.2">
      <c r="A265" s="3" t="s">
        <v>23</v>
      </c>
      <c r="B265" s="3" t="s">
        <v>25</v>
      </c>
      <c r="C265" s="3" t="s">
        <v>100</v>
      </c>
      <c r="D265" s="3" t="b">
        <v>1</v>
      </c>
      <c r="E265" s="3" t="b">
        <v>1</v>
      </c>
      <c r="F265" s="3">
        <f>SUMIFS('Cashflow Projection'!$C$7:$C$24,'Cashflow Projection'!$B$7:$B$24,Sales!$B265,'Cashflow Projection'!$A$7:$A$24,Sales!$A265)</f>
        <v>0</v>
      </c>
      <c r="G265" s="4">
        <v>44897</v>
      </c>
      <c r="H265" s="4">
        <v>45688</v>
      </c>
      <c r="I265" s="3">
        <v>1349900</v>
      </c>
      <c r="J265" s="3">
        <v>176073.91304347821</v>
      </c>
      <c r="K265" s="3">
        <v>1173826.086956522</v>
      </c>
      <c r="L265" s="3">
        <v>18502.080000000002</v>
      </c>
      <c r="M265" s="3">
        <v>1789</v>
      </c>
      <c r="N265" s="3">
        <v>6749.5</v>
      </c>
      <c r="O265" s="3">
        <v>67495</v>
      </c>
      <c r="P265" s="3">
        <v>19224.37</v>
      </c>
      <c r="Q265" s="3">
        <v>1236140.05</v>
      </c>
      <c r="R265" s="7">
        <f>(SUMIFS(Investors!$M:$M,Investors!$E:$E,Sales!$C265,Investors!$O:$O,FALSE)+SUMIFS(Investors!$S:$S,Investors!$E:$E,Sales!$C265,Investors!$O:$O,FALSE))*$F265</f>
        <v>0</v>
      </c>
      <c r="S265" s="7">
        <f t="shared" si="5"/>
        <v>1236140.05</v>
      </c>
      <c r="T265" s="3" t="b">
        <v>0</v>
      </c>
      <c r="U265" s="4">
        <v>45747</v>
      </c>
      <c r="V265" s="7">
        <v>103177.5842465751</v>
      </c>
    </row>
    <row r="266" spans="1:22" x14ac:dyDescent="0.2">
      <c r="A266" s="3" t="s">
        <v>23</v>
      </c>
      <c r="B266" s="3" t="s">
        <v>208</v>
      </c>
      <c r="C266" s="3" t="s">
        <v>357</v>
      </c>
      <c r="D266" s="3" t="b">
        <v>1</v>
      </c>
      <c r="E266" s="3" t="b">
        <v>1</v>
      </c>
      <c r="F266" s="3">
        <f>SUMIFS('Cashflow Projection'!$C$7:$C$24,'Cashflow Projection'!$B$7:$B$24,Sales!$B266,'Cashflow Projection'!$A$7:$A$24,Sales!$A266)</f>
        <v>1</v>
      </c>
      <c r="G266" s="4">
        <v>45061</v>
      </c>
      <c r="H266" s="4">
        <v>45688</v>
      </c>
      <c r="I266" s="3">
        <v>1399900</v>
      </c>
      <c r="J266" s="3">
        <v>182595.65217391311</v>
      </c>
      <c r="K266" s="3">
        <v>1217304.3478260869</v>
      </c>
      <c r="L266" s="3">
        <v>18502.080000000002</v>
      </c>
      <c r="M266" s="3">
        <v>1789</v>
      </c>
      <c r="N266" s="3">
        <v>6999.5</v>
      </c>
      <c r="O266" s="3">
        <v>69995</v>
      </c>
      <c r="P266" s="3">
        <v>19224.37</v>
      </c>
      <c r="Q266" s="3">
        <v>1283390.05</v>
      </c>
      <c r="R266" s="7">
        <f>(SUMIFS(Investors!$M:$M,Investors!$E:$E,Sales!$C266,Investors!$O:$O,FALSE)+SUMIFS(Investors!$S:$S,Investors!$E:$E,Sales!$C266,Investors!$O:$O,FALSE))*$F266</f>
        <v>0</v>
      </c>
      <c r="S266" s="7">
        <f t="shared" si="5"/>
        <v>1283390.05</v>
      </c>
      <c r="T266" s="3" t="b">
        <v>0</v>
      </c>
      <c r="U266" s="4">
        <v>45747</v>
      </c>
      <c r="V266" s="7">
        <v>70629.77602739702</v>
      </c>
    </row>
    <row r="267" spans="1:22" x14ac:dyDescent="0.2">
      <c r="A267" s="3" t="s">
        <v>385</v>
      </c>
      <c r="B267" s="3" t="s">
        <v>496</v>
      </c>
      <c r="C267" s="3" t="s">
        <v>510</v>
      </c>
      <c r="D267" s="3" t="b">
        <v>1</v>
      </c>
      <c r="E267" s="3" t="b">
        <v>1</v>
      </c>
      <c r="F267" s="3">
        <f>SUMIFS('Cashflow Projection'!$C$7:$C$24,'Cashflow Projection'!$B$7:$B$24,Sales!$B267,'Cashflow Projection'!$A$7:$A$24,Sales!$A267)</f>
        <v>1</v>
      </c>
      <c r="G267" s="4">
        <v>45323</v>
      </c>
      <c r="H267" s="4">
        <v>45688</v>
      </c>
      <c r="I267" s="3">
        <v>1699900</v>
      </c>
      <c r="J267" s="3">
        <v>221726.0869565217</v>
      </c>
      <c r="K267" s="3">
        <v>1478173.913043478</v>
      </c>
      <c r="L267" s="3">
        <v>18502.080000000002</v>
      </c>
      <c r="M267" s="3">
        <v>1789</v>
      </c>
      <c r="N267" s="3">
        <v>8499.5</v>
      </c>
      <c r="O267" s="3">
        <v>84995</v>
      </c>
      <c r="P267" s="3">
        <v>19224.37</v>
      </c>
      <c r="Q267" s="3">
        <v>1566890.05</v>
      </c>
      <c r="R267" s="7">
        <f>(SUMIFS(Investors!$M:$M,Investors!$E:$E,Sales!$C267,Investors!$O:$O,FALSE)+SUMIFS(Investors!$S:$S,Investors!$E:$E,Sales!$C267,Investors!$O:$O,FALSE))*$F267</f>
        <v>840607.85660027398</v>
      </c>
      <c r="S267" s="7">
        <f t="shared" si="5"/>
        <v>726282.19339972606</v>
      </c>
      <c r="T267" s="3" t="b">
        <v>0</v>
      </c>
      <c r="U267" s="4">
        <v>45747</v>
      </c>
      <c r="V267" s="7">
        <v>313960.61805726012</v>
      </c>
    </row>
    <row r="268" spans="1:22" x14ac:dyDescent="0.2">
      <c r="A268" s="3" t="s">
        <v>385</v>
      </c>
      <c r="B268" s="3" t="s">
        <v>798</v>
      </c>
      <c r="C268" s="3" t="s">
        <v>811</v>
      </c>
      <c r="D268" s="3" t="b">
        <v>1</v>
      </c>
      <c r="E268" s="3" t="b">
        <v>0</v>
      </c>
      <c r="F268" s="3">
        <f>SUMIFS('Cashflow Projection'!$C$7:$C$24,'Cashflow Projection'!$B$7:$B$24,Sales!$B268,'Cashflow Projection'!$A$7:$A$24,Sales!$A268)</f>
        <v>1</v>
      </c>
      <c r="G268" s="4">
        <v>45399</v>
      </c>
      <c r="H268" s="4">
        <v>45371</v>
      </c>
      <c r="I268" s="3">
        <v>1699900</v>
      </c>
      <c r="J268" s="3">
        <v>221726.0869565217</v>
      </c>
      <c r="K268" s="3">
        <v>1478173.913043478</v>
      </c>
      <c r="L268" s="3">
        <v>18502.080000000002</v>
      </c>
      <c r="M268" s="3">
        <v>1789</v>
      </c>
      <c r="N268" s="3">
        <v>8499.5</v>
      </c>
      <c r="O268" s="3">
        <v>84995</v>
      </c>
      <c r="P268" s="3">
        <v>19224.37</v>
      </c>
      <c r="Q268" s="3">
        <v>1566890.05</v>
      </c>
      <c r="R268" s="7">
        <f>(SUMIFS(Investors!$M:$M,Investors!$E:$E,Sales!$C268,Investors!$O:$O,FALSE)+SUMIFS(Investors!$S:$S,Investors!$E:$E,Sales!$C268,Investors!$O:$O,FALSE))*$F268</f>
        <v>1315554.7945205481</v>
      </c>
      <c r="S268" s="7">
        <f t="shared" si="5"/>
        <v>251335.25547945197</v>
      </c>
      <c r="T268" s="3" t="b">
        <v>0</v>
      </c>
      <c r="U268" s="4">
        <v>45443</v>
      </c>
      <c r="V268" s="7">
        <v>251335.25547945171</v>
      </c>
    </row>
    <row r="269" spans="1:22" x14ac:dyDescent="0.2">
      <c r="A269" s="3" t="s">
        <v>385</v>
      </c>
      <c r="B269" s="3" t="s">
        <v>687</v>
      </c>
      <c r="C269" s="3" t="s">
        <v>686</v>
      </c>
      <c r="D269" s="3" t="b">
        <v>1</v>
      </c>
      <c r="E269" s="3" t="b">
        <v>0</v>
      </c>
      <c r="F269" s="3">
        <f>SUMIFS('Cashflow Projection'!$C$7:$C$24,'Cashflow Projection'!$B$7:$B$24,Sales!$B269,'Cashflow Projection'!$A$7:$A$24,Sales!$A269)</f>
        <v>1</v>
      </c>
      <c r="G269" s="4">
        <v>45552</v>
      </c>
      <c r="H269" s="4">
        <v>45552</v>
      </c>
      <c r="I269" s="3">
        <v>1759900</v>
      </c>
      <c r="J269" s="3">
        <v>229552.17391304349</v>
      </c>
      <c r="K269" s="3">
        <v>1530347.826086957</v>
      </c>
      <c r="L269" s="3">
        <v>18502.080000000002</v>
      </c>
      <c r="M269" s="3">
        <v>1789</v>
      </c>
      <c r="N269" s="3">
        <v>8799.5</v>
      </c>
      <c r="O269" s="3">
        <v>87995</v>
      </c>
      <c r="P269" s="3">
        <v>19224.37</v>
      </c>
      <c r="Q269" s="3">
        <v>1623590.05</v>
      </c>
      <c r="R269" s="7">
        <f>(SUMIFS(Investors!$M:$M,Investors!$E:$E,Sales!$C269,Investors!$O:$O,FALSE)+SUMIFS(Investors!$S:$S,Investors!$E:$E,Sales!$C269,Investors!$O:$O,FALSE))*$F269</f>
        <v>1427443.8356164382</v>
      </c>
      <c r="S269" s="7">
        <f t="shared" si="5"/>
        <v>196146.21438356186</v>
      </c>
      <c r="T269" s="3" t="b">
        <v>0</v>
      </c>
      <c r="U269" s="4">
        <v>45626</v>
      </c>
      <c r="V269" s="7">
        <v>196146.2143835614</v>
      </c>
    </row>
    <row r="270" spans="1:22" x14ac:dyDescent="0.2">
      <c r="A270" s="3" t="s">
        <v>385</v>
      </c>
      <c r="B270" s="3" t="s">
        <v>651</v>
      </c>
      <c r="C270" s="3" t="s">
        <v>652</v>
      </c>
      <c r="D270" s="3" t="b">
        <v>1</v>
      </c>
      <c r="E270" s="3" t="b">
        <v>0</v>
      </c>
      <c r="F270" s="3">
        <f>SUMIFS('Cashflow Projection'!$C$7:$C$24,'Cashflow Projection'!$B$7:$B$24,Sales!$B270,'Cashflow Projection'!$A$7:$A$24,Sales!$A270)</f>
        <v>1</v>
      </c>
      <c r="G270" s="4">
        <v>45490</v>
      </c>
      <c r="H270" s="4">
        <v>45490</v>
      </c>
      <c r="I270" s="3">
        <v>1669999</v>
      </c>
      <c r="J270" s="3">
        <v>217825.95652173911</v>
      </c>
      <c r="K270" s="3">
        <v>1452173.043478261</v>
      </c>
      <c r="L270" s="3">
        <v>18502.080000000002</v>
      </c>
      <c r="M270" s="3">
        <v>1789</v>
      </c>
      <c r="N270" s="3">
        <v>8349.9950000000008</v>
      </c>
      <c r="O270" s="3">
        <v>83499.950000000012</v>
      </c>
      <c r="P270" s="3">
        <v>19224.37</v>
      </c>
      <c r="Q270" s="3">
        <v>1538633.605</v>
      </c>
      <c r="R270" s="7">
        <f>(SUMIFS(Investors!$M:$M,Investors!$E:$E,Sales!$C270,Investors!$O:$O,FALSE)+SUMIFS(Investors!$S:$S,Investors!$E:$E,Sales!$C270,Investors!$O:$O,FALSE))*$F270</f>
        <v>1248936.98630137</v>
      </c>
      <c r="S270" s="7">
        <f t="shared" si="5"/>
        <v>289696.61869863002</v>
      </c>
      <c r="T270" s="3" t="b">
        <v>0</v>
      </c>
      <c r="U270" s="4">
        <v>45565</v>
      </c>
      <c r="V270" s="7">
        <v>289696.61869862978</v>
      </c>
    </row>
    <row r="271" spans="1:22" x14ac:dyDescent="0.2">
      <c r="A271" s="3" t="s">
        <v>385</v>
      </c>
      <c r="B271" s="3" t="s">
        <v>387</v>
      </c>
      <c r="C271" s="3" t="s">
        <v>469</v>
      </c>
      <c r="D271" s="3" t="b">
        <v>1</v>
      </c>
      <c r="E271" s="3" t="b">
        <v>1</v>
      </c>
      <c r="F271" s="3">
        <f>SUMIFS('Cashflow Projection'!$C$7:$C$24,'Cashflow Projection'!$B$7:$B$24,Sales!$B271,'Cashflow Projection'!$A$7:$A$24,Sales!$A271)</f>
        <v>1</v>
      </c>
      <c r="G271" s="4">
        <v>45154</v>
      </c>
      <c r="H271" s="4">
        <v>45688</v>
      </c>
      <c r="I271" s="3">
        <v>1549900</v>
      </c>
      <c r="J271" s="3">
        <v>202160.86956521741</v>
      </c>
      <c r="K271" s="3">
        <v>1347739.1304347829</v>
      </c>
      <c r="L271" s="3">
        <v>18502.080000000002</v>
      </c>
      <c r="M271" s="3">
        <v>1789</v>
      </c>
      <c r="N271" s="3">
        <v>7749.5</v>
      </c>
      <c r="O271" s="3">
        <v>77495</v>
      </c>
      <c r="P271" s="3">
        <v>19224.37</v>
      </c>
      <c r="Q271" s="3">
        <v>1425140.05</v>
      </c>
      <c r="R271" s="7">
        <f>(SUMIFS(Investors!$M:$M,Investors!$E:$E,Sales!$C271,Investors!$O:$O,FALSE)+SUMIFS(Investors!$S:$S,Investors!$E:$E,Sales!$C271,Investors!$O:$O,FALSE))*$F271</f>
        <v>1250733.6691532878</v>
      </c>
      <c r="S271" s="7">
        <f t="shared" si="5"/>
        <v>174406.38084671227</v>
      </c>
      <c r="T271" s="3" t="b">
        <v>0</v>
      </c>
      <c r="U271" s="4">
        <v>45747</v>
      </c>
      <c r="V271" s="7">
        <v>174406.3808467123</v>
      </c>
    </row>
    <row r="272" spans="1:22" x14ac:dyDescent="0.2">
      <c r="A272" s="3" t="s">
        <v>385</v>
      </c>
      <c r="B272" s="3" t="s">
        <v>787</v>
      </c>
      <c r="C272" s="3" t="s">
        <v>793</v>
      </c>
      <c r="D272" s="3" t="b">
        <v>0</v>
      </c>
      <c r="E272" s="3" t="b">
        <v>0</v>
      </c>
      <c r="F272" s="3">
        <f>SUMIFS('Cashflow Projection'!$C$7:$C$24,'Cashflow Projection'!$B$7:$B$24,Sales!$B272,'Cashflow Projection'!$A$7:$A$24,Sales!$A272)</f>
        <v>0</v>
      </c>
      <c r="G272" s="4">
        <v>45450</v>
      </c>
      <c r="H272" s="4">
        <v>45450</v>
      </c>
      <c r="I272" s="3">
        <v>1729900</v>
      </c>
      <c r="J272" s="3">
        <v>225639.13043478259</v>
      </c>
      <c r="K272" s="3">
        <v>1504260.869565218</v>
      </c>
      <c r="L272" s="3">
        <v>18502.080000000002</v>
      </c>
      <c r="M272" s="3">
        <v>1789</v>
      </c>
      <c r="N272" s="3">
        <v>8649.5</v>
      </c>
      <c r="O272" s="3">
        <v>86495</v>
      </c>
      <c r="P272" s="3">
        <v>19224.37</v>
      </c>
      <c r="Q272" s="3">
        <v>1595240.05</v>
      </c>
      <c r="R272" s="7">
        <f>(SUMIFS(Investors!$M:$M,Investors!$E:$E,Sales!$C272,Investors!$O:$O,FALSE)+SUMIFS(Investors!$S:$S,Investors!$E:$E,Sales!$C272,Investors!$O:$O,FALSE))*$F272</f>
        <v>0</v>
      </c>
      <c r="S272" s="7">
        <f t="shared" si="5"/>
        <v>1595240.05</v>
      </c>
      <c r="T272" s="3" t="b">
        <v>0</v>
      </c>
      <c r="U272" s="4">
        <v>45504</v>
      </c>
      <c r="V272" s="7">
        <v>288048.269178082</v>
      </c>
    </row>
    <row r="273" spans="1:22" x14ac:dyDescent="0.2">
      <c r="A273" s="3" t="s">
        <v>385</v>
      </c>
      <c r="B273" s="3" t="s">
        <v>766</v>
      </c>
      <c r="C273" s="3" t="s">
        <v>765</v>
      </c>
      <c r="D273" s="3" t="b">
        <v>0</v>
      </c>
      <c r="E273" s="3" t="b">
        <v>0</v>
      </c>
      <c r="F273" s="3">
        <f>SUMIFS('Cashflow Projection'!$C$7:$C$24,'Cashflow Projection'!$B$7:$B$24,Sales!$B273,'Cashflow Projection'!$A$7:$A$24,Sales!$A273)</f>
        <v>0</v>
      </c>
      <c r="G273" s="4">
        <v>45499</v>
      </c>
      <c r="H273" s="4">
        <v>45516</v>
      </c>
      <c r="I273" s="3">
        <v>1499900</v>
      </c>
      <c r="J273" s="3">
        <v>195639.13043478259</v>
      </c>
      <c r="K273" s="3">
        <v>1304260.869565218</v>
      </c>
      <c r="L273" s="3">
        <v>18502.080000000002</v>
      </c>
      <c r="M273" s="3">
        <v>1789</v>
      </c>
      <c r="N273" s="3">
        <v>7499.5</v>
      </c>
      <c r="O273" s="3">
        <v>74995</v>
      </c>
      <c r="P273" s="3">
        <v>19224.37</v>
      </c>
      <c r="Q273" s="3">
        <v>1377890.05</v>
      </c>
      <c r="R273" s="7">
        <f>(SUMIFS(Investors!$M:$M,Investors!$E:$E,Sales!$C273,Investors!$O:$O,FALSE)+SUMIFS(Investors!$S:$S,Investors!$E:$E,Sales!$C273,Investors!$O:$O,FALSE))*$F273</f>
        <v>0</v>
      </c>
      <c r="S273" s="7">
        <f t="shared" si="5"/>
        <v>1377890.05</v>
      </c>
      <c r="T273" s="3" t="b">
        <v>0</v>
      </c>
      <c r="U273" s="4">
        <v>45565</v>
      </c>
      <c r="V273" s="7">
        <v>89865.392465753248</v>
      </c>
    </row>
    <row r="274" spans="1:22" x14ac:dyDescent="0.2">
      <c r="A274" s="3" t="s">
        <v>385</v>
      </c>
      <c r="B274" s="3" t="s">
        <v>587</v>
      </c>
      <c r="C274" s="3" t="s">
        <v>590</v>
      </c>
      <c r="D274" s="3" t="b">
        <v>0</v>
      </c>
      <c r="E274" s="3" t="b">
        <v>0</v>
      </c>
      <c r="F274" s="3">
        <f>SUMIFS('Cashflow Projection'!$C$7:$C$24,'Cashflow Projection'!$B$7:$B$24,Sales!$B274,'Cashflow Projection'!$A$7:$A$24,Sales!$A274)</f>
        <v>0</v>
      </c>
      <c r="G274" s="4">
        <v>45517</v>
      </c>
      <c r="H274" s="4">
        <v>45722</v>
      </c>
      <c r="I274" s="3">
        <v>1619900</v>
      </c>
      <c r="J274" s="3">
        <v>211291.30434782611</v>
      </c>
      <c r="K274" s="3">
        <v>1408608.6956521741</v>
      </c>
      <c r="L274" s="3">
        <v>18502.080000000002</v>
      </c>
      <c r="M274" s="3">
        <v>1789</v>
      </c>
      <c r="N274" s="3">
        <v>8099.5</v>
      </c>
      <c r="O274" s="3">
        <v>80995</v>
      </c>
      <c r="P274" s="3">
        <v>19224.37</v>
      </c>
      <c r="Q274" s="3">
        <v>1491290.05</v>
      </c>
      <c r="R274" s="7">
        <f>(SUMIFS(Investors!$M:$M,Investors!$E:$E,Sales!$C274,Investors!$O:$O,FALSE)+SUMIFS(Investors!$S:$S,Investors!$E:$E,Sales!$C274,Investors!$O:$O,FALSE))*$F274</f>
        <v>0</v>
      </c>
      <c r="S274" s="7">
        <f t="shared" si="5"/>
        <v>1491290.05</v>
      </c>
      <c r="T274" s="3" t="b">
        <v>0</v>
      </c>
      <c r="U274" s="4">
        <v>45808</v>
      </c>
      <c r="V274" s="7">
        <v>358449.06103424629</v>
      </c>
    </row>
    <row r="275" spans="1:22" x14ac:dyDescent="0.2">
      <c r="A275" s="3" t="s">
        <v>385</v>
      </c>
      <c r="B275" s="3" t="s">
        <v>831</v>
      </c>
      <c r="C275" s="3" t="s">
        <v>846</v>
      </c>
      <c r="D275" s="3" t="b">
        <v>0</v>
      </c>
      <c r="E275" s="3" t="b">
        <v>0</v>
      </c>
      <c r="F275" s="3">
        <f>SUMIFS('Cashflow Projection'!$C$7:$C$24,'Cashflow Projection'!$B$7:$B$24,Sales!$B275,'Cashflow Projection'!$A$7:$A$24,Sales!$A275)</f>
        <v>1</v>
      </c>
      <c r="G275" s="4">
        <v>45518</v>
      </c>
      <c r="H275" s="4">
        <v>45518</v>
      </c>
      <c r="I275" s="3">
        <v>1699900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3">
        <v>1566890.05</v>
      </c>
      <c r="R275" s="7">
        <f>(SUMIFS(Investors!$M:$M,Investors!$E:$E,Sales!$C275,Investors!$O:$O,FALSE)+SUMIFS(Investors!$S:$S,Investors!$E:$E,Sales!$C275,Investors!$O:$O,FALSE))*$F275</f>
        <v>1345601.4114731506</v>
      </c>
      <c r="S275" s="7">
        <f t="shared" si="5"/>
        <v>221288.63852684945</v>
      </c>
      <c r="T275" s="3" t="b">
        <v>0</v>
      </c>
      <c r="U275" s="4">
        <v>45565</v>
      </c>
      <c r="V275" s="7">
        <v>221288.63852684919</v>
      </c>
    </row>
    <row r="276" spans="1:22" x14ac:dyDescent="0.2">
      <c r="A276" s="3" t="s">
        <v>954</v>
      </c>
      <c r="B276" s="3" t="s">
        <v>563</v>
      </c>
      <c r="C276" s="3" t="s">
        <v>1019</v>
      </c>
      <c r="D276" s="3" t="b">
        <v>1</v>
      </c>
      <c r="E276" s="3" t="b">
        <v>1</v>
      </c>
      <c r="F276" s="3">
        <f>SUMIFS('Cashflow Projection'!$C$7:$C$24,'Cashflow Projection'!$B$7:$B$24,Sales!$B276,'Cashflow Projection'!$A$7:$A$24,Sales!$A276)</f>
        <v>0</v>
      </c>
      <c r="G276" s="4">
        <v>44685</v>
      </c>
      <c r="H276" s="4">
        <v>45688</v>
      </c>
      <c r="I276" s="3">
        <v>1549900</v>
      </c>
      <c r="J276" s="3">
        <v>202160.86956521741</v>
      </c>
      <c r="K276" s="3">
        <v>1347739.1304347829</v>
      </c>
      <c r="L276" s="3">
        <v>18502.080000000002</v>
      </c>
      <c r="M276" s="3">
        <v>1789</v>
      </c>
      <c r="N276" s="3">
        <v>7749.5</v>
      </c>
      <c r="O276" s="3">
        <v>77495</v>
      </c>
      <c r="P276" s="3">
        <v>19224.37</v>
      </c>
      <c r="Q276" s="3">
        <v>1425140.05</v>
      </c>
      <c r="R276" s="7">
        <f>(SUMIFS(Investors!$M:$M,Investors!$E:$E,Sales!$C276,Investors!$O:$O,FALSE)+SUMIFS(Investors!$S:$S,Investors!$E:$E,Sales!$C276,Investors!$O:$O,FALSE))*$F276</f>
        <v>0</v>
      </c>
      <c r="S276" s="7">
        <f t="shared" si="5"/>
        <v>1425140.05</v>
      </c>
      <c r="T276" s="3" t="b">
        <v>0</v>
      </c>
      <c r="U276" s="4">
        <v>45747</v>
      </c>
      <c r="V276" s="7">
        <v>318915.3105557533</v>
      </c>
    </row>
    <row r="277" spans="1:22" x14ac:dyDescent="0.2">
      <c r="A277" s="3" t="s">
        <v>954</v>
      </c>
      <c r="B277" s="3" t="s">
        <v>587</v>
      </c>
      <c r="C277" s="3" t="s">
        <v>1020</v>
      </c>
      <c r="D277" s="3" t="b">
        <v>1</v>
      </c>
      <c r="E277" s="3" t="b">
        <v>1</v>
      </c>
      <c r="F277" s="3">
        <f>SUMIFS('Cashflow Projection'!$C$7:$C$24,'Cashflow Projection'!$B$7:$B$24,Sales!$B277,'Cashflow Projection'!$A$7:$A$24,Sales!$A277)</f>
        <v>0</v>
      </c>
      <c r="G277" s="4">
        <v>44657</v>
      </c>
      <c r="H277" s="4">
        <v>45688</v>
      </c>
      <c r="I277" s="3">
        <v>1488900</v>
      </c>
      <c r="J277" s="3">
        <v>194204.34782608689</v>
      </c>
      <c r="K277" s="3">
        <v>1294695.6521739131</v>
      </c>
      <c r="L277" s="3">
        <v>18502.080000000002</v>
      </c>
      <c r="M277" s="3">
        <v>1789</v>
      </c>
      <c r="N277" s="3">
        <v>7444.5</v>
      </c>
      <c r="O277" s="3">
        <v>74445</v>
      </c>
      <c r="P277" s="3">
        <v>19224.37</v>
      </c>
      <c r="Q277" s="3">
        <v>1367495.05</v>
      </c>
      <c r="R277" s="7">
        <f>(SUMIFS(Investors!$M:$M,Investors!$E:$E,Sales!$C277,Investors!$O:$O,FALSE)+SUMIFS(Investors!$S:$S,Investors!$E:$E,Sales!$C277,Investors!$O:$O,FALSE))*$F277</f>
        <v>0</v>
      </c>
      <c r="S277" s="7">
        <f t="shared" si="5"/>
        <v>1367495.05</v>
      </c>
      <c r="T277" s="3" t="b">
        <v>0</v>
      </c>
      <c r="U277" s="4">
        <v>45747</v>
      </c>
      <c r="V277" s="7">
        <v>116166.2944530135</v>
      </c>
    </row>
    <row r="278" spans="1:22" x14ac:dyDescent="0.2">
      <c r="A278" s="3" t="s">
        <v>23</v>
      </c>
      <c r="B278" s="3" t="s">
        <v>25</v>
      </c>
      <c r="C278" s="3" t="s">
        <v>154</v>
      </c>
      <c r="D278" s="3" t="b">
        <v>1</v>
      </c>
      <c r="E278" s="3" t="b">
        <v>1</v>
      </c>
      <c r="F278" s="3">
        <f>SUMIFS('Cashflow Projection'!$C$7:$C$24,'Cashflow Projection'!$B$7:$B$24,Sales!$B278,'Cashflow Projection'!$A$7:$A$24,Sales!$A278)</f>
        <v>0</v>
      </c>
      <c r="G278" s="4">
        <v>44887</v>
      </c>
      <c r="H278" s="4">
        <v>45688</v>
      </c>
      <c r="I278" s="3">
        <v>1309900</v>
      </c>
      <c r="J278" s="3">
        <v>170856.5217391304</v>
      </c>
      <c r="K278" s="3">
        <v>1139043.4782608701</v>
      </c>
      <c r="L278" s="3">
        <v>18502.080000000002</v>
      </c>
      <c r="M278" s="3">
        <v>1789</v>
      </c>
      <c r="N278" s="3">
        <v>6549.5</v>
      </c>
      <c r="O278" s="3">
        <v>65495</v>
      </c>
      <c r="P278" s="3">
        <v>19224.37</v>
      </c>
      <c r="Q278" s="3">
        <v>1198340.05</v>
      </c>
      <c r="R278" s="7">
        <f>(SUMIFS(Investors!$M:$M,Investors!$E:$E,Sales!$C278,Investors!$O:$O,FALSE)+SUMIFS(Investors!$S:$S,Investors!$E:$E,Sales!$C278,Investors!$O:$O,FALSE))*$F278</f>
        <v>0</v>
      </c>
      <c r="S278" s="7">
        <f t="shared" si="5"/>
        <v>1198340.05</v>
      </c>
      <c r="T278" s="3" t="b">
        <v>0</v>
      </c>
      <c r="U278" s="4">
        <v>45747</v>
      </c>
      <c r="V278" s="7">
        <v>60455.767908219023</v>
      </c>
    </row>
    <row r="279" spans="1:22" x14ac:dyDescent="0.2">
      <c r="A279" s="3" t="s">
        <v>23</v>
      </c>
      <c r="B279" s="3" t="s">
        <v>208</v>
      </c>
      <c r="C279" s="3" t="s">
        <v>306</v>
      </c>
      <c r="D279" s="3" t="b">
        <v>0</v>
      </c>
      <c r="E279" s="3" t="b">
        <v>0</v>
      </c>
      <c r="F279" s="3">
        <f>SUMIFS('Cashflow Projection'!$C$7:$C$24,'Cashflow Projection'!$B$7:$B$24,Sales!$B279,'Cashflow Projection'!$A$7:$A$24,Sales!$A279)</f>
        <v>1</v>
      </c>
      <c r="G279" s="4">
        <v>45408</v>
      </c>
      <c r="H279" s="4">
        <v>45408</v>
      </c>
      <c r="I279" s="3">
        <v>1399900</v>
      </c>
      <c r="J279" s="3">
        <v>0</v>
      </c>
      <c r="K279" s="3">
        <v>1217304.3478260869</v>
      </c>
      <c r="L279" s="3">
        <v>18502.080000000002</v>
      </c>
      <c r="M279" s="3">
        <v>1789</v>
      </c>
      <c r="N279" s="3">
        <v>6999.5</v>
      </c>
      <c r="O279" s="3">
        <v>69995</v>
      </c>
      <c r="P279" s="3">
        <v>19224.37</v>
      </c>
      <c r="Q279" s="3">
        <v>1283390.05</v>
      </c>
      <c r="R279" s="7">
        <f>(SUMIFS(Investors!$M:$M,Investors!$E:$E,Sales!$C279,Investors!$O:$O,FALSE)+SUMIFS(Investors!$S:$S,Investors!$E:$E,Sales!$C279,Investors!$O:$O,FALSE))*$F279</f>
        <v>0</v>
      </c>
      <c r="S279" s="7">
        <f t="shared" si="5"/>
        <v>879362.5</v>
      </c>
      <c r="T279" s="3" t="b">
        <v>1</v>
      </c>
      <c r="U279" s="4">
        <v>45443</v>
      </c>
      <c r="V279" s="7">
        <v>879362.5</v>
      </c>
    </row>
    <row r="280" spans="1:22" x14ac:dyDescent="0.2">
      <c r="A280" s="3" t="s">
        <v>23</v>
      </c>
      <c r="B280" s="3" t="s">
        <v>208</v>
      </c>
      <c r="C280" s="3" t="s">
        <v>307</v>
      </c>
      <c r="D280" s="3" t="b">
        <v>0</v>
      </c>
      <c r="E280" s="3" t="b">
        <v>0</v>
      </c>
      <c r="F280" s="3">
        <f>SUMIFS('Cashflow Projection'!$C$7:$C$24,'Cashflow Projection'!$B$7:$B$24,Sales!$B280,'Cashflow Projection'!$A$7:$A$24,Sales!$A280)</f>
        <v>1</v>
      </c>
      <c r="G280" s="4">
        <v>45408</v>
      </c>
      <c r="H280" s="4">
        <v>45408</v>
      </c>
      <c r="I280" s="3">
        <v>1449900</v>
      </c>
      <c r="J280" s="3">
        <v>0</v>
      </c>
      <c r="K280" s="3">
        <v>1260782.6086956521</v>
      </c>
      <c r="L280" s="3">
        <v>18502.080000000002</v>
      </c>
      <c r="M280" s="3">
        <v>1789</v>
      </c>
      <c r="N280" s="3">
        <v>7249.5</v>
      </c>
      <c r="O280" s="3">
        <v>72495</v>
      </c>
      <c r="P280" s="3">
        <v>19224.37</v>
      </c>
      <c r="Q280" s="3">
        <v>1330640.05</v>
      </c>
      <c r="R280" s="7">
        <f>(SUMIFS(Investors!$M:$M,Investors!$E:$E,Sales!$C280,Investors!$O:$O,FALSE)+SUMIFS(Investors!$S:$S,Investors!$E:$E,Sales!$C280,Investors!$O:$O,FALSE))*$F280</f>
        <v>0</v>
      </c>
      <c r="S280" s="7">
        <f t="shared" si="5"/>
        <v>879362.5</v>
      </c>
      <c r="T280" s="3" t="b">
        <v>1</v>
      </c>
      <c r="U280" s="4">
        <v>45443</v>
      </c>
      <c r="V280" s="7">
        <v>879362.5</v>
      </c>
    </row>
    <row r="281" spans="1:22" x14ac:dyDescent="0.2">
      <c r="A281" s="3" t="s">
        <v>23</v>
      </c>
      <c r="B281" s="3" t="s">
        <v>208</v>
      </c>
      <c r="C281" s="3" t="s">
        <v>353</v>
      </c>
      <c r="D281" s="3" t="b">
        <v>1</v>
      </c>
      <c r="E281" s="3" t="b">
        <v>1</v>
      </c>
      <c r="F281" s="3">
        <f>SUMIFS('Cashflow Projection'!$C$7:$C$24,'Cashflow Projection'!$B$7:$B$24,Sales!$B281,'Cashflow Projection'!$A$7:$A$24,Sales!$A281)</f>
        <v>1</v>
      </c>
      <c r="G281" s="4">
        <v>45027</v>
      </c>
      <c r="H281" s="4">
        <v>45688</v>
      </c>
      <c r="I281" s="3">
        <v>1449900</v>
      </c>
      <c r="J281" s="3">
        <v>189117.39130434781</v>
      </c>
      <c r="K281" s="3">
        <v>1260782.6086956521</v>
      </c>
      <c r="L281" s="3">
        <v>18502.080000000002</v>
      </c>
      <c r="M281" s="3">
        <v>1789</v>
      </c>
      <c r="N281" s="3">
        <v>7249.5</v>
      </c>
      <c r="O281" s="3">
        <v>72495</v>
      </c>
      <c r="P281" s="3">
        <v>19224.37</v>
      </c>
      <c r="Q281" s="3">
        <v>1330640.05</v>
      </c>
      <c r="R281" s="7">
        <f>(SUMIFS(Investors!$M:$M,Investors!$E:$E,Sales!$C281,Investors!$O:$O,FALSE)+SUMIFS(Investors!$S:$S,Investors!$E:$E,Sales!$C281,Investors!$O:$O,FALSE))*$F281</f>
        <v>1197849.3150684931</v>
      </c>
      <c r="S281" s="7">
        <f t="shared" si="5"/>
        <v>132790.73493150692</v>
      </c>
      <c r="T281" s="3" t="b">
        <v>0</v>
      </c>
      <c r="U281" s="4">
        <v>45747</v>
      </c>
      <c r="V281" s="7">
        <v>132790.73493150671</v>
      </c>
    </row>
    <row r="282" spans="1:22" x14ac:dyDescent="0.2">
      <c r="A282" s="3" t="s">
        <v>23</v>
      </c>
      <c r="B282" s="3" t="s">
        <v>208</v>
      </c>
      <c r="C282" s="3" t="s">
        <v>330</v>
      </c>
      <c r="D282" s="3" t="b">
        <v>0</v>
      </c>
      <c r="E282" s="3" t="b">
        <v>0</v>
      </c>
      <c r="F282" s="3">
        <f>SUMIFS('Cashflow Projection'!$C$7:$C$24,'Cashflow Projection'!$B$7:$B$24,Sales!$B282,'Cashflow Projection'!$A$7:$A$24,Sales!$A282)</f>
        <v>1</v>
      </c>
      <c r="G282" s="4">
        <v>45439</v>
      </c>
      <c r="H282" s="4">
        <v>45439</v>
      </c>
      <c r="I282" s="3">
        <v>1439900</v>
      </c>
      <c r="J282" s="3">
        <v>0</v>
      </c>
      <c r="K282" s="3">
        <v>1252086.956521739</v>
      </c>
      <c r="L282" s="3">
        <v>18502.080000000002</v>
      </c>
      <c r="M282" s="3">
        <v>1789</v>
      </c>
      <c r="N282" s="3">
        <v>7199.5</v>
      </c>
      <c r="O282" s="3">
        <v>71995</v>
      </c>
      <c r="P282" s="3">
        <v>19224.37</v>
      </c>
      <c r="Q282" s="3">
        <v>1321190.05</v>
      </c>
      <c r="R282" s="7">
        <f>(SUMIFS(Investors!$M:$M,Investors!$E:$E,Sales!$C282,Investors!$O:$O,FALSE)+SUMIFS(Investors!$S:$S,Investors!$E:$E,Sales!$C282,Investors!$O:$O,FALSE))*$F282</f>
        <v>0</v>
      </c>
      <c r="S282" s="7">
        <f t="shared" si="5"/>
        <v>879362.5</v>
      </c>
      <c r="T282" s="3" t="b">
        <v>1</v>
      </c>
      <c r="U282" s="4">
        <v>45504</v>
      </c>
      <c r="V282" s="7">
        <v>879362.5</v>
      </c>
    </row>
    <row r="283" spans="1:22" x14ac:dyDescent="0.2">
      <c r="A283" s="3" t="s">
        <v>385</v>
      </c>
      <c r="B283" s="3" t="s">
        <v>798</v>
      </c>
      <c r="C283" s="3" t="s">
        <v>826</v>
      </c>
      <c r="D283" s="3" t="b">
        <v>0</v>
      </c>
      <c r="E283" s="3" t="b">
        <v>0</v>
      </c>
      <c r="F283" s="3">
        <f>SUMIFS('Cashflow Projection'!$C$7:$C$24,'Cashflow Projection'!$B$7:$B$24,Sales!$B283,'Cashflow Projection'!$A$7:$A$24,Sales!$A283)</f>
        <v>1</v>
      </c>
      <c r="G283" s="4">
        <v>45464</v>
      </c>
      <c r="H283" s="4">
        <v>45464</v>
      </c>
      <c r="I283" s="3">
        <v>1489900</v>
      </c>
      <c r="J283" s="3">
        <v>194334.78260869559</v>
      </c>
      <c r="K283" s="3">
        <v>1295565.217391304</v>
      </c>
      <c r="L283" s="3">
        <v>18502.080000000002</v>
      </c>
      <c r="M283" s="3">
        <v>1789</v>
      </c>
      <c r="N283" s="3">
        <v>7449.5</v>
      </c>
      <c r="O283" s="3">
        <v>74495</v>
      </c>
      <c r="P283" s="3">
        <v>19224.37</v>
      </c>
      <c r="Q283" s="3">
        <v>1368440.05</v>
      </c>
      <c r="R283" s="7">
        <f>(SUMIFS(Investors!$M:$M,Investors!$E:$E,Sales!$C283,Investors!$O:$O,FALSE)+SUMIFS(Investors!$S:$S,Investors!$E:$E,Sales!$C283,Investors!$O:$O,FALSE))*$F283</f>
        <v>1349150.6849315069</v>
      </c>
      <c r="S283" s="7">
        <f t="shared" si="5"/>
        <v>19289.365068493178</v>
      </c>
      <c r="T283" s="3" t="b">
        <v>0</v>
      </c>
      <c r="U283" s="4">
        <v>45504</v>
      </c>
      <c r="V283" s="7">
        <v>19289.365068492949</v>
      </c>
    </row>
    <row r="284" spans="1:22" x14ac:dyDescent="0.2">
      <c r="A284" s="3" t="s">
        <v>385</v>
      </c>
      <c r="B284" s="3" t="s">
        <v>687</v>
      </c>
      <c r="C284" s="3" t="s">
        <v>724</v>
      </c>
      <c r="D284" s="3" t="b">
        <v>0</v>
      </c>
      <c r="E284" s="3" t="b">
        <v>0</v>
      </c>
      <c r="F284" s="3">
        <f>SUMIFS('Cashflow Projection'!$C$7:$C$24,'Cashflow Projection'!$B$7:$B$24,Sales!$B284,'Cashflow Projection'!$A$7:$A$24,Sales!$A284)</f>
        <v>1</v>
      </c>
      <c r="G284" s="4">
        <v>45552</v>
      </c>
      <c r="H284" s="4">
        <v>45552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3">
        <v>1566890.05</v>
      </c>
      <c r="R284" s="7">
        <f>(SUMIFS(Investors!$M:$M,Investors!$E:$E,Sales!$C284,Investors!$O:$O,FALSE)+SUMIFS(Investors!$S:$S,Investors!$E:$E,Sales!$C284,Investors!$O:$O,FALSE))*$F284</f>
        <v>1378523.9726027397</v>
      </c>
      <c r="S284" s="7">
        <f t="shared" si="5"/>
        <v>188366.07739726035</v>
      </c>
      <c r="T284" s="3" t="b">
        <v>0</v>
      </c>
      <c r="U284" s="4">
        <v>45626</v>
      </c>
      <c r="V284" s="7">
        <v>188366.07739726009</v>
      </c>
    </row>
    <row r="285" spans="1:22" x14ac:dyDescent="0.2">
      <c r="A285" s="3" t="s">
        <v>385</v>
      </c>
      <c r="B285" s="3" t="s">
        <v>868</v>
      </c>
      <c r="C285" s="3" t="s">
        <v>894</v>
      </c>
      <c r="D285" s="3" t="b">
        <v>1</v>
      </c>
      <c r="E285" s="3" t="b">
        <v>1</v>
      </c>
      <c r="F285" s="3">
        <f>SUMIFS('Cashflow Projection'!$C$7:$C$24,'Cashflow Projection'!$B$7:$B$24,Sales!$B285,'Cashflow Projection'!$A$7:$A$24,Sales!$A285)</f>
        <v>1</v>
      </c>
      <c r="G285" s="4">
        <v>45247</v>
      </c>
      <c r="H285" s="4">
        <v>45688</v>
      </c>
      <c r="I285" s="3">
        <v>1719900</v>
      </c>
      <c r="J285" s="3">
        <v>224334.78260869559</v>
      </c>
      <c r="K285" s="3">
        <v>1495565.217391304</v>
      </c>
      <c r="L285" s="3">
        <v>18502.080000000002</v>
      </c>
      <c r="M285" s="3">
        <v>1789</v>
      </c>
      <c r="N285" s="3">
        <v>8599.5</v>
      </c>
      <c r="O285" s="3">
        <v>85995</v>
      </c>
      <c r="P285" s="3">
        <v>19224.37</v>
      </c>
      <c r="Q285" s="3">
        <v>1585790.05</v>
      </c>
      <c r="R285" s="7">
        <f>(SUMIFS(Investors!$M:$M,Investors!$E:$E,Sales!$C285,Investors!$O:$O,FALSE)+SUMIFS(Investors!$S:$S,Investors!$E:$E,Sales!$C285,Investors!$O:$O,FALSE))*$F285</f>
        <v>1331587.8296416439</v>
      </c>
      <c r="S285" s="7">
        <f t="shared" si="5"/>
        <v>254202.22035835613</v>
      </c>
      <c r="T285" s="3" t="b">
        <v>0</v>
      </c>
      <c r="U285" s="4">
        <v>45747</v>
      </c>
      <c r="V285" s="7">
        <v>254202.2203583559</v>
      </c>
    </row>
    <row r="286" spans="1:22" x14ac:dyDescent="0.2">
      <c r="A286" s="3" t="s">
        <v>385</v>
      </c>
      <c r="B286" s="3" t="s">
        <v>587</v>
      </c>
      <c r="C286" s="3" t="s">
        <v>594</v>
      </c>
      <c r="D286" s="3" t="b">
        <v>0</v>
      </c>
      <c r="E286" s="3" t="b">
        <v>0</v>
      </c>
      <c r="F286" s="3">
        <f>SUMIFS('Cashflow Projection'!$C$7:$C$24,'Cashflow Projection'!$B$7:$B$24,Sales!$B286,'Cashflow Projection'!$A$7:$A$24,Sales!$A286)</f>
        <v>0</v>
      </c>
      <c r="G286" s="4">
        <v>45517</v>
      </c>
      <c r="H286" s="4">
        <v>45722</v>
      </c>
      <c r="I286" s="3">
        <v>1599900</v>
      </c>
      <c r="J286" s="3">
        <v>208682.60869565219</v>
      </c>
      <c r="K286" s="3">
        <v>1391217.3913043479</v>
      </c>
      <c r="L286" s="3">
        <v>18502.080000000002</v>
      </c>
      <c r="M286" s="3">
        <v>1789</v>
      </c>
      <c r="N286" s="3">
        <v>7999.5</v>
      </c>
      <c r="O286" s="3">
        <v>79995</v>
      </c>
      <c r="P286" s="3">
        <v>19224.37</v>
      </c>
      <c r="Q286" s="3">
        <v>1472390.05</v>
      </c>
      <c r="R286" s="7">
        <f>(SUMIFS(Investors!$M:$M,Investors!$E:$E,Sales!$C286,Investors!$O:$O,FALSE)+SUMIFS(Investors!$S:$S,Investors!$E:$E,Sales!$C286,Investors!$O:$O,FALSE))*$F286</f>
        <v>0</v>
      </c>
      <c r="S286" s="7">
        <f t="shared" si="5"/>
        <v>1472390.05</v>
      </c>
      <c r="T286" s="3" t="b">
        <v>0</v>
      </c>
      <c r="U286" s="4">
        <v>45808</v>
      </c>
      <c r="V286" s="7">
        <v>284828.40616438328</v>
      </c>
    </row>
    <row r="287" spans="1:22" x14ac:dyDescent="0.2">
      <c r="A287" s="3" t="s">
        <v>385</v>
      </c>
      <c r="B287" s="3" t="s">
        <v>831</v>
      </c>
      <c r="C287" s="3" t="s">
        <v>839</v>
      </c>
      <c r="D287" s="3" t="b">
        <v>1</v>
      </c>
      <c r="E287" s="3" t="b">
        <v>0</v>
      </c>
      <c r="F287" s="3">
        <f>SUMIFS('Cashflow Projection'!$C$7:$C$24,'Cashflow Projection'!$B$7:$B$24,Sales!$B287,'Cashflow Projection'!$A$7:$A$24,Sales!$A287)</f>
        <v>1</v>
      </c>
      <c r="G287" s="4">
        <v>45518</v>
      </c>
      <c r="H287" s="4">
        <v>45518</v>
      </c>
      <c r="I287" s="3">
        <v>1689900</v>
      </c>
      <c r="J287" s="3">
        <v>220421.73913043481</v>
      </c>
      <c r="K287" s="3">
        <v>1469478.260869565</v>
      </c>
      <c r="L287" s="3">
        <v>18502.080000000002</v>
      </c>
      <c r="M287" s="3">
        <v>1789</v>
      </c>
      <c r="N287" s="3">
        <v>8449.5</v>
      </c>
      <c r="O287" s="3">
        <v>84495</v>
      </c>
      <c r="P287" s="3">
        <v>19224.37</v>
      </c>
      <c r="Q287" s="3">
        <v>1557440.05</v>
      </c>
      <c r="R287" s="7">
        <f>(SUMIFS(Investors!$M:$M,Investors!$E:$E,Sales!$C287,Investors!$O:$O,FALSE)+SUMIFS(Investors!$S:$S,Investors!$E:$E,Sales!$C287,Investors!$O:$O,FALSE))*$F287</f>
        <v>1290274.5922491096</v>
      </c>
      <c r="S287" s="7">
        <f t="shared" si="5"/>
        <v>267165.4577508904</v>
      </c>
      <c r="T287" s="3" t="b">
        <v>0</v>
      </c>
      <c r="U287" s="4">
        <v>45565</v>
      </c>
      <c r="V287" s="7">
        <v>267165.45775089017</v>
      </c>
    </row>
    <row r="288" spans="1:22" x14ac:dyDescent="0.2">
      <c r="A288" s="3" t="s">
        <v>385</v>
      </c>
      <c r="B288" s="3" t="s">
        <v>563</v>
      </c>
      <c r="C288" s="3" t="s">
        <v>1021</v>
      </c>
      <c r="D288" s="3" t="b">
        <v>0</v>
      </c>
      <c r="E288" s="3" t="b">
        <v>0</v>
      </c>
      <c r="F288" s="3">
        <f>SUMIFS('Cashflow Projection'!$C$7:$C$24,'Cashflow Projection'!$B$7:$B$24,Sales!$B288,'Cashflow Projection'!$A$7:$A$24,Sales!$A288)</f>
        <v>0</v>
      </c>
      <c r="G288" s="4">
        <v>45685</v>
      </c>
      <c r="H288" s="4">
        <v>45685</v>
      </c>
      <c r="I288" s="3">
        <v>1649900</v>
      </c>
      <c r="J288" s="3">
        <v>215204.34782608689</v>
      </c>
      <c r="K288" s="3">
        <v>1434695.6521739131</v>
      </c>
      <c r="L288" s="3">
        <v>18502.080000000002</v>
      </c>
      <c r="M288" s="3">
        <v>1789</v>
      </c>
      <c r="N288" s="3">
        <v>8249.5</v>
      </c>
      <c r="O288" s="3">
        <v>82495</v>
      </c>
      <c r="P288" s="3">
        <v>19224.37</v>
      </c>
      <c r="Q288" s="3">
        <v>1519640.05</v>
      </c>
      <c r="R288" s="7">
        <f>(SUMIFS(Investors!$M:$M,Investors!$E:$E,Sales!$C288,Investors!$O:$O,FALSE)+SUMIFS(Investors!$S:$S,Investors!$E:$E,Sales!$C288,Investors!$O:$O,FALSE))*$F288</f>
        <v>0</v>
      </c>
      <c r="S288" s="7">
        <f t="shared" si="5"/>
        <v>1519640.05</v>
      </c>
      <c r="T288" s="3" t="b">
        <v>0</v>
      </c>
      <c r="U288" s="4">
        <v>45747</v>
      </c>
      <c r="V288" s="7">
        <v>0</v>
      </c>
    </row>
    <row r="289" spans="1:22" x14ac:dyDescent="0.2">
      <c r="A289" s="3" t="s">
        <v>385</v>
      </c>
      <c r="B289" s="3" t="s">
        <v>604</v>
      </c>
      <c r="C289" s="3" t="s">
        <v>611</v>
      </c>
      <c r="D289" s="3" t="b">
        <v>0</v>
      </c>
      <c r="E289" s="3" t="b">
        <v>0</v>
      </c>
      <c r="F289" s="3">
        <f>SUMIFS('Cashflow Projection'!$C$7:$C$24,'Cashflow Projection'!$B$7:$B$24,Sales!$B289,'Cashflow Projection'!$A$7:$A$24,Sales!$A289)</f>
        <v>0</v>
      </c>
      <c r="G289" s="4">
        <v>45523</v>
      </c>
      <c r="H289" s="4">
        <v>45523</v>
      </c>
      <c r="I289" s="3">
        <v>1649900</v>
      </c>
      <c r="J289" s="3">
        <v>215204.34782608689</v>
      </c>
      <c r="K289" s="3">
        <v>1434695.6521739131</v>
      </c>
      <c r="L289" s="3">
        <v>18502.080000000002</v>
      </c>
      <c r="M289" s="3">
        <v>1789</v>
      </c>
      <c r="N289" s="3">
        <v>8249.5</v>
      </c>
      <c r="O289" s="3">
        <v>82495</v>
      </c>
      <c r="P289" s="3">
        <v>19224.37</v>
      </c>
      <c r="Q289" s="3">
        <v>1519640.05</v>
      </c>
      <c r="R289" s="7">
        <f>(SUMIFS(Investors!$M:$M,Investors!$E:$E,Sales!$C289,Investors!$O:$O,FALSE)+SUMIFS(Investors!$S:$S,Investors!$E:$E,Sales!$C289,Investors!$O:$O,FALSE))*$F289</f>
        <v>0</v>
      </c>
      <c r="S289" s="7">
        <f t="shared" si="5"/>
        <v>1519640.05</v>
      </c>
      <c r="T289" s="3" t="b">
        <v>0</v>
      </c>
      <c r="U289" s="4">
        <v>45565</v>
      </c>
      <c r="V289" s="7">
        <v>165231.00961506829</v>
      </c>
    </row>
    <row r="290" spans="1:22" x14ac:dyDescent="0.2">
      <c r="A290" s="3" t="s">
        <v>385</v>
      </c>
      <c r="B290" s="3" t="s">
        <v>660</v>
      </c>
      <c r="C290" s="3" t="s">
        <v>659</v>
      </c>
      <c r="D290" s="3" t="b">
        <v>0</v>
      </c>
      <c r="E290" s="3" t="b">
        <v>0</v>
      </c>
      <c r="F290" s="3">
        <f>SUMIFS('Cashflow Projection'!$C$7:$C$24,'Cashflow Projection'!$B$7:$B$24,Sales!$B290,'Cashflow Projection'!$A$7:$A$24,Sales!$A290)</f>
        <v>0</v>
      </c>
      <c r="G290" s="4">
        <v>45491</v>
      </c>
      <c r="H290" s="4">
        <v>45491</v>
      </c>
      <c r="I290" s="3">
        <v>1649900</v>
      </c>
      <c r="J290" s="3">
        <v>215204.34782608689</v>
      </c>
      <c r="K290" s="3">
        <v>1434695.6521739131</v>
      </c>
      <c r="L290" s="3">
        <v>18502.080000000002</v>
      </c>
      <c r="M290" s="3">
        <v>1789</v>
      </c>
      <c r="N290" s="3">
        <v>8249.5</v>
      </c>
      <c r="O290" s="3">
        <v>82495</v>
      </c>
      <c r="P290" s="3">
        <v>19224.37</v>
      </c>
      <c r="Q290" s="3">
        <v>1519640.05</v>
      </c>
      <c r="R290" s="7">
        <f>(SUMIFS(Investors!$M:$M,Investors!$E:$E,Sales!$C290,Investors!$O:$O,FALSE)+SUMIFS(Investors!$S:$S,Investors!$E:$E,Sales!$C290,Investors!$O:$O,FALSE))*$F290</f>
        <v>0</v>
      </c>
      <c r="S290" s="7">
        <f t="shared" si="5"/>
        <v>1519640.05</v>
      </c>
      <c r="T290" s="3" t="b">
        <v>0</v>
      </c>
      <c r="U290" s="4">
        <v>45565</v>
      </c>
      <c r="V290" s="7">
        <v>215627.72123287641</v>
      </c>
    </row>
  </sheetData>
  <autoFilter ref="A4:V290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072BA"/>
  </sheetPr>
  <dimension ref="A1:N10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14" x14ac:dyDescent="0.2">
      <c r="A1" t="s">
        <v>1022</v>
      </c>
    </row>
    <row r="2" spans="1:14" x14ac:dyDescent="0.2">
      <c r="N2" s="1">
        <f>SUBTOTAL(9,N5:N101)</f>
        <v>1732060.6699999995</v>
      </c>
    </row>
    <row r="4" spans="1:14" x14ac:dyDescent="0.2">
      <c r="A4" s="2" t="s">
        <v>1023</v>
      </c>
      <c r="B4" s="2" t="s">
        <v>1024</v>
      </c>
      <c r="C4" s="2" t="s">
        <v>1025</v>
      </c>
      <c r="D4" s="2" t="s">
        <v>1026</v>
      </c>
      <c r="E4" s="2" t="s">
        <v>1027</v>
      </c>
      <c r="F4" s="2" t="s">
        <v>1028</v>
      </c>
      <c r="G4" s="2" t="s">
        <v>1029</v>
      </c>
      <c r="H4" s="2" t="s">
        <v>1030</v>
      </c>
      <c r="I4" s="2" t="s">
        <v>1031</v>
      </c>
      <c r="J4" s="2" t="s">
        <v>1032</v>
      </c>
      <c r="K4" s="2" t="s">
        <v>1033</v>
      </c>
      <c r="L4" s="2" t="s">
        <v>1034</v>
      </c>
      <c r="M4" s="2" t="s">
        <v>1035</v>
      </c>
      <c r="N4" s="2" t="s">
        <v>1036</v>
      </c>
    </row>
    <row r="5" spans="1:14" x14ac:dyDescent="0.2">
      <c r="A5" s="3" t="s">
        <v>1037</v>
      </c>
      <c r="B5" s="3" t="s">
        <v>1038</v>
      </c>
      <c r="C5" s="3">
        <v>0</v>
      </c>
      <c r="D5" s="3">
        <v>0</v>
      </c>
      <c r="E5" s="3">
        <v>213951.5</v>
      </c>
      <c r="F5" s="3">
        <v>0</v>
      </c>
      <c r="G5" s="3">
        <v>9078.59</v>
      </c>
      <c r="H5" s="3">
        <v>0</v>
      </c>
      <c r="I5" s="3">
        <v>0</v>
      </c>
      <c r="J5" s="3">
        <v>0</v>
      </c>
      <c r="K5" s="3">
        <v>1.08</v>
      </c>
      <c r="L5" s="3" t="s">
        <v>1039</v>
      </c>
      <c r="M5" s="3">
        <v>30819.25</v>
      </c>
      <c r="N5" s="3">
        <v>19239.419999999998</v>
      </c>
    </row>
    <row r="6" spans="1:14" x14ac:dyDescent="0.2">
      <c r="A6" s="3" t="s">
        <v>1040</v>
      </c>
      <c r="B6" s="3" t="s">
        <v>1041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700</v>
      </c>
      <c r="J6" s="3">
        <v>580</v>
      </c>
      <c r="K6" s="3">
        <v>0</v>
      </c>
      <c r="L6" s="3">
        <v>0</v>
      </c>
      <c r="M6" s="3">
        <v>0</v>
      </c>
      <c r="N6" s="3">
        <v>128</v>
      </c>
    </row>
    <row r="7" spans="1:14" x14ac:dyDescent="0.2">
      <c r="A7" s="3" t="s">
        <v>1042</v>
      </c>
      <c r="B7" s="3" t="s">
        <v>1043</v>
      </c>
      <c r="C7" s="3">
        <v>7583.63</v>
      </c>
      <c r="D7" s="3">
        <v>0</v>
      </c>
      <c r="E7" s="3">
        <v>0</v>
      </c>
      <c r="F7" s="3" t="s">
        <v>1044</v>
      </c>
      <c r="G7" s="3">
        <v>16566.560000000001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2104.2800000000002</v>
      </c>
    </row>
    <row r="8" spans="1:14" x14ac:dyDescent="0.2">
      <c r="A8" s="3" t="s">
        <v>1042</v>
      </c>
      <c r="B8" s="3" t="s">
        <v>1045</v>
      </c>
      <c r="C8" s="3">
        <v>0</v>
      </c>
      <c r="D8" s="3">
        <v>19.64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1.79</v>
      </c>
    </row>
    <row r="9" spans="1:14" x14ac:dyDescent="0.2">
      <c r="A9" s="3" t="s">
        <v>1040</v>
      </c>
      <c r="B9" s="3" t="s">
        <v>1046</v>
      </c>
      <c r="C9" s="3">
        <v>0</v>
      </c>
      <c r="D9" s="3">
        <v>6204.53</v>
      </c>
      <c r="E9" s="3">
        <v>2211.15</v>
      </c>
      <c r="F9" s="3">
        <v>0</v>
      </c>
      <c r="G9" s="3">
        <v>4390.6000000000004</v>
      </c>
      <c r="H9" s="3">
        <v>2085.79</v>
      </c>
      <c r="I9" s="3">
        <v>2063.15</v>
      </c>
      <c r="J9" s="3">
        <v>2089.86</v>
      </c>
      <c r="K9" s="3">
        <v>0</v>
      </c>
      <c r="L9" s="3">
        <v>4275.67</v>
      </c>
      <c r="M9" s="3">
        <v>1458.74</v>
      </c>
      <c r="N9" s="3">
        <v>2252.6799999999998</v>
      </c>
    </row>
    <row r="10" spans="1:14" x14ac:dyDescent="0.2">
      <c r="A10" s="3" t="s">
        <v>1040</v>
      </c>
      <c r="B10" s="3" t="s">
        <v>1047</v>
      </c>
      <c r="C10" s="3">
        <v>0</v>
      </c>
      <c r="D10" s="3">
        <v>0</v>
      </c>
      <c r="E10" s="3">
        <v>0</v>
      </c>
      <c r="F10" s="3">
        <v>0</v>
      </c>
      <c r="G10" s="3">
        <v>2300</v>
      </c>
      <c r="H10" s="3">
        <v>4025</v>
      </c>
      <c r="I10" s="3">
        <v>3450</v>
      </c>
      <c r="J10" s="3">
        <v>1200</v>
      </c>
      <c r="K10" s="3">
        <v>0</v>
      </c>
      <c r="L10" s="3">
        <v>0</v>
      </c>
      <c r="M10" s="3">
        <v>0</v>
      </c>
      <c r="N10" s="3">
        <v>997.73</v>
      </c>
    </row>
    <row r="11" spans="1:14" x14ac:dyDescent="0.2">
      <c r="A11" s="3" t="s">
        <v>1040</v>
      </c>
      <c r="B11" s="3" t="s">
        <v>1048</v>
      </c>
      <c r="C11" s="3">
        <v>0</v>
      </c>
      <c r="D11" s="3">
        <v>0</v>
      </c>
      <c r="E11" s="3">
        <v>1100</v>
      </c>
      <c r="F11" s="3">
        <v>950</v>
      </c>
      <c r="G11" s="3">
        <v>0</v>
      </c>
      <c r="H11" s="3">
        <v>0</v>
      </c>
      <c r="I11" s="3">
        <v>749</v>
      </c>
      <c r="J11" s="3">
        <v>0</v>
      </c>
      <c r="K11" s="3">
        <v>1999.13</v>
      </c>
      <c r="L11" s="3">
        <v>0</v>
      </c>
      <c r="M11" s="3">
        <v>1604.52</v>
      </c>
      <c r="N11" s="3">
        <v>582.05999999999995</v>
      </c>
    </row>
    <row r="12" spans="1:14" x14ac:dyDescent="0.2">
      <c r="A12" s="3" t="s">
        <v>1040</v>
      </c>
      <c r="B12" s="3" t="s">
        <v>1049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24242.76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2203.89</v>
      </c>
    </row>
    <row r="13" spans="1:14" x14ac:dyDescent="0.2">
      <c r="A13" s="3" t="s">
        <v>1037</v>
      </c>
      <c r="B13" s="3" t="s">
        <v>1050</v>
      </c>
      <c r="C13" s="3">
        <v>0</v>
      </c>
      <c r="D13" s="3">
        <v>2956.52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199.99</v>
      </c>
      <c r="N13" s="3">
        <v>286.95999999999998</v>
      </c>
    </row>
    <row r="14" spans="1:14" x14ac:dyDescent="0.2">
      <c r="A14" s="3" t="s">
        <v>1042</v>
      </c>
      <c r="B14" s="3" t="s">
        <v>1047</v>
      </c>
      <c r="C14" s="3">
        <v>0</v>
      </c>
      <c r="D14" s="3">
        <v>431.25</v>
      </c>
      <c r="E14" s="3">
        <v>0</v>
      </c>
      <c r="F14" s="3">
        <v>1500</v>
      </c>
      <c r="G14" s="3">
        <v>9750</v>
      </c>
      <c r="H14" s="3">
        <v>0</v>
      </c>
      <c r="I14" s="3">
        <v>7705</v>
      </c>
      <c r="J14" s="3">
        <v>1293.75</v>
      </c>
      <c r="K14" s="3">
        <v>5637.5</v>
      </c>
      <c r="L14" s="3">
        <v>0</v>
      </c>
      <c r="M14" s="3">
        <v>24975</v>
      </c>
      <c r="N14" s="3">
        <v>4662.95</v>
      </c>
    </row>
    <row r="15" spans="1:14" x14ac:dyDescent="0.2">
      <c r="A15" s="3" t="s">
        <v>1040</v>
      </c>
      <c r="B15" s="3" t="s">
        <v>1051</v>
      </c>
      <c r="C15" s="3">
        <v>8257.3700000000008</v>
      </c>
      <c r="D15" s="3">
        <v>9027.4699999999993</v>
      </c>
      <c r="E15" s="3">
        <v>989.75</v>
      </c>
      <c r="F15" s="3">
        <v>989.75</v>
      </c>
      <c r="G15" s="3">
        <v>989.75</v>
      </c>
      <c r="H15" s="3">
        <v>2871.04</v>
      </c>
      <c r="I15" s="3">
        <v>843.6</v>
      </c>
      <c r="J15" s="3">
        <v>843.6</v>
      </c>
      <c r="K15" s="3">
        <v>843.6</v>
      </c>
      <c r="L15" s="3">
        <v>843.6</v>
      </c>
      <c r="M15" s="3">
        <v>843.6</v>
      </c>
      <c r="N15" s="3">
        <v>2485.7399999999998</v>
      </c>
    </row>
    <row r="16" spans="1:14" x14ac:dyDescent="0.2">
      <c r="A16" s="3" t="s">
        <v>1040</v>
      </c>
      <c r="B16" s="3" t="s">
        <v>1052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295</v>
      </c>
      <c r="N16" s="3">
        <v>26.82</v>
      </c>
    </row>
    <row r="17" spans="1:14" x14ac:dyDescent="0.2">
      <c r="A17" s="3" t="s">
        <v>1040</v>
      </c>
      <c r="B17" s="3" t="s">
        <v>1053</v>
      </c>
      <c r="C17" s="3">
        <v>2245.7600000000002</v>
      </c>
      <c r="D17" s="3">
        <v>1798.31</v>
      </c>
      <c r="E17" s="3">
        <v>1423.87</v>
      </c>
      <c r="F17" s="3">
        <v>1734.61</v>
      </c>
      <c r="G17" s="3">
        <v>1574.96</v>
      </c>
      <c r="H17" s="3">
        <v>2073.8000000000002</v>
      </c>
      <c r="I17" s="3">
        <v>1918.65</v>
      </c>
      <c r="J17" s="3">
        <v>1821.46</v>
      </c>
      <c r="K17" s="3">
        <v>1869.9</v>
      </c>
      <c r="L17" s="3">
        <v>1777.27</v>
      </c>
      <c r="M17" s="3">
        <v>1931.46</v>
      </c>
      <c r="N17" s="3">
        <v>1833.64</v>
      </c>
    </row>
    <row r="18" spans="1:14" x14ac:dyDescent="0.2">
      <c r="A18" s="3" t="s">
        <v>1040</v>
      </c>
      <c r="B18" s="3" t="s">
        <v>1054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1069</v>
      </c>
      <c r="K18" s="3">
        <v>0</v>
      </c>
      <c r="L18" s="3">
        <v>0</v>
      </c>
      <c r="M18" s="3">
        <v>0</v>
      </c>
      <c r="N18" s="3">
        <v>97.18</v>
      </c>
    </row>
    <row r="19" spans="1:14" x14ac:dyDescent="0.2">
      <c r="A19" s="3" t="s">
        <v>1040</v>
      </c>
      <c r="B19" s="3" t="s">
        <v>1055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885</v>
      </c>
      <c r="K19" s="3">
        <v>0</v>
      </c>
      <c r="L19" s="3">
        <v>0</v>
      </c>
      <c r="M19" s="3">
        <v>712</v>
      </c>
      <c r="N19" s="3">
        <v>145.18</v>
      </c>
    </row>
    <row r="20" spans="1:14" x14ac:dyDescent="0.2">
      <c r="A20" s="3" t="s">
        <v>1040</v>
      </c>
      <c r="B20" s="3" t="s">
        <v>1056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11170</v>
      </c>
      <c r="K20" s="3">
        <v>0</v>
      </c>
      <c r="L20" s="3">
        <v>0</v>
      </c>
      <c r="M20" s="3">
        <v>0</v>
      </c>
      <c r="N20" s="3">
        <v>1015.45</v>
      </c>
    </row>
    <row r="21" spans="1:14" x14ac:dyDescent="0.2">
      <c r="A21" s="3" t="s">
        <v>1040</v>
      </c>
      <c r="B21" s="3" t="s">
        <v>1057</v>
      </c>
      <c r="C21" s="3">
        <v>0</v>
      </c>
      <c r="D21" s="3">
        <v>0</v>
      </c>
      <c r="E21" s="3">
        <v>0</v>
      </c>
      <c r="F21" s="3">
        <v>0</v>
      </c>
      <c r="G21" s="3">
        <v>245</v>
      </c>
      <c r="H21" s="3">
        <v>0</v>
      </c>
      <c r="I21" s="3">
        <v>0</v>
      </c>
      <c r="J21" s="3">
        <v>0</v>
      </c>
      <c r="K21" s="3">
        <v>86.09</v>
      </c>
      <c r="L21" s="3">
        <v>0</v>
      </c>
      <c r="M21" s="3">
        <v>0</v>
      </c>
      <c r="N21" s="3">
        <v>30.1</v>
      </c>
    </row>
    <row r="22" spans="1:14" x14ac:dyDescent="0.2">
      <c r="A22" s="3" t="s">
        <v>1040</v>
      </c>
      <c r="B22" s="3" t="s">
        <v>1058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5192.13</v>
      </c>
      <c r="L22" s="3">
        <v>0</v>
      </c>
      <c r="M22" s="3">
        <v>0</v>
      </c>
      <c r="N22" s="3">
        <v>472.01</v>
      </c>
    </row>
    <row r="23" spans="1:14" x14ac:dyDescent="0.2">
      <c r="A23" s="3" t="s">
        <v>1040</v>
      </c>
      <c r="B23" s="3" t="s">
        <v>1059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4498.72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408.97</v>
      </c>
    </row>
    <row r="24" spans="1:14" x14ac:dyDescent="0.2">
      <c r="A24" s="3" t="s">
        <v>1040</v>
      </c>
      <c r="B24" s="3" t="s">
        <v>1060</v>
      </c>
      <c r="C24" s="3">
        <v>2178</v>
      </c>
      <c r="D24" s="3">
        <v>1089</v>
      </c>
      <c r="E24" s="3">
        <v>1215.69</v>
      </c>
      <c r="F24" s="3">
        <v>847</v>
      </c>
      <c r="G24" s="3">
        <v>846.99</v>
      </c>
      <c r="H24" s="3">
        <v>847</v>
      </c>
      <c r="I24" s="3">
        <v>847</v>
      </c>
      <c r="J24" s="3">
        <v>847</v>
      </c>
      <c r="K24" s="3">
        <v>937.23</v>
      </c>
      <c r="L24" s="3">
        <v>803.5</v>
      </c>
      <c r="M24" s="3">
        <v>605</v>
      </c>
      <c r="N24" s="3">
        <v>1005.76</v>
      </c>
    </row>
    <row r="25" spans="1:14" x14ac:dyDescent="0.2">
      <c r="A25" s="3" t="s">
        <v>1040</v>
      </c>
      <c r="B25" s="3" t="s">
        <v>1061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10825.49</v>
      </c>
      <c r="N25" s="3">
        <v>984.14</v>
      </c>
    </row>
    <row r="26" spans="1:14" x14ac:dyDescent="0.2">
      <c r="A26" s="3" t="s">
        <v>1062</v>
      </c>
      <c r="B26" s="3" t="s">
        <v>1053</v>
      </c>
      <c r="C26" s="3">
        <v>219.64</v>
      </c>
      <c r="D26" s="3">
        <v>161.5</v>
      </c>
      <c r="E26" s="3">
        <v>165.89</v>
      </c>
      <c r="F26" s="3">
        <v>176.39</v>
      </c>
      <c r="G26" s="3">
        <v>140.02000000000001</v>
      </c>
      <c r="H26" s="3">
        <v>119.02</v>
      </c>
      <c r="I26" s="3">
        <v>356.08</v>
      </c>
      <c r="J26" s="3">
        <v>258.58999999999997</v>
      </c>
      <c r="K26" s="3">
        <v>246.22</v>
      </c>
      <c r="L26" s="3">
        <v>243.13</v>
      </c>
      <c r="M26" s="3">
        <v>108.92</v>
      </c>
      <c r="N26" s="3">
        <v>199.58</v>
      </c>
    </row>
    <row r="27" spans="1:14" x14ac:dyDescent="0.2">
      <c r="A27" s="3" t="s">
        <v>1040</v>
      </c>
      <c r="B27" s="3" t="s">
        <v>1063</v>
      </c>
      <c r="C27" s="3">
        <v>128868.17</v>
      </c>
      <c r="D27" s="3">
        <v>125097.01</v>
      </c>
      <c r="E27" s="3">
        <v>124297</v>
      </c>
      <c r="F27" s="3">
        <v>124297</v>
      </c>
      <c r="G27" s="3">
        <v>125697</v>
      </c>
      <c r="H27" s="3">
        <v>119697</v>
      </c>
      <c r="I27" s="3">
        <v>119527</v>
      </c>
      <c r="J27" s="3">
        <v>119527</v>
      </c>
      <c r="K27" s="3">
        <v>119527</v>
      </c>
      <c r="L27" s="3">
        <v>110452</v>
      </c>
      <c r="M27" s="3">
        <v>144016.70000000001</v>
      </c>
      <c r="N27" s="3">
        <v>123727.53</v>
      </c>
    </row>
    <row r="28" spans="1:14" x14ac:dyDescent="0.2">
      <c r="A28" s="3" t="s">
        <v>1040</v>
      </c>
      <c r="B28" s="3" t="s">
        <v>1064</v>
      </c>
      <c r="C28" s="3">
        <v>1188.71</v>
      </c>
      <c r="D28" s="3">
        <v>1188.69</v>
      </c>
      <c r="E28" s="3">
        <v>1188.7</v>
      </c>
      <c r="F28" s="3">
        <v>1188.71</v>
      </c>
      <c r="G28" s="3">
        <v>1188.69</v>
      </c>
      <c r="H28" s="3">
        <v>1188.7</v>
      </c>
      <c r="I28" s="3">
        <v>1188.71</v>
      </c>
      <c r="J28" s="3">
        <v>1188.69</v>
      </c>
      <c r="K28" s="3">
        <v>1188.7</v>
      </c>
      <c r="L28" s="3">
        <v>193.34</v>
      </c>
      <c r="M28" s="3">
        <v>193.33</v>
      </c>
      <c r="N28" s="3">
        <v>1007.72</v>
      </c>
    </row>
    <row r="29" spans="1:14" x14ac:dyDescent="0.2">
      <c r="A29" s="3" t="s">
        <v>1040</v>
      </c>
      <c r="B29" s="3" t="s">
        <v>1065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362</v>
      </c>
      <c r="M29" s="3">
        <v>0</v>
      </c>
      <c r="N29" s="3">
        <v>32.909999999999997</v>
      </c>
    </row>
    <row r="30" spans="1:14" x14ac:dyDescent="0.2">
      <c r="A30" s="3" t="s">
        <v>1040</v>
      </c>
      <c r="B30" s="3" t="s">
        <v>1066</v>
      </c>
      <c r="C30" s="3">
        <v>2233.3000000000002</v>
      </c>
      <c r="D30" s="3">
        <v>2401.59</v>
      </c>
      <c r="E30" s="3">
        <v>2280.91</v>
      </c>
      <c r="F30" s="3">
        <v>2304.8200000000002</v>
      </c>
      <c r="G30" s="3">
        <v>2745.32</v>
      </c>
      <c r="H30" s="3">
        <v>4215.07</v>
      </c>
      <c r="I30" s="3">
        <v>1459.35</v>
      </c>
      <c r="J30" s="3">
        <v>704.96</v>
      </c>
      <c r="K30" s="3">
        <v>2190.96</v>
      </c>
      <c r="L30" s="3">
        <v>1777.93</v>
      </c>
      <c r="M30" s="3">
        <v>1375.3</v>
      </c>
      <c r="N30" s="3">
        <v>2153.59</v>
      </c>
    </row>
    <row r="31" spans="1:14" x14ac:dyDescent="0.2">
      <c r="A31" s="3" t="s">
        <v>1040</v>
      </c>
      <c r="B31" s="3" t="s">
        <v>1067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3016</v>
      </c>
      <c r="I31" s="3">
        <v>2162.3200000000002</v>
      </c>
      <c r="J31" s="3">
        <v>8349.65</v>
      </c>
      <c r="K31" s="3">
        <v>0</v>
      </c>
      <c r="L31" s="3">
        <v>0</v>
      </c>
      <c r="M31" s="3">
        <v>0</v>
      </c>
      <c r="N31" s="3">
        <v>1229.82</v>
      </c>
    </row>
    <row r="32" spans="1:14" x14ac:dyDescent="0.2">
      <c r="A32" s="3" t="s">
        <v>1040</v>
      </c>
      <c r="B32" s="3" t="s">
        <v>1068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11566.33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1051.48</v>
      </c>
    </row>
    <row r="33" spans="1:14" x14ac:dyDescent="0.2">
      <c r="A33" s="3" t="s">
        <v>1037</v>
      </c>
      <c r="B33" s="3" t="s">
        <v>1069</v>
      </c>
      <c r="C33" s="3">
        <v>0</v>
      </c>
      <c r="D33" s="3">
        <v>0</v>
      </c>
      <c r="E33" s="3">
        <v>0</v>
      </c>
      <c r="F33" s="3">
        <v>36288.17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10690.2</v>
      </c>
      <c r="N33" s="3">
        <v>4270.76</v>
      </c>
    </row>
    <row r="34" spans="1:14" x14ac:dyDescent="0.2">
      <c r="A34" s="3" t="s">
        <v>1037</v>
      </c>
      <c r="B34" s="3" t="s">
        <v>1070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5282.68</v>
      </c>
      <c r="J34" s="3">
        <v>71583.149999999994</v>
      </c>
      <c r="K34" s="3">
        <v>0</v>
      </c>
      <c r="L34" s="3">
        <v>0</v>
      </c>
      <c r="M34" s="3">
        <v>0</v>
      </c>
      <c r="N34" s="3">
        <v>6987.8</v>
      </c>
    </row>
    <row r="35" spans="1:14" x14ac:dyDescent="0.2">
      <c r="A35" s="3" t="s">
        <v>1037</v>
      </c>
      <c r="B35" s="3" t="s">
        <v>1071</v>
      </c>
      <c r="C35" s="3">
        <v>0</v>
      </c>
      <c r="D35" s="3">
        <v>11793.8</v>
      </c>
      <c r="E35" s="3">
        <v>17979.75</v>
      </c>
      <c r="F35" s="3">
        <v>19033.8</v>
      </c>
      <c r="G35" s="3">
        <v>15149.62</v>
      </c>
      <c r="H35" s="3">
        <v>12954.16</v>
      </c>
      <c r="I35" s="3">
        <v>15190</v>
      </c>
      <c r="J35" s="3">
        <v>10523.82</v>
      </c>
      <c r="K35" s="3">
        <v>5264.82</v>
      </c>
      <c r="L35" s="3">
        <v>8404.2000000000007</v>
      </c>
      <c r="M35" s="3">
        <v>5169.95</v>
      </c>
      <c r="N35" s="3">
        <v>11042.17</v>
      </c>
    </row>
    <row r="36" spans="1:14" x14ac:dyDescent="0.2">
      <c r="A36" s="3" t="s">
        <v>1037</v>
      </c>
      <c r="B36" s="3" t="s">
        <v>1072</v>
      </c>
      <c r="C36" s="3">
        <v>0</v>
      </c>
      <c r="D36" s="3">
        <v>0</v>
      </c>
      <c r="E36" s="3">
        <v>7198.71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654.42999999999995</v>
      </c>
    </row>
    <row r="37" spans="1:14" x14ac:dyDescent="0.2">
      <c r="A37" s="3" t="s">
        <v>1037</v>
      </c>
      <c r="B37" s="3" t="s">
        <v>1073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N37" s="3">
        <v>600</v>
      </c>
    </row>
    <row r="38" spans="1:14" x14ac:dyDescent="0.2">
      <c r="A38" s="3" t="s">
        <v>1062</v>
      </c>
      <c r="B38" s="3" t="s">
        <v>1073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N38" s="3">
        <v>600</v>
      </c>
    </row>
    <row r="39" spans="1:14" x14ac:dyDescent="0.2">
      <c r="A39" s="3" t="s">
        <v>1040</v>
      </c>
      <c r="B39" s="3" t="s">
        <v>1074</v>
      </c>
      <c r="C39" s="3">
        <v>0</v>
      </c>
      <c r="D39" s="3">
        <v>0</v>
      </c>
      <c r="E39" s="3">
        <v>7400.09</v>
      </c>
      <c r="F39" s="3">
        <v>6675.2</v>
      </c>
      <c r="G39" s="3">
        <v>7040.33</v>
      </c>
      <c r="H39" s="3">
        <v>7399.44</v>
      </c>
      <c r="I39" s="3">
        <v>7214.2</v>
      </c>
      <c r="J39" s="3">
        <v>6082.97</v>
      </c>
      <c r="K39" s="3">
        <v>5058.34</v>
      </c>
      <c r="L39" s="3">
        <v>6676.08</v>
      </c>
      <c r="M39" s="3">
        <v>7428.07</v>
      </c>
      <c r="N39" s="3">
        <v>5543.16</v>
      </c>
    </row>
    <row r="40" spans="1:14" x14ac:dyDescent="0.2">
      <c r="A40" s="3" t="s">
        <v>1040</v>
      </c>
      <c r="B40" s="3" t="s">
        <v>1075</v>
      </c>
      <c r="C40" s="3">
        <v>5237.2299999999996</v>
      </c>
      <c r="D40" s="3">
        <v>5533.95</v>
      </c>
      <c r="E40" s="3">
        <v>5370.73</v>
      </c>
      <c r="F40" s="3">
        <v>5014.74</v>
      </c>
      <c r="G40" s="3">
        <v>4371.3500000000004</v>
      </c>
      <c r="H40" s="3">
        <v>4381.84</v>
      </c>
      <c r="I40" s="3">
        <v>4480.7700000000004</v>
      </c>
      <c r="J40" s="3">
        <v>4434.6400000000003</v>
      </c>
      <c r="K40" s="3">
        <v>3980.49</v>
      </c>
      <c r="L40" s="3">
        <v>3918.5</v>
      </c>
      <c r="M40" s="3">
        <v>3744.13</v>
      </c>
      <c r="N40" s="3">
        <v>4588.03</v>
      </c>
    </row>
    <row r="41" spans="1:14" x14ac:dyDescent="0.2">
      <c r="A41" s="3" t="s">
        <v>1040</v>
      </c>
      <c r="B41" s="3" t="s">
        <v>1076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4000</v>
      </c>
      <c r="J41" s="3">
        <v>0</v>
      </c>
      <c r="K41" s="3">
        <v>0</v>
      </c>
      <c r="L41" s="3">
        <v>0</v>
      </c>
      <c r="M41" s="3">
        <v>0</v>
      </c>
      <c r="N41" s="3">
        <v>363.64</v>
      </c>
    </row>
    <row r="42" spans="1:14" x14ac:dyDescent="0.2">
      <c r="A42" s="3" t="s">
        <v>1037</v>
      </c>
      <c r="B42" s="3" t="s">
        <v>1077</v>
      </c>
      <c r="C42" s="3" t="s">
        <v>1078</v>
      </c>
      <c r="D42" s="3">
        <v>971.22</v>
      </c>
      <c r="E42" s="3">
        <v>478.58</v>
      </c>
      <c r="F42" s="3">
        <v>47156.78</v>
      </c>
      <c r="G42" s="3">
        <v>1094.18</v>
      </c>
      <c r="H42" s="3">
        <v>0</v>
      </c>
      <c r="I42" s="3">
        <v>0</v>
      </c>
      <c r="J42" s="3">
        <v>0</v>
      </c>
      <c r="K42" s="3">
        <v>8832.24</v>
      </c>
      <c r="L42" s="3" t="s">
        <v>1079</v>
      </c>
      <c r="M42" s="3">
        <v>39349.03</v>
      </c>
      <c r="N42" s="3">
        <v>8493.86</v>
      </c>
    </row>
    <row r="43" spans="1:14" x14ac:dyDescent="0.2">
      <c r="A43" s="3" t="s">
        <v>1062</v>
      </c>
      <c r="B43" s="3" t="s">
        <v>1063</v>
      </c>
      <c r="C43" s="3">
        <v>42094.19</v>
      </c>
      <c r="D43" s="3">
        <v>40680</v>
      </c>
      <c r="E43" s="3">
        <v>40380</v>
      </c>
      <c r="F43" s="3">
        <v>40380</v>
      </c>
      <c r="G43" s="3">
        <v>42480</v>
      </c>
      <c r="H43" s="3">
        <v>40230</v>
      </c>
      <c r="I43" s="3">
        <v>39975</v>
      </c>
      <c r="J43" s="3">
        <v>39975</v>
      </c>
      <c r="K43" s="3">
        <v>39975</v>
      </c>
      <c r="L43" s="3">
        <v>49900</v>
      </c>
      <c r="M43" s="3">
        <v>61022.57</v>
      </c>
      <c r="N43" s="3">
        <v>43371.98</v>
      </c>
    </row>
    <row r="44" spans="1:14" x14ac:dyDescent="0.2">
      <c r="A44" s="3" t="s">
        <v>1062</v>
      </c>
      <c r="B44" s="3" t="s">
        <v>1043</v>
      </c>
      <c r="C44" s="3">
        <v>3297.62</v>
      </c>
      <c r="D44" s="3">
        <v>0</v>
      </c>
      <c r="E44" s="3">
        <v>0</v>
      </c>
      <c r="F44" s="3">
        <v>0</v>
      </c>
      <c r="G44" s="3">
        <v>4539.88</v>
      </c>
      <c r="H44" s="3">
        <v>0</v>
      </c>
      <c r="I44" s="3">
        <v>9269.25</v>
      </c>
      <c r="J44" s="3">
        <v>0</v>
      </c>
      <c r="K44" s="3">
        <v>15702.19</v>
      </c>
      <c r="L44" s="3">
        <v>0</v>
      </c>
      <c r="M44" s="3">
        <v>0</v>
      </c>
      <c r="N44" s="3">
        <v>2982.63</v>
      </c>
    </row>
    <row r="45" spans="1:14" x14ac:dyDescent="0.2">
      <c r="A45" s="3" t="s">
        <v>1040</v>
      </c>
      <c r="B45" s="3" t="s">
        <v>1080</v>
      </c>
      <c r="C45" s="3">
        <v>6732.42</v>
      </c>
      <c r="D45" s="3">
        <v>4891.29</v>
      </c>
      <c r="E45" s="3">
        <v>2706.92</v>
      </c>
      <c r="F45" s="3">
        <v>5021.88</v>
      </c>
      <c r="G45" s="3">
        <v>7557.38</v>
      </c>
      <c r="H45" s="3">
        <v>2648.22</v>
      </c>
      <c r="I45" s="3">
        <v>5699.68</v>
      </c>
      <c r="J45" s="3">
        <v>4327.12</v>
      </c>
      <c r="K45" s="3">
        <v>2190.86</v>
      </c>
      <c r="L45" s="3">
        <v>1173.9100000000001</v>
      </c>
      <c r="M45" s="3">
        <v>2299.13</v>
      </c>
      <c r="N45" s="3">
        <v>4113.53</v>
      </c>
    </row>
    <row r="46" spans="1:14" x14ac:dyDescent="0.2">
      <c r="A46" s="3" t="s">
        <v>1037</v>
      </c>
      <c r="B46" s="3" t="s">
        <v>1053</v>
      </c>
      <c r="C46" s="3">
        <v>399.76</v>
      </c>
      <c r="D46" s="3">
        <v>369.23</v>
      </c>
      <c r="E46" s="3">
        <v>398.2</v>
      </c>
      <c r="F46" s="3">
        <v>369.15</v>
      </c>
      <c r="G46" s="3">
        <v>256.55</v>
      </c>
      <c r="H46" s="3">
        <v>390.11</v>
      </c>
      <c r="I46" s="3">
        <v>644.16999999999996</v>
      </c>
      <c r="J46" s="3">
        <v>516.95000000000005</v>
      </c>
      <c r="K46" s="3">
        <v>449.38</v>
      </c>
      <c r="L46" s="3">
        <v>374.2</v>
      </c>
      <c r="M46" s="3">
        <v>582.98</v>
      </c>
      <c r="N46" s="3">
        <v>431.88</v>
      </c>
    </row>
    <row r="47" spans="1:14" x14ac:dyDescent="0.2">
      <c r="A47" s="3" t="s">
        <v>1040</v>
      </c>
      <c r="B47" s="3" t="s">
        <v>1081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3007.35</v>
      </c>
      <c r="L47" s="3">
        <v>7034</v>
      </c>
      <c r="M47" s="3">
        <v>5034</v>
      </c>
      <c r="N47" s="3">
        <v>1370.49</v>
      </c>
    </row>
    <row r="48" spans="1:14" x14ac:dyDescent="0.2">
      <c r="A48" s="3" t="s">
        <v>1040</v>
      </c>
      <c r="B48" s="3" t="s">
        <v>1082</v>
      </c>
      <c r="C48" s="3">
        <v>547.67999999999995</v>
      </c>
      <c r="D48" s="3">
        <v>547.67999999999995</v>
      </c>
      <c r="E48" s="3">
        <v>547.66999999999996</v>
      </c>
      <c r="F48" s="3">
        <v>547.67999999999995</v>
      </c>
      <c r="G48" s="3">
        <v>547.67999999999995</v>
      </c>
      <c r="H48" s="3">
        <v>547.66999999999996</v>
      </c>
      <c r="I48" s="3">
        <v>547.69000000000005</v>
      </c>
      <c r="J48" s="3">
        <v>547.66999999999996</v>
      </c>
      <c r="K48" s="3">
        <v>547.67999999999995</v>
      </c>
      <c r="L48" s="3">
        <v>547.66999999999996</v>
      </c>
      <c r="M48" s="3">
        <v>547.67999999999995</v>
      </c>
      <c r="N48" s="3">
        <v>547.67999999999995</v>
      </c>
    </row>
    <row r="49" spans="1:14" x14ac:dyDescent="0.2">
      <c r="A49" s="3" t="s">
        <v>1040</v>
      </c>
      <c r="B49" s="3" t="s">
        <v>1083</v>
      </c>
      <c r="C49" s="3">
        <v>4562.87</v>
      </c>
      <c r="D49" s="3">
        <v>4562.87</v>
      </c>
      <c r="E49" s="3">
        <v>4549.49</v>
      </c>
      <c r="F49" s="3">
        <v>4562.8599999999997</v>
      </c>
      <c r="G49" s="3">
        <v>3631.27</v>
      </c>
      <c r="H49" s="3">
        <v>3323.89</v>
      </c>
      <c r="I49" s="3">
        <v>3323.92</v>
      </c>
      <c r="J49" s="3">
        <v>3323.88</v>
      </c>
      <c r="K49" s="3">
        <v>3323.91</v>
      </c>
      <c r="L49" s="3">
        <v>3323.88</v>
      </c>
      <c r="M49" s="3">
        <v>3323.91</v>
      </c>
      <c r="N49" s="3">
        <v>3801.16</v>
      </c>
    </row>
    <row r="50" spans="1:14" x14ac:dyDescent="0.2">
      <c r="A50" s="3" t="s">
        <v>1037</v>
      </c>
      <c r="B50" s="3" t="s">
        <v>1084</v>
      </c>
      <c r="C50" s="3">
        <v>3292.17</v>
      </c>
      <c r="D50" s="3">
        <v>5105.18</v>
      </c>
      <c r="E50" s="3">
        <v>5862.1</v>
      </c>
      <c r="F50" s="3">
        <v>9670.93</v>
      </c>
      <c r="G50" s="3">
        <v>4142.54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2552.08</v>
      </c>
    </row>
    <row r="51" spans="1:14" x14ac:dyDescent="0.2">
      <c r="A51" s="3" t="s">
        <v>1037</v>
      </c>
      <c r="B51" s="3" t="s">
        <v>1065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20</v>
      </c>
      <c r="J51" s="3">
        <v>0</v>
      </c>
      <c r="K51" s="3">
        <v>0</v>
      </c>
      <c r="L51" s="3">
        <v>0</v>
      </c>
      <c r="M51" s="3">
        <v>0</v>
      </c>
      <c r="N51" s="3">
        <v>1.82</v>
      </c>
    </row>
    <row r="52" spans="1:14" x14ac:dyDescent="0.2">
      <c r="A52" s="3" t="s">
        <v>1037</v>
      </c>
      <c r="B52" s="3" t="s">
        <v>1043</v>
      </c>
      <c r="C52" s="3">
        <v>0</v>
      </c>
      <c r="D52" s="3">
        <v>0</v>
      </c>
      <c r="E52" s="3">
        <v>0</v>
      </c>
      <c r="F52" s="3">
        <v>900</v>
      </c>
      <c r="G52" s="3">
        <v>0</v>
      </c>
      <c r="H52" s="3">
        <v>0</v>
      </c>
      <c r="I52" s="3">
        <v>33647.279999999999</v>
      </c>
      <c r="J52" s="3">
        <v>0</v>
      </c>
      <c r="K52" s="3">
        <v>0</v>
      </c>
      <c r="L52" s="3">
        <v>0</v>
      </c>
      <c r="M52" s="3">
        <v>0</v>
      </c>
      <c r="N52" s="3">
        <v>3140.66</v>
      </c>
    </row>
    <row r="53" spans="1:14" x14ac:dyDescent="0.2">
      <c r="A53" s="3" t="s">
        <v>1042</v>
      </c>
      <c r="B53" s="3" t="s">
        <v>1085</v>
      </c>
      <c r="C53" s="3">
        <v>0</v>
      </c>
      <c r="D53" s="3">
        <v>0</v>
      </c>
      <c r="E53" s="3">
        <v>0</v>
      </c>
      <c r="F53" s="3">
        <v>0</v>
      </c>
      <c r="G53" s="3">
        <v>9967.1</v>
      </c>
      <c r="H53" s="3">
        <v>0</v>
      </c>
      <c r="I53" s="3">
        <v>4602</v>
      </c>
      <c r="J53" s="3">
        <v>0</v>
      </c>
      <c r="K53" s="3">
        <v>0</v>
      </c>
      <c r="L53" s="3">
        <v>0</v>
      </c>
      <c r="M53" s="3">
        <v>0</v>
      </c>
      <c r="N53" s="3">
        <v>1324.46</v>
      </c>
    </row>
    <row r="54" spans="1:14" x14ac:dyDescent="0.2">
      <c r="A54" s="3" t="s">
        <v>1042</v>
      </c>
      <c r="B54" s="3" t="s">
        <v>1086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18500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1681.82</v>
      </c>
    </row>
    <row r="55" spans="1:14" x14ac:dyDescent="0.2">
      <c r="A55" s="3" t="s">
        <v>1040</v>
      </c>
      <c r="B55" s="3" t="s">
        <v>1087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5202.88</v>
      </c>
      <c r="M55" s="3">
        <v>0</v>
      </c>
      <c r="N55" s="3">
        <v>472.99</v>
      </c>
    </row>
    <row r="56" spans="1:14" x14ac:dyDescent="0.2">
      <c r="A56" s="3" t="s">
        <v>1037</v>
      </c>
      <c r="B56" s="3" t="s">
        <v>1088</v>
      </c>
      <c r="C56" s="3">
        <v>4200</v>
      </c>
      <c r="D56" s="3">
        <v>0</v>
      </c>
      <c r="E56" s="3">
        <v>4200</v>
      </c>
      <c r="F56" s="3">
        <v>5700</v>
      </c>
      <c r="G56" s="3">
        <v>0</v>
      </c>
      <c r="H56" s="3">
        <v>0</v>
      </c>
      <c r="I56" s="3">
        <v>0</v>
      </c>
      <c r="J56" s="3">
        <v>4200</v>
      </c>
      <c r="K56" s="3">
        <v>4000</v>
      </c>
      <c r="L56" s="3">
        <v>4000</v>
      </c>
      <c r="M56" s="3">
        <v>0</v>
      </c>
      <c r="N56" s="3">
        <v>2390.91</v>
      </c>
    </row>
    <row r="57" spans="1:14" x14ac:dyDescent="0.2">
      <c r="A57" s="3" t="s">
        <v>1040</v>
      </c>
      <c r="B57" s="3" t="s">
        <v>1089</v>
      </c>
      <c r="C57" s="3">
        <v>31820</v>
      </c>
      <c r="D57" s="3">
        <v>31820</v>
      </c>
      <c r="E57" s="3">
        <v>31820</v>
      </c>
      <c r="F57" s="3">
        <v>29600</v>
      </c>
      <c r="G57" s="3">
        <v>29600</v>
      </c>
      <c r="H57" s="3">
        <v>29600</v>
      </c>
      <c r="I57" s="3">
        <v>29600</v>
      </c>
      <c r="J57" s="3">
        <v>29600</v>
      </c>
      <c r="K57" s="3">
        <v>29600</v>
      </c>
      <c r="L57" s="3">
        <v>29600</v>
      </c>
      <c r="M57" s="3">
        <v>29600</v>
      </c>
      <c r="N57" s="3">
        <v>30205.45</v>
      </c>
    </row>
    <row r="58" spans="1:14" x14ac:dyDescent="0.2">
      <c r="A58" s="3" t="s">
        <v>1040</v>
      </c>
      <c r="B58" s="3" t="s">
        <v>1090</v>
      </c>
      <c r="C58" s="3">
        <v>0</v>
      </c>
      <c r="D58" s="3">
        <v>0</v>
      </c>
      <c r="E58" s="3">
        <v>0</v>
      </c>
      <c r="F58" s="3">
        <v>31.3</v>
      </c>
      <c r="G58" s="3">
        <v>3637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333.48</v>
      </c>
    </row>
    <row r="59" spans="1:14" x14ac:dyDescent="0.2">
      <c r="A59" s="3" t="s">
        <v>1040</v>
      </c>
      <c r="B59" s="3" t="s">
        <v>1043</v>
      </c>
      <c r="C59" s="3">
        <v>0</v>
      </c>
      <c r="D59" s="3">
        <v>0</v>
      </c>
      <c r="E59" s="3">
        <v>599.97</v>
      </c>
      <c r="F59" s="3">
        <v>63.04</v>
      </c>
      <c r="G59" s="3">
        <v>0</v>
      </c>
      <c r="H59" s="3">
        <v>682.61</v>
      </c>
      <c r="I59" s="3">
        <v>5400</v>
      </c>
      <c r="J59" s="3">
        <v>155</v>
      </c>
      <c r="K59" s="3">
        <v>2121.6</v>
      </c>
      <c r="L59" s="3">
        <v>750</v>
      </c>
      <c r="M59" s="3">
        <v>6352.8</v>
      </c>
      <c r="N59" s="3">
        <v>1465.91</v>
      </c>
    </row>
    <row r="60" spans="1:14" x14ac:dyDescent="0.2">
      <c r="A60" s="3" t="s">
        <v>1042</v>
      </c>
      <c r="B60" s="3" t="s">
        <v>1088</v>
      </c>
      <c r="C60" s="3">
        <v>10500</v>
      </c>
      <c r="D60" s="3">
        <v>14250</v>
      </c>
      <c r="E60" s="3">
        <v>11250</v>
      </c>
      <c r="F60" s="3">
        <v>11750</v>
      </c>
      <c r="G60" s="3">
        <v>7250</v>
      </c>
      <c r="H60" s="3">
        <v>7250</v>
      </c>
      <c r="I60" s="3">
        <v>7250</v>
      </c>
      <c r="J60" s="3">
        <v>7250</v>
      </c>
      <c r="K60" s="3">
        <v>0</v>
      </c>
      <c r="L60" s="3">
        <v>0</v>
      </c>
      <c r="M60" s="3">
        <v>0</v>
      </c>
      <c r="N60" s="3">
        <v>6977.27</v>
      </c>
    </row>
    <row r="61" spans="1:14" x14ac:dyDescent="0.2">
      <c r="A61" s="3" t="s">
        <v>1040</v>
      </c>
      <c r="B61" s="3" t="s">
        <v>1091</v>
      </c>
      <c r="C61" s="3">
        <v>441360.94</v>
      </c>
      <c r="D61" s="3">
        <v>463088.48</v>
      </c>
      <c r="E61" s="3">
        <v>448756.2</v>
      </c>
      <c r="F61" s="3">
        <v>424105.1</v>
      </c>
      <c r="G61" s="3">
        <v>367762.35</v>
      </c>
      <c r="H61" s="3">
        <v>368859.45</v>
      </c>
      <c r="I61" s="3">
        <v>377867.45</v>
      </c>
      <c r="J61" s="3">
        <v>373109.3</v>
      </c>
      <c r="K61" s="3">
        <v>333418.53999999998</v>
      </c>
      <c r="L61" s="3">
        <v>327361.08</v>
      </c>
      <c r="M61" s="3">
        <v>311179.65999999997</v>
      </c>
      <c r="N61" s="3">
        <v>385169.87</v>
      </c>
    </row>
    <row r="62" spans="1:14" x14ac:dyDescent="0.2">
      <c r="A62" s="3" t="s">
        <v>1062</v>
      </c>
      <c r="B62" s="3" t="s">
        <v>1047</v>
      </c>
      <c r="C62" s="3">
        <v>0</v>
      </c>
      <c r="D62" s="3">
        <v>0</v>
      </c>
      <c r="E62" s="3">
        <v>415</v>
      </c>
      <c r="F62" s="3">
        <v>0</v>
      </c>
      <c r="G62" s="3">
        <v>0</v>
      </c>
      <c r="H62" s="3">
        <v>0</v>
      </c>
      <c r="I62" s="3">
        <v>0</v>
      </c>
      <c r="J62" s="3">
        <v>4180</v>
      </c>
      <c r="K62" s="3">
        <v>0</v>
      </c>
      <c r="L62" s="3">
        <v>0</v>
      </c>
      <c r="M62" s="3">
        <v>0</v>
      </c>
      <c r="N62" s="3">
        <v>417.73</v>
      </c>
    </row>
    <row r="63" spans="1:14" x14ac:dyDescent="0.2">
      <c r="A63" s="3" t="s">
        <v>1040</v>
      </c>
      <c r="B63" s="3" t="s">
        <v>1092</v>
      </c>
      <c r="C63" s="3">
        <v>2314.69</v>
      </c>
      <c r="D63" s="3">
        <v>1639.02</v>
      </c>
      <c r="E63" s="3">
        <v>1697.41</v>
      </c>
      <c r="F63" s="3">
        <v>2655.98</v>
      </c>
      <c r="G63" s="3">
        <v>3395.64</v>
      </c>
      <c r="H63" s="3">
        <v>14904.84</v>
      </c>
      <c r="I63" s="3">
        <v>4892.5600000000004</v>
      </c>
      <c r="J63" s="3">
        <v>2814.73</v>
      </c>
      <c r="K63" s="3">
        <v>2227.4</v>
      </c>
      <c r="L63" s="3">
        <v>244.98</v>
      </c>
      <c r="M63" s="3">
        <v>0</v>
      </c>
      <c r="N63" s="3">
        <v>3344.3</v>
      </c>
    </row>
    <row r="64" spans="1:14" x14ac:dyDescent="0.2">
      <c r="A64" s="3" t="s">
        <v>1040</v>
      </c>
      <c r="B64" s="3" t="s">
        <v>1093</v>
      </c>
      <c r="C64" s="3">
        <v>3004.75</v>
      </c>
      <c r="D64" s="3">
        <v>3179.47</v>
      </c>
      <c r="E64" s="3">
        <v>3093.33</v>
      </c>
      <c r="F64" s="3">
        <v>3028.4</v>
      </c>
      <c r="G64" s="3">
        <v>2385.0700000000002</v>
      </c>
      <c r="H64" s="3">
        <v>2396.0500000000002</v>
      </c>
      <c r="I64" s="3">
        <v>2495.21</v>
      </c>
      <c r="J64" s="3">
        <v>2442.38</v>
      </c>
      <c r="K64" s="3">
        <v>2059.1799999999998</v>
      </c>
      <c r="L64" s="3">
        <v>2003.44</v>
      </c>
      <c r="M64" s="3">
        <v>1920.62</v>
      </c>
      <c r="N64" s="3">
        <v>2546.17</v>
      </c>
    </row>
    <row r="65" spans="1:14" x14ac:dyDescent="0.2">
      <c r="A65" s="3" t="s">
        <v>1037</v>
      </c>
      <c r="B65" s="3" t="s">
        <v>1094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3050</v>
      </c>
      <c r="J65" s="3">
        <v>0</v>
      </c>
      <c r="K65" s="3">
        <v>0</v>
      </c>
      <c r="L65" s="3">
        <v>0</v>
      </c>
      <c r="M65" s="3">
        <v>0</v>
      </c>
      <c r="N65" s="3">
        <v>277.27</v>
      </c>
    </row>
    <row r="66" spans="1:14" x14ac:dyDescent="0.2">
      <c r="A66" s="3" t="s">
        <v>1037</v>
      </c>
      <c r="B66" s="3" t="s">
        <v>1095</v>
      </c>
      <c r="C66" s="3">
        <v>0</v>
      </c>
      <c r="D66" s="3">
        <v>0</v>
      </c>
      <c r="E66" s="3">
        <v>0</v>
      </c>
      <c r="F66" s="3">
        <v>526.32000000000005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47.85</v>
      </c>
    </row>
    <row r="67" spans="1:14" x14ac:dyDescent="0.2">
      <c r="A67" s="3" t="s">
        <v>1042</v>
      </c>
      <c r="B67" s="3" t="s">
        <v>1073</v>
      </c>
      <c r="C67" s="3">
        <v>0</v>
      </c>
      <c r="D67" s="3">
        <v>600</v>
      </c>
      <c r="E67" s="3">
        <v>600</v>
      </c>
      <c r="F67" s="3">
        <v>600</v>
      </c>
      <c r="G67" s="3">
        <v>600</v>
      </c>
      <c r="H67" s="3">
        <v>600</v>
      </c>
      <c r="I67" s="3">
        <v>600</v>
      </c>
      <c r="J67" s="3">
        <v>600</v>
      </c>
      <c r="K67" s="3">
        <v>600</v>
      </c>
      <c r="L67" s="3">
        <v>600</v>
      </c>
      <c r="M67" s="3">
        <v>600</v>
      </c>
      <c r="N67" s="3">
        <v>545.45000000000005</v>
      </c>
    </row>
    <row r="68" spans="1:14" x14ac:dyDescent="0.2">
      <c r="A68" s="3" t="s">
        <v>1062</v>
      </c>
      <c r="B68" s="3" t="s">
        <v>1071</v>
      </c>
      <c r="C68" s="3">
        <v>0</v>
      </c>
      <c r="D68" s="3">
        <v>0</v>
      </c>
      <c r="E68" s="3">
        <v>0</v>
      </c>
      <c r="F68" s="3">
        <v>0.77</v>
      </c>
      <c r="G68" s="3">
        <v>0</v>
      </c>
      <c r="H68" s="3">
        <v>3.41</v>
      </c>
      <c r="I68" s="3">
        <v>0</v>
      </c>
      <c r="J68" s="3">
        <v>0</v>
      </c>
      <c r="K68" s="3">
        <v>1.07</v>
      </c>
      <c r="L68" s="3">
        <v>1.1399999999999999</v>
      </c>
      <c r="M68" s="3">
        <v>1.03</v>
      </c>
      <c r="N68" s="3">
        <v>0.67</v>
      </c>
    </row>
    <row r="69" spans="1:14" x14ac:dyDescent="0.2">
      <c r="A69" s="3" t="s">
        <v>1062</v>
      </c>
      <c r="B69" s="3" t="s">
        <v>1096</v>
      </c>
      <c r="C69" s="3">
        <v>0</v>
      </c>
      <c r="D69" s="3">
        <v>102.75</v>
      </c>
      <c r="E69" s="3">
        <v>0</v>
      </c>
      <c r="F69" s="3">
        <v>0</v>
      </c>
      <c r="G69" s="3">
        <v>0</v>
      </c>
      <c r="H69" s="3">
        <v>0</v>
      </c>
      <c r="I69" s="3">
        <v>391.3</v>
      </c>
      <c r="J69" s="3">
        <v>1521.74</v>
      </c>
      <c r="K69" s="3">
        <v>0</v>
      </c>
      <c r="L69" s="3">
        <v>0</v>
      </c>
      <c r="M69" s="3">
        <v>0</v>
      </c>
      <c r="N69" s="3">
        <v>183.25</v>
      </c>
    </row>
    <row r="70" spans="1:14" x14ac:dyDescent="0.2">
      <c r="A70" s="3" t="s">
        <v>1040</v>
      </c>
      <c r="B70" s="3" t="s">
        <v>1097</v>
      </c>
      <c r="C70" s="3">
        <v>0</v>
      </c>
      <c r="D70" s="3">
        <v>747</v>
      </c>
      <c r="E70" s="3">
        <v>747</v>
      </c>
      <c r="F70" s="3">
        <v>747</v>
      </c>
      <c r="G70" s="3">
        <v>747</v>
      </c>
      <c r="H70" s="3">
        <v>747</v>
      </c>
      <c r="I70" s="3">
        <v>747</v>
      </c>
      <c r="J70" s="3">
        <v>747</v>
      </c>
      <c r="K70" s="3">
        <v>747</v>
      </c>
      <c r="L70" s="3">
        <v>747</v>
      </c>
      <c r="M70" s="3">
        <v>747</v>
      </c>
      <c r="N70" s="3">
        <v>679.09</v>
      </c>
    </row>
    <row r="71" spans="1:14" x14ac:dyDescent="0.2">
      <c r="A71" s="3" t="s">
        <v>1040</v>
      </c>
      <c r="B71" s="3" t="s">
        <v>1098</v>
      </c>
      <c r="C71" s="3">
        <v>3004.75</v>
      </c>
      <c r="D71" s="3">
        <v>3179.47</v>
      </c>
      <c r="E71" s="3">
        <v>3093.33</v>
      </c>
      <c r="F71" s="3">
        <v>3028.4</v>
      </c>
      <c r="G71" s="3">
        <v>2385.0700000000002</v>
      </c>
      <c r="H71" s="3">
        <v>2396.0500000000002</v>
      </c>
      <c r="I71" s="3">
        <v>2495.21</v>
      </c>
      <c r="J71" s="3">
        <v>2442.38</v>
      </c>
      <c r="K71" s="3">
        <v>2059.1799999999998</v>
      </c>
      <c r="L71" s="3">
        <v>2003.44</v>
      </c>
      <c r="M71" s="3">
        <v>1920.62</v>
      </c>
      <c r="N71" s="3">
        <v>2546.17</v>
      </c>
    </row>
    <row r="72" spans="1:14" x14ac:dyDescent="0.2">
      <c r="A72" s="3" t="s">
        <v>1037</v>
      </c>
      <c r="B72" s="3" t="s">
        <v>1086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10250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931.82</v>
      </c>
    </row>
    <row r="73" spans="1:14" x14ac:dyDescent="0.2">
      <c r="A73" s="3" t="s">
        <v>1037</v>
      </c>
      <c r="B73" s="3" t="s">
        <v>1099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39.47</v>
      </c>
      <c r="L73" s="3">
        <v>0</v>
      </c>
      <c r="M73" s="3">
        <v>0</v>
      </c>
      <c r="N73" s="3">
        <v>3.59</v>
      </c>
    </row>
    <row r="74" spans="1:14" x14ac:dyDescent="0.2">
      <c r="A74" s="3" t="s">
        <v>1037</v>
      </c>
      <c r="B74" s="3" t="s">
        <v>1100</v>
      </c>
      <c r="C74" s="3">
        <v>392914.3</v>
      </c>
      <c r="D74" s="3">
        <v>392914.3</v>
      </c>
      <c r="E74" s="3">
        <v>392914.3</v>
      </c>
      <c r="F74" s="3">
        <v>392914.3</v>
      </c>
      <c r="G74" s="3">
        <v>392914.3</v>
      </c>
      <c r="H74" s="3">
        <v>392914.3</v>
      </c>
      <c r="I74" s="3">
        <v>392914.3</v>
      </c>
      <c r="J74" s="3">
        <v>392914.3</v>
      </c>
      <c r="K74" s="3">
        <v>392914.3</v>
      </c>
      <c r="L74" s="3">
        <v>392914.3</v>
      </c>
      <c r="M74" s="3">
        <v>392914.3</v>
      </c>
      <c r="N74" s="3">
        <v>392914.3</v>
      </c>
    </row>
    <row r="75" spans="1:14" x14ac:dyDescent="0.2">
      <c r="A75" s="3" t="s">
        <v>1042</v>
      </c>
      <c r="B75" s="3" t="s">
        <v>1101</v>
      </c>
      <c r="C75" s="3">
        <v>0</v>
      </c>
      <c r="D75" s="3">
        <v>11879.1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1079.92</v>
      </c>
    </row>
    <row r="76" spans="1:14" x14ac:dyDescent="0.2">
      <c r="A76" s="3" t="s">
        <v>1042</v>
      </c>
      <c r="B76" s="3" t="s">
        <v>1102</v>
      </c>
      <c r="C76" s="3">
        <v>0</v>
      </c>
      <c r="D76" s="3">
        <v>66011.509999999995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6001.05</v>
      </c>
    </row>
    <row r="77" spans="1:14" x14ac:dyDescent="0.2">
      <c r="A77" s="3" t="s">
        <v>1040</v>
      </c>
      <c r="B77" s="3" t="s">
        <v>1103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26779.67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2434.52</v>
      </c>
    </row>
    <row r="78" spans="1:14" x14ac:dyDescent="0.2">
      <c r="A78" s="3" t="s">
        <v>1037</v>
      </c>
      <c r="B78" s="3" t="s">
        <v>1047</v>
      </c>
      <c r="C78" s="3">
        <v>0</v>
      </c>
      <c r="D78" s="3">
        <v>931.25</v>
      </c>
      <c r="E78" s="3">
        <v>7641.04</v>
      </c>
      <c r="F78" s="3">
        <v>500</v>
      </c>
      <c r="G78" s="3">
        <v>500</v>
      </c>
      <c r="H78" s="3">
        <v>5439.56</v>
      </c>
      <c r="I78" s="3">
        <v>26226.57</v>
      </c>
      <c r="J78" s="3">
        <v>39589.129999999997</v>
      </c>
      <c r="K78" s="3">
        <v>52232.03</v>
      </c>
      <c r="L78" s="3">
        <v>23300</v>
      </c>
      <c r="M78" s="3">
        <v>22554.76</v>
      </c>
      <c r="N78" s="3">
        <v>16264.94</v>
      </c>
    </row>
    <row r="79" spans="1:14" x14ac:dyDescent="0.2">
      <c r="A79" s="3" t="s">
        <v>1037</v>
      </c>
      <c r="B79" s="3" t="s">
        <v>1104</v>
      </c>
      <c r="C79" s="3">
        <v>68.37</v>
      </c>
      <c r="D79" s="3" t="s">
        <v>1105</v>
      </c>
      <c r="E79" s="3">
        <v>498.69</v>
      </c>
      <c r="F79" s="3">
        <v>12352.28</v>
      </c>
      <c r="G79" s="3">
        <v>833.84</v>
      </c>
      <c r="H79" s="3">
        <v>0</v>
      </c>
      <c r="I79" s="3">
        <v>0</v>
      </c>
      <c r="J79" s="3">
        <v>0</v>
      </c>
      <c r="K79" s="3">
        <v>2524.84</v>
      </c>
      <c r="L79" s="3" t="s">
        <v>1106</v>
      </c>
      <c r="M79" s="3">
        <v>11216.13</v>
      </c>
      <c r="N79" s="3">
        <v>2185.9499999999998</v>
      </c>
    </row>
    <row r="80" spans="1:14" x14ac:dyDescent="0.2">
      <c r="A80" s="3" t="s">
        <v>1037</v>
      </c>
      <c r="B80" s="3" t="s">
        <v>1063</v>
      </c>
      <c r="C80" s="3">
        <v>120475.57</v>
      </c>
      <c r="D80" s="3">
        <v>116233</v>
      </c>
      <c r="E80" s="3">
        <v>115333</v>
      </c>
      <c r="F80" s="3">
        <v>115333</v>
      </c>
      <c r="G80" s="3">
        <v>128833</v>
      </c>
      <c r="H80" s="3">
        <v>122083</v>
      </c>
      <c r="I80" s="3">
        <v>121658</v>
      </c>
      <c r="J80" s="3">
        <v>121658</v>
      </c>
      <c r="K80" s="3">
        <v>121658</v>
      </c>
      <c r="L80" s="3">
        <v>98308</v>
      </c>
      <c r="M80" s="3">
        <v>109218.57</v>
      </c>
      <c r="N80" s="3">
        <v>117344.65</v>
      </c>
    </row>
    <row r="81" spans="1:14" x14ac:dyDescent="0.2">
      <c r="A81" s="3" t="s">
        <v>1040</v>
      </c>
      <c r="B81" s="3" t="s">
        <v>1107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1011.6</v>
      </c>
      <c r="L81" s="3">
        <v>1775.25</v>
      </c>
      <c r="M81" s="3">
        <v>1775.25</v>
      </c>
      <c r="N81" s="3">
        <v>414.74</v>
      </c>
    </row>
    <row r="82" spans="1:14" x14ac:dyDescent="0.2">
      <c r="A82" s="3" t="s">
        <v>1040</v>
      </c>
      <c r="B82" s="3" t="s">
        <v>1108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4123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374.82</v>
      </c>
    </row>
    <row r="83" spans="1:14" x14ac:dyDescent="0.2">
      <c r="A83" s="3" t="s">
        <v>1040</v>
      </c>
      <c r="B83" s="3" t="s">
        <v>1109</v>
      </c>
      <c r="C83" s="3">
        <v>483.52</v>
      </c>
      <c r="D83" s="3">
        <v>0</v>
      </c>
      <c r="E83" s="3">
        <v>216.48</v>
      </c>
      <c r="F83" s="3">
        <v>0</v>
      </c>
      <c r="G83" s="3">
        <v>0</v>
      </c>
      <c r="H83" s="3">
        <v>0</v>
      </c>
      <c r="I83" s="3">
        <v>78.239999999999995</v>
      </c>
      <c r="J83" s="3">
        <v>0</v>
      </c>
      <c r="K83" s="3">
        <v>78.25</v>
      </c>
      <c r="L83" s="3">
        <v>0</v>
      </c>
      <c r="M83" s="3">
        <v>355.4</v>
      </c>
      <c r="N83" s="3">
        <v>110.17</v>
      </c>
    </row>
    <row r="84" spans="1:14" x14ac:dyDescent="0.2">
      <c r="A84" s="3" t="s">
        <v>1040</v>
      </c>
      <c r="B84" s="3" t="s">
        <v>1110</v>
      </c>
      <c r="C84" s="3">
        <v>3975</v>
      </c>
      <c r="D84" s="3">
        <v>3230</v>
      </c>
      <c r="E84" s="3">
        <v>3230</v>
      </c>
      <c r="F84" s="3">
        <v>3230</v>
      </c>
      <c r="G84" s="3">
        <v>6080</v>
      </c>
      <c r="H84" s="3">
        <v>5130</v>
      </c>
      <c r="I84" s="3">
        <v>3130</v>
      </c>
      <c r="J84" s="3">
        <v>4230</v>
      </c>
      <c r="K84" s="3">
        <v>3130</v>
      </c>
      <c r="L84" s="3">
        <v>2532</v>
      </c>
      <c r="M84" s="3">
        <v>5177</v>
      </c>
      <c r="N84" s="3">
        <v>3915.82</v>
      </c>
    </row>
    <row r="85" spans="1:14" x14ac:dyDescent="0.2">
      <c r="A85" s="3" t="s">
        <v>1040</v>
      </c>
      <c r="B85" s="3" t="s">
        <v>1111</v>
      </c>
      <c r="C85" s="3">
        <v>209433.39</v>
      </c>
      <c r="D85" s="3">
        <v>101779.19</v>
      </c>
      <c r="E85" s="3">
        <v>98374.47</v>
      </c>
      <c r="F85" s="3">
        <v>89188.15</v>
      </c>
      <c r="G85" s="3">
        <v>81838.63</v>
      </c>
      <c r="H85" s="3">
        <v>81778.720000000001</v>
      </c>
      <c r="I85" s="3">
        <v>82564.37</v>
      </c>
      <c r="J85" s="3">
        <v>82763.78</v>
      </c>
      <c r="K85" s="3">
        <v>77215.960000000006</v>
      </c>
      <c r="L85" s="3">
        <v>76990.11</v>
      </c>
      <c r="M85" s="3">
        <v>75818.38</v>
      </c>
      <c r="N85" s="3">
        <v>96158.65</v>
      </c>
    </row>
    <row r="86" spans="1:14" x14ac:dyDescent="0.2">
      <c r="A86" s="3" t="s">
        <v>1040</v>
      </c>
      <c r="B86" s="3" t="s">
        <v>1112</v>
      </c>
      <c r="C86" s="3">
        <v>2431.25</v>
      </c>
      <c r="D86" s="3">
        <v>0</v>
      </c>
      <c r="E86" s="3">
        <v>0</v>
      </c>
      <c r="F86" s="3">
        <v>7942.28</v>
      </c>
      <c r="G86" s="3">
        <v>3800</v>
      </c>
      <c r="H86" s="3">
        <v>9888.9599999999991</v>
      </c>
      <c r="I86" s="3">
        <v>2165.59</v>
      </c>
      <c r="J86" s="3">
        <v>4172.17</v>
      </c>
      <c r="K86" s="3">
        <v>607.83000000000004</v>
      </c>
      <c r="L86" s="3">
        <v>1600</v>
      </c>
      <c r="M86" s="3">
        <v>833.91</v>
      </c>
      <c r="N86" s="3">
        <v>3040.18</v>
      </c>
    </row>
    <row r="87" spans="1:14" x14ac:dyDescent="0.2">
      <c r="A87" s="3" t="s">
        <v>1037</v>
      </c>
      <c r="B87" s="3" t="s">
        <v>1113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 t="s">
        <v>1114</v>
      </c>
      <c r="L87" s="3">
        <v>24960</v>
      </c>
      <c r="M87" s="3">
        <v>0</v>
      </c>
      <c r="N87" s="3">
        <v>1134.55</v>
      </c>
    </row>
    <row r="88" spans="1:14" x14ac:dyDescent="0.2">
      <c r="A88" s="3" t="s">
        <v>1040</v>
      </c>
      <c r="B88" s="3" t="s">
        <v>1115</v>
      </c>
      <c r="C88" s="3">
        <v>0</v>
      </c>
      <c r="D88" s="3">
        <v>0</v>
      </c>
      <c r="E88" s="3">
        <v>1190.0999999999999</v>
      </c>
      <c r="F88" s="3">
        <v>2262.6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313.88</v>
      </c>
    </row>
    <row r="89" spans="1:14" x14ac:dyDescent="0.2">
      <c r="A89" s="3" t="s">
        <v>1040</v>
      </c>
      <c r="B89" s="3" t="s">
        <v>1116</v>
      </c>
      <c r="C89" s="3">
        <v>718.93</v>
      </c>
      <c r="D89" s="3">
        <v>718.93</v>
      </c>
      <c r="E89" s="3">
        <v>1437.86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261.43</v>
      </c>
    </row>
    <row r="90" spans="1:14" x14ac:dyDescent="0.2">
      <c r="A90" s="3" t="s">
        <v>1037</v>
      </c>
      <c r="B90" s="3" t="s">
        <v>1117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1620</v>
      </c>
      <c r="I90" s="3">
        <v>13404.96</v>
      </c>
      <c r="J90" s="3">
        <v>0</v>
      </c>
      <c r="K90" s="3">
        <v>0</v>
      </c>
      <c r="L90" s="3">
        <v>0</v>
      </c>
      <c r="M90" s="3">
        <v>0</v>
      </c>
      <c r="N90" s="3">
        <v>1365.91</v>
      </c>
    </row>
    <row r="91" spans="1:14" x14ac:dyDescent="0.2">
      <c r="A91" s="3" t="s">
        <v>1037</v>
      </c>
      <c r="B91" s="3" t="s">
        <v>1118</v>
      </c>
      <c r="C91" s="3">
        <v>0</v>
      </c>
      <c r="D91" s="3">
        <v>1119.77</v>
      </c>
      <c r="E91" s="3">
        <v>366.14</v>
      </c>
      <c r="F91" s="3">
        <v>366.14</v>
      </c>
      <c r="G91" s="3">
        <v>366.14</v>
      </c>
      <c r="H91" s="3">
        <v>366.14</v>
      </c>
      <c r="I91" s="3">
        <v>366.14</v>
      </c>
      <c r="J91" s="3">
        <v>366.14</v>
      </c>
      <c r="K91" s="3">
        <v>328.38</v>
      </c>
      <c r="L91" s="3">
        <v>328.38</v>
      </c>
      <c r="M91" s="3">
        <v>328.38</v>
      </c>
      <c r="N91" s="3">
        <v>391.07</v>
      </c>
    </row>
    <row r="92" spans="1:14" x14ac:dyDescent="0.2">
      <c r="A92" s="3" t="s">
        <v>1037</v>
      </c>
      <c r="B92" s="3" t="s">
        <v>1119</v>
      </c>
      <c r="C92" s="3">
        <v>314037.88</v>
      </c>
      <c r="D92" s="3">
        <v>314037.88</v>
      </c>
      <c r="E92" s="3">
        <v>314037.88</v>
      </c>
      <c r="F92" s="3">
        <v>314037.88</v>
      </c>
      <c r="G92" s="3">
        <v>314037.88</v>
      </c>
      <c r="H92" s="3">
        <v>314037.88</v>
      </c>
      <c r="I92" s="3">
        <v>314037.88</v>
      </c>
      <c r="J92" s="3">
        <v>314037.88</v>
      </c>
      <c r="K92" s="3">
        <v>314037.88</v>
      </c>
      <c r="L92" s="3">
        <v>314037.88</v>
      </c>
      <c r="M92" s="3">
        <v>314037.88</v>
      </c>
      <c r="N92" s="3">
        <v>314037.88</v>
      </c>
    </row>
    <row r="93" spans="1:14" x14ac:dyDescent="0.2">
      <c r="A93" s="3" t="s">
        <v>1042</v>
      </c>
      <c r="B93" s="3" t="s">
        <v>1120</v>
      </c>
      <c r="C93" s="3">
        <v>1773.44</v>
      </c>
      <c r="D93" s="3" t="s">
        <v>1121</v>
      </c>
      <c r="E93" s="3">
        <v>0</v>
      </c>
      <c r="F93" s="3">
        <v>0</v>
      </c>
      <c r="G93" s="3">
        <v>95314.44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441.87</v>
      </c>
    </row>
    <row r="94" spans="1:14" x14ac:dyDescent="0.2">
      <c r="A94" s="3" t="s">
        <v>1042</v>
      </c>
      <c r="B94" s="3" t="s">
        <v>1122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50000</v>
      </c>
      <c r="I94" s="3">
        <v>0</v>
      </c>
      <c r="J94" s="3">
        <v>350000</v>
      </c>
      <c r="K94" s="3">
        <v>0</v>
      </c>
      <c r="L94" s="3">
        <v>0</v>
      </c>
      <c r="M94" s="3">
        <v>0</v>
      </c>
      <c r="N94" s="3">
        <v>36363.64</v>
      </c>
    </row>
    <row r="95" spans="1:14" x14ac:dyDescent="0.2">
      <c r="A95" s="3" t="s">
        <v>1062</v>
      </c>
      <c r="B95" s="3" t="s">
        <v>1123</v>
      </c>
      <c r="C95" s="3">
        <v>0</v>
      </c>
      <c r="D95" s="3">
        <v>575</v>
      </c>
      <c r="E95" s="3">
        <v>0</v>
      </c>
      <c r="F95" s="3">
        <v>0</v>
      </c>
      <c r="G95" s="3">
        <v>0</v>
      </c>
      <c r="H95" s="3">
        <v>0</v>
      </c>
      <c r="I95" s="3">
        <v>575</v>
      </c>
      <c r="J95" s="3">
        <v>0</v>
      </c>
      <c r="K95" s="3">
        <v>2300</v>
      </c>
      <c r="L95" s="3">
        <v>0</v>
      </c>
      <c r="M95" s="3">
        <v>1437.5</v>
      </c>
      <c r="N95" s="3">
        <v>444.32</v>
      </c>
    </row>
    <row r="96" spans="1:14" x14ac:dyDescent="0.2">
      <c r="A96" s="3" t="s">
        <v>1062</v>
      </c>
      <c r="B96" s="3" t="s">
        <v>1124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10250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931.82</v>
      </c>
    </row>
    <row r="97" spans="1:14" x14ac:dyDescent="0.2">
      <c r="A97" s="3" t="s">
        <v>1040</v>
      </c>
      <c r="B97" s="3" t="s">
        <v>1125</v>
      </c>
      <c r="C97" s="3">
        <v>1463.16</v>
      </c>
      <c r="D97" s="3">
        <v>3281.84</v>
      </c>
      <c r="E97" s="3">
        <v>3911.97</v>
      </c>
      <c r="F97" s="3">
        <v>1789.91</v>
      </c>
      <c r="G97" s="3">
        <v>5244.4</v>
      </c>
      <c r="H97" s="3">
        <v>0</v>
      </c>
      <c r="I97" s="3">
        <v>4022.51</v>
      </c>
      <c r="J97" s="3">
        <v>3175.51</v>
      </c>
      <c r="K97" s="3">
        <v>4892.22</v>
      </c>
      <c r="L97" s="3">
        <v>7124.28</v>
      </c>
      <c r="M97" s="3">
        <v>5589.51</v>
      </c>
      <c r="N97" s="3">
        <v>3681.39</v>
      </c>
    </row>
    <row r="98" spans="1:14" x14ac:dyDescent="0.2">
      <c r="A98" s="3" t="s">
        <v>1040</v>
      </c>
      <c r="B98" s="3" t="s">
        <v>1072</v>
      </c>
      <c r="C98" s="3">
        <v>191.17</v>
      </c>
      <c r="D98" s="3">
        <v>191.17</v>
      </c>
      <c r="E98" s="3">
        <v>191.17</v>
      </c>
      <c r="F98" s="3">
        <v>191.17</v>
      </c>
      <c r="G98" s="3">
        <v>177.33</v>
      </c>
      <c r="H98" s="3">
        <v>177.33</v>
      </c>
      <c r="I98" s="3">
        <v>177.33</v>
      </c>
      <c r="J98" s="3">
        <v>177.33</v>
      </c>
      <c r="K98" s="3">
        <v>177.33</v>
      </c>
      <c r="L98" s="3">
        <v>177.33</v>
      </c>
      <c r="M98" s="3">
        <v>177.33</v>
      </c>
      <c r="N98" s="3">
        <v>182.36</v>
      </c>
    </row>
    <row r="99" spans="1:14" x14ac:dyDescent="0.2">
      <c r="A99" s="3" t="s">
        <v>1040</v>
      </c>
      <c r="B99" s="3" t="s">
        <v>1126</v>
      </c>
      <c r="C99" s="3">
        <v>600</v>
      </c>
      <c r="D99" s="3">
        <v>600</v>
      </c>
      <c r="E99" s="3">
        <v>600</v>
      </c>
      <c r="F99" s="3">
        <v>600</v>
      </c>
      <c r="G99" s="3">
        <v>600</v>
      </c>
      <c r="H99" s="3">
        <v>600</v>
      </c>
      <c r="I99" s="3">
        <v>600</v>
      </c>
      <c r="J99" s="3">
        <v>600</v>
      </c>
      <c r="K99" s="3">
        <v>600</v>
      </c>
      <c r="L99" s="3">
        <v>600</v>
      </c>
      <c r="M99" s="3">
        <v>600</v>
      </c>
      <c r="N99" s="3">
        <v>600</v>
      </c>
    </row>
    <row r="100" spans="1:14" x14ac:dyDescent="0.2">
      <c r="A100" s="3" t="s">
        <v>1037</v>
      </c>
      <c r="B100" s="3" t="s">
        <v>1127</v>
      </c>
      <c r="C100" s="3">
        <v>15043.78</v>
      </c>
      <c r="D100" s="3">
        <v>17021.080000000002</v>
      </c>
      <c r="E100" s="3">
        <v>12118.18</v>
      </c>
      <c r="F100" s="3">
        <v>12147.19</v>
      </c>
      <c r="G100" s="3">
        <v>13224.43</v>
      </c>
      <c r="H100" s="3">
        <v>10516.5</v>
      </c>
      <c r="I100" s="3">
        <v>10459.969999999999</v>
      </c>
      <c r="J100" s="3">
        <v>10741.66</v>
      </c>
      <c r="K100" s="3">
        <v>8823.9</v>
      </c>
      <c r="L100" s="3">
        <v>7350.33</v>
      </c>
      <c r="M100" s="3">
        <v>0</v>
      </c>
      <c r="N100" s="3">
        <v>10677</v>
      </c>
    </row>
    <row r="101" spans="1:14" x14ac:dyDescent="0.2">
      <c r="A101" s="3" t="s">
        <v>1042</v>
      </c>
      <c r="B101" s="3" t="s">
        <v>1128</v>
      </c>
      <c r="C101" s="3">
        <v>0</v>
      </c>
      <c r="D101" s="3">
        <v>0</v>
      </c>
      <c r="E101" s="3">
        <v>0</v>
      </c>
      <c r="F101" s="3">
        <v>17110</v>
      </c>
      <c r="G101" s="3">
        <v>745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1623.18</v>
      </c>
    </row>
  </sheetData>
  <autoFilter ref="A4:N101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072BA"/>
  </sheetPr>
  <dimension ref="A1:G6203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7" x14ac:dyDescent="0.2">
      <c r="A1" t="s">
        <v>1129</v>
      </c>
    </row>
    <row r="2" spans="1:7" x14ac:dyDescent="0.2">
      <c r="F2" s="1">
        <f>SUBTOTAL(9,F5:F6203)</f>
        <v>-3178777.8700000024</v>
      </c>
      <c r="G2" s="1">
        <f>SUBTOTAL(9,G5:G6203)</f>
        <v>38835093.820000082</v>
      </c>
    </row>
    <row r="4" spans="1:7" x14ac:dyDescent="0.2">
      <c r="A4" s="2" t="s">
        <v>1130</v>
      </c>
      <c r="B4" s="2" t="s">
        <v>1131</v>
      </c>
      <c r="C4" s="2" t="s">
        <v>4</v>
      </c>
      <c r="D4" s="2" t="s">
        <v>1132</v>
      </c>
      <c r="E4" s="2" t="s">
        <v>1133</v>
      </c>
      <c r="F4" s="2" t="s">
        <v>1134</v>
      </c>
      <c r="G4" s="2" t="s">
        <v>1135</v>
      </c>
    </row>
    <row r="5" spans="1:7" x14ac:dyDescent="0.2">
      <c r="A5" s="3" t="s">
        <v>1037</v>
      </c>
      <c r="B5" s="4">
        <v>44286</v>
      </c>
      <c r="C5" s="3" t="s">
        <v>1136</v>
      </c>
      <c r="D5" s="3" t="s">
        <v>1137</v>
      </c>
      <c r="E5" s="3" t="s">
        <v>1047</v>
      </c>
      <c r="F5" s="3">
        <v>5750</v>
      </c>
      <c r="G5" s="3">
        <v>5750</v>
      </c>
    </row>
    <row r="6" spans="1:7" x14ac:dyDescent="0.2">
      <c r="A6" s="3" t="s">
        <v>1037</v>
      </c>
      <c r="B6" s="4">
        <v>44286</v>
      </c>
      <c r="C6" s="3" t="s">
        <v>1136</v>
      </c>
      <c r="D6" s="3" t="s">
        <v>1138</v>
      </c>
      <c r="E6" s="3" t="s">
        <v>1139</v>
      </c>
      <c r="F6" s="3">
        <v>100</v>
      </c>
      <c r="G6" s="3">
        <v>100</v>
      </c>
    </row>
    <row r="7" spans="1:7" x14ac:dyDescent="0.2">
      <c r="A7" s="3" t="s">
        <v>1037</v>
      </c>
      <c r="B7" s="4">
        <v>44286</v>
      </c>
      <c r="C7" s="3" t="s">
        <v>1140</v>
      </c>
      <c r="D7" s="3" t="s">
        <v>1141</v>
      </c>
      <c r="E7" s="3" t="s">
        <v>1142</v>
      </c>
      <c r="F7" s="3">
        <v>-100</v>
      </c>
      <c r="G7" s="3">
        <v>-100</v>
      </c>
    </row>
    <row r="8" spans="1:7" x14ac:dyDescent="0.2">
      <c r="A8" s="3" t="s">
        <v>1037</v>
      </c>
      <c r="B8" s="4">
        <v>44286</v>
      </c>
      <c r="C8" s="3" t="s">
        <v>1143</v>
      </c>
      <c r="D8" s="3" t="s">
        <v>1144</v>
      </c>
      <c r="E8" s="3" t="s">
        <v>1145</v>
      </c>
      <c r="F8" s="3">
        <v>-300000</v>
      </c>
      <c r="G8" s="3">
        <v>-300000</v>
      </c>
    </row>
    <row r="9" spans="1:7" x14ac:dyDescent="0.2">
      <c r="A9" s="3" t="s">
        <v>1037</v>
      </c>
      <c r="B9" s="4">
        <v>44286</v>
      </c>
      <c r="C9" s="3" t="s">
        <v>1143</v>
      </c>
      <c r="D9" s="3" t="s">
        <v>1146</v>
      </c>
      <c r="E9" s="3" t="s">
        <v>1147</v>
      </c>
      <c r="F9" s="3">
        <v>30000</v>
      </c>
      <c r="G9" s="3">
        <v>30000</v>
      </c>
    </row>
    <row r="10" spans="1:7" x14ac:dyDescent="0.2">
      <c r="A10" s="3" t="s">
        <v>1037</v>
      </c>
      <c r="B10" s="4">
        <v>44286</v>
      </c>
      <c r="C10" s="3" t="s">
        <v>1148</v>
      </c>
      <c r="D10" s="3" t="s">
        <v>1149</v>
      </c>
      <c r="E10" s="3" t="s">
        <v>1150</v>
      </c>
      <c r="F10" s="3">
        <v>54000</v>
      </c>
      <c r="G10" s="3">
        <v>54000</v>
      </c>
    </row>
    <row r="11" spans="1:7" x14ac:dyDescent="0.2">
      <c r="A11" s="3" t="s">
        <v>1037</v>
      </c>
      <c r="B11" s="4">
        <v>44286</v>
      </c>
      <c r="C11" s="3" t="s">
        <v>1148</v>
      </c>
      <c r="D11" s="3" t="s">
        <v>1151</v>
      </c>
      <c r="E11" s="3" t="s">
        <v>1152</v>
      </c>
      <c r="F11" s="3">
        <v>23034.26</v>
      </c>
      <c r="G11" s="3">
        <v>23034.26</v>
      </c>
    </row>
    <row r="12" spans="1:7" x14ac:dyDescent="0.2">
      <c r="A12" s="3" t="s">
        <v>1037</v>
      </c>
      <c r="B12" s="4">
        <v>44286</v>
      </c>
      <c r="C12" s="3" t="s">
        <v>1148</v>
      </c>
      <c r="D12" s="3" t="s">
        <v>1153</v>
      </c>
      <c r="E12" s="3" t="s">
        <v>1154</v>
      </c>
      <c r="F12" s="3">
        <v>200000</v>
      </c>
      <c r="G12" s="3">
        <v>200000</v>
      </c>
    </row>
    <row r="13" spans="1:7" x14ac:dyDescent="0.2">
      <c r="A13" s="3" t="s">
        <v>1037</v>
      </c>
      <c r="B13" s="4">
        <v>44286</v>
      </c>
      <c r="C13" s="3" t="s">
        <v>1148</v>
      </c>
      <c r="D13" s="3" t="s">
        <v>1155</v>
      </c>
      <c r="E13" s="3" t="s">
        <v>1156</v>
      </c>
      <c r="F13" s="3">
        <v>7900</v>
      </c>
      <c r="G13" s="3">
        <v>7900</v>
      </c>
    </row>
    <row r="14" spans="1:7" x14ac:dyDescent="0.2">
      <c r="A14" s="3" t="s">
        <v>1037</v>
      </c>
      <c r="B14" s="4">
        <v>44286</v>
      </c>
      <c r="C14" s="3" t="s">
        <v>1148</v>
      </c>
      <c r="D14" s="3" t="s">
        <v>1157</v>
      </c>
      <c r="E14" s="3" t="s">
        <v>1158</v>
      </c>
      <c r="F14" s="3">
        <v>11150100</v>
      </c>
      <c r="G14" s="3">
        <v>25505236.609999999</v>
      </c>
    </row>
    <row r="15" spans="1:7" x14ac:dyDescent="0.2">
      <c r="A15" s="3" t="s">
        <v>1037</v>
      </c>
      <c r="B15" s="4">
        <v>44286</v>
      </c>
      <c r="C15" s="3" t="s">
        <v>1143</v>
      </c>
      <c r="D15" s="3" t="s">
        <v>1159</v>
      </c>
      <c r="E15" s="3" t="s">
        <v>1160</v>
      </c>
      <c r="F15" s="3">
        <v>-11182339.4</v>
      </c>
      <c r="G15" s="3">
        <v>-25537476.010000002</v>
      </c>
    </row>
    <row r="16" spans="1:7" x14ac:dyDescent="0.2">
      <c r="A16" s="3" t="s">
        <v>1037</v>
      </c>
      <c r="B16" s="4">
        <v>44286</v>
      </c>
      <c r="C16" s="3" t="s">
        <v>1143</v>
      </c>
      <c r="D16" s="3" t="s">
        <v>1161</v>
      </c>
      <c r="E16" s="3" t="s">
        <v>1162</v>
      </c>
      <c r="F16" s="3">
        <v>11555.14</v>
      </c>
      <c r="G16" s="3">
        <v>11555.14</v>
      </c>
    </row>
    <row r="17" spans="1:7" x14ac:dyDescent="0.2">
      <c r="A17" s="3" t="s">
        <v>1037</v>
      </c>
      <c r="B17" s="4">
        <v>44316</v>
      </c>
      <c r="C17" s="3" t="s">
        <v>1136</v>
      </c>
      <c r="D17" s="3" t="s">
        <v>1137</v>
      </c>
      <c r="E17" s="3" t="s">
        <v>1047</v>
      </c>
      <c r="F17" s="3">
        <v>0</v>
      </c>
      <c r="G17" s="3">
        <v>5750</v>
      </c>
    </row>
    <row r="18" spans="1:7" x14ac:dyDescent="0.2">
      <c r="A18" s="3" t="s">
        <v>1037</v>
      </c>
      <c r="B18" s="4">
        <v>44316</v>
      </c>
      <c r="C18" s="3" t="s">
        <v>1136</v>
      </c>
      <c r="D18" s="3" t="s">
        <v>1163</v>
      </c>
      <c r="E18" s="3" t="s">
        <v>1053</v>
      </c>
      <c r="F18" s="3">
        <v>140.21</v>
      </c>
      <c r="G18" s="3">
        <v>140.21</v>
      </c>
    </row>
    <row r="19" spans="1:7" x14ac:dyDescent="0.2">
      <c r="A19" s="3" t="s">
        <v>1037</v>
      </c>
      <c r="B19" s="4">
        <v>44316</v>
      </c>
      <c r="C19" s="3" t="s">
        <v>1136</v>
      </c>
      <c r="D19" s="3" t="s">
        <v>1164</v>
      </c>
      <c r="E19" s="3" t="s">
        <v>1099</v>
      </c>
      <c r="F19" s="3">
        <v>250</v>
      </c>
      <c r="G19" s="3">
        <v>250</v>
      </c>
    </row>
    <row r="20" spans="1:7" x14ac:dyDescent="0.2">
      <c r="A20" s="3" t="s">
        <v>1037</v>
      </c>
      <c r="B20" s="4">
        <v>44316</v>
      </c>
      <c r="C20" s="3" t="s">
        <v>1136</v>
      </c>
      <c r="D20" s="3" t="s">
        <v>1138</v>
      </c>
      <c r="E20" s="3" t="s">
        <v>1139</v>
      </c>
      <c r="F20" s="3">
        <v>0</v>
      </c>
      <c r="G20" s="3">
        <v>100</v>
      </c>
    </row>
    <row r="21" spans="1:7" x14ac:dyDescent="0.2">
      <c r="A21" s="3" t="s">
        <v>1037</v>
      </c>
      <c r="B21" s="4">
        <v>44316</v>
      </c>
      <c r="C21" s="3" t="s">
        <v>1140</v>
      </c>
      <c r="D21" s="3" t="s">
        <v>1141</v>
      </c>
      <c r="E21" s="3" t="s">
        <v>1142</v>
      </c>
      <c r="F21" s="3">
        <v>0</v>
      </c>
      <c r="G21" s="3">
        <v>-100</v>
      </c>
    </row>
    <row r="22" spans="1:7" x14ac:dyDescent="0.2">
      <c r="A22" s="3" t="s">
        <v>1037</v>
      </c>
      <c r="B22" s="4">
        <v>44316</v>
      </c>
      <c r="C22" s="3" t="s">
        <v>1143</v>
      </c>
      <c r="D22" s="3" t="s">
        <v>1144</v>
      </c>
      <c r="E22" s="3" t="s">
        <v>1145</v>
      </c>
      <c r="F22" s="3">
        <v>-15250</v>
      </c>
      <c r="G22" s="3">
        <v>-315250</v>
      </c>
    </row>
    <row r="23" spans="1:7" x14ac:dyDescent="0.2">
      <c r="A23" s="3" t="s">
        <v>1037</v>
      </c>
      <c r="B23" s="4">
        <v>44316</v>
      </c>
      <c r="C23" s="3" t="s">
        <v>1143</v>
      </c>
      <c r="D23" s="3" t="s">
        <v>1146</v>
      </c>
      <c r="E23" s="3" t="s">
        <v>1147</v>
      </c>
      <c r="F23" s="3">
        <v>0</v>
      </c>
      <c r="G23" s="3">
        <v>30000</v>
      </c>
    </row>
    <row r="24" spans="1:7" x14ac:dyDescent="0.2">
      <c r="A24" s="3" t="s">
        <v>1037</v>
      </c>
      <c r="B24" s="4">
        <v>44316</v>
      </c>
      <c r="C24" s="3" t="s">
        <v>1148</v>
      </c>
      <c r="D24" s="3" t="s">
        <v>1165</v>
      </c>
      <c r="E24" s="3" t="s">
        <v>1166</v>
      </c>
      <c r="F24" s="3">
        <v>20000</v>
      </c>
      <c r="G24" s="3">
        <v>20000</v>
      </c>
    </row>
    <row r="25" spans="1:7" x14ac:dyDescent="0.2">
      <c r="A25" s="3" t="s">
        <v>1037</v>
      </c>
      <c r="B25" s="4">
        <v>44316</v>
      </c>
      <c r="C25" s="3" t="s">
        <v>1148</v>
      </c>
      <c r="D25" s="3" t="s">
        <v>1149</v>
      </c>
      <c r="E25" s="3" t="s">
        <v>1150</v>
      </c>
      <c r="F25" s="3">
        <v>0</v>
      </c>
      <c r="G25" s="3">
        <v>54000</v>
      </c>
    </row>
    <row r="26" spans="1:7" x14ac:dyDescent="0.2">
      <c r="A26" s="3" t="s">
        <v>1037</v>
      </c>
      <c r="B26" s="4">
        <v>44316</v>
      </c>
      <c r="C26" s="3" t="s">
        <v>1148</v>
      </c>
      <c r="D26" s="3" t="s">
        <v>1167</v>
      </c>
      <c r="E26" s="3" t="s">
        <v>1168</v>
      </c>
      <c r="F26" s="3">
        <v>39000</v>
      </c>
      <c r="G26" s="3">
        <v>39000</v>
      </c>
    </row>
    <row r="27" spans="1:7" x14ac:dyDescent="0.2">
      <c r="A27" s="3" t="s">
        <v>1037</v>
      </c>
      <c r="B27" s="4">
        <v>44316</v>
      </c>
      <c r="C27" s="3" t="s">
        <v>1148</v>
      </c>
      <c r="D27" s="3" t="s">
        <v>1151</v>
      </c>
      <c r="E27" s="3" t="s">
        <v>1152</v>
      </c>
      <c r="F27" s="3">
        <v>0</v>
      </c>
      <c r="G27" s="3">
        <v>23034.26</v>
      </c>
    </row>
    <row r="28" spans="1:7" x14ac:dyDescent="0.2">
      <c r="A28" s="3" t="s">
        <v>1037</v>
      </c>
      <c r="B28" s="4">
        <v>44316</v>
      </c>
      <c r="C28" s="3" t="s">
        <v>1148</v>
      </c>
      <c r="D28" s="3" t="s">
        <v>1153</v>
      </c>
      <c r="E28" s="3" t="s">
        <v>1154</v>
      </c>
      <c r="F28" s="3">
        <v>0</v>
      </c>
      <c r="G28" s="3">
        <v>200000</v>
      </c>
    </row>
    <row r="29" spans="1:7" x14ac:dyDescent="0.2">
      <c r="A29" s="3" t="s">
        <v>1037</v>
      </c>
      <c r="B29" s="4">
        <v>44316</v>
      </c>
      <c r="C29" s="3" t="s">
        <v>1148</v>
      </c>
      <c r="D29" s="3" t="s">
        <v>1155</v>
      </c>
      <c r="E29" s="3" t="s">
        <v>1156</v>
      </c>
      <c r="F29" s="3">
        <v>484.79</v>
      </c>
      <c r="G29" s="3">
        <v>8384.7900000000009</v>
      </c>
    </row>
    <row r="30" spans="1:7" x14ac:dyDescent="0.2">
      <c r="A30" s="3" t="s">
        <v>1037</v>
      </c>
      <c r="B30" s="4">
        <v>44316</v>
      </c>
      <c r="C30" s="3" t="s">
        <v>1148</v>
      </c>
      <c r="D30" s="3" t="s">
        <v>1157</v>
      </c>
      <c r="E30" s="3" t="s">
        <v>1158</v>
      </c>
      <c r="F30" s="3">
        <v>2788000</v>
      </c>
      <c r="G30" s="3">
        <v>28293236.609999999</v>
      </c>
    </row>
    <row r="31" spans="1:7" x14ac:dyDescent="0.2">
      <c r="A31" s="3" t="s">
        <v>1037</v>
      </c>
      <c r="B31" s="4">
        <v>44316</v>
      </c>
      <c r="C31" s="3" t="s">
        <v>1143</v>
      </c>
      <c r="D31" s="3" t="s">
        <v>1159</v>
      </c>
      <c r="E31" s="3" t="s">
        <v>1160</v>
      </c>
      <c r="F31" s="3">
        <v>-2841475</v>
      </c>
      <c r="G31" s="3">
        <v>-28378951.010000002</v>
      </c>
    </row>
    <row r="32" spans="1:7" x14ac:dyDescent="0.2">
      <c r="A32" s="3" t="s">
        <v>1037</v>
      </c>
      <c r="B32" s="4">
        <v>44316</v>
      </c>
      <c r="C32" s="3" t="s">
        <v>1143</v>
      </c>
      <c r="D32" s="3" t="s">
        <v>1161</v>
      </c>
      <c r="E32" s="3" t="s">
        <v>1162</v>
      </c>
      <c r="F32" s="3">
        <v>8850</v>
      </c>
      <c r="G32" s="3">
        <v>20405.14</v>
      </c>
    </row>
    <row r="33" spans="1:7" x14ac:dyDescent="0.2">
      <c r="A33" s="3" t="s">
        <v>1037</v>
      </c>
      <c r="B33" s="4">
        <v>44347</v>
      </c>
      <c r="C33" s="3" t="s">
        <v>1136</v>
      </c>
      <c r="D33" s="3" t="s">
        <v>1137</v>
      </c>
      <c r="E33" s="3" t="s">
        <v>1047</v>
      </c>
      <c r="F33" s="3">
        <v>0</v>
      </c>
      <c r="G33" s="3">
        <v>5750</v>
      </c>
    </row>
    <row r="34" spans="1:7" x14ac:dyDescent="0.2">
      <c r="A34" s="3" t="s">
        <v>1037</v>
      </c>
      <c r="B34" s="4">
        <v>44347</v>
      </c>
      <c r="C34" s="3" t="s">
        <v>1136</v>
      </c>
      <c r="D34" s="3" t="s">
        <v>1163</v>
      </c>
      <c r="E34" s="3" t="s">
        <v>1053</v>
      </c>
      <c r="F34" s="3">
        <v>116.5</v>
      </c>
      <c r="G34" s="3">
        <v>256.70999999999998</v>
      </c>
    </row>
    <row r="35" spans="1:7" x14ac:dyDescent="0.2">
      <c r="A35" s="3" t="s">
        <v>1037</v>
      </c>
      <c r="B35" s="4">
        <v>44347</v>
      </c>
      <c r="C35" s="3" t="s">
        <v>1136</v>
      </c>
      <c r="D35" s="3" t="s">
        <v>1164</v>
      </c>
      <c r="E35" s="3" t="s">
        <v>1099</v>
      </c>
      <c r="F35" s="3">
        <v>0</v>
      </c>
      <c r="G35" s="3">
        <v>250</v>
      </c>
    </row>
    <row r="36" spans="1:7" x14ac:dyDescent="0.2">
      <c r="A36" s="3" t="s">
        <v>1037</v>
      </c>
      <c r="B36" s="4">
        <v>44347</v>
      </c>
      <c r="C36" s="3" t="s">
        <v>1136</v>
      </c>
      <c r="D36" s="3" t="s">
        <v>1169</v>
      </c>
      <c r="E36" s="3" t="s">
        <v>1080</v>
      </c>
      <c r="F36" s="3">
        <v>765</v>
      </c>
      <c r="G36" s="3">
        <v>765</v>
      </c>
    </row>
    <row r="37" spans="1:7" x14ac:dyDescent="0.2">
      <c r="A37" s="3" t="s">
        <v>1037</v>
      </c>
      <c r="B37" s="4">
        <v>44347</v>
      </c>
      <c r="C37" s="3" t="s">
        <v>1136</v>
      </c>
      <c r="D37" s="3" t="s">
        <v>1138</v>
      </c>
      <c r="E37" s="3" t="s">
        <v>1139</v>
      </c>
      <c r="F37" s="3">
        <v>0</v>
      </c>
      <c r="G37" s="3">
        <v>100</v>
      </c>
    </row>
    <row r="38" spans="1:7" x14ac:dyDescent="0.2">
      <c r="A38" s="3" t="s">
        <v>1037</v>
      </c>
      <c r="B38" s="4">
        <v>44347</v>
      </c>
      <c r="C38" s="3" t="s">
        <v>1140</v>
      </c>
      <c r="D38" s="3" t="s">
        <v>1141</v>
      </c>
      <c r="E38" s="3" t="s">
        <v>1142</v>
      </c>
      <c r="F38" s="3">
        <v>0</v>
      </c>
      <c r="G38" s="3">
        <v>-100</v>
      </c>
    </row>
    <row r="39" spans="1:7" x14ac:dyDescent="0.2">
      <c r="A39" s="3" t="s">
        <v>1037</v>
      </c>
      <c r="B39" s="4">
        <v>44347</v>
      </c>
      <c r="C39" s="3" t="s">
        <v>1143</v>
      </c>
      <c r="D39" s="3" t="s">
        <v>1144</v>
      </c>
      <c r="E39" s="3" t="s">
        <v>1145</v>
      </c>
      <c r="F39" s="3">
        <v>0</v>
      </c>
      <c r="G39" s="3">
        <v>-315250</v>
      </c>
    </row>
    <row r="40" spans="1:7" x14ac:dyDescent="0.2">
      <c r="A40" s="3" t="s">
        <v>1037</v>
      </c>
      <c r="B40" s="4">
        <v>44347</v>
      </c>
      <c r="C40" s="3" t="s">
        <v>1143</v>
      </c>
      <c r="D40" s="3" t="s">
        <v>1146</v>
      </c>
      <c r="E40" s="3" t="s">
        <v>1147</v>
      </c>
      <c r="F40" s="3">
        <v>0</v>
      </c>
      <c r="G40" s="3">
        <v>30000</v>
      </c>
    </row>
    <row r="41" spans="1:7" x14ac:dyDescent="0.2">
      <c r="A41" s="3" t="s">
        <v>1037</v>
      </c>
      <c r="B41" s="4">
        <v>44347</v>
      </c>
      <c r="C41" s="3" t="s">
        <v>1148</v>
      </c>
      <c r="D41" s="3" t="s">
        <v>1165</v>
      </c>
      <c r="E41" s="3" t="s">
        <v>1166</v>
      </c>
      <c r="F41" s="3">
        <v>0</v>
      </c>
      <c r="G41" s="3">
        <v>20000</v>
      </c>
    </row>
    <row r="42" spans="1:7" x14ac:dyDescent="0.2">
      <c r="A42" s="3" t="s">
        <v>1037</v>
      </c>
      <c r="B42" s="4">
        <v>44347</v>
      </c>
      <c r="C42" s="3" t="s">
        <v>1148</v>
      </c>
      <c r="D42" s="3" t="s">
        <v>1149</v>
      </c>
      <c r="E42" s="3" t="s">
        <v>1150</v>
      </c>
      <c r="F42" s="3">
        <v>0</v>
      </c>
      <c r="G42" s="3">
        <v>54000</v>
      </c>
    </row>
    <row r="43" spans="1:7" x14ac:dyDescent="0.2">
      <c r="A43" s="3" t="s">
        <v>1037</v>
      </c>
      <c r="B43" s="4">
        <v>44347</v>
      </c>
      <c r="C43" s="3" t="s">
        <v>1148</v>
      </c>
      <c r="D43" s="3" t="s">
        <v>1170</v>
      </c>
      <c r="E43" s="3" t="s">
        <v>1171</v>
      </c>
      <c r="F43" s="3">
        <v>4510</v>
      </c>
      <c r="G43" s="3">
        <v>4510</v>
      </c>
    </row>
    <row r="44" spans="1:7" x14ac:dyDescent="0.2">
      <c r="A44" s="3" t="s">
        <v>1037</v>
      </c>
      <c r="B44" s="4">
        <v>44347</v>
      </c>
      <c r="C44" s="3" t="s">
        <v>1148</v>
      </c>
      <c r="D44" s="3" t="s">
        <v>1172</v>
      </c>
      <c r="E44" s="3" t="s">
        <v>1173</v>
      </c>
      <c r="F44" s="3">
        <v>7500</v>
      </c>
      <c r="G44" s="3">
        <v>7500</v>
      </c>
    </row>
    <row r="45" spans="1:7" x14ac:dyDescent="0.2">
      <c r="A45" s="3" t="s">
        <v>1037</v>
      </c>
      <c r="B45" s="4">
        <v>44347</v>
      </c>
      <c r="C45" s="3" t="s">
        <v>1148</v>
      </c>
      <c r="D45" s="3" t="s">
        <v>1167</v>
      </c>
      <c r="E45" s="3" t="s">
        <v>1168</v>
      </c>
      <c r="F45" s="3">
        <v>0</v>
      </c>
      <c r="G45" s="3">
        <v>39000</v>
      </c>
    </row>
    <row r="46" spans="1:7" x14ac:dyDescent="0.2">
      <c r="A46" s="3" t="s">
        <v>1037</v>
      </c>
      <c r="B46" s="4">
        <v>44347</v>
      </c>
      <c r="C46" s="3" t="s">
        <v>1148</v>
      </c>
      <c r="D46" s="3" t="s">
        <v>1151</v>
      </c>
      <c r="E46" s="3" t="s">
        <v>1152</v>
      </c>
      <c r="F46" s="3">
        <v>0</v>
      </c>
      <c r="G46" s="3">
        <v>23034.26</v>
      </c>
    </row>
    <row r="47" spans="1:7" x14ac:dyDescent="0.2">
      <c r="A47" s="3" t="s">
        <v>1037</v>
      </c>
      <c r="B47" s="4">
        <v>44347</v>
      </c>
      <c r="C47" s="3" t="s">
        <v>1148</v>
      </c>
      <c r="D47" s="3" t="s">
        <v>1174</v>
      </c>
      <c r="E47" s="3" t="s">
        <v>1175</v>
      </c>
      <c r="F47" s="3">
        <v>123150</v>
      </c>
      <c r="G47" s="3">
        <v>123150</v>
      </c>
    </row>
    <row r="48" spans="1:7" x14ac:dyDescent="0.2">
      <c r="A48" s="3" t="s">
        <v>1037</v>
      </c>
      <c r="B48" s="4">
        <v>44347</v>
      </c>
      <c r="C48" s="3" t="s">
        <v>1148</v>
      </c>
      <c r="D48" s="3" t="s">
        <v>1176</v>
      </c>
      <c r="E48" s="3" t="s">
        <v>1177</v>
      </c>
      <c r="F48" s="3">
        <v>45000</v>
      </c>
      <c r="G48" s="3">
        <v>45000</v>
      </c>
    </row>
    <row r="49" spans="1:7" x14ac:dyDescent="0.2">
      <c r="A49" s="3" t="s">
        <v>1037</v>
      </c>
      <c r="B49" s="4">
        <v>44347</v>
      </c>
      <c r="C49" s="3" t="s">
        <v>1148</v>
      </c>
      <c r="D49" s="3" t="s">
        <v>1153</v>
      </c>
      <c r="E49" s="3" t="s">
        <v>1154</v>
      </c>
      <c r="F49" s="3">
        <v>0</v>
      </c>
      <c r="G49" s="3">
        <v>200000</v>
      </c>
    </row>
    <row r="50" spans="1:7" x14ac:dyDescent="0.2">
      <c r="A50" s="3" t="s">
        <v>1037</v>
      </c>
      <c r="B50" s="4">
        <v>44347</v>
      </c>
      <c r="C50" s="3" t="s">
        <v>1148</v>
      </c>
      <c r="D50" s="3" t="s">
        <v>1155</v>
      </c>
      <c r="E50" s="3" t="s">
        <v>1156</v>
      </c>
      <c r="F50" s="3">
        <v>-133.97</v>
      </c>
      <c r="G50" s="3">
        <v>8250.82</v>
      </c>
    </row>
    <row r="51" spans="1:7" x14ac:dyDescent="0.2">
      <c r="A51" s="3" t="s">
        <v>1037</v>
      </c>
      <c r="B51" s="4">
        <v>44347</v>
      </c>
      <c r="C51" s="3" t="s">
        <v>1148</v>
      </c>
      <c r="D51" s="3" t="s">
        <v>1157</v>
      </c>
      <c r="E51" s="3" t="s">
        <v>1158</v>
      </c>
      <c r="F51" s="3">
        <v>1100100</v>
      </c>
      <c r="G51" s="3">
        <v>29393336.609999999</v>
      </c>
    </row>
    <row r="52" spans="1:7" x14ac:dyDescent="0.2">
      <c r="A52" s="3" t="s">
        <v>1037</v>
      </c>
      <c r="B52" s="4">
        <v>44347</v>
      </c>
      <c r="C52" s="3" t="s">
        <v>1143</v>
      </c>
      <c r="D52" s="3" t="s">
        <v>1159</v>
      </c>
      <c r="E52" s="3" t="s">
        <v>1160</v>
      </c>
      <c r="F52" s="3">
        <v>-1288451.5</v>
      </c>
      <c r="G52" s="3">
        <v>-29667402.510000002</v>
      </c>
    </row>
    <row r="53" spans="1:7" x14ac:dyDescent="0.2">
      <c r="A53" s="3" t="s">
        <v>1037</v>
      </c>
      <c r="B53" s="4">
        <v>44347</v>
      </c>
      <c r="C53" s="3" t="s">
        <v>1143</v>
      </c>
      <c r="D53" s="3" t="s">
        <v>1161</v>
      </c>
      <c r="E53" s="3" t="s">
        <v>1162</v>
      </c>
      <c r="F53" s="3">
        <v>7443.97</v>
      </c>
      <c r="G53" s="3">
        <v>27849.11</v>
      </c>
    </row>
    <row r="54" spans="1:7" x14ac:dyDescent="0.2">
      <c r="A54" s="3" t="s">
        <v>1037</v>
      </c>
      <c r="B54" s="4">
        <v>44377</v>
      </c>
      <c r="C54" s="3" t="s">
        <v>1178</v>
      </c>
      <c r="D54" s="3" t="s">
        <v>1179</v>
      </c>
      <c r="E54" s="3" t="s">
        <v>1180</v>
      </c>
      <c r="F54" s="3">
        <v>-1245</v>
      </c>
      <c r="G54" s="3">
        <v>-1245</v>
      </c>
    </row>
    <row r="55" spans="1:7" x14ac:dyDescent="0.2">
      <c r="A55" s="3" t="s">
        <v>1037</v>
      </c>
      <c r="B55" s="4">
        <v>44377</v>
      </c>
      <c r="C55" s="3" t="s">
        <v>1136</v>
      </c>
      <c r="D55" s="3" t="s">
        <v>1137</v>
      </c>
      <c r="E55" s="3" t="s">
        <v>1047</v>
      </c>
      <c r="F55" s="3">
        <v>0</v>
      </c>
      <c r="G55" s="3">
        <v>5750</v>
      </c>
    </row>
    <row r="56" spans="1:7" x14ac:dyDescent="0.2">
      <c r="A56" s="3" t="s">
        <v>1037</v>
      </c>
      <c r="B56" s="4">
        <v>44377</v>
      </c>
      <c r="C56" s="3" t="s">
        <v>1136</v>
      </c>
      <c r="D56" s="3" t="s">
        <v>1163</v>
      </c>
      <c r="E56" s="3" t="s">
        <v>1053</v>
      </c>
      <c r="F56" s="3">
        <v>758.04</v>
      </c>
      <c r="G56" s="3">
        <v>1014.75</v>
      </c>
    </row>
    <row r="57" spans="1:7" x14ac:dyDescent="0.2">
      <c r="A57" s="3" t="s">
        <v>1037</v>
      </c>
      <c r="B57" s="4">
        <v>44377</v>
      </c>
      <c r="C57" s="3" t="s">
        <v>1136</v>
      </c>
      <c r="D57" s="3" t="s">
        <v>1164</v>
      </c>
      <c r="E57" s="3" t="s">
        <v>1099</v>
      </c>
      <c r="F57" s="3">
        <v>0</v>
      </c>
      <c r="G57" s="3">
        <v>250</v>
      </c>
    </row>
    <row r="58" spans="1:7" x14ac:dyDescent="0.2">
      <c r="A58" s="3" t="s">
        <v>1037</v>
      </c>
      <c r="B58" s="4">
        <v>44377</v>
      </c>
      <c r="C58" s="3" t="s">
        <v>1136</v>
      </c>
      <c r="D58" s="3" t="s">
        <v>1169</v>
      </c>
      <c r="E58" s="3" t="s">
        <v>1080</v>
      </c>
      <c r="F58" s="3">
        <v>0</v>
      </c>
      <c r="G58" s="3">
        <v>765</v>
      </c>
    </row>
    <row r="59" spans="1:7" x14ac:dyDescent="0.2">
      <c r="A59" s="3" t="s">
        <v>1037</v>
      </c>
      <c r="B59" s="4">
        <v>44377</v>
      </c>
      <c r="C59" s="3" t="s">
        <v>1136</v>
      </c>
      <c r="D59" s="3" t="s">
        <v>1138</v>
      </c>
      <c r="E59" s="3" t="s">
        <v>1139</v>
      </c>
      <c r="F59" s="3">
        <v>2000</v>
      </c>
      <c r="G59" s="3">
        <v>2100</v>
      </c>
    </row>
    <row r="60" spans="1:7" x14ac:dyDescent="0.2">
      <c r="A60" s="3" t="s">
        <v>1037</v>
      </c>
      <c r="B60" s="4">
        <v>44377</v>
      </c>
      <c r="C60" s="3" t="s">
        <v>1136</v>
      </c>
      <c r="D60" s="3" t="s">
        <v>1181</v>
      </c>
      <c r="E60" s="3" t="s">
        <v>1118</v>
      </c>
      <c r="F60" s="3">
        <v>1078.97</v>
      </c>
      <c r="G60" s="3">
        <v>1078.97</v>
      </c>
    </row>
    <row r="61" spans="1:7" x14ac:dyDescent="0.2">
      <c r="A61" s="3" t="s">
        <v>1037</v>
      </c>
      <c r="B61" s="4">
        <v>44377</v>
      </c>
      <c r="C61" s="3" t="s">
        <v>1140</v>
      </c>
      <c r="D61" s="3" t="s">
        <v>1141</v>
      </c>
      <c r="E61" s="3" t="s">
        <v>1142</v>
      </c>
      <c r="F61" s="3">
        <v>0</v>
      </c>
      <c r="G61" s="3">
        <v>-100</v>
      </c>
    </row>
    <row r="62" spans="1:7" x14ac:dyDescent="0.2">
      <c r="A62" s="3" t="s">
        <v>1037</v>
      </c>
      <c r="B62" s="4">
        <v>44377</v>
      </c>
      <c r="C62" s="3" t="s">
        <v>1143</v>
      </c>
      <c r="D62" s="3" t="s">
        <v>1144</v>
      </c>
      <c r="E62" s="3" t="s">
        <v>1145</v>
      </c>
      <c r="F62" s="3">
        <v>200000</v>
      </c>
      <c r="G62" s="3">
        <v>-115250</v>
      </c>
    </row>
    <row r="63" spans="1:7" x14ac:dyDescent="0.2">
      <c r="A63" s="3" t="s">
        <v>1037</v>
      </c>
      <c r="B63" s="4">
        <v>44377</v>
      </c>
      <c r="C63" s="3" t="s">
        <v>1143</v>
      </c>
      <c r="D63" s="3" t="s">
        <v>1146</v>
      </c>
      <c r="E63" s="3" t="s">
        <v>1147</v>
      </c>
      <c r="F63" s="3">
        <v>0</v>
      </c>
      <c r="G63" s="3">
        <v>30000</v>
      </c>
    </row>
    <row r="64" spans="1:7" x14ac:dyDescent="0.2">
      <c r="A64" s="3" t="s">
        <v>1037</v>
      </c>
      <c r="B64" s="4">
        <v>44377</v>
      </c>
      <c r="C64" s="3" t="s">
        <v>1148</v>
      </c>
      <c r="D64" s="3" t="s">
        <v>1182</v>
      </c>
      <c r="E64" s="3" t="s">
        <v>1183</v>
      </c>
      <c r="F64" s="3">
        <v>26200000</v>
      </c>
      <c r="G64" s="3">
        <v>26200000</v>
      </c>
    </row>
    <row r="65" spans="1:7" x14ac:dyDescent="0.2">
      <c r="A65" s="3" t="s">
        <v>1037</v>
      </c>
      <c r="B65" s="4">
        <v>44377</v>
      </c>
      <c r="C65" s="3" t="s">
        <v>1148</v>
      </c>
      <c r="D65" s="3" t="s">
        <v>1184</v>
      </c>
      <c r="E65" s="3" t="s">
        <v>1185</v>
      </c>
      <c r="F65" s="3">
        <v>68427</v>
      </c>
      <c r="G65" s="3">
        <v>68427</v>
      </c>
    </row>
    <row r="66" spans="1:7" x14ac:dyDescent="0.2">
      <c r="A66" s="3" t="s">
        <v>1037</v>
      </c>
      <c r="B66" s="4">
        <v>44377</v>
      </c>
      <c r="C66" s="3" t="s">
        <v>1148</v>
      </c>
      <c r="D66" s="3" t="s">
        <v>1186</v>
      </c>
      <c r="E66" s="3" t="s">
        <v>1187</v>
      </c>
      <c r="F66" s="3">
        <v>103812</v>
      </c>
      <c r="G66" s="3">
        <v>103812</v>
      </c>
    </row>
    <row r="67" spans="1:7" x14ac:dyDescent="0.2">
      <c r="A67" s="3" t="s">
        <v>1037</v>
      </c>
      <c r="B67" s="4">
        <v>44377</v>
      </c>
      <c r="C67" s="3" t="s">
        <v>1148</v>
      </c>
      <c r="D67" s="3" t="s">
        <v>1165</v>
      </c>
      <c r="E67" s="3" t="s">
        <v>1166</v>
      </c>
      <c r="F67" s="3">
        <v>100000</v>
      </c>
      <c r="G67" s="3">
        <v>120000</v>
      </c>
    </row>
    <row r="68" spans="1:7" x14ac:dyDescent="0.2">
      <c r="A68" s="3" t="s">
        <v>1037</v>
      </c>
      <c r="B68" s="4">
        <v>44377</v>
      </c>
      <c r="C68" s="3" t="s">
        <v>1148</v>
      </c>
      <c r="D68" s="3" t="s">
        <v>1149</v>
      </c>
      <c r="E68" s="3" t="s">
        <v>1150</v>
      </c>
      <c r="F68" s="3">
        <v>273000</v>
      </c>
      <c r="G68" s="3">
        <v>327000</v>
      </c>
    </row>
    <row r="69" spans="1:7" x14ac:dyDescent="0.2">
      <c r="A69" s="3" t="s">
        <v>1037</v>
      </c>
      <c r="B69" s="4">
        <v>44377</v>
      </c>
      <c r="C69" s="3" t="s">
        <v>1148</v>
      </c>
      <c r="D69" s="3" t="s">
        <v>1170</v>
      </c>
      <c r="E69" s="3" t="s">
        <v>1171</v>
      </c>
      <c r="F69" s="3">
        <v>0</v>
      </c>
      <c r="G69" s="3">
        <v>4510</v>
      </c>
    </row>
    <row r="70" spans="1:7" x14ac:dyDescent="0.2">
      <c r="A70" s="3" t="s">
        <v>1037</v>
      </c>
      <c r="B70" s="4">
        <v>44377</v>
      </c>
      <c r="C70" s="3" t="s">
        <v>1148</v>
      </c>
      <c r="D70" s="3" t="s">
        <v>1172</v>
      </c>
      <c r="E70" s="3" t="s">
        <v>1173</v>
      </c>
      <c r="F70" s="3">
        <v>0</v>
      </c>
      <c r="G70" s="3">
        <v>7500</v>
      </c>
    </row>
    <row r="71" spans="1:7" x14ac:dyDescent="0.2">
      <c r="A71" s="3" t="s">
        <v>1037</v>
      </c>
      <c r="B71" s="4">
        <v>44377</v>
      </c>
      <c r="C71" s="3" t="s">
        <v>1148</v>
      </c>
      <c r="D71" s="3" t="s">
        <v>1167</v>
      </c>
      <c r="E71" s="3" t="s">
        <v>1168</v>
      </c>
      <c r="F71" s="3">
        <v>0</v>
      </c>
      <c r="G71" s="3">
        <v>39000</v>
      </c>
    </row>
    <row r="72" spans="1:7" x14ac:dyDescent="0.2">
      <c r="A72" s="3" t="s">
        <v>1037</v>
      </c>
      <c r="B72" s="4">
        <v>44377</v>
      </c>
      <c r="C72" s="3" t="s">
        <v>1148</v>
      </c>
      <c r="D72" s="3" t="s">
        <v>1188</v>
      </c>
      <c r="E72" s="3" t="s">
        <v>1189</v>
      </c>
      <c r="F72" s="3">
        <v>15175</v>
      </c>
      <c r="G72" s="3">
        <v>15175</v>
      </c>
    </row>
    <row r="73" spans="1:7" x14ac:dyDescent="0.2">
      <c r="A73" s="3" t="s">
        <v>1037</v>
      </c>
      <c r="B73" s="4">
        <v>44377</v>
      </c>
      <c r="C73" s="3" t="s">
        <v>1148</v>
      </c>
      <c r="D73" s="3" t="s">
        <v>1151</v>
      </c>
      <c r="E73" s="3" t="s">
        <v>1152</v>
      </c>
      <c r="F73" s="3">
        <v>0</v>
      </c>
      <c r="G73" s="3">
        <v>23034.26</v>
      </c>
    </row>
    <row r="74" spans="1:7" x14ac:dyDescent="0.2">
      <c r="A74" s="3" t="s">
        <v>1037</v>
      </c>
      <c r="B74" s="4">
        <v>44377</v>
      </c>
      <c r="C74" s="3" t="s">
        <v>1148</v>
      </c>
      <c r="D74" s="3" t="s">
        <v>1190</v>
      </c>
      <c r="E74" s="3" t="s">
        <v>1191</v>
      </c>
      <c r="F74" s="3">
        <v>1363107.22</v>
      </c>
      <c r="G74" s="3">
        <v>1363107.22</v>
      </c>
    </row>
    <row r="75" spans="1:7" x14ac:dyDescent="0.2">
      <c r="A75" s="3" t="s">
        <v>1037</v>
      </c>
      <c r="B75" s="4">
        <v>44377</v>
      </c>
      <c r="C75" s="3" t="s">
        <v>1148</v>
      </c>
      <c r="D75" s="3" t="s">
        <v>1174</v>
      </c>
      <c r="E75" s="3" t="s">
        <v>1175</v>
      </c>
      <c r="F75" s="3">
        <v>0</v>
      </c>
      <c r="G75" s="3">
        <v>123150</v>
      </c>
    </row>
    <row r="76" spans="1:7" x14ac:dyDescent="0.2">
      <c r="A76" s="3" t="s">
        <v>1037</v>
      </c>
      <c r="B76" s="4">
        <v>44377</v>
      </c>
      <c r="C76" s="3" t="s">
        <v>1148</v>
      </c>
      <c r="D76" s="3" t="s">
        <v>1176</v>
      </c>
      <c r="E76" s="3" t="s">
        <v>1177</v>
      </c>
      <c r="F76" s="3">
        <v>0</v>
      </c>
      <c r="G76" s="3">
        <v>45000</v>
      </c>
    </row>
    <row r="77" spans="1:7" x14ac:dyDescent="0.2">
      <c r="A77" s="3" t="s">
        <v>1037</v>
      </c>
      <c r="B77" s="4">
        <v>44377</v>
      </c>
      <c r="C77" s="3" t="s">
        <v>1148</v>
      </c>
      <c r="D77" s="3" t="s">
        <v>1153</v>
      </c>
      <c r="E77" s="3" t="s">
        <v>1154</v>
      </c>
      <c r="F77" s="3">
        <v>-200000</v>
      </c>
      <c r="G77" s="3">
        <v>0</v>
      </c>
    </row>
    <row r="78" spans="1:7" x14ac:dyDescent="0.2">
      <c r="A78" s="3" t="s">
        <v>1037</v>
      </c>
      <c r="B78" s="4">
        <v>44377</v>
      </c>
      <c r="C78" s="3" t="s">
        <v>1148</v>
      </c>
      <c r="D78" s="3" t="s">
        <v>1155</v>
      </c>
      <c r="E78" s="3" t="s">
        <v>1156</v>
      </c>
      <c r="F78" s="3">
        <v>119999.73</v>
      </c>
      <c r="G78" s="3">
        <v>128250.55</v>
      </c>
    </row>
    <row r="79" spans="1:7" x14ac:dyDescent="0.2">
      <c r="A79" s="3" t="s">
        <v>1037</v>
      </c>
      <c r="B79" s="4">
        <v>44377</v>
      </c>
      <c r="C79" s="3" t="s">
        <v>1148</v>
      </c>
      <c r="D79" s="3" t="s">
        <v>1157</v>
      </c>
      <c r="E79" s="3" t="s">
        <v>1158</v>
      </c>
      <c r="F79" s="3">
        <v>-26644599.140000001</v>
      </c>
      <c r="G79" s="3">
        <v>2748737.47</v>
      </c>
    </row>
    <row r="80" spans="1:7" x14ac:dyDescent="0.2">
      <c r="A80" s="3" t="s">
        <v>1037</v>
      </c>
      <c r="B80" s="4">
        <v>44377</v>
      </c>
      <c r="C80" s="3" t="s">
        <v>1143</v>
      </c>
      <c r="D80" s="3" t="s">
        <v>1159</v>
      </c>
      <c r="E80" s="3" t="s">
        <v>1160</v>
      </c>
      <c r="F80" s="3">
        <v>-4888314.41</v>
      </c>
      <c r="G80" s="3">
        <v>-34555716.920000002</v>
      </c>
    </row>
    <row r="81" spans="1:7" x14ac:dyDescent="0.2">
      <c r="A81" s="3" t="s">
        <v>1037</v>
      </c>
      <c r="B81" s="4">
        <v>44377</v>
      </c>
      <c r="C81" s="3" t="s">
        <v>1143</v>
      </c>
      <c r="D81" s="3" t="s">
        <v>1161</v>
      </c>
      <c r="E81" s="3" t="s">
        <v>1162</v>
      </c>
      <c r="F81" s="3">
        <v>3286800.59</v>
      </c>
      <c r="G81" s="3">
        <v>3314649.7</v>
      </c>
    </row>
    <row r="82" spans="1:7" x14ac:dyDescent="0.2">
      <c r="A82" s="3" t="s">
        <v>1037</v>
      </c>
      <c r="B82" s="4">
        <v>44408</v>
      </c>
      <c r="C82" s="3" t="s">
        <v>1178</v>
      </c>
      <c r="D82" s="3" t="s">
        <v>1179</v>
      </c>
      <c r="E82" s="3" t="s">
        <v>1180</v>
      </c>
      <c r="F82" s="3">
        <v>0</v>
      </c>
      <c r="G82" s="3">
        <v>-1245</v>
      </c>
    </row>
    <row r="83" spans="1:7" x14ac:dyDescent="0.2">
      <c r="A83" s="3" t="s">
        <v>1037</v>
      </c>
      <c r="B83" s="4">
        <v>44408</v>
      </c>
      <c r="C83" s="3" t="s">
        <v>1178</v>
      </c>
      <c r="D83" s="3" t="s">
        <v>1192</v>
      </c>
      <c r="E83" s="3" t="s">
        <v>1193</v>
      </c>
      <c r="F83" s="3">
        <v>-149149.4</v>
      </c>
      <c r="G83" s="3">
        <v>-149149.4</v>
      </c>
    </row>
    <row r="84" spans="1:7" x14ac:dyDescent="0.2">
      <c r="A84" s="3" t="s">
        <v>1037</v>
      </c>
      <c r="B84" s="4">
        <v>44408</v>
      </c>
      <c r="C84" s="3" t="s">
        <v>1136</v>
      </c>
      <c r="D84" s="3" t="s">
        <v>1194</v>
      </c>
      <c r="E84" s="3" t="s">
        <v>1094</v>
      </c>
      <c r="F84" s="3">
        <v>100</v>
      </c>
      <c r="G84" s="3">
        <v>100</v>
      </c>
    </row>
    <row r="85" spans="1:7" x14ac:dyDescent="0.2">
      <c r="A85" s="3" t="s">
        <v>1037</v>
      </c>
      <c r="B85" s="4">
        <v>44408</v>
      </c>
      <c r="C85" s="3" t="s">
        <v>1136</v>
      </c>
      <c r="D85" s="3" t="s">
        <v>1137</v>
      </c>
      <c r="E85" s="3" t="s">
        <v>1047</v>
      </c>
      <c r="F85" s="3">
        <v>0</v>
      </c>
      <c r="G85" s="3">
        <v>5750</v>
      </c>
    </row>
    <row r="86" spans="1:7" x14ac:dyDescent="0.2">
      <c r="A86" s="3" t="s">
        <v>1037</v>
      </c>
      <c r="B86" s="4">
        <v>44408</v>
      </c>
      <c r="C86" s="3" t="s">
        <v>1136</v>
      </c>
      <c r="D86" s="3" t="s">
        <v>1163</v>
      </c>
      <c r="E86" s="3" t="s">
        <v>1053</v>
      </c>
      <c r="F86" s="3">
        <v>162.02000000000001</v>
      </c>
      <c r="G86" s="3">
        <v>1176.77</v>
      </c>
    </row>
    <row r="87" spans="1:7" x14ac:dyDescent="0.2">
      <c r="A87" s="3" t="s">
        <v>1037</v>
      </c>
      <c r="B87" s="4">
        <v>44408</v>
      </c>
      <c r="C87" s="3" t="s">
        <v>1136</v>
      </c>
      <c r="D87" s="3" t="s">
        <v>1195</v>
      </c>
      <c r="E87" s="3" t="s">
        <v>1196</v>
      </c>
      <c r="F87" s="3">
        <v>3000</v>
      </c>
      <c r="G87" s="3">
        <v>3000</v>
      </c>
    </row>
    <row r="88" spans="1:7" x14ac:dyDescent="0.2">
      <c r="A88" s="3" t="s">
        <v>1037</v>
      </c>
      <c r="B88" s="4">
        <v>44408</v>
      </c>
      <c r="C88" s="3" t="s">
        <v>1136</v>
      </c>
      <c r="D88" s="3" t="s">
        <v>1197</v>
      </c>
      <c r="E88" s="3" t="s">
        <v>1104</v>
      </c>
      <c r="F88" s="3">
        <v>3259.25</v>
      </c>
      <c r="G88" s="3">
        <v>3259.25</v>
      </c>
    </row>
    <row r="89" spans="1:7" x14ac:dyDescent="0.2">
      <c r="A89" s="3" t="s">
        <v>1037</v>
      </c>
      <c r="B89" s="4">
        <v>44408</v>
      </c>
      <c r="C89" s="3" t="s">
        <v>1136</v>
      </c>
      <c r="D89" s="3" t="s">
        <v>1198</v>
      </c>
      <c r="E89" s="3" t="s">
        <v>1077</v>
      </c>
      <c r="F89" s="3">
        <v>173.86</v>
      </c>
      <c r="G89" s="3">
        <v>173.86</v>
      </c>
    </row>
    <row r="90" spans="1:7" x14ac:dyDescent="0.2">
      <c r="A90" s="3" t="s">
        <v>1037</v>
      </c>
      <c r="B90" s="4">
        <v>44408</v>
      </c>
      <c r="C90" s="3" t="s">
        <v>1136</v>
      </c>
      <c r="D90" s="3" t="s">
        <v>1164</v>
      </c>
      <c r="E90" s="3" t="s">
        <v>1099</v>
      </c>
      <c r="F90" s="3">
        <v>0</v>
      </c>
      <c r="G90" s="3">
        <v>250</v>
      </c>
    </row>
    <row r="91" spans="1:7" x14ac:dyDescent="0.2">
      <c r="A91" s="3" t="s">
        <v>1037</v>
      </c>
      <c r="B91" s="4">
        <v>44408</v>
      </c>
      <c r="C91" s="3" t="s">
        <v>1136</v>
      </c>
      <c r="D91" s="3" t="s">
        <v>1169</v>
      </c>
      <c r="E91" s="3" t="s">
        <v>1080</v>
      </c>
      <c r="F91" s="3">
        <v>0</v>
      </c>
      <c r="G91" s="3">
        <v>765</v>
      </c>
    </row>
    <row r="92" spans="1:7" x14ac:dyDescent="0.2">
      <c r="A92" s="3" t="s">
        <v>1037</v>
      </c>
      <c r="B92" s="4">
        <v>44408</v>
      </c>
      <c r="C92" s="3" t="s">
        <v>1136</v>
      </c>
      <c r="D92" s="3" t="s">
        <v>1199</v>
      </c>
      <c r="E92" s="3" t="s">
        <v>1038</v>
      </c>
      <c r="F92" s="3">
        <v>5505.37</v>
      </c>
      <c r="G92" s="3">
        <v>5505.37</v>
      </c>
    </row>
    <row r="93" spans="1:7" x14ac:dyDescent="0.2">
      <c r="A93" s="3" t="s">
        <v>1037</v>
      </c>
      <c r="B93" s="4">
        <v>44408</v>
      </c>
      <c r="C93" s="3" t="s">
        <v>1136</v>
      </c>
      <c r="D93" s="3" t="s">
        <v>1138</v>
      </c>
      <c r="E93" s="3" t="s">
        <v>1139</v>
      </c>
      <c r="F93" s="3">
        <v>0</v>
      </c>
      <c r="G93" s="3">
        <v>2100</v>
      </c>
    </row>
    <row r="94" spans="1:7" x14ac:dyDescent="0.2">
      <c r="A94" s="3" t="s">
        <v>1037</v>
      </c>
      <c r="B94" s="4">
        <v>44408</v>
      </c>
      <c r="C94" s="3" t="s">
        <v>1136</v>
      </c>
      <c r="D94" s="3" t="s">
        <v>1181</v>
      </c>
      <c r="E94" s="3" t="s">
        <v>1118</v>
      </c>
      <c r="F94" s="3">
        <v>430.43</v>
      </c>
      <c r="G94" s="3">
        <v>1509.4</v>
      </c>
    </row>
    <row r="95" spans="1:7" x14ac:dyDescent="0.2">
      <c r="A95" s="3" t="s">
        <v>1037</v>
      </c>
      <c r="B95" s="4">
        <v>44408</v>
      </c>
      <c r="C95" s="3" t="s">
        <v>1136</v>
      </c>
      <c r="D95" s="3" t="s">
        <v>1200</v>
      </c>
      <c r="E95" s="3" t="s">
        <v>1073</v>
      </c>
      <c r="F95" s="3">
        <v>550</v>
      </c>
      <c r="G95" s="3">
        <v>550</v>
      </c>
    </row>
    <row r="96" spans="1:7" x14ac:dyDescent="0.2">
      <c r="A96" s="3" t="s">
        <v>1037</v>
      </c>
      <c r="B96" s="4">
        <v>44408</v>
      </c>
      <c r="C96" s="3" t="s">
        <v>1140</v>
      </c>
      <c r="D96" s="3" t="s">
        <v>1141</v>
      </c>
      <c r="E96" s="3" t="s">
        <v>1142</v>
      </c>
      <c r="F96" s="3">
        <v>0</v>
      </c>
      <c r="G96" s="3">
        <v>-100</v>
      </c>
    </row>
    <row r="97" spans="1:7" x14ac:dyDescent="0.2">
      <c r="A97" s="3" t="s">
        <v>1037</v>
      </c>
      <c r="B97" s="4">
        <v>44408</v>
      </c>
      <c r="C97" s="3" t="s">
        <v>1143</v>
      </c>
      <c r="D97" s="3" t="s">
        <v>1144</v>
      </c>
      <c r="E97" s="3" t="s">
        <v>1145</v>
      </c>
      <c r="F97" s="3">
        <v>115250</v>
      </c>
      <c r="G97" s="3">
        <v>0</v>
      </c>
    </row>
    <row r="98" spans="1:7" x14ac:dyDescent="0.2">
      <c r="A98" s="3" t="s">
        <v>1037</v>
      </c>
      <c r="B98" s="4">
        <v>44408</v>
      </c>
      <c r="C98" s="3" t="s">
        <v>1143</v>
      </c>
      <c r="D98" s="3" t="s">
        <v>1146</v>
      </c>
      <c r="E98" s="3" t="s">
        <v>1147</v>
      </c>
      <c r="F98" s="3">
        <v>80000</v>
      </c>
      <c r="G98" s="3">
        <v>110000</v>
      </c>
    </row>
    <row r="99" spans="1:7" x14ac:dyDescent="0.2">
      <c r="A99" s="3" t="s">
        <v>1037</v>
      </c>
      <c r="B99" s="4">
        <v>44408</v>
      </c>
      <c r="C99" s="3" t="s">
        <v>1143</v>
      </c>
      <c r="D99" s="3" t="s">
        <v>1201</v>
      </c>
      <c r="E99" s="3" t="s">
        <v>1202</v>
      </c>
      <c r="F99" s="3">
        <v>-28000</v>
      </c>
      <c r="G99" s="3">
        <v>-28000</v>
      </c>
    </row>
    <row r="100" spans="1:7" x14ac:dyDescent="0.2">
      <c r="A100" s="3" t="s">
        <v>1037</v>
      </c>
      <c r="B100" s="4">
        <v>44408</v>
      </c>
      <c r="C100" s="3" t="s">
        <v>1148</v>
      </c>
      <c r="D100" s="3" t="s">
        <v>1182</v>
      </c>
      <c r="E100" s="3" t="s">
        <v>1183</v>
      </c>
      <c r="F100" s="3">
        <v>0</v>
      </c>
      <c r="G100" s="3">
        <v>26200000</v>
      </c>
    </row>
    <row r="101" spans="1:7" x14ac:dyDescent="0.2">
      <c r="A101" s="3" t="s">
        <v>1037</v>
      </c>
      <c r="B101" s="4">
        <v>44408</v>
      </c>
      <c r="C101" s="3" t="s">
        <v>1148</v>
      </c>
      <c r="D101" s="3" t="s">
        <v>1184</v>
      </c>
      <c r="E101" s="3" t="s">
        <v>1185</v>
      </c>
      <c r="F101" s="3">
        <v>0</v>
      </c>
      <c r="G101" s="3">
        <v>68427</v>
      </c>
    </row>
    <row r="102" spans="1:7" x14ac:dyDescent="0.2">
      <c r="A102" s="3" t="s">
        <v>1037</v>
      </c>
      <c r="B102" s="4">
        <v>44408</v>
      </c>
      <c r="C102" s="3" t="s">
        <v>1148</v>
      </c>
      <c r="D102" s="3" t="s">
        <v>1186</v>
      </c>
      <c r="E102" s="3" t="s">
        <v>1187</v>
      </c>
      <c r="F102" s="3">
        <v>0</v>
      </c>
      <c r="G102" s="3">
        <v>103812</v>
      </c>
    </row>
    <row r="103" spans="1:7" x14ac:dyDescent="0.2">
      <c r="A103" s="3" t="s">
        <v>1037</v>
      </c>
      <c r="B103" s="4">
        <v>44408</v>
      </c>
      <c r="C103" s="3" t="s">
        <v>1148</v>
      </c>
      <c r="D103" s="3" t="s">
        <v>1165</v>
      </c>
      <c r="E103" s="3" t="s">
        <v>1166</v>
      </c>
      <c r="F103" s="3">
        <v>0</v>
      </c>
      <c r="G103" s="3">
        <v>120000</v>
      </c>
    </row>
    <row r="104" spans="1:7" x14ac:dyDescent="0.2">
      <c r="A104" s="3" t="s">
        <v>1037</v>
      </c>
      <c r="B104" s="4">
        <v>44408</v>
      </c>
      <c r="C104" s="3" t="s">
        <v>1148</v>
      </c>
      <c r="D104" s="3" t="s">
        <v>1149</v>
      </c>
      <c r="E104" s="3" t="s">
        <v>1150</v>
      </c>
      <c r="F104" s="3">
        <v>31500</v>
      </c>
      <c r="G104" s="3">
        <v>358500</v>
      </c>
    </row>
    <row r="105" spans="1:7" x14ac:dyDescent="0.2">
      <c r="A105" s="3" t="s">
        <v>1037</v>
      </c>
      <c r="B105" s="4">
        <v>44408</v>
      </c>
      <c r="C105" s="3" t="s">
        <v>1148</v>
      </c>
      <c r="D105" s="3" t="s">
        <v>1170</v>
      </c>
      <c r="E105" s="3" t="s">
        <v>1171</v>
      </c>
      <c r="F105" s="3">
        <v>0</v>
      </c>
      <c r="G105" s="3">
        <v>4510</v>
      </c>
    </row>
    <row r="106" spans="1:7" x14ac:dyDescent="0.2">
      <c r="A106" s="3" t="s">
        <v>1037</v>
      </c>
      <c r="B106" s="4">
        <v>44408</v>
      </c>
      <c r="C106" s="3" t="s">
        <v>1148</v>
      </c>
      <c r="D106" s="3" t="s">
        <v>1172</v>
      </c>
      <c r="E106" s="3" t="s">
        <v>1173</v>
      </c>
      <c r="F106" s="3">
        <v>0</v>
      </c>
      <c r="G106" s="3">
        <v>7500</v>
      </c>
    </row>
    <row r="107" spans="1:7" x14ac:dyDescent="0.2">
      <c r="A107" s="3" t="s">
        <v>1037</v>
      </c>
      <c r="B107" s="4">
        <v>44408</v>
      </c>
      <c r="C107" s="3" t="s">
        <v>1148</v>
      </c>
      <c r="D107" s="3" t="s">
        <v>1167</v>
      </c>
      <c r="E107" s="3" t="s">
        <v>1168</v>
      </c>
      <c r="F107" s="3">
        <v>0</v>
      </c>
      <c r="G107" s="3">
        <v>39000</v>
      </c>
    </row>
    <row r="108" spans="1:7" x14ac:dyDescent="0.2">
      <c r="A108" s="3" t="s">
        <v>1037</v>
      </c>
      <c r="B108" s="4">
        <v>44408</v>
      </c>
      <c r="C108" s="3" t="s">
        <v>1148</v>
      </c>
      <c r="D108" s="3" t="s">
        <v>1188</v>
      </c>
      <c r="E108" s="3" t="s">
        <v>1189</v>
      </c>
      <c r="F108" s="3">
        <v>0</v>
      </c>
      <c r="G108" s="3">
        <v>15175</v>
      </c>
    </row>
    <row r="109" spans="1:7" x14ac:dyDescent="0.2">
      <c r="A109" s="3" t="s">
        <v>1037</v>
      </c>
      <c r="B109" s="4">
        <v>44408</v>
      </c>
      <c r="C109" s="3" t="s">
        <v>1148</v>
      </c>
      <c r="D109" s="3" t="s">
        <v>1151</v>
      </c>
      <c r="E109" s="3" t="s">
        <v>1152</v>
      </c>
      <c r="F109" s="3">
        <v>0</v>
      </c>
      <c r="G109" s="3">
        <v>23034.26</v>
      </c>
    </row>
    <row r="110" spans="1:7" x14ac:dyDescent="0.2">
      <c r="A110" s="3" t="s">
        <v>1037</v>
      </c>
      <c r="B110" s="4">
        <v>44408</v>
      </c>
      <c r="C110" s="3" t="s">
        <v>1148</v>
      </c>
      <c r="D110" s="3" t="s">
        <v>1190</v>
      </c>
      <c r="E110" s="3" t="s">
        <v>1191</v>
      </c>
      <c r="F110" s="3">
        <v>0</v>
      </c>
      <c r="G110" s="3">
        <v>1363107.22</v>
      </c>
    </row>
    <row r="111" spans="1:7" x14ac:dyDescent="0.2">
      <c r="A111" s="3" t="s">
        <v>1037</v>
      </c>
      <c r="B111" s="4">
        <v>44408</v>
      </c>
      <c r="C111" s="3" t="s">
        <v>1148</v>
      </c>
      <c r="D111" s="3" t="s">
        <v>1203</v>
      </c>
      <c r="E111" s="3" t="s">
        <v>1204</v>
      </c>
      <c r="F111" s="3">
        <v>782608.07</v>
      </c>
      <c r="G111" s="3">
        <v>782608.07</v>
      </c>
    </row>
    <row r="112" spans="1:7" x14ac:dyDescent="0.2">
      <c r="A112" s="3" t="s">
        <v>1037</v>
      </c>
      <c r="B112" s="4">
        <v>44408</v>
      </c>
      <c r="C112" s="3" t="s">
        <v>1148</v>
      </c>
      <c r="D112" s="3" t="s">
        <v>1174</v>
      </c>
      <c r="E112" s="3" t="s">
        <v>1175</v>
      </c>
      <c r="F112" s="3">
        <v>0</v>
      </c>
      <c r="G112" s="3">
        <v>123150</v>
      </c>
    </row>
    <row r="113" spans="1:7" x14ac:dyDescent="0.2">
      <c r="A113" s="3" t="s">
        <v>1037</v>
      </c>
      <c r="B113" s="4">
        <v>44408</v>
      </c>
      <c r="C113" s="3" t="s">
        <v>1148</v>
      </c>
      <c r="D113" s="3" t="s">
        <v>1176</v>
      </c>
      <c r="E113" s="3" t="s">
        <v>1177</v>
      </c>
      <c r="F113" s="3">
        <v>0</v>
      </c>
      <c r="G113" s="3">
        <v>45000</v>
      </c>
    </row>
    <row r="114" spans="1:7" x14ac:dyDescent="0.2">
      <c r="A114" s="3" t="s">
        <v>1037</v>
      </c>
      <c r="B114" s="4">
        <v>44408</v>
      </c>
      <c r="C114" s="3" t="s">
        <v>1148</v>
      </c>
      <c r="D114" s="3" t="s">
        <v>1155</v>
      </c>
      <c r="E114" s="3" t="s">
        <v>1156</v>
      </c>
      <c r="F114" s="3">
        <v>-125105.31</v>
      </c>
      <c r="G114" s="3">
        <v>3145.24</v>
      </c>
    </row>
    <row r="115" spans="1:7" x14ac:dyDescent="0.2">
      <c r="A115" s="3" t="s">
        <v>1037</v>
      </c>
      <c r="B115" s="4">
        <v>44408</v>
      </c>
      <c r="C115" s="3" t="s">
        <v>1148</v>
      </c>
      <c r="D115" s="3" t="s">
        <v>1157</v>
      </c>
      <c r="E115" s="3" t="s">
        <v>1158</v>
      </c>
      <c r="F115" s="3">
        <v>-2748737.47</v>
      </c>
      <c r="G115" s="3">
        <v>0</v>
      </c>
    </row>
    <row r="116" spans="1:7" x14ac:dyDescent="0.2">
      <c r="A116" s="3" t="s">
        <v>1037</v>
      </c>
      <c r="B116" s="4">
        <v>44408</v>
      </c>
      <c r="C116" s="3" t="s">
        <v>1143</v>
      </c>
      <c r="D116" s="3" t="s">
        <v>1159</v>
      </c>
      <c r="E116" s="3" t="s">
        <v>1160</v>
      </c>
      <c r="F116" s="3">
        <v>1905695.63</v>
      </c>
      <c r="G116" s="3">
        <v>-32650021.289999999</v>
      </c>
    </row>
    <row r="117" spans="1:7" x14ac:dyDescent="0.2">
      <c r="A117" s="3" t="s">
        <v>1037</v>
      </c>
      <c r="B117" s="4">
        <v>44408</v>
      </c>
      <c r="C117" s="3" t="s">
        <v>1143</v>
      </c>
      <c r="D117" s="3" t="s">
        <v>1205</v>
      </c>
      <c r="E117" s="3" t="s">
        <v>1206</v>
      </c>
      <c r="F117" s="3">
        <v>-430.43</v>
      </c>
      <c r="G117" s="3">
        <v>-430.43</v>
      </c>
    </row>
    <row r="118" spans="1:7" x14ac:dyDescent="0.2">
      <c r="A118" s="3" t="s">
        <v>1037</v>
      </c>
      <c r="B118" s="4">
        <v>44408</v>
      </c>
      <c r="C118" s="3" t="s">
        <v>1143</v>
      </c>
      <c r="D118" s="3" t="s">
        <v>1161</v>
      </c>
      <c r="E118" s="3" t="s">
        <v>1162</v>
      </c>
      <c r="F118" s="3">
        <v>123187.98</v>
      </c>
      <c r="G118" s="3">
        <v>3437837.68</v>
      </c>
    </row>
    <row r="119" spans="1:7" x14ac:dyDescent="0.2">
      <c r="A119" s="3" t="s">
        <v>1037</v>
      </c>
      <c r="B119" s="4">
        <v>44439</v>
      </c>
      <c r="C119" s="3" t="s">
        <v>1178</v>
      </c>
      <c r="D119" s="3" t="s">
        <v>1207</v>
      </c>
      <c r="E119" s="3" t="s">
        <v>1208</v>
      </c>
      <c r="F119" s="3">
        <v>-1000000</v>
      </c>
      <c r="G119" s="3">
        <v>-1000000</v>
      </c>
    </row>
    <row r="120" spans="1:7" x14ac:dyDescent="0.2">
      <c r="A120" s="3" t="s">
        <v>1037</v>
      </c>
      <c r="B120" s="4">
        <v>44439</v>
      </c>
      <c r="C120" s="3" t="s">
        <v>1178</v>
      </c>
      <c r="D120" s="3" t="s">
        <v>1179</v>
      </c>
      <c r="E120" s="3" t="s">
        <v>1180</v>
      </c>
      <c r="F120" s="3">
        <v>0</v>
      </c>
      <c r="G120" s="3">
        <v>-1245</v>
      </c>
    </row>
    <row r="121" spans="1:7" x14ac:dyDescent="0.2">
      <c r="A121" s="3" t="s">
        <v>1037</v>
      </c>
      <c r="B121" s="4">
        <v>44439</v>
      </c>
      <c r="C121" s="3" t="s">
        <v>1178</v>
      </c>
      <c r="D121" s="3" t="s">
        <v>1192</v>
      </c>
      <c r="E121" s="3" t="s">
        <v>1193</v>
      </c>
      <c r="F121" s="3">
        <v>0</v>
      </c>
      <c r="G121" s="3">
        <v>-149149.4</v>
      </c>
    </row>
    <row r="122" spans="1:7" x14ac:dyDescent="0.2">
      <c r="A122" s="3" t="s">
        <v>1037</v>
      </c>
      <c r="B122" s="4">
        <v>44439</v>
      </c>
      <c r="C122" s="3" t="s">
        <v>1136</v>
      </c>
      <c r="D122" s="3" t="s">
        <v>1194</v>
      </c>
      <c r="E122" s="3" t="s">
        <v>1094</v>
      </c>
      <c r="F122" s="3">
        <v>0</v>
      </c>
      <c r="G122" s="3">
        <v>100</v>
      </c>
    </row>
    <row r="123" spans="1:7" x14ac:dyDescent="0.2">
      <c r="A123" s="3" t="s">
        <v>1037</v>
      </c>
      <c r="B123" s="4">
        <v>44439</v>
      </c>
      <c r="C123" s="3" t="s">
        <v>1136</v>
      </c>
      <c r="D123" s="3" t="s">
        <v>1137</v>
      </c>
      <c r="E123" s="3" t="s">
        <v>1047</v>
      </c>
      <c r="F123" s="3">
        <v>1020</v>
      </c>
      <c r="G123" s="3">
        <v>6770</v>
      </c>
    </row>
    <row r="124" spans="1:7" x14ac:dyDescent="0.2">
      <c r="A124" s="3" t="s">
        <v>1037</v>
      </c>
      <c r="B124" s="4">
        <v>44439</v>
      </c>
      <c r="C124" s="3" t="s">
        <v>1136</v>
      </c>
      <c r="D124" s="3" t="s">
        <v>1163</v>
      </c>
      <c r="E124" s="3" t="s">
        <v>1053</v>
      </c>
      <c r="F124" s="3">
        <v>295.94</v>
      </c>
      <c r="G124" s="3">
        <v>1472.71</v>
      </c>
    </row>
    <row r="125" spans="1:7" x14ac:dyDescent="0.2">
      <c r="A125" s="3" t="s">
        <v>1037</v>
      </c>
      <c r="B125" s="4">
        <v>44439</v>
      </c>
      <c r="C125" s="3" t="s">
        <v>1136</v>
      </c>
      <c r="D125" s="3" t="s">
        <v>1195</v>
      </c>
      <c r="E125" s="3" t="s">
        <v>1196</v>
      </c>
      <c r="F125" s="3">
        <v>0</v>
      </c>
      <c r="G125" s="3">
        <v>3000</v>
      </c>
    </row>
    <row r="126" spans="1:7" x14ac:dyDescent="0.2">
      <c r="A126" s="3" t="s">
        <v>1037</v>
      </c>
      <c r="B126" s="4">
        <v>44439</v>
      </c>
      <c r="C126" s="3" t="s">
        <v>1136</v>
      </c>
      <c r="D126" s="3" t="s">
        <v>1197</v>
      </c>
      <c r="E126" s="3" t="s">
        <v>1104</v>
      </c>
      <c r="F126" s="3">
        <v>2700.55</v>
      </c>
      <c r="G126" s="3">
        <v>5959.8</v>
      </c>
    </row>
    <row r="127" spans="1:7" x14ac:dyDescent="0.2">
      <c r="A127" s="3" t="s">
        <v>1037</v>
      </c>
      <c r="B127" s="4">
        <v>44439</v>
      </c>
      <c r="C127" s="3" t="s">
        <v>1136</v>
      </c>
      <c r="D127" s="3" t="s">
        <v>1198</v>
      </c>
      <c r="E127" s="3" t="s">
        <v>1077</v>
      </c>
      <c r="F127" s="3">
        <v>316.95999999999998</v>
      </c>
      <c r="G127" s="3">
        <v>490.82</v>
      </c>
    </row>
    <row r="128" spans="1:7" x14ac:dyDescent="0.2">
      <c r="A128" s="3" t="s">
        <v>1037</v>
      </c>
      <c r="B128" s="4">
        <v>44439</v>
      </c>
      <c r="C128" s="3" t="s">
        <v>1136</v>
      </c>
      <c r="D128" s="3" t="s">
        <v>1164</v>
      </c>
      <c r="E128" s="3" t="s">
        <v>1099</v>
      </c>
      <c r="F128" s="3">
        <v>0</v>
      </c>
      <c r="G128" s="3">
        <v>250</v>
      </c>
    </row>
    <row r="129" spans="1:7" x14ac:dyDescent="0.2">
      <c r="A129" s="3" t="s">
        <v>1037</v>
      </c>
      <c r="B129" s="4">
        <v>44439</v>
      </c>
      <c r="C129" s="3" t="s">
        <v>1136</v>
      </c>
      <c r="D129" s="3" t="s">
        <v>1169</v>
      </c>
      <c r="E129" s="3" t="s">
        <v>1080</v>
      </c>
      <c r="F129" s="3">
        <v>0</v>
      </c>
      <c r="G129" s="3">
        <v>765</v>
      </c>
    </row>
    <row r="130" spans="1:7" x14ac:dyDescent="0.2">
      <c r="A130" s="3" t="s">
        <v>1037</v>
      </c>
      <c r="B130" s="4">
        <v>44439</v>
      </c>
      <c r="C130" s="3" t="s">
        <v>1136</v>
      </c>
      <c r="D130" s="3" t="s">
        <v>1199</v>
      </c>
      <c r="E130" s="3" t="s">
        <v>1038</v>
      </c>
      <c r="F130" s="3">
        <v>3374.65</v>
      </c>
      <c r="G130" s="3">
        <v>8880.02</v>
      </c>
    </row>
    <row r="131" spans="1:7" x14ac:dyDescent="0.2">
      <c r="A131" s="3" t="s">
        <v>1037</v>
      </c>
      <c r="B131" s="4">
        <v>44439</v>
      </c>
      <c r="C131" s="3" t="s">
        <v>1136</v>
      </c>
      <c r="D131" s="3" t="s">
        <v>1138</v>
      </c>
      <c r="E131" s="3" t="s">
        <v>1139</v>
      </c>
      <c r="F131" s="3">
        <v>0</v>
      </c>
      <c r="G131" s="3">
        <v>2100</v>
      </c>
    </row>
    <row r="132" spans="1:7" x14ac:dyDescent="0.2">
      <c r="A132" s="3" t="s">
        <v>1037</v>
      </c>
      <c r="B132" s="4">
        <v>44439</v>
      </c>
      <c r="C132" s="3" t="s">
        <v>1136</v>
      </c>
      <c r="D132" s="3" t="s">
        <v>1181</v>
      </c>
      <c r="E132" s="3" t="s">
        <v>1118</v>
      </c>
      <c r="F132" s="3">
        <v>-430.43</v>
      </c>
      <c r="G132" s="3">
        <v>1078.97</v>
      </c>
    </row>
    <row r="133" spans="1:7" x14ac:dyDescent="0.2">
      <c r="A133" s="3" t="s">
        <v>1037</v>
      </c>
      <c r="B133" s="4">
        <v>44439</v>
      </c>
      <c r="C133" s="3" t="s">
        <v>1136</v>
      </c>
      <c r="D133" s="3" t="s">
        <v>1200</v>
      </c>
      <c r="E133" s="3" t="s">
        <v>1073</v>
      </c>
      <c r="F133" s="3">
        <v>550</v>
      </c>
      <c r="G133" s="3">
        <v>1100</v>
      </c>
    </row>
    <row r="134" spans="1:7" x14ac:dyDescent="0.2">
      <c r="A134" s="3" t="s">
        <v>1037</v>
      </c>
      <c r="B134" s="4">
        <v>44439</v>
      </c>
      <c r="C134" s="3" t="s">
        <v>1140</v>
      </c>
      <c r="D134" s="3" t="s">
        <v>1141</v>
      </c>
      <c r="E134" s="3" t="s">
        <v>1142</v>
      </c>
      <c r="F134" s="3">
        <v>0</v>
      </c>
      <c r="G134" s="3">
        <v>-100</v>
      </c>
    </row>
    <row r="135" spans="1:7" x14ac:dyDescent="0.2">
      <c r="A135" s="3" t="s">
        <v>1037</v>
      </c>
      <c r="B135" s="4">
        <v>44439</v>
      </c>
      <c r="C135" s="3" t="s">
        <v>1148</v>
      </c>
      <c r="D135" s="3" t="s">
        <v>1209</v>
      </c>
      <c r="E135" s="3" t="s">
        <v>1210</v>
      </c>
      <c r="F135" s="3">
        <v>1000000</v>
      </c>
      <c r="G135" s="3">
        <v>1000000</v>
      </c>
    </row>
    <row r="136" spans="1:7" x14ac:dyDescent="0.2">
      <c r="A136" s="3" t="s">
        <v>1037</v>
      </c>
      <c r="B136" s="4">
        <v>44439</v>
      </c>
      <c r="C136" s="3" t="s">
        <v>1143</v>
      </c>
      <c r="D136" s="3" t="s">
        <v>1146</v>
      </c>
      <c r="E136" s="3" t="s">
        <v>1147</v>
      </c>
      <c r="F136" s="3">
        <v>-110000</v>
      </c>
      <c r="G136" s="3">
        <v>0</v>
      </c>
    </row>
    <row r="137" spans="1:7" x14ac:dyDescent="0.2">
      <c r="A137" s="3" t="s">
        <v>1037</v>
      </c>
      <c r="B137" s="4">
        <v>44439</v>
      </c>
      <c r="C137" s="3" t="s">
        <v>1143</v>
      </c>
      <c r="D137" s="3" t="s">
        <v>1201</v>
      </c>
      <c r="E137" s="3" t="s">
        <v>1202</v>
      </c>
      <c r="F137" s="3">
        <v>0</v>
      </c>
      <c r="G137" s="3">
        <v>-28000</v>
      </c>
    </row>
    <row r="138" spans="1:7" x14ac:dyDescent="0.2">
      <c r="A138" s="3" t="s">
        <v>1037</v>
      </c>
      <c r="B138" s="4">
        <v>44439</v>
      </c>
      <c r="C138" s="3" t="s">
        <v>1148</v>
      </c>
      <c r="D138" s="3" t="s">
        <v>1182</v>
      </c>
      <c r="E138" s="3" t="s">
        <v>1183</v>
      </c>
      <c r="F138" s="3">
        <v>0</v>
      </c>
      <c r="G138" s="3">
        <v>26200000</v>
      </c>
    </row>
    <row r="139" spans="1:7" x14ac:dyDescent="0.2">
      <c r="A139" s="3" t="s">
        <v>1037</v>
      </c>
      <c r="B139" s="4">
        <v>44439</v>
      </c>
      <c r="C139" s="3" t="s">
        <v>1148</v>
      </c>
      <c r="D139" s="3" t="s">
        <v>1184</v>
      </c>
      <c r="E139" s="3" t="s">
        <v>1185</v>
      </c>
      <c r="F139" s="3">
        <v>0</v>
      </c>
      <c r="G139" s="3">
        <v>68427</v>
      </c>
    </row>
    <row r="140" spans="1:7" x14ac:dyDescent="0.2">
      <c r="A140" s="3" t="s">
        <v>1037</v>
      </c>
      <c r="B140" s="4">
        <v>44439</v>
      </c>
      <c r="C140" s="3" t="s">
        <v>1148</v>
      </c>
      <c r="D140" s="3" t="s">
        <v>1186</v>
      </c>
      <c r="E140" s="3" t="s">
        <v>1187</v>
      </c>
      <c r="F140" s="3">
        <v>0</v>
      </c>
      <c r="G140" s="3">
        <v>103812</v>
      </c>
    </row>
    <row r="141" spans="1:7" x14ac:dyDescent="0.2">
      <c r="A141" s="3" t="s">
        <v>1037</v>
      </c>
      <c r="B141" s="4">
        <v>44439</v>
      </c>
      <c r="C141" s="3" t="s">
        <v>1148</v>
      </c>
      <c r="D141" s="3" t="s">
        <v>1165</v>
      </c>
      <c r="E141" s="3" t="s">
        <v>1166</v>
      </c>
      <c r="F141" s="3">
        <v>0</v>
      </c>
      <c r="G141" s="3">
        <v>120000</v>
      </c>
    </row>
    <row r="142" spans="1:7" x14ac:dyDescent="0.2">
      <c r="A142" s="3" t="s">
        <v>1037</v>
      </c>
      <c r="B142" s="4">
        <v>44439</v>
      </c>
      <c r="C142" s="3" t="s">
        <v>1148</v>
      </c>
      <c r="D142" s="3" t="s">
        <v>1149</v>
      </c>
      <c r="E142" s="3" t="s">
        <v>1150</v>
      </c>
      <c r="F142" s="3">
        <v>31500</v>
      </c>
      <c r="G142" s="3">
        <v>390000</v>
      </c>
    </row>
    <row r="143" spans="1:7" x14ac:dyDescent="0.2">
      <c r="A143" s="3" t="s">
        <v>1037</v>
      </c>
      <c r="B143" s="4">
        <v>44439</v>
      </c>
      <c r="C143" s="3" t="s">
        <v>1148</v>
      </c>
      <c r="D143" s="3" t="s">
        <v>1170</v>
      </c>
      <c r="E143" s="3" t="s">
        <v>1171</v>
      </c>
      <c r="F143" s="3">
        <v>0</v>
      </c>
      <c r="G143" s="3">
        <v>4510</v>
      </c>
    </row>
    <row r="144" spans="1:7" x14ac:dyDescent="0.2">
      <c r="A144" s="3" t="s">
        <v>1037</v>
      </c>
      <c r="B144" s="4">
        <v>44439</v>
      </c>
      <c r="C144" s="3" t="s">
        <v>1148</v>
      </c>
      <c r="D144" s="3" t="s">
        <v>1172</v>
      </c>
      <c r="E144" s="3" t="s">
        <v>1173</v>
      </c>
      <c r="F144" s="3">
        <v>0</v>
      </c>
      <c r="G144" s="3">
        <v>7500</v>
      </c>
    </row>
    <row r="145" spans="1:7" x14ac:dyDescent="0.2">
      <c r="A145" s="3" t="s">
        <v>1037</v>
      </c>
      <c r="B145" s="4">
        <v>44439</v>
      </c>
      <c r="C145" s="3" t="s">
        <v>1148</v>
      </c>
      <c r="D145" s="3" t="s">
        <v>1167</v>
      </c>
      <c r="E145" s="3" t="s">
        <v>1168</v>
      </c>
      <c r="F145" s="3">
        <v>0</v>
      </c>
      <c r="G145" s="3">
        <v>39000</v>
      </c>
    </row>
    <row r="146" spans="1:7" x14ac:dyDescent="0.2">
      <c r="A146" s="3" t="s">
        <v>1037</v>
      </c>
      <c r="B146" s="4">
        <v>44439</v>
      </c>
      <c r="C146" s="3" t="s">
        <v>1148</v>
      </c>
      <c r="D146" s="3" t="s">
        <v>1188</v>
      </c>
      <c r="E146" s="3" t="s">
        <v>1189</v>
      </c>
      <c r="F146" s="3">
        <v>0</v>
      </c>
      <c r="G146" s="3">
        <v>15175</v>
      </c>
    </row>
    <row r="147" spans="1:7" x14ac:dyDescent="0.2">
      <c r="A147" s="3" t="s">
        <v>1037</v>
      </c>
      <c r="B147" s="4">
        <v>44439</v>
      </c>
      <c r="C147" s="3" t="s">
        <v>1148</v>
      </c>
      <c r="D147" s="3" t="s">
        <v>1151</v>
      </c>
      <c r="E147" s="3" t="s">
        <v>1152</v>
      </c>
      <c r="F147" s="3">
        <v>0</v>
      </c>
      <c r="G147" s="3">
        <v>23034.26</v>
      </c>
    </row>
    <row r="148" spans="1:7" x14ac:dyDescent="0.2">
      <c r="A148" s="3" t="s">
        <v>1037</v>
      </c>
      <c r="B148" s="4">
        <v>44439</v>
      </c>
      <c r="C148" s="3" t="s">
        <v>1148</v>
      </c>
      <c r="D148" s="3" t="s">
        <v>1190</v>
      </c>
      <c r="E148" s="3" t="s">
        <v>1191</v>
      </c>
      <c r="F148" s="3">
        <v>0</v>
      </c>
      <c r="G148" s="3">
        <v>1363107.22</v>
      </c>
    </row>
    <row r="149" spans="1:7" x14ac:dyDescent="0.2">
      <c r="A149" s="3" t="s">
        <v>1037</v>
      </c>
      <c r="B149" s="4">
        <v>44439</v>
      </c>
      <c r="C149" s="3" t="s">
        <v>1148</v>
      </c>
      <c r="D149" s="3" t="s">
        <v>1203</v>
      </c>
      <c r="E149" s="3" t="s">
        <v>1204</v>
      </c>
      <c r="F149" s="3">
        <v>0</v>
      </c>
      <c r="G149" s="3">
        <v>782608.07</v>
      </c>
    </row>
    <row r="150" spans="1:7" x14ac:dyDescent="0.2">
      <c r="A150" s="3" t="s">
        <v>1037</v>
      </c>
      <c r="B150" s="4">
        <v>44439</v>
      </c>
      <c r="C150" s="3" t="s">
        <v>1148</v>
      </c>
      <c r="D150" s="3" t="s">
        <v>1174</v>
      </c>
      <c r="E150" s="3" t="s">
        <v>1175</v>
      </c>
      <c r="F150" s="3">
        <v>0</v>
      </c>
      <c r="G150" s="3">
        <v>123150</v>
      </c>
    </row>
    <row r="151" spans="1:7" x14ac:dyDescent="0.2">
      <c r="A151" s="3" t="s">
        <v>1037</v>
      </c>
      <c r="B151" s="4">
        <v>44439</v>
      </c>
      <c r="C151" s="3" t="s">
        <v>1148</v>
      </c>
      <c r="D151" s="3" t="s">
        <v>1176</v>
      </c>
      <c r="E151" s="3" t="s">
        <v>1177</v>
      </c>
      <c r="F151" s="3">
        <v>0</v>
      </c>
      <c r="G151" s="3">
        <v>45000</v>
      </c>
    </row>
    <row r="152" spans="1:7" x14ac:dyDescent="0.2">
      <c r="A152" s="3" t="s">
        <v>1037</v>
      </c>
      <c r="B152" s="4">
        <v>44439</v>
      </c>
      <c r="C152" s="3" t="s">
        <v>1148</v>
      </c>
      <c r="D152" s="3" t="s">
        <v>1155</v>
      </c>
      <c r="E152" s="3" t="s">
        <v>1156</v>
      </c>
      <c r="F152" s="3">
        <v>85046.94</v>
      </c>
      <c r="G152" s="3">
        <v>88192.18</v>
      </c>
    </row>
    <row r="153" spans="1:7" x14ac:dyDescent="0.2">
      <c r="A153" s="3" t="s">
        <v>1037</v>
      </c>
      <c r="B153" s="4">
        <v>44439</v>
      </c>
      <c r="C153" s="3" t="s">
        <v>1148</v>
      </c>
      <c r="D153" s="3" t="s">
        <v>1211</v>
      </c>
      <c r="E153" s="3" t="s">
        <v>1212</v>
      </c>
      <c r="F153" s="3">
        <v>500</v>
      </c>
      <c r="G153" s="3">
        <v>500</v>
      </c>
    </row>
    <row r="154" spans="1:7" x14ac:dyDescent="0.2">
      <c r="A154" s="3" t="s">
        <v>1037</v>
      </c>
      <c r="B154" s="4">
        <v>44439</v>
      </c>
      <c r="C154" s="3" t="s">
        <v>1148</v>
      </c>
      <c r="D154" s="3" t="s">
        <v>1213</v>
      </c>
      <c r="E154" s="3" t="s">
        <v>1214</v>
      </c>
      <c r="F154" s="3">
        <v>1000500</v>
      </c>
      <c r="G154" s="3">
        <v>1000500</v>
      </c>
    </row>
    <row r="155" spans="1:7" x14ac:dyDescent="0.2">
      <c r="A155" s="3" t="s">
        <v>1037</v>
      </c>
      <c r="B155" s="4">
        <v>44439</v>
      </c>
      <c r="C155" s="3" t="s">
        <v>1143</v>
      </c>
      <c r="D155" s="3" t="s">
        <v>1159</v>
      </c>
      <c r="E155" s="3" t="s">
        <v>1160</v>
      </c>
      <c r="F155" s="3">
        <v>-1000704.4</v>
      </c>
      <c r="G155" s="3">
        <v>-33650725.689999998</v>
      </c>
    </row>
    <row r="156" spans="1:7" x14ac:dyDescent="0.2">
      <c r="A156" s="3" t="s">
        <v>1037</v>
      </c>
      <c r="B156" s="4">
        <v>44439</v>
      </c>
      <c r="C156" s="3" t="s">
        <v>1143</v>
      </c>
      <c r="D156" s="3" t="s">
        <v>1205</v>
      </c>
      <c r="E156" s="3" t="s">
        <v>1206</v>
      </c>
      <c r="F156" s="3">
        <v>430.43</v>
      </c>
      <c r="G156" s="3">
        <v>0</v>
      </c>
    </row>
    <row r="157" spans="1:7" x14ac:dyDescent="0.2">
      <c r="A157" s="3" t="s">
        <v>1037</v>
      </c>
      <c r="B157" s="4">
        <v>44439</v>
      </c>
      <c r="C157" s="3" t="s">
        <v>1143</v>
      </c>
      <c r="D157" s="3" t="s">
        <v>1161</v>
      </c>
      <c r="E157" s="3" t="s">
        <v>1162</v>
      </c>
      <c r="F157" s="3">
        <v>-15100.64</v>
      </c>
      <c r="G157" s="3">
        <v>3422737.04</v>
      </c>
    </row>
    <row r="158" spans="1:7" x14ac:dyDescent="0.2">
      <c r="A158" s="3" t="s">
        <v>1037</v>
      </c>
      <c r="B158" s="4">
        <v>44469</v>
      </c>
      <c r="C158" s="3" t="s">
        <v>1178</v>
      </c>
      <c r="D158" s="3" t="s">
        <v>1207</v>
      </c>
      <c r="E158" s="3" t="s">
        <v>1208</v>
      </c>
      <c r="F158" s="3">
        <v>-20976776.449999999</v>
      </c>
      <c r="G158" s="3">
        <v>-21976776.449999999</v>
      </c>
    </row>
    <row r="159" spans="1:7" x14ac:dyDescent="0.2">
      <c r="A159" s="3" t="s">
        <v>1037</v>
      </c>
      <c r="B159" s="4">
        <v>44469</v>
      </c>
      <c r="C159" s="3" t="s">
        <v>1136</v>
      </c>
      <c r="D159" s="3" t="s">
        <v>1215</v>
      </c>
      <c r="E159" s="3" t="s">
        <v>1216</v>
      </c>
      <c r="F159" s="3">
        <v>3380</v>
      </c>
      <c r="G159" s="3">
        <v>3380</v>
      </c>
    </row>
    <row r="160" spans="1:7" x14ac:dyDescent="0.2">
      <c r="A160" s="3" t="s">
        <v>1037</v>
      </c>
      <c r="B160" s="4">
        <v>44469</v>
      </c>
      <c r="C160" s="3" t="s">
        <v>1178</v>
      </c>
      <c r="D160" s="3" t="s">
        <v>1179</v>
      </c>
      <c r="E160" s="3" t="s">
        <v>1180</v>
      </c>
      <c r="F160" s="3">
        <v>0</v>
      </c>
      <c r="G160" s="3">
        <v>-1245</v>
      </c>
    </row>
    <row r="161" spans="1:7" x14ac:dyDescent="0.2">
      <c r="A161" s="3" t="s">
        <v>1037</v>
      </c>
      <c r="B161" s="4">
        <v>44469</v>
      </c>
      <c r="C161" s="3" t="s">
        <v>1178</v>
      </c>
      <c r="D161" s="3" t="s">
        <v>1192</v>
      </c>
      <c r="E161" s="3" t="s">
        <v>1193</v>
      </c>
      <c r="F161" s="3">
        <v>0</v>
      </c>
      <c r="G161" s="3">
        <v>-149149.4</v>
      </c>
    </row>
    <row r="162" spans="1:7" x14ac:dyDescent="0.2">
      <c r="A162" s="3" t="s">
        <v>1037</v>
      </c>
      <c r="B162" s="4">
        <v>44469</v>
      </c>
      <c r="C162" s="3" t="s">
        <v>1178</v>
      </c>
      <c r="D162" s="3" t="s">
        <v>1217</v>
      </c>
      <c r="E162" s="3" t="s">
        <v>1218</v>
      </c>
      <c r="F162" s="3">
        <v>-6154.84</v>
      </c>
      <c r="G162" s="3">
        <v>-6154.84</v>
      </c>
    </row>
    <row r="163" spans="1:7" x14ac:dyDescent="0.2">
      <c r="A163" s="3" t="s">
        <v>1037</v>
      </c>
      <c r="B163" s="4">
        <v>44469</v>
      </c>
      <c r="C163" s="3" t="s">
        <v>1136</v>
      </c>
      <c r="D163" s="3" t="s">
        <v>1194</v>
      </c>
      <c r="E163" s="3" t="s">
        <v>1094</v>
      </c>
      <c r="F163" s="3">
        <v>0</v>
      </c>
      <c r="G163" s="3">
        <v>100</v>
      </c>
    </row>
    <row r="164" spans="1:7" x14ac:dyDescent="0.2">
      <c r="A164" s="3" t="s">
        <v>1037</v>
      </c>
      <c r="B164" s="4">
        <v>44469</v>
      </c>
      <c r="C164" s="3" t="s">
        <v>1136</v>
      </c>
      <c r="D164" s="3" t="s">
        <v>1137</v>
      </c>
      <c r="E164" s="3" t="s">
        <v>1047</v>
      </c>
      <c r="F164" s="3">
        <v>3224.52</v>
      </c>
      <c r="G164" s="3">
        <v>9994.52</v>
      </c>
    </row>
    <row r="165" spans="1:7" x14ac:dyDescent="0.2">
      <c r="A165" s="3" t="s">
        <v>1037</v>
      </c>
      <c r="B165" s="4">
        <v>44469</v>
      </c>
      <c r="C165" s="3" t="s">
        <v>1136</v>
      </c>
      <c r="D165" s="3" t="s">
        <v>1163</v>
      </c>
      <c r="E165" s="3" t="s">
        <v>1053</v>
      </c>
      <c r="F165" s="3">
        <v>303.01</v>
      </c>
      <c r="G165" s="3">
        <v>1775.72</v>
      </c>
    </row>
    <row r="166" spans="1:7" x14ac:dyDescent="0.2">
      <c r="A166" s="3" t="s">
        <v>1037</v>
      </c>
      <c r="B166" s="4">
        <v>44469</v>
      </c>
      <c r="C166" s="3" t="s">
        <v>1136</v>
      </c>
      <c r="D166" s="3" t="s">
        <v>1195</v>
      </c>
      <c r="E166" s="3" t="s">
        <v>1196</v>
      </c>
      <c r="F166" s="3">
        <v>0</v>
      </c>
      <c r="G166" s="3">
        <v>3000</v>
      </c>
    </row>
    <row r="167" spans="1:7" x14ac:dyDescent="0.2">
      <c r="A167" s="3" t="s">
        <v>1037</v>
      </c>
      <c r="B167" s="4">
        <v>44469</v>
      </c>
      <c r="C167" s="3" t="s">
        <v>1136</v>
      </c>
      <c r="D167" s="3" t="s">
        <v>1219</v>
      </c>
      <c r="E167" s="3" t="s">
        <v>1063</v>
      </c>
      <c r="F167" s="3">
        <v>67385</v>
      </c>
      <c r="G167" s="3">
        <v>67385</v>
      </c>
    </row>
    <row r="168" spans="1:7" x14ac:dyDescent="0.2">
      <c r="A168" s="3" t="s">
        <v>1037</v>
      </c>
      <c r="B168" s="4">
        <v>44469</v>
      </c>
      <c r="C168" s="3" t="s">
        <v>1136</v>
      </c>
      <c r="D168" s="3" t="s">
        <v>1220</v>
      </c>
      <c r="E168" s="3" t="s">
        <v>1088</v>
      </c>
      <c r="F168" s="3">
        <v>5940</v>
      </c>
      <c r="G168" s="3">
        <v>5940</v>
      </c>
    </row>
    <row r="169" spans="1:7" x14ac:dyDescent="0.2">
      <c r="A169" s="3" t="s">
        <v>1037</v>
      </c>
      <c r="B169" s="4">
        <v>44469</v>
      </c>
      <c r="C169" s="3" t="s">
        <v>1136</v>
      </c>
      <c r="D169" s="3" t="s">
        <v>1197</v>
      </c>
      <c r="E169" s="3" t="s">
        <v>1104</v>
      </c>
      <c r="F169" s="3">
        <v>2300.8200000000002</v>
      </c>
      <c r="G169" s="3">
        <v>8260.6200000000008</v>
      </c>
    </row>
    <row r="170" spans="1:7" x14ac:dyDescent="0.2">
      <c r="A170" s="3" t="s">
        <v>1037</v>
      </c>
      <c r="B170" s="4">
        <v>44469</v>
      </c>
      <c r="C170" s="3" t="s">
        <v>1136</v>
      </c>
      <c r="D170" s="3" t="s">
        <v>1198</v>
      </c>
      <c r="E170" s="3" t="s">
        <v>1077</v>
      </c>
      <c r="F170" s="3">
        <v>544.08000000000004</v>
      </c>
      <c r="G170" s="3">
        <v>1034.9000000000001</v>
      </c>
    </row>
    <row r="171" spans="1:7" x14ac:dyDescent="0.2">
      <c r="A171" s="3" t="s">
        <v>1037</v>
      </c>
      <c r="B171" s="4">
        <v>44469</v>
      </c>
      <c r="C171" s="3" t="s">
        <v>1136</v>
      </c>
      <c r="D171" s="3" t="s">
        <v>1164</v>
      </c>
      <c r="E171" s="3" t="s">
        <v>1099</v>
      </c>
      <c r="F171" s="3">
        <v>0</v>
      </c>
      <c r="G171" s="3">
        <v>250</v>
      </c>
    </row>
    <row r="172" spans="1:7" x14ac:dyDescent="0.2">
      <c r="A172" s="3" t="s">
        <v>1037</v>
      </c>
      <c r="B172" s="4">
        <v>44469</v>
      </c>
      <c r="C172" s="3" t="s">
        <v>1136</v>
      </c>
      <c r="D172" s="3" t="s">
        <v>1221</v>
      </c>
      <c r="E172" s="3" t="s">
        <v>1071</v>
      </c>
      <c r="F172" s="3">
        <v>18131.87</v>
      </c>
      <c r="G172" s="3">
        <v>18131.87</v>
      </c>
    </row>
    <row r="173" spans="1:7" x14ac:dyDescent="0.2">
      <c r="A173" s="3" t="s">
        <v>1037</v>
      </c>
      <c r="B173" s="4">
        <v>44469</v>
      </c>
      <c r="C173" s="3" t="s">
        <v>1136</v>
      </c>
      <c r="D173" s="3" t="s">
        <v>1169</v>
      </c>
      <c r="E173" s="3" t="s">
        <v>1080</v>
      </c>
      <c r="F173" s="3">
        <v>0</v>
      </c>
      <c r="G173" s="3">
        <v>765</v>
      </c>
    </row>
    <row r="174" spans="1:7" x14ac:dyDescent="0.2">
      <c r="A174" s="3" t="s">
        <v>1037</v>
      </c>
      <c r="B174" s="4">
        <v>44469</v>
      </c>
      <c r="C174" s="3" t="s">
        <v>1136</v>
      </c>
      <c r="D174" s="3" t="s">
        <v>1199</v>
      </c>
      <c r="E174" s="3" t="s">
        <v>1038</v>
      </c>
      <c r="F174" s="3">
        <v>3067.87</v>
      </c>
      <c r="G174" s="3">
        <v>11947.89</v>
      </c>
    </row>
    <row r="175" spans="1:7" x14ac:dyDescent="0.2">
      <c r="A175" s="3" t="s">
        <v>1037</v>
      </c>
      <c r="B175" s="4">
        <v>44469</v>
      </c>
      <c r="C175" s="3" t="s">
        <v>1136</v>
      </c>
      <c r="D175" s="3" t="s">
        <v>1222</v>
      </c>
      <c r="E175" s="3" t="s">
        <v>1043</v>
      </c>
      <c r="F175" s="3">
        <v>250</v>
      </c>
      <c r="G175" s="3">
        <v>250</v>
      </c>
    </row>
    <row r="176" spans="1:7" x14ac:dyDescent="0.2">
      <c r="A176" s="3" t="s">
        <v>1037</v>
      </c>
      <c r="B176" s="4">
        <v>44469</v>
      </c>
      <c r="C176" s="3" t="s">
        <v>1136</v>
      </c>
      <c r="D176" s="3" t="s">
        <v>1138</v>
      </c>
      <c r="E176" s="3" t="s">
        <v>1139</v>
      </c>
      <c r="F176" s="3">
        <v>14900</v>
      </c>
      <c r="G176" s="3">
        <v>17000</v>
      </c>
    </row>
    <row r="177" spans="1:7" x14ac:dyDescent="0.2">
      <c r="A177" s="3" t="s">
        <v>1037</v>
      </c>
      <c r="B177" s="4">
        <v>44469</v>
      </c>
      <c r="C177" s="3" t="s">
        <v>1136</v>
      </c>
      <c r="D177" s="3" t="s">
        <v>1181</v>
      </c>
      <c r="E177" s="3" t="s">
        <v>1118</v>
      </c>
      <c r="F177" s="3">
        <v>278.26</v>
      </c>
      <c r="G177" s="3">
        <v>1357.23</v>
      </c>
    </row>
    <row r="178" spans="1:7" x14ac:dyDescent="0.2">
      <c r="A178" s="3" t="s">
        <v>1037</v>
      </c>
      <c r="B178" s="4">
        <v>44469</v>
      </c>
      <c r="C178" s="3" t="s">
        <v>1136</v>
      </c>
      <c r="D178" s="3" t="s">
        <v>1200</v>
      </c>
      <c r="E178" s="3" t="s">
        <v>1073</v>
      </c>
      <c r="F178" s="3">
        <v>550</v>
      </c>
      <c r="G178" s="3">
        <v>1650</v>
      </c>
    </row>
    <row r="179" spans="1:7" x14ac:dyDescent="0.2">
      <c r="A179" s="3" t="s">
        <v>1037</v>
      </c>
      <c r="B179" s="4">
        <v>44469</v>
      </c>
      <c r="C179" s="3" t="s">
        <v>1140</v>
      </c>
      <c r="D179" s="3" t="s">
        <v>1141</v>
      </c>
      <c r="E179" s="3" t="s">
        <v>1142</v>
      </c>
      <c r="F179" s="3">
        <v>0</v>
      </c>
      <c r="G179" s="3">
        <v>-100</v>
      </c>
    </row>
    <row r="180" spans="1:7" x14ac:dyDescent="0.2">
      <c r="A180" s="3" t="s">
        <v>1037</v>
      </c>
      <c r="B180" s="4">
        <v>44469</v>
      </c>
      <c r="C180" s="3" t="s">
        <v>1148</v>
      </c>
      <c r="D180" s="3" t="s">
        <v>1209</v>
      </c>
      <c r="E180" s="3" t="s">
        <v>1210</v>
      </c>
      <c r="F180" s="3">
        <v>20976776.449999999</v>
      </c>
      <c r="G180" s="3">
        <v>21976776.449999999</v>
      </c>
    </row>
    <row r="181" spans="1:7" x14ac:dyDescent="0.2">
      <c r="A181" s="3" t="s">
        <v>1037</v>
      </c>
      <c r="B181" s="4">
        <v>44469</v>
      </c>
      <c r="C181" s="3" t="s">
        <v>1143</v>
      </c>
      <c r="D181" s="3" t="s">
        <v>1144</v>
      </c>
      <c r="E181" s="3" t="s">
        <v>1145</v>
      </c>
      <c r="F181" s="3">
        <v>-14900</v>
      </c>
      <c r="G181" s="3">
        <v>-14900</v>
      </c>
    </row>
    <row r="182" spans="1:7" x14ac:dyDescent="0.2">
      <c r="A182" s="3" t="s">
        <v>1037</v>
      </c>
      <c r="B182" s="4">
        <v>44469</v>
      </c>
      <c r="C182" s="3" t="s">
        <v>1143</v>
      </c>
      <c r="D182" s="3" t="s">
        <v>1146</v>
      </c>
      <c r="E182" s="3" t="s">
        <v>1147</v>
      </c>
      <c r="F182" s="3">
        <v>18850</v>
      </c>
      <c r="G182" s="3">
        <v>18850</v>
      </c>
    </row>
    <row r="183" spans="1:7" x14ac:dyDescent="0.2">
      <c r="A183" s="3" t="s">
        <v>1037</v>
      </c>
      <c r="B183" s="4">
        <v>44469</v>
      </c>
      <c r="C183" s="3" t="s">
        <v>1143</v>
      </c>
      <c r="D183" s="3" t="s">
        <v>1201</v>
      </c>
      <c r="E183" s="3" t="s">
        <v>1202</v>
      </c>
      <c r="F183" s="3">
        <v>-2600</v>
      </c>
      <c r="G183" s="3">
        <v>-30600</v>
      </c>
    </row>
    <row r="184" spans="1:7" x14ac:dyDescent="0.2">
      <c r="A184" s="3" t="s">
        <v>1037</v>
      </c>
      <c r="B184" s="4">
        <v>44469</v>
      </c>
      <c r="C184" s="3" t="s">
        <v>1143</v>
      </c>
      <c r="D184" s="3" t="s">
        <v>1223</v>
      </c>
      <c r="E184" s="3" t="s">
        <v>1224</v>
      </c>
      <c r="F184" s="3">
        <v>-3635</v>
      </c>
      <c r="G184" s="3">
        <v>-3635</v>
      </c>
    </row>
    <row r="185" spans="1:7" x14ac:dyDescent="0.2">
      <c r="A185" s="3" t="s">
        <v>1037</v>
      </c>
      <c r="B185" s="4">
        <v>44469</v>
      </c>
      <c r="C185" s="3" t="s">
        <v>1148</v>
      </c>
      <c r="D185" s="3" t="s">
        <v>1182</v>
      </c>
      <c r="E185" s="3" t="s">
        <v>1183</v>
      </c>
      <c r="F185" s="3">
        <v>0</v>
      </c>
      <c r="G185" s="3">
        <v>26200000</v>
      </c>
    </row>
    <row r="186" spans="1:7" x14ac:dyDescent="0.2">
      <c r="A186" s="3" t="s">
        <v>1037</v>
      </c>
      <c r="B186" s="4">
        <v>44469</v>
      </c>
      <c r="C186" s="3" t="s">
        <v>1148</v>
      </c>
      <c r="D186" s="3" t="s">
        <v>1184</v>
      </c>
      <c r="E186" s="3" t="s">
        <v>1185</v>
      </c>
      <c r="F186" s="3">
        <v>0</v>
      </c>
      <c r="G186" s="3">
        <v>68427</v>
      </c>
    </row>
    <row r="187" spans="1:7" x14ac:dyDescent="0.2">
      <c r="A187" s="3" t="s">
        <v>1037</v>
      </c>
      <c r="B187" s="4">
        <v>44469</v>
      </c>
      <c r="C187" s="3" t="s">
        <v>1148</v>
      </c>
      <c r="D187" s="3" t="s">
        <v>1186</v>
      </c>
      <c r="E187" s="3" t="s">
        <v>1187</v>
      </c>
      <c r="F187" s="3">
        <v>0</v>
      </c>
      <c r="G187" s="3">
        <v>103812</v>
      </c>
    </row>
    <row r="188" spans="1:7" x14ac:dyDescent="0.2">
      <c r="A188" s="3" t="s">
        <v>1037</v>
      </c>
      <c r="B188" s="4">
        <v>44469</v>
      </c>
      <c r="C188" s="3" t="s">
        <v>1148</v>
      </c>
      <c r="D188" s="3" t="s">
        <v>1165</v>
      </c>
      <c r="E188" s="3" t="s">
        <v>1166</v>
      </c>
      <c r="F188" s="3">
        <v>0</v>
      </c>
      <c r="G188" s="3">
        <v>120000</v>
      </c>
    </row>
    <row r="189" spans="1:7" x14ac:dyDescent="0.2">
      <c r="A189" s="3" t="s">
        <v>1037</v>
      </c>
      <c r="B189" s="4">
        <v>44469</v>
      </c>
      <c r="C189" s="3" t="s">
        <v>1148</v>
      </c>
      <c r="D189" s="3" t="s">
        <v>1149</v>
      </c>
      <c r="E189" s="3" t="s">
        <v>1150</v>
      </c>
      <c r="F189" s="3">
        <v>31500</v>
      </c>
      <c r="G189" s="3">
        <v>421500</v>
      </c>
    </row>
    <row r="190" spans="1:7" x14ac:dyDescent="0.2">
      <c r="A190" s="3" t="s">
        <v>1037</v>
      </c>
      <c r="B190" s="4">
        <v>44469</v>
      </c>
      <c r="C190" s="3" t="s">
        <v>1148</v>
      </c>
      <c r="D190" s="3" t="s">
        <v>1170</v>
      </c>
      <c r="E190" s="3" t="s">
        <v>1171</v>
      </c>
      <c r="F190" s="3">
        <v>0</v>
      </c>
      <c r="G190" s="3">
        <v>4510</v>
      </c>
    </row>
    <row r="191" spans="1:7" x14ac:dyDescent="0.2">
      <c r="A191" s="3" t="s">
        <v>1037</v>
      </c>
      <c r="B191" s="4">
        <v>44469</v>
      </c>
      <c r="C191" s="3" t="s">
        <v>1148</v>
      </c>
      <c r="D191" s="3" t="s">
        <v>1172</v>
      </c>
      <c r="E191" s="3" t="s">
        <v>1173</v>
      </c>
      <c r="F191" s="3">
        <v>0</v>
      </c>
      <c r="G191" s="3">
        <v>7500</v>
      </c>
    </row>
    <row r="192" spans="1:7" x14ac:dyDescent="0.2">
      <c r="A192" s="3" t="s">
        <v>1037</v>
      </c>
      <c r="B192" s="4">
        <v>44469</v>
      </c>
      <c r="C192" s="3" t="s">
        <v>1148</v>
      </c>
      <c r="D192" s="3" t="s">
        <v>1167</v>
      </c>
      <c r="E192" s="3" t="s">
        <v>1168</v>
      </c>
      <c r="F192" s="3">
        <v>0</v>
      </c>
      <c r="G192" s="3">
        <v>39000</v>
      </c>
    </row>
    <row r="193" spans="1:7" x14ac:dyDescent="0.2">
      <c r="A193" s="3" t="s">
        <v>1037</v>
      </c>
      <c r="B193" s="4">
        <v>44469</v>
      </c>
      <c r="C193" s="3" t="s">
        <v>1148</v>
      </c>
      <c r="D193" s="3" t="s">
        <v>1188</v>
      </c>
      <c r="E193" s="3" t="s">
        <v>1189</v>
      </c>
      <c r="F193" s="3">
        <v>0</v>
      </c>
      <c r="G193" s="3">
        <v>15175</v>
      </c>
    </row>
    <row r="194" spans="1:7" x14ac:dyDescent="0.2">
      <c r="A194" s="3" t="s">
        <v>1037</v>
      </c>
      <c r="B194" s="4">
        <v>44469</v>
      </c>
      <c r="C194" s="3" t="s">
        <v>1148</v>
      </c>
      <c r="D194" s="3" t="s">
        <v>1151</v>
      </c>
      <c r="E194" s="3" t="s">
        <v>1152</v>
      </c>
      <c r="F194" s="3">
        <v>0</v>
      </c>
      <c r="G194" s="3">
        <v>23034.26</v>
      </c>
    </row>
    <row r="195" spans="1:7" x14ac:dyDescent="0.2">
      <c r="A195" s="3" t="s">
        <v>1037</v>
      </c>
      <c r="B195" s="4">
        <v>44469</v>
      </c>
      <c r="C195" s="3" t="s">
        <v>1148</v>
      </c>
      <c r="D195" s="3" t="s">
        <v>1190</v>
      </c>
      <c r="E195" s="3" t="s">
        <v>1191</v>
      </c>
      <c r="F195" s="3">
        <v>0</v>
      </c>
      <c r="G195" s="3">
        <v>1363107.22</v>
      </c>
    </row>
    <row r="196" spans="1:7" x14ac:dyDescent="0.2">
      <c r="A196" s="3" t="s">
        <v>1037</v>
      </c>
      <c r="B196" s="4">
        <v>44469</v>
      </c>
      <c r="C196" s="3" t="s">
        <v>1148</v>
      </c>
      <c r="D196" s="3" t="s">
        <v>1203</v>
      </c>
      <c r="E196" s="3" t="s">
        <v>1204</v>
      </c>
      <c r="F196" s="3">
        <v>0</v>
      </c>
      <c r="G196" s="3">
        <v>782608.07</v>
      </c>
    </row>
    <row r="197" spans="1:7" x14ac:dyDescent="0.2">
      <c r="A197" s="3" t="s">
        <v>1037</v>
      </c>
      <c r="B197" s="4">
        <v>44469</v>
      </c>
      <c r="C197" s="3" t="s">
        <v>1148</v>
      </c>
      <c r="D197" s="3" t="s">
        <v>1174</v>
      </c>
      <c r="E197" s="3" t="s">
        <v>1175</v>
      </c>
      <c r="F197" s="3">
        <v>6400</v>
      </c>
      <c r="G197" s="3">
        <v>129550</v>
      </c>
    </row>
    <row r="198" spans="1:7" x14ac:dyDescent="0.2">
      <c r="A198" s="3" t="s">
        <v>1037</v>
      </c>
      <c r="B198" s="4">
        <v>44469</v>
      </c>
      <c r="C198" s="3" t="s">
        <v>1148</v>
      </c>
      <c r="D198" s="3" t="s">
        <v>1176</v>
      </c>
      <c r="E198" s="3" t="s">
        <v>1177</v>
      </c>
      <c r="F198" s="3">
        <v>0</v>
      </c>
      <c r="G198" s="3">
        <v>45000</v>
      </c>
    </row>
    <row r="199" spans="1:7" x14ac:dyDescent="0.2">
      <c r="A199" s="3" t="s">
        <v>1037</v>
      </c>
      <c r="B199" s="4">
        <v>44469</v>
      </c>
      <c r="C199" s="3" t="s">
        <v>1148</v>
      </c>
      <c r="D199" s="3" t="s">
        <v>1225</v>
      </c>
      <c r="E199" s="3" t="s">
        <v>1226</v>
      </c>
      <c r="F199" s="3">
        <v>300000</v>
      </c>
      <c r="G199" s="3">
        <v>300000</v>
      </c>
    </row>
    <row r="200" spans="1:7" x14ac:dyDescent="0.2">
      <c r="A200" s="3" t="s">
        <v>1037</v>
      </c>
      <c r="B200" s="4">
        <v>44469</v>
      </c>
      <c r="C200" s="3" t="s">
        <v>1148</v>
      </c>
      <c r="D200" s="3" t="s">
        <v>1155</v>
      </c>
      <c r="E200" s="3" t="s">
        <v>1156</v>
      </c>
      <c r="F200" s="3">
        <v>-86186.02</v>
      </c>
      <c r="G200" s="3">
        <v>2006.16</v>
      </c>
    </row>
    <row r="201" spans="1:7" x14ac:dyDescent="0.2">
      <c r="A201" s="3" t="s">
        <v>1037</v>
      </c>
      <c r="B201" s="4">
        <v>44469</v>
      </c>
      <c r="C201" s="3" t="s">
        <v>1148</v>
      </c>
      <c r="D201" s="3" t="s">
        <v>1211</v>
      </c>
      <c r="E201" s="3" t="s">
        <v>1212</v>
      </c>
      <c r="F201" s="3">
        <v>-5.27</v>
      </c>
      <c r="G201" s="3">
        <v>494.73</v>
      </c>
    </row>
    <row r="202" spans="1:7" x14ac:dyDescent="0.2">
      <c r="A202" s="3" t="s">
        <v>1037</v>
      </c>
      <c r="B202" s="4">
        <v>44469</v>
      </c>
      <c r="C202" s="3" t="s">
        <v>1148</v>
      </c>
      <c r="D202" s="3" t="s">
        <v>1213</v>
      </c>
      <c r="E202" s="3" t="s">
        <v>1214</v>
      </c>
      <c r="F202" s="3">
        <v>2785308.45</v>
      </c>
      <c r="G202" s="3">
        <v>3785808.45</v>
      </c>
    </row>
    <row r="203" spans="1:7" x14ac:dyDescent="0.2">
      <c r="A203" s="3" t="s">
        <v>1037</v>
      </c>
      <c r="B203" s="4">
        <v>44469</v>
      </c>
      <c r="C203" s="3" t="s">
        <v>1143</v>
      </c>
      <c r="D203" s="3" t="s">
        <v>1159</v>
      </c>
      <c r="E203" s="3" t="s">
        <v>1160</v>
      </c>
      <c r="F203" s="3">
        <v>-3159208.64</v>
      </c>
      <c r="G203" s="3">
        <v>-36809934.329999998</v>
      </c>
    </row>
    <row r="204" spans="1:7" x14ac:dyDescent="0.2">
      <c r="A204" s="3" t="s">
        <v>1037</v>
      </c>
      <c r="B204" s="4">
        <v>44469</v>
      </c>
      <c r="C204" s="3" t="s">
        <v>1143</v>
      </c>
      <c r="D204" s="3" t="s">
        <v>1161</v>
      </c>
      <c r="E204" s="3" t="s">
        <v>1162</v>
      </c>
      <c r="F204" s="3">
        <v>10375.89</v>
      </c>
      <c r="G204" s="3">
        <v>3433112.93</v>
      </c>
    </row>
    <row r="205" spans="1:7" x14ac:dyDescent="0.2">
      <c r="A205" s="3" t="s">
        <v>1037</v>
      </c>
      <c r="B205" s="4">
        <v>44500</v>
      </c>
      <c r="C205" s="3" t="s">
        <v>1178</v>
      </c>
      <c r="D205" s="3" t="s">
        <v>1207</v>
      </c>
      <c r="E205" s="3" t="s">
        <v>1208</v>
      </c>
      <c r="F205" s="3">
        <v>2263732.77</v>
      </c>
      <c r="G205" s="3">
        <v>-19713043.68</v>
      </c>
    </row>
    <row r="206" spans="1:7" x14ac:dyDescent="0.2">
      <c r="A206" s="3" t="s">
        <v>1037</v>
      </c>
      <c r="B206" s="4">
        <v>44500</v>
      </c>
      <c r="C206" s="3" t="s">
        <v>1136</v>
      </c>
      <c r="D206" s="3" t="s">
        <v>1215</v>
      </c>
      <c r="E206" s="3" t="s">
        <v>1216</v>
      </c>
      <c r="F206" s="3">
        <v>2850</v>
      </c>
      <c r="G206" s="3">
        <v>6230</v>
      </c>
    </row>
    <row r="207" spans="1:7" x14ac:dyDescent="0.2">
      <c r="A207" s="3" t="s">
        <v>1037</v>
      </c>
      <c r="B207" s="4">
        <v>44500</v>
      </c>
      <c r="C207" s="3" t="s">
        <v>1178</v>
      </c>
      <c r="D207" s="3" t="s">
        <v>1179</v>
      </c>
      <c r="E207" s="3" t="s">
        <v>1180</v>
      </c>
      <c r="F207" s="3">
        <v>0</v>
      </c>
      <c r="G207" s="3">
        <v>-1245</v>
      </c>
    </row>
    <row r="208" spans="1:7" x14ac:dyDescent="0.2">
      <c r="A208" s="3" t="s">
        <v>1037</v>
      </c>
      <c r="B208" s="4">
        <v>44500</v>
      </c>
      <c r="C208" s="3" t="s">
        <v>1178</v>
      </c>
      <c r="D208" s="3" t="s">
        <v>1192</v>
      </c>
      <c r="E208" s="3" t="s">
        <v>1193</v>
      </c>
      <c r="F208" s="3">
        <v>0</v>
      </c>
      <c r="G208" s="3">
        <v>-149149.4</v>
      </c>
    </row>
    <row r="209" spans="1:7" x14ac:dyDescent="0.2">
      <c r="A209" s="3" t="s">
        <v>1037</v>
      </c>
      <c r="B209" s="4">
        <v>44500</v>
      </c>
      <c r="C209" s="3" t="s">
        <v>1178</v>
      </c>
      <c r="D209" s="3" t="s">
        <v>1217</v>
      </c>
      <c r="E209" s="3" t="s">
        <v>1218</v>
      </c>
      <c r="F209" s="3">
        <v>-34679.269999999997</v>
      </c>
      <c r="G209" s="3">
        <v>-40834.11</v>
      </c>
    </row>
    <row r="210" spans="1:7" x14ac:dyDescent="0.2">
      <c r="A210" s="3" t="s">
        <v>1037</v>
      </c>
      <c r="B210" s="4">
        <v>44500</v>
      </c>
      <c r="C210" s="3" t="s">
        <v>1136</v>
      </c>
      <c r="D210" s="3" t="s">
        <v>1194</v>
      </c>
      <c r="E210" s="3" t="s">
        <v>1094</v>
      </c>
      <c r="F210" s="3">
        <v>0</v>
      </c>
      <c r="G210" s="3">
        <v>100</v>
      </c>
    </row>
    <row r="211" spans="1:7" x14ac:dyDescent="0.2">
      <c r="A211" s="3" t="s">
        <v>1037</v>
      </c>
      <c r="B211" s="4">
        <v>44500</v>
      </c>
      <c r="C211" s="3" t="s">
        <v>1136</v>
      </c>
      <c r="D211" s="3" t="s">
        <v>1137</v>
      </c>
      <c r="E211" s="3" t="s">
        <v>1047</v>
      </c>
      <c r="F211" s="3">
        <v>36211</v>
      </c>
      <c r="G211" s="3">
        <v>46205.52</v>
      </c>
    </row>
    <row r="212" spans="1:7" x14ac:dyDescent="0.2">
      <c r="A212" s="3" t="s">
        <v>1037</v>
      </c>
      <c r="B212" s="4">
        <v>44500</v>
      </c>
      <c r="C212" s="3" t="s">
        <v>1136</v>
      </c>
      <c r="D212" s="3" t="s">
        <v>1163</v>
      </c>
      <c r="E212" s="3" t="s">
        <v>1053</v>
      </c>
      <c r="F212" s="3">
        <v>411.55</v>
      </c>
      <c r="G212" s="3">
        <v>2187.27</v>
      </c>
    </row>
    <row r="213" spans="1:7" x14ac:dyDescent="0.2">
      <c r="A213" s="3" t="s">
        <v>1037</v>
      </c>
      <c r="B213" s="4">
        <v>44500</v>
      </c>
      <c r="C213" s="3" t="s">
        <v>1136</v>
      </c>
      <c r="D213" s="3" t="s">
        <v>1195</v>
      </c>
      <c r="E213" s="3" t="s">
        <v>1196</v>
      </c>
      <c r="F213" s="3">
        <v>0</v>
      </c>
      <c r="G213" s="3">
        <v>3000</v>
      </c>
    </row>
    <row r="214" spans="1:7" x14ac:dyDescent="0.2">
      <c r="A214" s="3" t="s">
        <v>1037</v>
      </c>
      <c r="B214" s="4">
        <v>44500</v>
      </c>
      <c r="C214" s="3" t="s">
        <v>1136</v>
      </c>
      <c r="D214" s="3" t="s">
        <v>1219</v>
      </c>
      <c r="E214" s="3" t="s">
        <v>1063</v>
      </c>
      <c r="F214" s="3">
        <v>73220.73</v>
      </c>
      <c r="G214" s="3">
        <v>140605.73000000001</v>
      </c>
    </row>
    <row r="215" spans="1:7" x14ac:dyDescent="0.2">
      <c r="A215" s="3" t="s">
        <v>1037</v>
      </c>
      <c r="B215" s="4">
        <v>44500</v>
      </c>
      <c r="C215" s="3" t="s">
        <v>1136</v>
      </c>
      <c r="D215" s="3" t="s">
        <v>1220</v>
      </c>
      <c r="E215" s="3" t="s">
        <v>1088</v>
      </c>
      <c r="F215" s="3">
        <v>7568</v>
      </c>
      <c r="G215" s="3">
        <v>13508</v>
      </c>
    </row>
    <row r="216" spans="1:7" x14ac:dyDescent="0.2">
      <c r="A216" s="3" t="s">
        <v>1037</v>
      </c>
      <c r="B216" s="4">
        <v>44500</v>
      </c>
      <c r="C216" s="3" t="s">
        <v>1136</v>
      </c>
      <c r="D216" s="3" t="s">
        <v>1197</v>
      </c>
      <c r="E216" s="3" t="s">
        <v>1104</v>
      </c>
      <c r="F216" s="3">
        <v>2325.02</v>
      </c>
      <c r="G216" s="3">
        <v>10585.64</v>
      </c>
    </row>
    <row r="217" spans="1:7" x14ac:dyDescent="0.2">
      <c r="A217" s="3" t="s">
        <v>1037</v>
      </c>
      <c r="B217" s="4">
        <v>44500</v>
      </c>
      <c r="C217" s="3" t="s">
        <v>1136</v>
      </c>
      <c r="D217" s="3" t="s">
        <v>1198</v>
      </c>
      <c r="E217" s="3" t="s">
        <v>1077</v>
      </c>
      <c r="F217" s="3">
        <v>345.35</v>
      </c>
      <c r="G217" s="3">
        <v>1380.25</v>
      </c>
    </row>
    <row r="218" spans="1:7" x14ac:dyDescent="0.2">
      <c r="A218" s="3" t="s">
        <v>1037</v>
      </c>
      <c r="B218" s="4">
        <v>44500</v>
      </c>
      <c r="C218" s="3" t="s">
        <v>1136</v>
      </c>
      <c r="D218" s="3" t="s">
        <v>1164</v>
      </c>
      <c r="E218" s="3" t="s">
        <v>1099</v>
      </c>
      <c r="F218" s="3">
        <v>0</v>
      </c>
      <c r="G218" s="3">
        <v>250</v>
      </c>
    </row>
    <row r="219" spans="1:7" x14ac:dyDescent="0.2">
      <c r="A219" s="3" t="s">
        <v>1037</v>
      </c>
      <c r="B219" s="4">
        <v>44500</v>
      </c>
      <c r="C219" s="3" t="s">
        <v>1136</v>
      </c>
      <c r="D219" s="3" t="s">
        <v>1221</v>
      </c>
      <c r="E219" s="3" t="s">
        <v>1071</v>
      </c>
      <c r="F219" s="3">
        <v>51075.43</v>
      </c>
      <c r="G219" s="3">
        <v>69207.3</v>
      </c>
    </row>
    <row r="220" spans="1:7" x14ac:dyDescent="0.2">
      <c r="A220" s="3" t="s">
        <v>1037</v>
      </c>
      <c r="B220" s="4">
        <v>44500</v>
      </c>
      <c r="C220" s="3" t="s">
        <v>1136</v>
      </c>
      <c r="D220" s="3" t="s">
        <v>1169</v>
      </c>
      <c r="E220" s="3" t="s">
        <v>1080</v>
      </c>
      <c r="F220" s="3">
        <v>0</v>
      </c>
      <c r="G220" s="3">
        <v>765</v>
      </c>
    </row>
    <row r="221" spans="1:7" x14ac:dyDescent="0.2">
      <c r="A221" s="3" t="s">
        <v>1037</v>
      </c>
      <c r="B221" s="4">
        <v>44500</v>
      </c>
      <c r="C221" s="3" t="s">
        <v>1136</v>
      </c>
      <c r="D221" s="3" t="s">
        <v>1199</v>
      </c>
      <c r="E221" s="3" t="s">
        <v>1038</v>
      </c>
      <c r="F221" s="3">
        <v>2965.61</v>
      </c>
      <c r="G221" s="3">
        <v>14913.5</v>
      </c>
    </row>
    <row r="222" spans="1:7" x14ac:dyDescent="0.2">
      <c r="A222" s="3" t="s">
        <v>1037</v>
      </c>
      <c r="B222" s="4">
        <v>44500</v>
      </c>
      <c r="C222" s="3" t="s">
        <v>1136</v>
      </c>
      <c r="D222" s="3" t="s">
        <v>1222</v>
      </c>
      <c r="E222" s="3" t="s">
        <v>1043</v>
      </c>
      <c r="F222" s="3">
        <v>0</v>
      </c>
      <c r="G222" s="3">
        <v>250</v>
      </c>
    </row>
    <row r="223" spans="1:7" x14ac:dyDescent="0.2">
      <c r="A223" s="3" t="s">
        <v>1037</v>
      </c>
      <c r="B223" s="4">
        <v>44500</v>
      </c>
      <c r="C223" s="3" t="s">
        <v>1136</v>
      </c>
      <c r="D223" s="3" t="s">
        <v>1138</v>
      </c>
      <c r="E223" s="3" t="s">
        <v>1139</v>
      </c>
      <c r="F223" s="3">
        <v>0</v>
      </c>
      <c r="G223" s="3">
        <v>17000</v>
      </c>
    </row>
    <row r="224" spans="1:7" x14ac:dyDescent="0.2">
      <c r="A224" s="3" t="s">
        <v>1037</v>
      </c>
      <c r="B224" s="4">
        <v>44500</v>
      </c>
      <c r="C224" s="3" t="s">
        <v>1136</v>
      </c>
      <c r="D224" s="3" t="s">
        <v>1181</v>
      </c>
      <c r="E224" s="3" t="s">
        <v>1118</v>
      </c>
      <c r="F224" s="3">
        <v>1095.26</v>
      </c>
      <c r="G224" s="3">
        <v>2452.4899999999998</v>
      </c>
    </row>
    <row r="225" spans="1:7" x14ac:dyDescent="0.2">
      <c r="A225" s="3" t="s">
        <v>1037</v>
      </c>
      <c r="B225" s="4">
        <v>44500</v>
      </c>
      <c r="C225" s="3" t="s">
        <v>1136</v>
      </c>
      <c r="D225" s="3" t="s">
        <v>1200</v>
      </c>
      <c r="E225" s="3" t="s">
        <v>1073</v>
      </c>
      <c r="F225" s="3">
        <v>550</v>
      </c>
      <c r="G225" s="3">
        <v>2200</v>
      </c>
    </row>
    <row r="226" spans="1:7" x14ac:dyDescent="0.2">
      <c r="A226" s="3" t="s">
        <v>1037</v>
      </c>
      <c r="B226" s="4">
        <v>44500</v>
      </c>
      <c r="C226" s="3" t="s">
        <v>1140</v>
      </c>
      <c r="D226" s="3" t="s">
        <v>1141</v>
      </c>
      <c r="E226" s="3" t="s">
        <v>1142</v>
      </c>
      <c r="F226" s="3">
        <v>0</v>
      </c>
      <c r="G226" s="3">
        <v>-100</v>
      </c>
    </row>
    <row r="227" spans="1:7" x14ac:dyDescent="0.2">
      <c r="A227" s="3" t="s">
        <v>1037</v>
      </c>
      <c r="B227" s="4">
        <v>44500</v>
      </c>
      <c r="C227" s="3" t="s">
        <v>1148</v>
      </c>
      <c r="D227" s="3" t="s">
        <v>1209</v>
      </c>
      <c r="E227" s="3" t="s">
        <v>1210</v>
      </c>
      <c r="F227" s="3">
        <v>-2263732.77</v>
      </c>
      <c r="G227" s="3">
        <v>19713043.68</v>
      </c>
    </row>
    <row r="228" spans="1:7" x14ac:dyDescent="0.2">
      <c r="A228" s="3" t="s">
        <v>1037</v>
      </c>
      <c r="B228" s="4">
        <v>44500</v>
      </c>
      <c r="C228" s="3" t="s">
        <v>1143</v>
      </c>
      <c r="D228" s="3" t="s">
        <v>1144</v>
      </c>
      <c r="E228" s="3" t="s">
        <v>1145</v>
      </c>
      <c r="F228" s="3">
        <v>0</v>
      </c>
      <c r="G228" s="3">
        <v>-14900</v>
      </c>
    </row>
    <row r="229" spans="1:7" x14ac:dyDescent="0.2">
      <c r="A229" s="3" t="s">
        <v>1037</v>
      </c>
      <c r="B229" s="4">
        <v>44500</v>
      </c>
      <c r="C229" s="3" t="s">
        <v>1143</v>
      </c>
      <c r="D229" s="3" t="s">
        <v>1146</v>
      </c>
      <c r="E229" s="3" t="s">
        <v>1147</v>
      </c>
      <c r="F229" s="3">
        <v>324000</v>
      </c>
      <c r="G229" s="3">
        <v>342850</v>
      </c>
    </row>
    <row r="230" spans="1:7" x14ac:dyDescent="0.2">
      <c r="A230" s="3" t="s">
        <v>1037</v>
      </c>
      <c r="B230" s="4">
        <v>44500</v>
      </c>
      <c r="C230" s="3" t="s">
        <v>1143</v>
      </c>
      <c r="D230" s="3" t="s">
        <v>1201</v>
      </c>
      <c r="E230" s="3" t="s">
        <v>1202</v>
      </c>
      <c r="F230" s="3">
        <v>-10000</v>
      </c>
      <c r="G230" s="3">
        <v>-40600</v>
      </c>
    </row>
    <row r="231" spans="1:7" x14ac:dyDescent="0.2">
      <c r="A231" s="3" t="s">
        <v>1037</v>
      </c>
      <c r="B231" s="4">
        <v>44500</v>
      </c>
      <c r="C231" s="3" t="s">
        <v>1143</v>
      </c>
      <c r="D231" s="3" t="s">
        <v>1223</v>
      </c>
      <c r="E231" s="3" t="s">
        <v>1224</v>
      </c>
      <c r="F231" s="3">
        <v>0</v>
      </c>
      <c r="G231" s="3">
        <v>-3635</v>
      </c>
    </row>
    <row r="232" spans="1:7" x14ac:dyDescent="0.2">
      <c r="A232" s="3" t="s">
        <v>1037</v>
      </c>
      <c r="B232" s="4">
        <v>44500</v>
      </c>
      <c r="C232" s="3" t="s">
        <v>1148</v>
      </c>
      <c r="D232" s="3" t="s">
        <v>1182</v>
      </c>
      <c r="E232" s="3" t="s">
        <v>1183</v>
      </c>
      <c r="F232" s="3">
        <v>0</v>
      </c>
      <c r="G232" s="3">
        <v>26200000</v>
      </c>
    </row>
    <row r="233" spans="1:7" x14ac:dyDescent="0.2">
      <c r="A233" s="3" t="s">
        <v>1037</v>
      </c>
      <c r="B233" s="4">
        <v>44500</v>
      </c>
      <c r="C233" s="3" t="s">
        <v>1148</v>
      </c>
      <c r="D233" s="3" t="s">
        <v>1184</v>
      </c>
      <c r="E233" s="3" t="s">
        <v>1185</v>
      </c>
      <c r="F233" s="3">
        <v>0</v>
      </c>
      <c r="G233" s="3">
        <v>68427</v>
      </c>
    </row>
    <row r="234" spans="1:7" x14ac:dyDescent="0.2">
      <c r="A234" s="3" t="s">
        <v>1037</v>
      </c>
      <c r="B234" s="4">
        <v>44500</v>
      </c>
      <c r="C234" s="3" t="s">
        <v>1148</v>
      </c>
      <c r="D234" s="3" t="s">
        <v>1186</v>
      </c>
      <c r="E234" s="3" t="s">
        <v>1187</v>
      </c>
      <c r="F234" s="3">
        <v>0</v>
      </c>
      <c r="G234" s="3">
        <v>103812</v>
      </c>
    </row>
    <row r="235" spans="1:7" x14ac:dyDescent="0.2">
      <c r="A235" s="3" t="s">
        <v>1037</v>
      </c>
      <c r="B235" s="4">
        <v>44500</v>
      </c>
      <c r="C235" s="3" t="s">
        <v>1148</v>
      </c>
      <c r="D235" s="3" t="s">
        <v>1165</v>
      </c>
      <c r="E235" s="3" t="s">
        <v>1166</v>
      </c>
      <c r="F235" s="3">
        <v>7000</v>
      </c>
      <c r="G235" s="3">
        <v>127000</v>
      </c>
    </row>
    <row r="236" spans="1:7" x14ac:dyDescent="0.2">
      <c r="A236" s="3" t="s">
        <v>1037</v>
      </c>
      <c r="B236" s="4">
        <v>44500</v>
      </c>
      <c r="C236" s="3" t="s">
        <v>1148</v>
      </c>
      <c r="D236" s="3" t="s">
        <v>1149</v>
      </c>
      <c r="E236" s="3" t="s">
        <v>1150</v>
      </c>
      <c r="F236" s="3">
        <v>2034735</v>
      </c>
      <c r="G236" s="3">
        <v>2456235</v>
      </c>
    </row>
    <row r="237" spans="1:7" x14ac:dyDescent="0.2">
      <c r="A237" s="3" t="s">
        <v>1037</v>
      </c>
      <c r="B237" s="4">
        <v>44500</v>
      </c>
      <c r="C237" s="3" t="s">
        <v>1148</v>
      </c>
      <c r="D237" s="3" t="s">
        <v>1170</v>
      </c>
      <c r="E237" s="3" t="s">
        <v>1171</v>
      </c>
      <c r="F237" s="3">
        <v>0</v>
      </c>
      <c r="G237" s="3">
        <v>4510</v>
      </c>
    </row>
    <row r="238" spans="1:7" x14ac:dyDescent="0.2">
      <c r="A238" s="3" t="s">
        <v>1037</v>
      </c>
      <c r="B238" s="4">
        <v>44500</v>
      </c>
      <c r="C238" s="3" t="s">
        <v>1148</v>
      </c>
      <c r="D238" s="3" t="s">
        <v>1172</v>
      </c>
      <c r="E238" s="3" t="s">
        <v>1173</v>
      </c>
      <c r="F238" s="3">
        <v>0</v>
      </c>
      <c r="G238" s="3">
        <v>7500</v>
      </c>
    </row>
    <row r="239" spans="1:7" x14ac:dyDescent="0.2">
      <c r="A239" s="3" t="s">
        <v>1037</v>
      </c>
      <c r="B239" s="4">
        <v>44500</v>
      </c>
      <c r="C239" s="3" t="s">
        <v>1148</v>
      </c>
      <c r="D239" s="3" t="s">
        <v>1167</v>
      </c>
      <c r="E239" s="3" t="s">
        <v>1168</v>
      </c>
      <c r="F239" s="3">
        <v>0</v>
      </c>
      <c r="G239" s="3">
        <v>39000</v>
      </c>
    </row>
    <row r="240" spans="1:7" x14ac:dyDescent="0.2">
      <c r="A240" s="3" t="s">
        <v>1037</v>
      </c>
      <c r="B240" s="4">
        <v>44500</v>
      </c>
      <c r="C240" s="3" t="s">
        <v>1148</v>
      </c>
      <c r="D240" s="3" t="s">
        <v>1188</v>
      </c>
      <c r="E240" s="3" t="s">
        <v>1189</v>
      </c>
      <c r="F240" s="3">
        <v>0</v>
      </c>
      <c r="G240" s="3">
        <v>15175</v>
      </c>
    </row>
    <row r="241" spans="1:7" x14ac:dyDescent="0.2">
      <c r="A241" s="3" t="s">
        <v>1037</v>
      </c>
      <c r="B241" s="4">
        <v>44500</v>
      </c>
      <c r="C241" s="3" t="s">
        <v>1148</v>
      </c>
      <c r="D241" s="3" t="s">
        <v>1151</v>
      </c>
      <c r="E241" s="3" t="s">
        <v>1152</v>
      </c>
      <c r="F241" s="3">
        <v>0</v>
      </c>
      <c r="G241" s="3">
        <v>23034.26</v>
      </c>
    </row>
    <row r="242" spans="1:7" x14ac:dyDescent="0.2">
      <c r="A242" s="3" t="s">
        <v>1037</v>
      </c>
      <c r="B242" s="4">
        <v>44500</v>
      </c>
      <c r="C242" s="3" t="s">
        <v>1148</v>
      </c>
      <c r="D242" s="3" t="s">
        <v>1190</v>
      </c>
      <c r="E242" s="3" t="s">
        <v>1191</v>
      </c>
      <c r="F242" s="3">
        <v>191997.77</v>
      </c>
      <c r="G242" s="3">
        <v>1555104.99</v>
      </c>
    </row>
    <row r="243" spans="1:7" x14ac:dyDescent="0.2">
      <c r="A243" s="3" t="s">
        <v>1037</v>
      </c>
      <c r="B243" s="4">
        <v>44500</v>
      </c>
      <c r="C243" s="3" t="s">
        <v>1148</v>
      </c>
      <c r="D243" s="3" t="s">
        <v>1203</v>
      </c>
      <c r="E243" s="3" t="s">
        <v>1204</v>
      </c>
      <c r="F243" s="3">
        <v>0</v>
      </c>
      <c r="G243" s="3">
        <v>782608.07</v>
      </c>
    </row>
    <row r="244" spans="1:7" x14ac:dyDescent="0.2">
      <c r="A244" s="3" t="s">
        <v>1037</v>
      </c>
      <c r="B244" s="4">
        <v>44500</v>
      </c>
      <c r="C244" s="3" t="s">
        <v>1148</v>
      </c>
      <c r="D244" s="3" t="s">
        <v>1174</v>
      </c>
      <c r="E244" s="3" t="s">
        <v>1175</v>
      </c>
      <c r="F244" s="3">
        <v>0</v>
      </c>
      <c r="G244" s="3">
        <v>129550</v>
      </c>
    </row>
    <row r="245" spans="1:7" x14ac:dyDescent="0.2">
      <c r="A245" s="3" t="s">
        <v>1037</v>
      </c>
      <c r="B245" s="4">
        <v>44500</v>
      </c>
      <c r="C245" s="3" t="s">
        <v>1148</v>
      </c>
      <c r="D245" s="3" t="s">
        <v>1176</v>
      </c>
      <c r="E245" s="3" t="s">
        <v>1177</v>
      </c>
      <c r="F245" s="3">
        <v>0</v>
      </c>
      <c r="G245" s="3">
        <v>45000</v>
      </c>
    </row>
    <row r="246" spans="1:7" x14ac:dyDescent="0.2">
      <c r="A246" s="3" t="s">
        <v>1037</v>
      </c>
      <c r="B246" s="4">
        <v>44500</v>
      </c>
      <c r="C246" s="3" t="s">
        <v>1148</v>
      </c>
      <c r="D246" s="3" t="s">
        <v>1227</v>
      </c>
      <c r="E246" s="3" t="s">
        <v>1228</v>
      </c>
      <c r="F246" s="3">
        <v>30000</v>
      </c>
      <c r="G246" s="3">
        <v>30000</v>
      </c>
    </row>
    <row r="247" spans="1:7" x14ac:dyDescent="0.2">
      <c r="A247" s="3" t="s">
        <v>1037</v>
      </c>
      <c r="B247" s="4">
        <v>44500</v>
      </c>
      <c r="C247" s="3" t="s">
        <v>1148</v>
      </c>
      <c r="D247" s="3" t="s">
        <v>1225</v>
      </c>
      <c r="E247" s="3" t="s">
        <v>1226</v>
      </c>
      <c r="F247" s="3">
        <v>0</v>
      </c>
      <c r="G247" s="3">
        <v>300000</v>
      </c>
    </row>
    <row r="248" spans="1:7" x14ac:dyDescent="0.2">
      <c r="A248" s="3" t="s">
        <v>1037</v>
      </c>
      <c r="B248" s="4">
        <v>44500</v>
      </c>
      <c r="C248" s="3" t="s">
        <v>1148</v>
      </c>
      <c r="D248" s="3" t="s">
        <v>1155</v>
      </c>
      <c r="E248" s="3" t="s">
        <v>1156</v>
      </c>
      <c r="F248" s="3">
        <v>58528.480000000003</v>
      </c>
      <c r="G248" s="3">
        <v>60534.64</v>
      </c>
    </row>
    <row r="249" spans="1:7" x14ac:dyDescent="0.2">
      <c r="A249" s="3" t="s">
        <v>1037</v>
      </c>
      <c r="B249" s="4">
        <v>44500</v>
      </c>
      <c r="C249" s="3" t="s">
        <v>1148</v>
      </c>
      <c r="D249" s="3" t="s">
        <v>1211</v>
      </c>
      <c r="E249" s="3" t="s">
        <v>1212</v>
      </c>
      <c r="F249" s="3">
        <v>389512.35</v>
      </c>
      <c r="G249" s="3">
        <v>390007.08</v>
      </c>
    </row>
    <row r="250" spans="1:7" x14ac:dyDescent="0.2">
      <c r="A250" s="3" t="s">
        <v>1037</v>
      </c>
      <c r="B250" s="4">
        <v>44500</v>
      </c>
      <c r="C250" s="3" t="s">
        <v>1148</v>
      </c>
      <c r="D250" s="3" t="s">
        <v>1213</v>
      </c>
      <c r="E250" s="3" t="s">
        <v>1214</v>
      </c>
      <c r="F250" s="3">
        <v>8736430.1799999997</v>
      </c>
      <c r="G250" s="3">
        <v>12522238.630000001</v>
      </c>
    </row>
    <row r="251" spans="1:7" x14ac:dyDescent="0.2">
      <c r="A251" s="3" t="s">
        <v>1037</v>
      </c>
      <c r="B251" s="4">
        <v>44500</v>
      </c>
      <c r="C251" s="3" t="s">
        <v>1143</v>
      </c>
      <c r="D251" s="3" t="s">
        <v>1159</v>
      </c>
      <c r="E251" s="3" t="s">
        <v>1160</v>
      </c>
      <c r="F251" s="3">
        <v>-8843754.0299999993</v>
      </c>
      <c r="G251" s="3">
        <v>-45653688.359999999</v>
      </c>
    </row>
    <row r="252" spans="1:7" x14ac:dyDescent="0.2">
      <c r="A252" s="3" t="s">
        <v>1037</v>
      </c>
      <c r="B252" s="4">
        <v>44500</v>
      </c>
      <c r="C252" s="3" t="s">
        <v>1143</v>
      </c>
      <c r="D252" s="3" t="s">
        <v>1161</v>
      </c>
      <c r="E252" s="3" t="s">
        <v>1162</v>
      </c>
      <c r="F252" s="3">
        <v>-3062388.43</v>
      </c>
      <c r="G252" s="3">
        <v>370724.5</v>
      </c>
    </row>
    <row r="253" spans="1:7" x14ac:dyDescent="0.2">
      <c r="A253" s="3" t="s">
        <v>1037</v>
      </c>
      <c r="B253" s="4">
        <v>44530</v>
      </c>
      <c r="C253" s="3" t="s">
        <v>1178</v>
      </c>
      <c r="D253" s="3" t="s">
        <v>1207</v>
      </c>
      <c r="E253" s="3" t="s">
        <v>1208</v>
      </c>
      <c r="F253" s="3">
        <v>0</v>
      </c>
      <c r="G253" s="3">
        <v>-19713043.68</v>
      </c>
    </row>
    <row r="254" spans="1:7" x14ac:dyDescent="0.2">
      <c r="A254" s="3" t="s">
        <v>1037</v>
      </c>
      <c r="B254" s="4">
        <v>44530</v>
      </c>
      <c r="C254" s="3" t="s">
        <v>1136</v>
      </c>
      <c r="D254" s="3" t="s">
        <v>1215</v>
      </c>
      <c r="E254" s="3" t="s">
        <v>1216</v>
      </c>
      <c r="F254" s="3">
        <v>2084</v>
      </c>
      <c r="G254" s="3">
        <v>8314</v>
      </c>
    </row>
    <row r="255" spans="1:7" x14ac:dyDescent="0.2">
      <c r="A255" s="3" t="s">
        <v>1037</v>
      </c>
      <c r="B255" s="4">
        <v>44530</v>
      </c>
      <c r="C255" s="3" t="s">
        <v>1178</v>
      </c>
      <c r="D255" s="3" t="s">
        <v>1179</v>
      </c>
      <c r="E255" s="3" t="s">
        <v>1180</v>
      </c>
      <c r="F255" s="3">
        <v>0</v>
      </c>
      <c r="G255" s="3">
        <v>-1245</v>
      </c>
    </row>
    <row r="256" spans="1:7" x14ac:dyDescent="0.2">
      <c r="A256" s="3" t="s">
        <v>1037</v>
      </c>
      <c r="B256" s="4">
        <v>44530</v>
      </c>
      <c r="C256" s="3" t="s">
        <v>1178</v>
      </c>
      <c r="D256" s="3" t="s">
        <v>1192</v>
      </c>
      <c r="E256" s="3" t="s">
        <v>1193</v>
      </c>
      <c r="F256" s="3">
        <v>0</v>
      </c>
      <c r="G256" s="3">
        <v>-149149.4</v>
      </c>
    </row>
    <row r="257" spans="1:7" x14ac:dyDescent="0.2">
      <c r="A257" s="3" t="s">
        <v>1037</v>
      </c>
      <c r="B257" s="4">
        <v>44530</v>
      </c>
      <c r="C257" s="3" t="s">
        <v>1178</v>
      </c>
      <c r="D257" s="3" t="s">
        <v>1217</v>
      </c>
      <c r="E257" s="3" t="s">
        <v>1218</v>
      </c>
      <c r="F257" s="3">
        <v>-39490.480000000003</v>
      </c>
      <c r="G257" s="3">
        <v>-80324.59</v>
      </c>
    </row>
    <row r="258" spans="1:7" x14ac:dyDescent="0.2">
      <c r="A258" s="3" t="s">
        <v>1037</v>
      </c>
      <c r="B258" s="4">
        <v>44530</v>
      </c>
      <c r="C258" s="3" t="s">
        <v>1136</v>
      </c>
      <c r="D258" s="3" t="s">
        <v>1194</v>
      </c>
      <c r="E258" s="3" t="s">
        <v>1094</v>
      </c>
      <c r="F258" s="3">
        <v>0</v>
      </c>
      <c r="G258" s="3">
        <v>100</v>
      </c>
    </row>
    <row r="259" spans="1:7" x14ac:dyDescent="0.2">
      <c r="A259" s="3" t="s">
        <v>1037</v>
      </c>
      <c r="B259" s="4">
        <v>44530</v>
      </c>
      <c r="C259" s="3" t="s">
        <v>1136</v>
      </c>
      <c r="D259" s="3" t="s">
        <v>1137</v>
      </c>
      <c r="E259" s="3" t="s">
        <v>1047</v>
      </c>
      <c r="F259" s="3">
        <v>15319.5</v>
      </c>
      <c r="G259" s="3">
        <v>61525.02</v>
      </c>
    </row>
    <row r="260" spans="1:7" x14ac:dyDescent="0.2">
      <c r="A260" s="3" t="s">
        <v>1037</v>
      </c>
      <c r="B260" s="4">
        <v>44530</v>
      </c>
      <c r="C260" s="3" t="s">
        <v>1136</v>
      </c>
      <c r="D260" s="3" t="s">
        <v>1229</v>
      </c>
      <c r="E260" s="3" t="s">
        <v>1113</v>
      </c>
      <c r="F260" s="3">
        <v>32400</v>
      </c>
      <c r="G260" s="3">
        <v>32400</v>
      </c>
    </row>
    <row r="261" spans="1:7" x14ac:dyDescent="0.2">
      <c r="A261" s="3" t="s">
        <v>1037</v>
      </c>
      <c r="B261" s="4">
        <v>44530</v>
      </c>
      <c r="C261" s="3" t="s">
        <v>1136</v>
      </c>
      <c r="D261" s="3" t="s">
        <v>1163</v>
      </c>
      <c r="E261" s="3" t="s">
        <v>1053</v>
      </c>
      <c r="F261" s="3">
        <v>530.11</v>
      </c>
      <c r="G261" s="3">
        <v>2717.38</v>
      </c>
    </row>
    <row r="262" spans="1:7" x14ac:dyDescent="0.2">
      <c r="A262" s="3" t="s">
        <v>1037</v>
      </c>
      <c r="B262" s="4">
        <v>44530</v>
      </c>
      <c r="C262" s="3" t="s">
        <v>1136</v>
      </c>
      <c r="D262" s="3" t="s">
        <v>1195</v>
      </c>
      <c r="E262" s="3" t="s">
        <v>1196</v>
      </c>
      <c r="F262" s="3">
        <v>0</v>
      </c>
      <c r="G262" s="3">
        <v>3000</v>
      </c>
    </row>
    <row r="263" spans="1:7" x14ac:dyDescent="0.2">
      <c r="A263" s="3" t="s">
        <v>1037</v>
      </c>
      <c r="B263" s="4">
        <v>44530</v>
      </c>
      <c r="C263" s="3" t="s">
        <v>1136</v>
      </c>
      <c r="D263" s="3" t="s">
        <v>1219</v>
      </c>
      <c r="E263" s="3" t="s">
        <v>1063</v>
      </c>
      <c r="F263" s="3">
        <v>73960</v>
      </c>
      <c r="G263" s="3">
        <v>214565.73</v>
      </c>
    </row>
    <row r="264" spans="1:7" x14ac:dyDescent="0.2">
      <c r="A264" s="3" t="s">
        <v>1037</v>
      </c>
      <c r="B264" s="4">
        <v>44530</v>
      </c>
      <c r="C264" s="3" t="s">
        <v>1136</v>
      </c>
      <c r="D264" s="3" t="s">
        <v>1220</v>
      </c>
      <c r="E264" s="3" t="s">
        <v>1088</v>
      </c>
      <c r="F264" s="3">
        <v>0</v>
      </c>
      <c r="G264" s="3">
        <v>13508</v>
      </c>
    </row>
    <row r="265" spans="1:7" x14ac:dyDescent="0.2">
      <c r="A265" s="3" t="s">
        <v>1037</v>
      </c>
      <c r="B265" s="4">
        <v>44530</v>
      </c>
      <c r="C265" s="3" t="s">
        <v>1136</v>
      </c>
      <c r="D265" s="3" t="s">
        <v>1197</v>
      </c>
      <c r="E265" s="3" t="s">
        <v>1104</v>
      </c>
      <c r="F265" s="3">
        <v>2508.88</v>
      </c>
      <c r="G265" s="3">
        <v>13094.52</v>
      </c>
    </row>
    <row r="266" spans="1:7" x14ac:dyDescent="0.2">
      <c r="A266" s="3" t="s">
        <v>1037</v>
      </c>
      <c r="B266" s="4">
        <v>44530</v>
      </c>
      <c r="C266" s="3" t="s">
        <v>1136</v>
      </c>
      <c r="D266" s="3" t="s">
        <v>1198</v>
      </c>
      <c r="E266" s="3" t="s">
        <v>1077</v>
      </c>
      <c r="F266" s="3">
        <v>402.13</v>
      </c>
      <c r="G266" s="3">
        <v>1782.38</v>
      </c>
    </row>
    <row r="267" spans="1:7" x14ac:dyDescent="0.2">
      <c r="A267" s="3" t="s">
        <v>1037</v>
      </c>
      <c r="B267" s="4">
        <v>44530</v>
      </c>
      <c r="C267" s="3" t="s">
        <v>1136</v>
      </c>
      <c r="D267" s="3" t="s">
        <v>1164</v>
      </c>
      <c r="E267" s="3" t="s">
        <v>1099</v>
      </c>
      <c r="F267" s="3">
        <v>0</v>
      </c>
      <c r="G267" s="3">
        <v>250</v>
      </c>
    </row>
    <row r="268" spans="1:7" x14ac:dyDescent="0.2">
      <c r="A268" s="3" t="s">
        <v>1037</v>
      </c>
      <c r="B268" s="4">
        <v>44530</v>
      </c>
      <c r="C268" s="3" t="s">
        <v>1136</v>
      </c>
      <c r="D268" s="3" t="s">
        <v>1221</v>
      </c>
      <c r="E268" s="3" t="s">
        <v>1071</v>
      </c>
      <c r="F268" s="3">
        <v>9753.08</v>
      </c>
      <c r="G268" s="3">
        <v>78960.38</v>
      </c>
    </row>
    <row r="269" spans="1:7" x14ac:dyDescent="0.2">
      <c r="A269" s="3" t="s">
        <v>1037</v>
      </c>
      <c r="B269" s="4">
        <v>44530</v>
      </c>
      <c r="C269" s="3" t="s">
        <v>1136</v>
      </c>
      <c r="D269" s="3" t="s">
        <v>1169</v>
      </c>
      <c r="E269" s="3" t="s">
        <v>1080</v>
      </c>
      <c r="F269" s="3">
        <v>0</v>
      </c>
      <c r="G269" s="3">
        <v>765</v>
      </c>
    </row>
    <row r="270" spans="1:7" x14ac:dyDescent="0.2">
      <c r="A270" s="3" t="s">
        <v>1037</v>
      </c>
      <c r="B270" s="4">
        <v>44530</v>
      </c>
      <c r="C270" s="3" t="s">
        <v>1136</v>
      </c>
      <c r="D270" s="3" t="s">
        <v>1199</v>
      </c>
      <c r="E270" s="3" t="s">
        <v>1038</v>
      </c>
      <c r="F270" s="3">
        <v>2965.61</v>
      </c>
      <c r="G270" s="3">
        <v>17879.11</v>
      </c>
    </row>
    <row r="271" spans="1:7" x14ac:dyDescent="0.2">
      <c r="A271" s="3" t="s">
        <v>1037</v>
      </c>
      <c r="B271" s="4">
        <v>44530</v>
      </c>
      <c r="C271" s="3" t="s">
        <v>1136</v>
      </c>
      <c r="D271" s="3" t="s">
        <v>1222</v>
      </c>
      <c r="E271" s="3" t="s">
        <v>1043</v>
      </c>
      <c r="F271" s="3">
        <v>0</v>
      </c>
      <c r="G271" s="3">
        <v>250</v>
      </c>
    </row>
    <row r="272" spans="1:7" x14ac:dyDescent="0.2">
      <c r="A272" s="3" t="s">
        <v>1037</v>
      </c>
      <c r="B272" s="4">
        <v>44530</v>
      </c>
      <c r="C272" s="3" t="s">
        <v>1136</v>
      </c>
      <c r="D272" s="3" t="s">
        <v>1138</v>
      </c>
      <c r="E272" s="3" t="s">
        <v>1139</v>
      </c>
      <c r="F272" s="3">
        <v>0</v>
      </c>
      <c r="G272" s="3">
        <v>17000</v>
      </c>
    </row>
    <row r="273" spans="1:7" x14ac:dyDescent="0.2">
      <c r="A273" s="3" t="s">
        <v>1037</v>
      </c>
      <c r="B273" s="4">
        <v>44530</v>
      </c>
      <c r="C273" s="3" t="s">
        <v>1136</v>
      </c>
      <c r="D273" s="3" t="s">
        <v>1181</v>
      </c>
      <c r="E273" s="3" t="s">
        <v>1118</v>
      </c>
      <c r="F273" s="3">
        <v>783.26</v>
      </c>
      <c r="G273" s="3">
        <v>3235.75</v>
      </c>
    </row>
    <row r="274" spans="1:7" x14ac:dyDescent="0.2">
      <c r="A274" s="3" t="s">
        <v>1037</v>
      </c>
      <c r="B274" s="4">
        <v>44530</v>
      </c>
      <c r="C274" s="3" t="s">
        <v>1136</v>
      </c>
      <c r="D274" s="3" t="s">
        <v>1200</v>
      </c>
      <c r="E274" s="3" t="s">
        <v>1073</v>
      </c>
      <c r="F274" s="3">
        <v>600</v>
      </c>
      <c r="G274" s="3">
        <v>2800</v>
      </c>
    </row>
    <row r="275" spans="1:7" x14ac:dyDescent="0.2">
      <c r="A275" s="3" t="s">
        <v>1037</v>
      </c>
      <c r="B275" s="4">
        <v>44530</v>
      </c>
      <c r="C275" s="3" t="s">
        <v>1136</v>
      </c>
      <c r="D275" s="3" t="s">
        <v>1230</v>
      </c>
      <c r="E275" s="3" t="s">
        <v>1095</v>
      </c>
      <c r="F275" s="3">
        <v>1271.93</v>
      </c>
      <c r="G275" s="3">
        <v>1271.93</v>
      </c>
    </row>
    <row r="276" spans="1:7" x14ac:dyDescent="0.2">
      <c r="A276" s="3" t="s">
        <v>1037</v>
      </c>
      <c r="B276" s="4">
        <v>44530</v>
      </c>
      <c r="C276" s="3" t="s">
        <v>1140</v>
      </c>
      <c r="D276" s="3" t="s">
        <v>1141</v>
      </c>
      <c r="E276" s="3" t="s">
        <v>1142</v>
      </c>
      <c r="F276" s="3">
        <v>0</v>
      </c>
      <c r="G276" s="3">
        <v>-100</v>
      </c>
    </row>
    <row r="277" spans="1:7" x14ac:dyDescent="0.2">
      <c r="A277" s="3" t="s">
        <v>1037</v>
      </c>
      <c r="B277" s="4">
        <v>44530</v>
      </c>
      <c r="C277" s="3" t="s">
        <v>1148</v>
      </c>
      <c r="D277" s="3" t="s">
        <v>1209</v>
      </c>
      <c r="E277" s="3" t="s">
        <v>1210</v>
      </c>
      <c r="F277" s="3">
        <v>0</v>
      </c>
      <c r="G277" s="3">
        <v>19713043.68</v>
      </c>
    </row>
    <row r="278" spans="1:7" x14ac:dyDescent="0.2">
      <c r="A278" s="3" t="s">
        <v>1037</v>
      </c>
      <c r="B278" s="4">
        <v>44530</v>
      </c>
      <c r="C278" s="3" t="s">
        <v>1143</v>
      </c>
      <c r="D278" s="3" t="s">
        <v>1144</v>
      </c>
      <c r="E278" s="3" t="s">
        <v>1145</v>
      </c>
      <c r="F278" s="3">
        <v>8069</v>
      </c>
      <c r="G278" s="3">
        <v>-6831</v>
      </c>
    </row>
    <row r="279" spans="1:7" x14ac:dyDescent="0.2">
      <c r="A279" s="3" t="s">
        <v>1037</v>
      </c>
      <c r="B279" s="4">
        <v>44530</v>
      </c>
      <c r="C279" s="3" t="s">
        <v>1143</v>
      </c>
      <c r="D279" s="3" t="s">
        <v>1146</v>
      </c>
      <c r="E279" s="3" t="s">
        <v>1147</v>
      </c>
      <c r="F279" s="3">
        <v>-238850</v>
      </c>
      <c r="G279" s="3">
        <v>104000</v>
      </c>
    </row>
    <row r="280" spans="1:7" x14ac:dyDescent="0.2">
      <c r="A280" s="3" t="s">
        <v>1037</v>
      </c>
      <c r="B280" s="4">
        <v>44530</v>
      </c>
      <c r="C280" s="3" t="s">
        <v>1143</v>
      </c>
      <c r="D280" s="3" t="s">
        <v>1201</v>
      </c>
      <c r="E280" s="3" t="s">
        <v>1202</v>
      </c>
      <c r="F280" s="3">
        <v>40600</v>
      </c>
      <c r="G280" s="3">
        <v>0</v>
      </c>
    </row>
    <row r="281" spans="1:7" x14ac:dyDescent="0.2">
      <c r="A281" s="3" t="s">
        <v>1037</v>
      </c>
      <c r="B281" s="4">
        <v>44530</v>
      </c>
      <c r="C281" s="3" t="s">
        <v>1143</v>
      </c>
      <c r="D281" s="3" t="s">
        <v>1223</v>
      </c>
      <c r="E281" s="3" t="s">
        <v>1224</v>
      </c>
      <c r="F281" s="3">
        <v>3635</v>
      </c>
      <c r="G281" s="3">
        <v>0</v>
      </c>
    </row>
    <row r="282" spans="1:7" x14ac:dyDescent="0.2">
      <c r="A282" s="3" t="s">
        <v>1037</v>
      </c>
      <c r="B282" s="4">
        <v>44530</v>
      </c>
      <c r="C282" s="3" t="s">
        <v>1148</v>
      </c>
      <c r="D282" s="3" t="s">
        <v>1182</v>
      </c>
      <c r="E282" s="3" t="s">
        <v>1183</v>
      </c>
      <c r="F282" s="3">
        <v>0</v>
      </c>
      <c r="G282" s="3">
        <v>26200000</v>
      </c>
    </row>
    <row r="283" spans="1:7" x14ac:dyDescent="0.2">
      <c r="A283" s="3" t="s">
        <v>1037</v>
      </c>
      <c r="B283" s="4">
        <v>44530</v>
      </c>
      <c r="C283" s="3" t="s">
        <v>1148</v>
      </c>
      <c r="D283" s="3" t="s">
        <v>1184</v>
      </c>
      <c r="E283" s="3" t="s">
        <v>1185</v>
      </c>
      <c r="F283" s="3">
        <v>0</v>
      </c>
      <c r="G283" s="3">
        <v>68427</v>
      </c>
    </row>
    <row r="284" spans="1:7" x14ac:dyDescent="0.2">
      <c r="A284" s="3" t="s">
        <v>1037</v>
      </c>
      <c r="B284" s="4">
        <v>44530</v>
      </c>
      <c r="C284" s="3" t="s">
        <v>1148</v>
      </c>
      <c r="D284" s="3" t="s">
        <v>1186</v>
      </c>
      <c r="E284" s="3" t="s">
        <v>1187</v>
      </c>
      <c r="F284" s="3">
        <v>0</v>
      </c>
      <c r="G284" s="3">
        <v>103812</v>
      </c>
    </row>
    <row r="285" spans="1:7" x14ac:dyDescent="0.2">
      <c r="A285" s="3" t="s">
        <v>1037</v>
      </c>
      <c r="B285" s="4">
        <v>44530</v>
      </c>
      <c r="C285" s="3" t="s">
        <v>1148</v>
      </c>
      <c r="D285" s="3" t="s">
        <v>1165</v>
      </c>
      <c r="E285" s="3" t="s">
        <v>1166</v>
      </c>
      <c r="F285" s="3">
        <v>10000</v>
      </c>
      <c r="G285" s="3">
        <v>137000</v>
      </c>
    </row>
    <row r="286" spans="1:7" x14ac:dyDescent="0.2">
      <c r="A286" s="3" t="s">
        <v>1037</v>
      </c>
      <c r="B286" s="4">
        <v>44530</v>
      </c>
      <c r="C286" s="3" t="s">
        <v>1148</v>
      </c>
      <c r="D286" s="3" t="s">
        <v>1149</v>
      </c>
      <c r="E286" s="3" t="s">
        <v>1150</v>
      </c>
      <c r="F286" s="3">
        <v>31500</v>
      </c>
      <c r="G286" s="3">
        <v>2487735</v>
      </c>
    </row>
    <row r="287" spans="1:7" x14ac:dyDescent="0.2">
      <c r="A287" s="3" t="s">
        <v>1037</v>
      </c>
      <c r="B287" s="4">
        <v>44530</v>
      </c>
      <c r="C287" s="3" t="s">
        <v>1148</v>
      </c>
      <c r="D287" s="3" t="s">
        <v>1231</v>
      </c>
      <c r="E287" s="3" t="s">
        <v>1232</v>
      </c>
      <c r="F287" s="3">
        <v>13807.78</v>
      </c>
      <c r="G287" s="3">
        <v>13807.78</v>
      </c>
    </row>
    <row r="288" spans="1:7" x14ac:dyDescent="0.2">
      <c r="A288" s="3" t="s">
        <v>1037</v>
      </c>
      <c r="B288" s="4">
        <v>44530</v>
      </c>
      <c r="C288" s="3" t="s">
        <v>1148</v>
      </c>
      <c r="D288" s="3" t="s">
        <v>1170</v>
      </c>
      <c r="E288" s="3" t="s">
        <v>1171</v>
      </c>
      <c r="F288" s="3">
        <v>0</v>
      </c>
      <c r="G288" s="3">
        <v>4510</v>
      </c>
    </row>
    <row r="289" spans="1:7" x14ac:dyDescent="0.2">
      <c r="A289" s="3" t="s">
        <v>1037</v>
      </c>
      <c r="B289" s="4">
        <v>44530</v>
      </c>
      <c r="C289" s="3" t="s">
        <v>1148</v>
      </c>
      <c r="D289" s="3" t="s">
        <v>1172</v>
      </c>
      <c r="E289" s="3" t="s">
        <v>1173</v>
      </c>
      <c r="F289" s="3">
        <v>0</v>
      </c>
      <c r="G289" s="3">
        <v>7500</v>
      </c>
    </row>
    <row r="290" spans="1:7" x14ac:dyDescent="0.2">
      <c r="A290" s="3" t="s">
        <v>1037</v>
      </c>
      <c r="B290" s="4">
        <v>44530</v>
      </c>
      <c r="C290" s="3" t="s">
        <v>1148</v>
      </c>
      <c r="D290" s="3" t="s">
        <v>1167</v>
      </c>
      <c r="E290" s="3" t="s">
        <v>1168</v>
      </c>
      <c r="F290" s="3">
        <v>28400</v>
      </c>
      <c r="G290" s="3">
        <v>67400</v>
      </c>
    </row>
    <row r="291" spans="1:7" x14ac:dyDescent="0.2">
      <c r="A291" s="3" t="s">
        <v>1037</v>
      </c>
      <c r="B291" s="4">
        <v>44530</v>
      </c>
      <c r="C291" s="3" t="s">
        <v>1148</v>
      </c>
      <c r="D291" s="3" t="s">
        <v>1188</v>
      </c>
      <c r="E291" s="3" t="s">
        <v>1189</v>
      </c>
      <c r="F291" s="3">
        <v>0</v>
      </c>
      <c r="G291" s="3">
        <v>15175</v>
      </c>
    </row>
    <row r="292" spans="1:7" x14ac:dyDescent="0.2">
      <c r="A292" s="3" t="s">
        <v>1037</v>
      </c>
      <c r="B292" s="4">
        <v>44530</v>
      </c>
      <c r="C292" s="3" t="s">
        <v>1148</v>
      </c>
      <c r="D292" s="3" t="s">
        <v>1151</v>
      </c>
      <c r="E292" s="3" t="s">
        <v>1152</v>
      </c>
      <c r="F292" s="3">
        <v>0</v>
      </c>
      <c r="G292" s="3">
        <v>23034.26</v>
      </c>
    </row>
    <row r="293" spans="1:7" x14ac:dyDescent="0.2">
      <c r="A293" s="3" t="s">
        <v>1037</v>
      </c>
      <c r="B293" s="4">
        <v>44530</v>
      </c>
      <c r="C293" s="3" t="s">
        <v>1148</v>
      </c>
      <c r="D293" s="3" t="s">
        <v>1190</v>
      </c>
      <c r="E293" s="3" t="s">
        <v>1191</v>
      </c>
      <c r="F293" s="3">
        <v>0</v>
      </c>
      <c r="G293" s="3">
        <v>1555104.99</v>
      </c>
    </row>
    <row r="294" spans="1:7" x14ac:dyDescent="0.2">
      <c r="A294" s="3" t="s">
        <v>1037</v>
      </c>
      <c r="B294" s="4">
        <v>44530</v>
      </c>
      <c r="C294" s="3" t="s">
        <v>1148</v>
      </c>
      <c r="D294" s="3" t="s">
        <v>1203</v>
      </c>
      <c r="E294" s="3" t="s">
        <v>1204</v>
      </c>
      <c r="F294" s="3">
        <v>0</v>
      </c>
      <c r="G294" s="3">
        <v>782608.07</v>
      </c>
    </row>
    <row r="295" spans="1:7" x14ac:dyDescent="0.2">
      <c r="A295" s="3" t="s">
        <v>1037</v>
      </c>
      <c r="B295" s="4">
        <v>44530</v>
      </c>
      <c r="C295" s="3" t="s">
        <v>1148</v>
      </c>
      <c r="D295" s="3" t="s">
        <v>1174</v>
      </c>
      <c r="E295" s="3" t="s">
        <v>1175</v>
      </c>
      <c r="F295" s="3">
        <v>0</v>
      </c>
      <c r="G295" s="3">
        <v>129550</v>
      </c>
    </row>
    <row r="296" spans="1:7" x14ac:dyDescent="0.2">
      <c r="A296" s="3" t="s">
        <v>1037</v>
      </c>
      <c r="B296" s="4">
        <v>44530</v>
      </c>
      <c r="C296" s="3" t="s">
        <v>1148</v>
      </c>
      <c r="D296" s="3" t="s">
        <v>1176</v>
      </c>
      <c r="E296" s="3" t="s">
        <v>1177</v>
      </c>
      <c r="F296" s="3">
        <v>0</v>
      </c>
      <c r="G296" s="3">
        <v>45000</v>
      </c>
    </row>
    <row r="297" spans="1:7" x14ac:dyDescent="0.2">
      <c r="A297" s="3" t="s">
        <v>1037</v>
      </c>
      <c r="B297" s="4">
        <v>44530</v>
      </c>
      <c r="C297" s="3" t="s">
        <v>1148</v>
      </c>
      <c r="D297" s="3" t="s">
        <v>1227</v>
      </c>
      <c r="E297" s="3" t="s">
        <v>1228</v>
      </c>
      <c r="F297" s="3">
        <v>6000</v>
      </c>
      <c r="G297" s="3">
        <v>36000</v>
      </c>
    </row>
    <row r="298" spans="1:7" x14ac:dyDescent="0.2">
      <c r="A298" s="3" t="s">
        <v>1037</v>
      </c>
      <c r="B298" s="4">
        <v>44530</v>
      </c>
      <c r="C298" s="3" t="s">
        <v>1148</v>
      </c>
      <c r="D298" s="3" t="s">
        <v>1233</v>
      </c>
      <c r="E298" s="3" t="s">
        <v>1234</v>
      </c>
      <c r="F298" s="3">
        <v>523470.88</v>
      </c>
      <c r="G298" s="3">
        <v>523470.88</v>
      </c>
    </row>
    <row r="299" spans="1:7" x14ac:dyDescent="0.2">
      <c r="A299" s="3" t="s">
        <v>1037</v>
      </c>
      <c r="B299" s="4">
        <v>44530</v>
      </c>
      <c r="C299" s="3" t="s">
        <v>1148</v>
      </c>
      <c r="D299" s="3" t="s">
        <v>1225</v>
      </c>
      <c r="E299" s="3" t="s">
        <v>1226</v>
      </c>
      <c r="F299" s="3">
        <v>0</v>
      </c>
      <c r="G299" s="3">
        <v>300000</v>
      </c>
    </row>
    <row r="300" spans="1:7" x14ac:dyDescent="0.2">
      <c r="A300" s="3" t="s">
        <v>1037</v>
      </c>
      <c r="B300" s="4">
        <v>44530</v>
      </c>
      <c r="C300" s="3" t="s">
        <v>1148</v>
      </c>
      <c r="D300" s="3" t="s">
        <v>1155</v>
      </c>
      <c r="E300" s="3" t="s">
        <v>1156</v>
      </c>
      <c r="F300" s="3">
        <v>-56268.09</v>
      </c>
      <c r="G300" s="3">
        <v>4266.55</v>
      </c>
    </row>
    <row r="301" spans="1:7" x14ac:dyDescent="0.2">
      <c r="A301" s="3" t="s">
        <v>1037</v>
      </c>
      <c r="B301" s="4">
        <v>44530</v>
      </c>
      <c r="C301" s="3" t="s">
        <v>1148</v>
      </c>
      <c r="D301" s="3" t="s">
        <v>1211</v>
      </c>
      <c r="E301" s="3" t="s">
        <v>1212</v>
      </c>
      <c r="F301" s="3">
        <v>-389000</v>
      </c>
      <c r="G301" s="3">
        <v>1007.08</v>
      </c>
    </row>
    <row r="302" spans="1:7" x14ac:dyDescent="0.2">
      <c r="A302" s="3" t="s">
        <v>1037</v>
      </c>
      <c r="B302" s="4">
        <v>44530</v>
      </c>
      <c r="C302" s="3" t="s">
        <v>1148</v>
      </c>
      <c r="D302" s="3" t="s">
        <v>1213</v>
      </c>
      <c r="E302" s="3" t="s">
        <v>1214</v>
      </c>
      <c r="F302" s="3">
        <v>328274.44</v>
      </c>
      <c r="G302" s="3">
        <v>12850513.07</v>
      </c>
    </row>
    <row r="303" spans="1:7" x14ac:dyDescent="0.2">
      <c r="A303" s="3" t="s">
        <v>1037</v>
      </c>
      <c r="B303" s="4">
        <v>44530</v>
      </c>
      <c r="C303" s="3" t="s">
        <v>1143</v>
      </c>
      <c r="D303" s="3" t="s">
        <v>1159</v>
      </c>
      <c r="E303" s="3" t="s">
        <v>1160</v>
      </c>
      <c r="F303" s="3">
        <v>-522932.04</v>
      </c>
      <c r="G303" s="3">
        <v>-46176620.399999999</v>
      </c>
    </row>
    <row r="304" spans="1:7" x14ac:dyDescent="0.2">
      <c r="A304" s="3" t="s">
        <v>1037</v>
      </c>
      <c r="B304" s="4">
        <v>44530</v>
      </c>
      <c r="C304" s="3" t="s">
        <v>1143</v>
      </c>
      <c r="D304" s="3" t="s">
        <v>1161</v>
      </c>
      <c r="E304" s="3" t="s">
        <v>1162</v>
      </c>
      <c r="F304" s="3">
        <v>110205.01</v>
      </c>
      <c r="G304" s="3">
        <v>480929.51</v>
      </c>
    </row>
    <row r="305" spans="1:7" x14ac:dyDescent="0.2">
      <c r="A305" s="3" t="s">
        <v>1040</v>
      </c>
      <c r="B305" s="4">
        <v>44561</v>
      </c>
      <c r="C305" s="3" t="s">
        <v>1178</v>
      </c>
      <c r="D305" s="3" t="s">
        <v>1235</v>
      </c>
      <c r="E305" s="3" t="s">
        <v>1236</v>
      </c>
      <c r="F305" s="3">
        <v>-3010475.91</v>
      </c>
      <c r="G305" s="3">
        <v>-14286286.439999999</v>
      </c>
    </row>
    <row r="306" spans="1:7" x14ac:dyDescent="0.2">
      <c r="A306" s="3" t="s">
        <v>1040</v>
      </c>
      <c r="B306" s="4">
        <v>44561</v>
      </c>
      <c r="C306" s="3" t="s">
        <v>1178</v>
      </c>
      <c r="D306" s="3" t="s">
        <v>1237</v>
      </c>
      <c r="E306" s="3" t="s">
        <v>1238</v>
      </c>
      <c r="F306" s="3">
        <v>-349420.17</v>
      </c>
      <c r="G306" s="3">
        <v>-1810031.5</v>
      </c>
    </row>
    <row r="307" spans="1:7" x14ac:dyDescent="0.2">
      <c r="A307" s="3" t="s">
        <v>1040</v>
      </c>
      <c r="B307" s="4">
        <v>44561</v>
      </c>
      <c r="C307" s="3" t="s">
        <v>1178</v>
      </c>
      <c r="D307" s="3" t="s">
        <v>1239</v>
      </c>
      <c r="E307" s="3" t="s">
        <v>1240</v>
      </c>
      <c r="F307" s="3">
        <v>0</v>
      </c>
      <c r="G307" s="3">
        <v>387.08</v>
      </c>
    </row>
    <row r="308" spans="1:7" x14ac:dyDescent="0.2">
      <c r="A308" s="3" t="s">
        <v>1040</v>
      </c>
      <c r="B308" s="4">
        <v>44561</v>
      </c>
      <c r="C308" s="3" t="s">
        <v>1178</v>
      </c>
      <c r="D308" s="3" t="s">
        <v>1241</v>
      </c>
      <c r="E308" s="3" t="s">
        <v>1242</v>
      </c>
      <c r="F308" s="3">
        <v>-3490.94</v>
      </c>
      <c r="G308" s="3">
        <v>-3490.94</v>
      </c>
    </row>
    <row r="309" spans="1:7" x14ac:dyDescent="0.2">
      <c r="A309" s="3" t="s">
        <v>1037</v>
      </c>
      <c r="B309" s="4">
        <v>44561</v>
      </c>
      <c r="C309" s="3" t="s">
        <v>1178</v>
      </c>
      <c r="D309" s="3" t="s">
        <v>1207</v>
      </c>
      <c r="E309" s="3" t="s">
        <v>1208</v>
      </c>
      <c r="F309" s="3">
        <v>0</v>
      </c>
      <c r="G309" s="3">
        <v>-19713043.68</v>
      </c>
    </row>
    <row r="310" spans="1:7" x14ac:dyDescent="0.2">
      <c r="A310" s="3" t="s">
        <v>1037</v>
      </c>
      <c r="B310" s="4">
        <v>44561</v>
      </c>
      <c r="C310" s="3" t="s">
        <v>1136</v>
      </c>
      <c r="D310" s="3" t="s">
        <v>1215</v>
      </c>
      <c r="E310" s="3" t="s">
        <v>1216</v>
      </c>
      <c r="F310" s="3">
        <v>1500</v>
      </c>
      <c r="G310" s="3">
        <v>9814</v>
      </c>
    </row>
    <row r="311" spans="1:7" x14ac:dyDescent="0.2">
      <c r="A311" s="3" t="s">
        <v>1040</v>
      </c>
      <c r="B311" s="4">
        <v>44561</v>
      </c>
      <c r="C311" s="3" t="s">
        <v>1136</v>
      </c>
      <c r="D311" s="3" t="s">
        <v>1243</v>
      </c>
      <c r="E311" s="3" t="s">
        <v>1244</v>
      </c>
      <c r="F311" s="3">
        <v>0</v>
      </c>
      <c r="G311" s="3">
        <v>1207.3499999999999</v>
      </c>
    </row>
    <row r="312" spans="1:7" x14ac:dyDescent="0.2">
      <c r="A312" s="3" t="s">
        <v>1040</v>
      </c>
      <c r="B312" s="4">
        <v>44561</v>
      </c>
      <c r="C312" s="3" t="s">
        <v>1136</v>
      </c>
      <c r="D312" s="3" t="s">
        <v>1245</v>
      </c>
      <c r="E312" s="3" t="s">
        <v>1246</v>
      </c>
      <c r="F312" s="3">
        <v>0</v>
      </c>
      <c r="G312" s="3">
        <v>4850</v>
      </c>
    </row>
    <row r="313" spans="1:7" x14ac:dyDescent="0.2">
      <c r="A313" s="3" t="s">
        <v>1040</v>
      </c>
      <c r="B313" s="4">
        <v>44561</v>
      </c>
      <c r="C313" s="3" t="s">
        <v>1136</v>
      </c>
      <c r="D313" s="3" t="s">
        <v>1247</v>
      </c>
      <c r="E313" s="3" t="s">
        <v>1248</v>
      </c>
      <c r="F313" s="3">
        <v>0</v>
      </c>
      <c r="G313" s="3">
        <v>3900</v>
      </c>
    </row>
    <row r="314" spans="1:7" x14ac:dyDescent="0.2">
      <c r="A314" s="3" t="s">
        <v>1040</v>
      </c>
      <c r="B314" s="4">
        <v>44561</v>
      </c>
      <c r="C314" s="3" t="s">
        <v>1136</v>
      </c>
      <c r="D314" s="3" t="s">
        <v>1249</v>
      </c>
      <c r="E314" s="3" t="s">
        <v>1250</v>
      </c>
      <c r="F314" s="3">
        <v>3119929.81</v>
      </c>
      <c r="G314" s="3">
        <v>12375159.27</v>
      </c>
    </row>
    <row r="315" spans="1:7" x14ac:dyDescent="0.2">
      <c r="A315" s="3" t="s">
        <v>1040</v>
      </c>
      <c r="B315" s="4">
        <v>44561</v>
      </c>
      <c r="C315" s="3" t="s">
        <v>1136</v>
      </c>
      <c r="D315" s="3" t="s">
        <v>1251</v>
      </c>
      <c r="E315" s="3" t="s">
        <v>1252</v>
      </c>
      <c r="F315" s="3">
        <v>22772.6</v>
      </c>
      <c r="G315" s="3">
        <v>238521.7</v>
      </c>
    </row>
    <row r="316" spans="1:7" x14ac:dyDescent="0.2">
      <c r="A316" s="3" t="s">
        <v>1040</v>
      </c>
      <c r="B316" s="4">
        <v>44561</v>
      </c>
      <c r="C316" s="3" t="s">
        <v>1136</v>
      </c>
      <c r="D316" s="3" t="s">
        <v>1253</v>
      </c>
      <c r="E316" s="3" t="s">
        <v>1254</v>
      </c>
      <c r="F316" s="3">
        <v>2867.09</v>
      </c>
      <c r="G316" s="3">
        <v>14335.46</v>
      </c>
    </row>
    <row r="317" spans="1:7" x14ac:dyDescent="0.2">
      <c r="A317" s="3" t="s">
        <v>1040</v>
      </c>
      <c r="B317" s="4">
        <v>44561</v>
      </c>
      <c r="C317" s="3" t="s">
        <v>1136</v>
      </c>
      <c r="D317" s="3" t="s">
        <v>1255</v>
      </c>
      <c r="E317" s="3" t="s">
        <v>1256</v>
      </c>
      <c r="F317" s="3">
        <v>103.13</v>
      </c>
      <c r="G317" s="3">
        <v>620.09</v>
      </c>
    </row>
    <row r="318" spans="1:7" x14ac:dyDescent="0.2">
      <c r="A318" s="3" t="s">
        <v>1040</v>
      </c>
      <c r="B318" s="4">
        <v>44561</v>
      </c>
      <c r="C318" s="3" t="s">
        <v>1136</v>
      </c>
      <c r="D318" s="3" t="s">
        <v>1257</v>
      </c>
      <c r="E318" s="3" t="s">
        <v>1258</v>
      </c>
      <c r="F318" s="3">
        <v>11000</v>
      </c>
      <c r="G318" s="3">
        <v>38500</v>
      </c>
    </row>
    <row r="319" spans="1:7" x14ac:dyDescent="0.2">
      <c r="A319" s="3" t="s">
        <v>1040</v>
      </c>
      <c r="B319" s="4">
        <v>44561</v>
      </c>
      <c r="C319" s="3" t="s">
        <v>1136</v>
      </c>
      <c r="D319" s="3" t="s">
        <v>1259</v>
      </c>
      <c r="E319" s="3" t="s">
        <v>1260</v>
      </c>
      <c r="F319" s="3">
        <v>4000</v>
      </c>
      <c r="G319" s="3">
        <v>25938.36</v>
      </c>
    </row>
    <row r="320" spans="1:7" x14ac:dyDescent="0.2">
      <c r="A320" s="3" t="s">
        <v>1040</v>
      </c>
      <c r="B320" s="4">
        <v>44561</v>
      </c>
      <c r="C320" s="3" t="s">
        <v>1136</v>
      </c>
      <c r="D320" s="3" t="s">
        <v>1261</v>
      </c>
      <c r="E320" s="3" t="s">
        <v>1262</v>
      </c>
      <c r="F320" s="3">
        <v>0</v>
      </c>
      <c r="G320" s="3">
        <v>13844.89</v>
      </c>
    </row>
    <row r="321" spans="1:7" x14ac:dyDescent="0.2">
      <c r="A321" s="3" t="s">
        <v>1040</v>
      </c>
      <c r="B321" s="4">
        <v>44561</v>
      </c>
      <c r="C321" s="3" t="s">
        <v>1136</v>
      </c>
      <c r="D321" s="3" t="s">
        <v>1263</v>
      </c>
      <c r="E321" s="3" t="s">
        <v>1264</v>
      </c>
      <c r="F321" s="3">
        <v>15000</v>
      </c>
      <c r="G321" s="3">
        <v>15000</v>
      </c>
    </row>
    <row r="322" spans="1:7" x14ac:dyDescent="0.2">
      <c r="A322" s="3" t="s">
        <v>1040</v>
      </c>
      <c r="B322" s="4">
        <v>44561</v>
      </c>
      <c r="C322" s="3" t="s">
        <v>1136</v>
      </c>
      <c r="D322" s="3" t="s">
        <v>1265</v>
      </c>
      <c r="E322" s="3" t="s">
        <v>1266</v>
      </c>
      <c r="F322" s="3">
        <v>0</v>
      </c>
      <c r="G322" s="3">
        <v>691.29</v>
      </c>
    </row>
    <row r="323" spans="1:7" x14ac:dyDescent="0.2">
      <c r="A323" s="3" t="s">
        <v>1040</v>
      </c>
      <c r="B323" s="4">
        <v>44561</v>
      </c>
      <c r="C323" s="3" t="s">
        <v>1136</v>
      </c>
      <c r="D323" s="3" t="s">
        <v>1267</v>
      </c>
      <c r="E323" s="3" t="s">
        <v>1268</v>
      </c>
      <c r="F323" s="3">
        <v>5037</v>
      </c>
      <c r="G323" s="3">
        <v>18193.21</v>
      </c>
    </row>
    <row r="324" spans="1:7" x14ac:dyDescent="0.2">
      <c r="A324" s="3" t="s">
        <v>1040</v>
      </c>
      <c r="B324" s="4">
        <v>44561</v>
      </c>
      <c r="C324" s="3" t="s">
        <v>1136</v>
      </c>
      <c r="D324" s="3" t="s">
        <v>1269</v>
      </c>
      <c r="E324" s="3" t="s">
        <v>1270</v>
      </c>
      <c r="F324" s="3">
        <v>1973.42</v>
      </c>
      <c r="G324" s="3">
        <v>4363.3599999999997</v>
      </c>
    </row>
    <row r="325" spans="1:7" x14ac:dyDescent="0.2">
      <c r="A325" s="3" t="s">
        <v>1040</v>
      </c>
      <c r="B325" s="4">
        <v>44561</v>
      </c>
      <c r="C325" s="3" t="s">
        <v>1136</v>
      </c>
      <c r="D325" s="3" t="s">
        <v>1271</v>
      </c>
      <c r="E325" s="3" t="s">
        <v>1272</v>
      </c>
      <c r="F325" s="3">
        <v>8330</v>
      </c>
      <c r="G325" s="3">
        <v>22570</v>
      </c>
    </row>
    <row r="326" spans="1:7" x14ac:dyDescent="0.2">
      <c r="A326" s="3" t="s">
        <v>1040</v>
      </c>
      <c r="B326" s="4">
        <v>44561</v>
      </c>
      <c r="C326" s="3" t="s">
        <v>1136</v>
      </c>
      <c r="D326" s="3" t="s">
        <v>1273</v>
      </c>
      <c r="E326" s="3" t="s">
        <v>1274</v>
      </c>
      <c r="F326" s="3">
        <v>0</v>
      </c>
      <c r="G326" s="3">
        <v>24889.96</v>
      </c>
    </row>
    <row r="327" spans="1:7" x14ac:dyDescent="0.2">
      <c r="A327" s="3" t="s">
        <v>1040</v>
      </c>
      <c r="B327" s="4">
        <v>44561</v>
      </c>
      <c r="C327" s="3" t="s">
        <v>1136</v>
      </c>
      <c r="D327" s="3" t="s">
        <v>1275</v>
      </c>
      <c r="E327" s="3" t="s">
        <v>1276</v>
      </c>
      <c r="F327" s="3">
        <v>0</v>
      </c>
      <c r="G327" s="3">
        <v>2783.31</v>
      </c>
    </row>
    <row r="328" spans="1:7" x14ac:dyDescent="0.2">
      <c r="A328" s="3" t="s">
        <v>1040</v>
      </c>
      <c r="B328" s="4">
        <v>44561</v>
      </c>
      <c r="C328" s="3" t="s">
        <v>1136</v>
      </c>
      <c r="D328" s="3" t="s">
        <v>1277</v>
      </c>
      <c r="E328" s="3" t="s">
        <v>1278</v>
      </c>
      <c r="F328" s="3">
        <v>2140</v>
      </c>
      <c r="G328" s="3">
        <v>15997.39</v>
      </c>
    </row>
    <row r="329" spans="1:7" x14ac:dyDescent="0.2">
      <c r="A329" s="3" t="s">
        <v>1040</v>
      </c>
      <c r="B329" s="4">
        <v>44561</v>
      </c>
      <c r="C329" s="3" t="s">
        <v>1136</v>
      </c>
      <c r="D329" s="3" t="s">
        <v>1279</v>
      </c>
      <c r="E329" s="3" t="s">
        <v>1280</v>
      </c>
      <c r="F329" s="3">
        <v>450</v>
      </c>
      <c r="G329" s="3">
        <v>450</v>
      </c>
    </row>
    <row r="330" spans="1:7" x14ac:dyDescent="0.2">
      <c r="A330" s="3" t="s">
        <v>1040</v>
      </c>
      <c r="B330" s="4">
        <v>44561</v>
      </c>
      <c r="C330" s="3" t="s">
        <v>1136</v>
      </c>
      <c r="D330" s="3" t="s">
        <v>1281</v>
      </c>
      <c r="E330" s="3" t="s">
        <v>1282</v>
      </c>
      <c r="F330" s="3">
        <v>0</v>
      </c>
      <c r="G330" s="3">
        <v>1450</v>
      </c>
    </row>
    <row r="331" spans="1:7" x14ac:dyDescent="0.2">
      <c r="A331" s="3" t="s">
        <v>1040</v>
      </c>
      <c r="B331" s="4">
        <v>44561</v>
      </c>
      <c r="C331" s="3" t="s">
        <v>1136</v>
      </c>
      <c r="D331" s="3" t="s">
        <v>1283</v>
      </c>
      <c r="E331" s="3" t="s">
        <v>1284</v>
      </c>
      <c r="F331" s="3">
        <v>0</v>
      </c>
      <c r="G331" s="3">
        <v>30.43</v>
      </c>
    </row>
    <row r="332" spans="1:7" x14ac:dyDescent="0.2">
      <c r="A332" s="3" t="s">
        <v>1040</v>
      </c>
      <c r="B332" s="4">
        <v>44561</v>
      </c>
      <c r="C332" s="3" t="s">
        <v>1136</v>
      </c>
      <c r="D332" s="3" t="s">
        <v>1285</v>
      </c>
      <c r="E332" s="3" t="s">
        <v>1286</v>
      </c>
      <c r="F332" s="3">
        <v>1092.26</v>
      </c>
      <c r="G332" s="3">
        <v>1973.83</v>
      </c>
    </row>
    <row r="333" spans="1:7" x14ac:dyDescent="0.2">
      <c r="A333" s="3" t="s">
        <v>1040</v>
      </c>
      <c r="B333" s="4">
        <v>44561</v>
      </c>
      <c r="C333" s="3" t="s">
        <v>1178</v>
      </c>
      <c r="D333" s="3" t="s">
        <v>1287</v>
      </c>
      <c r="E333" s="3" t="s">
        <v>1288</v>
      </c>
      <c r="F333" s="3">
        <v>0</v>
      </c>
      <c r="G333" s="3">
        <v>4.3600000000000003</v>
      </c>
    </row>
    <row r="334" spans="1:7" x14ac:dyDescent="0.2">
      <c r="A334" s="3" t="s">
        <v>1040</v>
      </c>
      <c r="B334" s="4">
        <v>44561</v>
      </c>
      <c r="C334" s="3" t="s">
        <v>1136</v>
      </c>
      <c r="D334" s="3" t="s">
        <v>1289</v>
      </c>
      <c r="E334" s="3" t="s">
        <v>1290</v>
      </c>
      <c r="F334" s="3">
        <v>0</v>
      </c>
      <c r="G334" s="3">
        <v>83.48</v>
      </c>
    </row>
    <row r="335" spans="1:7" x14ac:dyDescent="0.2">
      <c r="A335" s="3" t="s">
        <v>1040</v>
      </c>
      <c r="B335" s="4">
        <v>44561</v>
      </c>
      <c r="C335" s="3" t="s">
        <v>1178</v>
      </c>
      <c r="D335" s="3" t="s">
        <v>1291</v>
      </c>
      <c r="E335" s="3" t="s">
        <v>1292</v>
      </c>
      <c r="F335" s="3">
        <v>-5.86</v>
      </c>
      <c r="G335" s="3">
        <v>-5.86</v>
      </c>
    </row>
    <row r="336" spans="1:7" x14ac:dyDescent="0.2">
      <c r="A336" s="3" t="s">
        <v>1037</v>
      </c>
      <c r="B336" s="4">
        <v>44561</v>
      </c>
      <c r="C336" s="3" t="s">
        <v>1178</v>
      </c>
      <c r="D336" s="3" t="s">
        <v>1179</v>
      </c>
      <c r="E336" s="3" t="s">
        <v>1180</v>
      </c>
      <c r="F336" s="3">
        <v>0</v>
      </c>
      <c r="G336" s="3">
        <v>-1245</v>
      </c>
    </row>
    <row r="337" spans="1:7" x14ac:dyDescent="0.2">
      <c r="A337" s="3" t="s">
        <v>1037</v>
      </c>
      <c r="B337" s="4">
        <v>44561</v>
      </c>
      <c r="C337" s="3" t="s">
        <v>1178</v>
      </c>
      <c r="D337" s="3" t="s">
        <v>1192</v>
      </c>
      <c r="E337" s="3" t="s">
        <v>1193</v>
      </c>
      <c r="F337" s="3">
        <v>0</v>
      </c>
      <c r="G337" s="3">
        <v>-149149.4</v>
      </c>
    </row>
    <row r="338" spans="1:7" x14ac:dyDescent="0.2">
      <c r="A338" s="3" t="s">
        <v>1037</v>
      </c>
      <c r="B338" s="4">
        <v>44561</v>
      </c>
      <c r="C338" s="3" t="s">
        <v>1178</v>
      </c>
      <c r="D338" s="3" t="s">
        <v>1217</v>
      </c>
      <c r="E338" s="3" t="s">
        <v>1218</v>
      </c>
      <c r="F338" s="3">
        <v>-35000.800000000003</v>
      </c>
      <c r="G338" s="3">
        <v>-115325.39</v>
      </c>
    </row>
    <row r="339" spans="1:7" x14ac:dyDescent="0.2">
      <c r="A339" s="3" t="s">
        <v>1037</v>
      </c>
      <c r="B339" s="4">
        <v>44561</v>
      </c>
      <c r="C339" s="3" t="s">
        <v>1136</v>
      </c>
      <c r="D339" s="3" t="s">
        <v>1194</v>
      </c>
      <c r="E339" s="3" t="s">
        <v>1094</v>
      </c>
      <c r="F339" s="3">
        <v>0</v>
      </c>
      <c r="G339" s="3">
        <v>100</v>
      </c>
    </row>
    <row r="340" spans="1:7" x14ac:dyDescent="0.2">
      <c r="A340" s="3" t="s">
        <v>1040</v>
      </c>
      <c r="B340" s="4">
        <v>44561</v>
      </c>
      <c r="C340" s="3" t="s">
        <v>1136</v>
      </c>
      <c r="D340" s="3" t="s">
        <v>1293</v>
      </c>
      <c r="E340" s="3" t="s">
        <v>1041</v>
      </c>
      <c r="F340" s="3">
        <v>0</v>
      </c>
      <c r="G340" s="3">
        <v>2215</v>
      </c>
    </row>
    <row r="341" spans="1:7" x14ac:dyDescent="0.2">
      <c r="A341" s="3" t="s">
        <v>1040</v>
      </c>
      <c r="B341" s="4">
        <v>44561</v>
      </c>
      <c r="C341" s="3" t="s">
        <v>1136</v>
      </c>
      <c r="D341" s="3" t="s">
        <v>1294</v>
      </c>
      <c r="E341" s="3" t="s">
        <v>1056</v>
      </c>
      <c r="F341" s="3">
        <v>0</v>
      </c>
      <c r="G341" s="3">
        <v>4125</v>
      </c>
    </row>
    <row r="342" spans="1:7" x14ac:dyDescent="0.2">
      <c r="A342" s="3" t="s">
        <v>1040</v>
      </c>
      <c r="B342" s="4">
        <v>44561</v>
      </c>
      <c r="C342" s="3" t="s">
        <v>1136</v>
      </c>
      <c r="D342" s="3" t="s">
        <v>1295</v>
      </c>
      <c r="E342" s="3" t="s">
        <v>1296</v>
      </c>
      <c r="F342" s="3">
        <v>0</v>
      </c>
      <c r="G342" s="3">
        <v>5575</v>
      </c>
    </row>
    <row r="343" spans="1:7" x14ac:dyDescent="0.2">
      <c r="A343" s="3" t="s">
        <v>1040</v>
      </c>
      <c r="B343" s="4">
        <v>44561</v>
      </c>
      <c r="C343" s="3" t="s">
        <v>1136</v>
      </c>
      <c r="D343" s="3" t="s">
        <v>1297</v>
      </c>
      <c r="E343" s="3" t="s">
        <v>1298</v>
      </c>
      <c r="F343" s="3">
        <v>0</v>
      </c>
      <c r="G343" s="3">
        <v>107300</v>
      </c>
    </row>
    <row r="344" spans="1:7" x14ac:dyDescent="0.2">
      <c r="A344" s="3" t="s">
        <v>1040</v>
      </c>
      <c r="B344" s="4">
        <v>44561</v>
      </c>
      <c r="C344" s="3" t="s">
        <v>1136</v>
      </c>
      <c r="D344" s="3" t="s">
        <v>1299</v>
      </c>
      <c r="E344" s="3" t="s">
        <v>1300</v>
      </c>
      <c r="F344" s="3">
        <v>747.5</v>
      </c>
      <c r="G344" s="3">
        <v>1847.5</v>
      </c>
    </row>
    <row r="345" spans="1:7" x14ac:dyDescent="0.2">
      <c r="A345" s="3" t="s">
        <v>1040</v>
      </c>
      <c r="B345" s="4">
        <v>44561</v>
      </c>
      <c r="C345" s="3" t="s">
        <v>1136</v>
      </c>
      <c r="D345" s="3" t="s">
        <v>1301</v>
      </c>
      <c r="E345" s="3" t="s">
        <v>1302</v>
      </c>
      <c r="F345" s="3">
        <v>0</v>
      </c>
      <c r="G345" s="3">
        <v>51000</v>
      </c>
    </row>
    <row r="346" spans="1:7" x14ac:dyDescent="0.2">
      <c r="A346" s="3" t="s">
        <v>1040</v>
      </c>
      <c r="B346" s="4">
        <v>44561</v>
      </c>
      <c r="C346" s="3" t="s">
        <v>1136</v>
      </c>
      <c r="D346" s="3" t="s">
        <v>1303</v>
      </c>
      <c r="E346" s="3" t="s">
        <v>1304</v>
      </c>
      <c r="F346" s="3">
        <v>0</v>
      </c>
      <c r="G346" s="3">
        <v>190600</v>
      </c>
    </row>
    <row r="347" spans="1:7" x14ac:dyDescent="0.2">
      <c r="A347" s="3" t="s">
        <v>1040</v>
      </c>
      <c r="B347" s="4">
        <v>44561</v>
      </c>
      <c r="C347" s="3" t="s">
        <v>1136</v>
      </c>
      <c r="D347" s="3" t="s">
        <v>1305</v>
      </c>
      <c r="E347" s="3" t="s">
        <v>1306</v>
      </c>
      <c r="F347" s="3">
        <v>0</v>
      </c>
      <c r="G347" s="3">
        <v>3502.5</v>
      </c>
    </row>
    <row r="348" spans="1:7" x14ac:dyDescent="0.2">
      <c r="A348" s="3" t="s">
        <v>1040</v>
      </c>
      <c r="B348" s="4">
        <v>44561</v>
      </c>
      <c r="C348" s="3" t="s">
        <v>1136</v>
      </c>
      <c r="D348" s="3" t="s">
        <v>1137</v>
      </c>
      <c r="E348" s="3" t="s">
        <v>1047</v>
      </c>
      <c r="F348" s="3">
        <v>0</v>
      </c>
      <c r="G348" s="3">
        <v>13699</v>
      </c>
    </row>
    <row r="349" spans="1:7" x14ac:dyDescent="0.2">
      <c r="A349" s="3" t="s">
        <v>1037</v>
      </c>
      <c r="B349" s="4">
        <v>44561</v>
      </c>
      <c r="C349" s="3" t="s">
        <v>1136</v>
      </c>
      <c r="D349" s="3" t="s">
        <v>1137</v>
      </c>
      <c r="E349" s="3" t="s">
        <v>1047</v>
      </c>
      <c r="F349" s="3">
        <v>1845</v>
      </c>
      <c r="G349" s="3">
        <v>63370.02</v>
      </c>
    </row>
    <row r="350" spans="1:7" x14ac:dyDescent="0.2">
      <c r="A350" s="3" t="s">
        <v>1037</v>
      </c>
      <c r="B350" s="4">
        <v>44561</v>
      </c>
      <c r="C350" s="3" t="s">
        <v>1136</v>
      </c>
      <c r="D350" s="3" t="s">
        <v>1229</v>
      </c>
      <c r="E350" s="3" t="s">
        <v>1113</v>
      </c>
      <c r="F350" s="3">
        <v>10800</v>
      </c>
      <c r="G350" s="3">
        <v>43200</v>
      </c>
    </row>
    <row r="351" spans="1:7" x14ac:dyDescent="0.2">
      <c r="A351" s="3" t="s">
        <v>1040</v>
      </c>
      <c r="B351" s="4">
        <v>44561</v>
      </c>
      <c r="C351" s="3" t="s">
        <v>1136</v>
      </c>
      <c r="D351" s="3" t="s">
        <v>1307</v>
      </c>
      <c r="E351" s="3" t="s">
        <v>1055</v>
      </c>
      <c r="F351" s="3">
        <v>0</v>
      </c>
      <c r="G351" s="3">
        <v>4597</v>
      </c>
    </row>
    <row r="352" spans="1:7" x14ac:dyDescent="0.2">
      <c r="A352" s="3" t="s">
        <v>1040</v>
      </c>
      <c r="B352" s="4">
        <v>44561</v>
      </c>
      <c r="C352" s="3" t="s">
        <v>1136</v>
      </c>
      <c r="D352" s="3" t="s">
        <v>1163</v>
      </c>
      <c r="E352" s="3" t="s">
        <v>1053</v>
      </c>
      <c r="F352" s="3">
        <v>1921.17</v>
      </c>
      <c r="G352" s="3">
        <v>9157.61</v>
      </c>
    </row>
    <row r="353" spans="1:7" x14ac:dyDescent="0.2">
      <c r="A353" s="3" t="s">
        <v>1037</v>
      </c>
      <c r="B353" s="4">
        <v>44561</v>
      </c>
      <c r="C353" s="3" t="s">
        <v>1136</v>
      </c>
      <c r="D353" s="3" t="s">
        <v>1163</v>
      </c>
      <c r="E353" s="3" t="s">
        <v>1053</v>
      </c>
      <c r="F353" s="3">
        <v>530.11</v>
      </c>
      <c r="G353" s="3">
        <v>3247.49</v>
      </c>
    </row>
    <row r="354" spans="1:7" x14ac:dyDescent="0.2">
      <c r="A354" s="3" t="s">
        <v>1040</v>
      </c>
      <c r="B354" s="4">
        <v>44561</v>
      </c>
      <c r="C354" s="3" t="s">
        <v>1136</v>
      </c>
      <c r="D354" s="3" t="s">
        <v>1308</v>
      </c>
      <c r="E354" s="3" t="s">
        <v>1109</v>
      </c>
      <c r="F354" s="3">
        <v>1289.1300000000001</v>
      </c>
      <c r="G354" s="3">
        <v>7667.9</v>
      </c>
    </row>
    <row r="355" spans="1:7" x14ac:dyDescent="0.2">
      <c r="A355" s="3" t="s">
        <v>1040</v>
      </c>
      <c r="B355" s="4">
        <v>44561</v>
      </c>
      <c r="C355" s="3" t="s">
        <v>1136</v>
      </c>
      <c r="D355" s="3" t="s">
        <v>1309</v>
      </c>
      <c r="E355" s="3" t="s">
        <v>1103</v>
      </c>
      <c r="F355" s="3">
        <v>729.11</v>
      </c>
      <c r="G355" s="3">
        <v>5607.95</v>
      </c>
    </row>
    <row r="356" spans="1:7" x14ac:dyDescent="0.2">
      <c r="A356" s="3" t="s">
        <v>1040</v>
      </c>
      <c r="B356" s="4">
        <v>44561</v>
      </c>
      <c r="C356" s="3" t="s">
        <v>1136</v>
      </c>
      <c r="D356" s="3" t="s">
        <v>1310</v>
      </c>
      <c r="E356" s="3" t="s">
        <v>1048</v>
      </c>
      <c r="F356" s="3">
        <v>1564.21</v>
      </c>
      <c r="G356" s="3">
        <v>7367.69</v>
      </c>
    </row>
    <row r="357" spans="1:7" x14ac:dyDescent="0.2">
      <c r="A357" s="3" t="s">
        <v>1037</v>
      </c>
      <c r="B357" s="4">
        <v>44561</v>
      </c>
      <c r="C357" s="3" t="s">
        <v>1136</v>
      </c>
      <c r="D357" s="3" t="s">
        <v>1195</v>
      </c>
      <c r="E357" s="3" t="s">
        <v>1196</v>
      </c>
      <c r="F357" s="3">
        <v>0</v>
      </c>
      <c r="G357" s="3">
        <v>3000</v>
      </c>
    </row>
    <row r="358" spans="1:7" x14ac:dyDescent="0.2">
      <c r="A358" s="3" t="s">
        <v>1040</v>
      </c>
      <c r="B358" s="4">
        <v>44561</v>
      </c>
      <c r="C358" s="3" t="s">
        <v>1136</v>
      </c>
      <c r="D358" s="3" t="s">
        <v>1311</v>
      </c>
      <c r="E358" s="3" t="s">
        <v>1312</v>
      </c>
      <c r="F358" s="3">
        <v>0</v>
      </c>
      <c r="G358" s="3">
        <v>2250</v>
      </c>
    </row>
    <row r="359" spans="1:7" x14ac:dyDescent="0.2">
      <c r="A359" s="3" t="s">
        <v>1037</v>
      </c>
      <c r="B359" s="4">
        <v>44561</v>
      </c>
      <c r="C359" s="3" t="s">
        <v>1136</v>
      </c>
      <c r="D359" s="3" t="s">
        <v>1219</v>
      </c>
      <c r="E359" s="3" t="s">
        <v>1063</v>
      </c>
      <c r="F359" s="3">
        <v>76348.100000000006</v>
      </c>
      <c r="G359" s="3">
        <v>290913.83</v>
      </c>
    </row>
    <row r="360" spans="1:7" x14ac:dyDescent="0.2">
      <c r="A360" s="3" t="s">
        <v>1040</v>
      </c>
      <c r="B360" s="4">
        <v>44561</v>
      </c>
      <c r="C360" s="3" t="s">
        <v>1136</v>
      </c>
      <c r="D360" s="3" t="s">
        <v>1219</v>
      </c>
      <c r="E360" s="3" t="s">
        <v>1313</v>
      </c>
      <c r="F360" s="3">
        <v>32000</v>
      </c>
      <c r="G360" s="3">
        <v>320000</v>
      </c>
    </row>
    <row r="361" spans="1:7" x14ac:dyDescent="0.2">
      <c r="A361" s="3" t="s">
        <v>1040</v>
      </c>
      <c r="B361" s="4">
        <v>44561</v>
      </c>
      <c r="C361" s="3" t="s">
        <v>1136</v>
      </c>
      <c r="D361" s="3" t="s">
        <v>1314</v>
      </c>
      <c r="E361" s="3" t="s">
        <v>1315</v>
      </c>
      <c r="F361" s="3">
        <v>0</v>
      </c>
      <c r="G361" s="3">
        <v>42899.25</v>
      </c>
    </row>
    <row r="362" spans="1:7" x14ac:dyDescent="0.2">
      <c r="A362" s="3" t="s">
        <v>1040</v>
      </c>
      <c r="B362" s="4">
        <v>44561</v>
      </c>
      <c r="C362" s="3" t="s">
        <v>1136</v>
      </c>
      <c r="D362" s="3" t="s">
        <v>1316</v>
      </c>
      <c r="E362" s="3" t="s">
        <v>1063</v>
      </c>
      <c r="F362" s="3">
        <v>112659.12</v>
      </c>
      <c r="G362" s="3">
        <v>341986.31</v>
      </c>
    </row>
    <row r="363" spans="1:7" x14ac:dyDescent="0.2">
      <c r="A363" s="3" t="s">
        <v>1037</v>
      </c>
      <c r="B363" s="4">
        <v>44561</v>
      </c>
      <c r="C363" s="3" t="s">
        <v>1136</v>
      </c>
      <c r="D363" s="3" t="s">
        <v>1220</v>
      </c>
      <c r="E363" s="3" t="s">
        <v>1088</v>
      </c>
      <c r="F363" s="3">
        <v>17184.490000000002</v>
      </c>
      <c r="G363" s="3">
        <v>30692.49</v>
      </c>
    </row>
    <row r="364" spans="1:7" x14ac:dyDescent="0.2">
      <c r="A364" s="3" t="s">
        <v>1040</v>
      </c>
      <c r="B364" s="4">
        <v>44561</v>
      </c>
      <c r="C364" s="3" t="s">
        <v>1136</v>
      </c>
      <c r="D364" s="3" t="s">
        <v>1317</v>
      </c>
      <c r="E364" s="3" t="s">
        <v>1057</v>
      </c>
      <c r="F364" s="3">
        <v>0</v>
      </c>
      <c r="G364" s="3">
        <v>165.83</v>
      </c>
    </row>
    <row r="365" spans="1:7" x14ac:dyDescent="0.2">
      <c r="A365" s="3" t="s">
        <v>1040</v>
      </c>
      <c r="B365" s="4">
        <v>44561</v>
      </c>
      <c r="C365" s="3" t="s">
        <v>1136</v>
      </c>
      <c r="D365" s="3" t="s">
        <v>1318</v>
      </c>
      <c r="E365" s="3" t="s">
        <v>1083</v>
      </c>
      <c r="F365" s="3">
        <v>1092.24</v>
      </c>
      <c r="G365" s="3">
        <v>3252.55</v>
      </c>
    </row>
    <row r="366" spans="1:7" x14ac:dyDescent="0.2">
      <c r="A366" s="3" t="s">
        <v>1040</v>
      </c>
      <c r="B366" s="4">
        <v>44561</v>
      </c>
      <c r="C366" s="3" t="s">
        <v>1136</v>
      </c>
      <c r="D366" s="3" t="s">
        <v>1319</v>
      </c>
      <c r="E366" s="3" t="s">
        <v>1064</v>
      </c>
      <c r="F366" s="3">
        <v>193.33</v>
      </c>
      <c r="G366" s="3">
        <v>580</v>
      </c>
    </row>
    <row r="367" spans="1:7" x14ac:dyDescent="0.2">
      <c r="A367" s="3" t="s">
        <v>1037</v>
      </c>
      <c r="B367" s="4">
        <v>44561</v>
      </c>
      <c r="C367" s="3" t="s">
        <v>1136</v>
      </c>
      <c r="D367" s="3" t="s">
        <v>1197</v>
      </c>
      <c r="E367" s="3" t="s">
        <v>1104</v>
      </c>
      <c r="F367" s="3">
        <v>2543.5</v>
      </c>
      <c r="G367" s="3">
        <v>15638.02</v>
      </c>
    </row>
    <row r="368" spans="1:7" x14ac:dyDescent="0.2">
      <c r="A368" s="3" t="s">
        <v>1040</v>
      </c>
      <c r="B368" s="4">
        <v>44561</v>
      </c>
      <c r="C368" s="3" t="s">
        <v>1136</v>
      </c>
      <c r="D368" s="3" t="s">
        <v>1197</v>
      </c>
      <c r="E368" s="3" t="s">
        <v>1074</v>
      </c>
      <c r="F368" s="3">
        <v>4932</v>
      </c>
      <c r="G368" s="3">
        <v>26108.31</v>
      </c>
    </row>
    <row r="369" spans="1:7" x14ac:dyDescent="0.2">
      <c r="A369" s="3" t="s">
        <v>1037</v>
      </c>
      <c r="B369" s="4">
        <v>44561</v>
      </c>
      <c r="C369" s="3" t="s">
        <v>1136</v>
      </c>
      <c r="D369" s="3" t="s">
        <v>1198</v>
      </c>
      <c r="E369" s="3" t="s">
        <v>1077</v>
      </c>
      <c r="F369" s="3">
        <v>458.9</v>
      </c>
      <c r="G369" s="3">
        <v>2241.2800000000002</v>
      </c>
    </row>
    <row r="370" spans="1:7" x14ac:dyDescent="0.2">
      <c r="A370" s="3" t="s">
        <v>1040</v>
      </c>
      <c r="B370" s="4">
        <v>44561</v>
      </c>
      <c r="C370" s="3" t="s">
        <v>1136</v>
      </c>
      <c r="D370" s="3" t="s">
        <v>1164</v>
      </c>
      <c r="E370" s="3" t="s">
        <v>1099</v>
      </c>
      <c r="F370" s="3">
        <v>589.41</v>
      </c>
      <c r="G370" s="3">
        <v>9260.35</v>
      </c>
    </row>
    <row r="371" spans="1:7" x14ac:dyDescent="0.2">
      <c r="A371" s="3" t="s">
        <v>1037</v>
      </c>
      <c r="B371" s="4">
        <v>44561</v>
      </c>
      <c r="C371" s="3" t="s">
        <v>1136</v>
      </c>
      <c r="D371" s="3" t="s">
        <v>1164</v>
      </c>
      <c r="E371" s="3" t="s">
        <v>1099</v>
      </c>
      <c r="F371" s="3">
        <v>0</v>
      </c>
      <c r="G371" s="3">
        <v>250</v>
      </c>
    </row>
    <row r="372" spans="1:7" x14ac:dyDescent="0.2">
      <c r="A372" s="3" t="s">
        <v>1040</v>
      </c>
      <c r="B372" s="4">
        <v>44561</v>
      </c>
      <c r="C372" s="3" t="s">
        <v>1136</v>
      </c>
      <c r="D372" s="3" t="s">
        <v>1320</v>
      </c>
      <c r="E372" s="3" t="s">
        <v>1321</v>
      </c>
      <c r="F372" s="3">
        <v>0</v>
      </c>
      <c r="G372" s="3">
        <v>4742.88</v>
      </c>
    </row>
    <row r="373" spans="1:7" x14ac:dyDescent="0.2">
      <c r="A373" s="3" t="s">
        <v>1040</v>
      </c>
      <c r="B373" s="4">
        <v>44561</v>
      </c>
      <c r="C373" s="3" t="s">
        <v>1136</v>
      </c>
      <c r="D373" s="3" t="s">
        <v>1322</v>
      </c>
      <c r="E373" s="3" t="s">
        <v>1046</v>
      </c>
      <c r="F373" s="3">
        <v>1992.68</v>
      </c>
      <c r="G373" s="3">
        <v>11136.62</v>
      </c>
    </row>
    <row r="374" spans="1:7" x14ac:dyDescent="0.2">
      <c r="A374" s="3" t="s">
        <v>1040</v>
      </c>
      <c r="B374" s="4">
        <v>44561</v>
      </c>
      <c r="C374" s="3" t="s">
        <v>1136</v>
      </c>
      <c r="D374" s="3" t="s">
        <v>1323</v>
      </c>
      <c r="E374" s="3" t="s">
        <v>1324</v>
      </c>
      <c r="F374" s="3">
        <v>0</v>
      </c>
      <c r="G374" s="3">
        <v>2280.69</v>
      </c>
    </row>
    <row r="375" spans="1:7" x14ac:dyDescent="0.2">
      <c r="A375" s="3" t="s">
        <v>1037</v>
      </c>
      <c r="B375" s="4">
        <v>44561</v>
      </c>
      <c r="C375" s="3" t="s">
        <v>1136</v>
      </c>
      <c r="D375" s="3" t="s">
        <v>1221</v>
      </c>
      <c r="E375" s="3" t="s">
        <v>1071</v>
      </c>
      <c r="F375" s="3">
        <v>4700.8599999999997</v>
      </c>
      <c r="G375" s="3">
        <v>83661.240000000005</v>
      </c>
    </row>
    <row r="376" spans="1:7" x14ac:dyDescent="0.2">
      <c r="A376" s="3" t="s">
        <v>1040</v>
      </c>
      <c r="B376" s="4">
        <v>44561</v>
      </c>
      <c r="C376" s="3" t="s">
        <v>1136</v>
      </c>
      <c r="D376" s="3" t="s">
        <v>1325</v>
      </c>
      <c r="E376" s="3" t="s">
        <v>1125</v>
      </c>
      <c r="F376" s="3">
        <v>0</v>
      </c>
      <c r="G376" s="3">
        <v>500</v>
      </c>
    </row>
    <row r="377" spans="1:7" x14ac:dyDescent="0.2">
      <c r="A377" s="3" t="s">
        <v>1040</v>
      </c>
      <c r="B377" s="4">
        <v>44561</v>
      </c>
      <c r="C377" s="3" t="s">
        <v>1136</v>
      </c>
      <c r="D377" s="3" t="s">
        <v>1326</v>
      </c>
      <c r="E377" s="3" t="s">
        <v>1090</v>
      </c>
      <c r="F377" s="3">
        <v>0</v>
      </c>
      <c r="G377" s="3">
        <v>1000</v>
      </c>
    </row>
    <row r="378" spans="1:7" x14ac:dyDescent="0.2">
      <c r="A378" s="3" t="s">
        <v>1040</v>
      </c>
      <c r="B378" s="4">
        <v>44561</v>
      </c>
      <c r="C378" s="3" t="s">
        <v>1136</v>
      </c>
      <c r="D378" s="3" t="s">
        <v>1327</v>
      </c>
      <c r="E378" s="3" t="s">
        <v>1054</v>
      </c>
      <c r="F378" s="3">
        <v>0</v>
      </c>
      <c r="G378" s="3">
        <v>2277</v>
      </c>
    </row>
    <row r="379" spans="1:7" x14ac:dyDescent="0.2">
      <c r="A379" s="3" t="s">
        <v>1040</v>
      </c>
      <c r="B379" s="4">
        <v>44561</v>
      </c>
      <c r="C379" s="3" t="s">
        <v>1136</v>
      </c>
      <c r="D379" s="3" t="s">
        <v>1169</v>
      </c>
      <c r="E379" s="3" t="s">
        <v>1080</v>
      </c>
      <c r="F379" s="3">
        <v>1642.6</v>
      </c>
      <c r="G379" s="3">
        <v>13353.44</v>
      </c>
    </row>
    <row r="380" spans="1:7" x14ac:dyDescent="0.2">
      <c r="A380" s="3" t="s">
        <v>1037</v>
      </c>
      <c r="B380" s="4">
        <v>44561</v>
      </c>
      <c r="C380" s="3" t="s">
        <v>1136</v>
      </c>
      <c r="D380" s="3" t="s">
        <v>1169</v>
      </c>
      <c r="E380" s="3" t="s">
        <v>1080</v>
      </c>
      <c r="F380" s="3">
        <v>0</v>
      </c>
      <c r="G380" s="3">
        <v>765</v>
      </c>
    </row>
    <row r="381" spans="1:7" x14ac:dyDescent="0.2">
      <c r="A381" s="3" t="s">
        <v>1040</v>
      </c>
      <c r="B381" s="4">
        <v>44561</v>
      </c>
      <c r="C381" s="3" t="s">
        <v>1136</v>
      </c>
      <c r="D381" s="3" t="s">
        <v>1328</v>
      </c>
      <c r="E381" s="3" t="s">
        <v>1066</v>
      </c>
      <c r="F381" s="3">
        <v>631.41999999999996</v>
      </c>
      <c r="G381" s="3">
        <v>631.41999999999996</v>
      </c>
    </row>
    <row r="382" spans="1:7" x14ac:dyDescent="0.2">
      <c r="A382" s="3" t="s">
        <v>1040</v>
      </c>
      <c r="B382" s="4">
        <v>44561</v>
      </c>
      <c r="C382" s="3" t="s">
        <v>1136</v>
      </c>
      <c r="D382" s="3" t="s">
        <v>1329</v>
      </c>
      <c r="E382" s="3" t="s">
        <v>1089</v>
      </c>
      <c r="F382" s="3">
        <v>28087.5</v>
      </c>
      <c r="G382" s="3">
        <v>111364.67</v>
      </c>
    </row>
    <row r="383" spans="1:7" x14ac:dyDescent="0.2">
      <c r="A383" s="3" t="s">
        <v>1040</v>
      </c>
      <c r="B383" s="4">
        <v>44561</v>
      </c>
      <c r="C383" s="3" t="s">
        <v>1136</v>
      </c>
      <c r="D383" s="3" t="s">
        <v>1199</v>
      </c>
      <c r="E383" s="3" t="s">
        <v>1051</v>
      </c>
      <c r="F383" s="3">
        <v>843.6</v>
      </c>
      <c r="G383" s="3">
        <v>3529.28</v>
      </c>
    </row>
    <row r="384" spans="1:7" x14ac:dyDescent="0.2">
      <c r="A384" s="3" t="s">
        <v>1037</v>
      </c>
      <c r="B384" s="4">
        <v>44561</v>
      </c>
      <c r="C384" s="3" t="s">
        <v>1136</v>
      </c>
      <c r="D384" s="3" t="s">
        <v>1199</v>
      </c>
      <c r="E384" s="3" t="s">
        <v>1038</v>
      </c>
      <c r="F384" s="3">
        <v>3476.93</v>
      </c>
      <c r="G384" s="3">
        <v>21356.04</v>
      </c>
    </row>
    <row r="385" spans="1:7" x14ac:dyDescent="0.2">
      <c r="A385" s="3" t="s">
        <v>1040</v>
      </c>
      <c r="B385" s="4">
        <v>44561</v>
      </c>
      <c r="C385" s="3" t="s">
        <v>1136</v>
      </c>
      <c r="D385" s="3" t="s">
        <v>1222</v>
      </c>
      <c r="E385" s="3" t="s">
        <v>1043</v>
      </c>
      <c r="F385" s="3">
        <v>2034.78</v>
      </c>
      <c r="G385" s="3">
        <v>102654.83</v>
      </c>
    </row>
    <row r="386" spans="1:7" x14ac:dyDescent="0.2">
      <c r="A386" s="3" t="s">
        <v>1037</v>
      </c>
      <c r="B386" s="4">
        <v>44561</v>
      </c>
      <c r="C386" s="3" t="s">
        <v>1136</v>
      </c>
      <c r="D386" s="3" t="s">
        <v>1222</v>
      </c>
      <c r="E386" s="3" t="s">
        <v>1043</v>
      </c>
      <c r="F386" s="3">
        <v>0</v>
      </c>
      <c r="G386" s="3">
        <v>250</v>
      </c>
    </row>
    <row r="387" spans="1:7" x14ac:dyDescent="0.2">
      <c r="A387" s="3" t="s">
        <v>1040</v>
      </c>
      <c r="B387" s="4">
        <v>44561</v>
      </c>
      <c r="C387" s="3" t="s">
        <v>1136</v>
      </c>
      <c r="D387" s="3" t="s">
        <v>1330</v>
      </c>
      <c r="E387" s="3" t="s">
        <v>1091</v>
      </c>
      <c r="F387" s="3">
        <v>127924.7</v>
      </c>
      <c r="G387" s="3">
        <v>1343394.84</v>
      </c>
    </row>
    <row r="388" spans="1:7" x14ac:dyDescent="0.2">
      <c r="A388" s="3" t="s">
        <v>1040</v>
      </c>
      <c r="B388" s="4">
        <v>44561</v>
      </c>
      <c r="C388" s="3" t="s">
        <v>1136</v>
      </c>
      <c r="D388" s="3" t="s">
        <v>1331</v>
      </c>
      <c r="E388" s="3" t="s">
        <v>1332</v>
      </c>
      <c r="F388" s="3">
        <v>0</v>
      </c>
      <c r="G388" s="3">
        <v>35500</v>
      </c>
    </row>
    <row r="389" spans="1:7" x14ac:dyDescent="0.2">
      <c r="A389" s="3" t="s">
        <v>1040</v>
      </c>
      <c r="B389" s="4">
        <v>44561</v>
      </c>
      <c r="C389" s="3" t="s">
        <v>1136</v>
      </c>
      <c r="D389" s="3" t="s">
        <v>1333</v>
      </c>
      <c r="E389" s="3" t="s">
        <v>1058</v>
      </c>
      <c r="F389" s="3">
        <v>0</v>
      </c>
      <c r="G389" s="3">
        <v>1063.2</v>
      </c>
    </row>
    <row r="390" spans="1:7" x14ac:dyDescent="0.2">
      <c r="A390" s="3" t="s">
        <v>1037</v>
      </c>
      <c r="B390" s="4">
        <v>44561</v>
      </c>
      <c r="C390" s="3" t="s">
        <v>1136</v>
      </c>
      <c r="D390" s="3" t="s">
        <v>1138</v>
      </c>
      <c r="E390" s="3" t="s">
        <v>1139</v>
      </c>
      <c r="F390" s="3">
        <v>0</v>
      </c>
      <c r="G390" s="3">
        <v>17000</v>
      </c>
    </row>
    <row r="391" spans="1:7" x14ac:dyDescent="0.2">
      <c r="A391" s="3" t="s">
        <v>1040</v>
      </c>
      <c r="B391" s="4">
        <v>44561</v>
      </c>
      <c r="C391" s="3" t="s">
        <v>1136</v>
      </c>
      <c r="D391" s="3" t="s">
        <v>1334</v>
      </c>
      <c r="E391" s="3" t="s">
        <v>1112</v>
      </c>
      <c r="F391" s="3">
        <v>7477.39</v>
      </c>
      <c r="G391" s="3">
        <v>15151.27</v>
      </c>
    </row>
    <row r="392" spans="1:7" x14ac:dyDescent="0.2">
      <c r="A392" s="3" t="s">
        <v>1037</v>
      </c>
      <c r="B392" s="4">
        <v>44561</v>
      </c>
      <c r="C392" s="3" t="s">
        <v>1136</v>
      </c>
      <c r="D392" s="3" t="s">
        <v>1181</v>
      </c>
      <c r="E392" s="3" t="s">
        <v>1118</v>
      </c>
      <c r="F392" s="3">
        <v>600.04</v>
      </c>
      <c r="G392" s="3">
        <v>3835.79</v>
      </c>
    </row>
    <row r="393" spans="1:7" x14ac:dyDescent="0.2">
      <c r="A393" s="3" t="s">
        <v>1040</v>
      </c>
      <c r="B393" s="4">
        <v>44561</v>
      </c>
      <c r="C393" s="3" t="s">
        <v>1136</v>
      </c>
      <c r="D393" s="3" t="s">
        <v>1335</v>
      </c>
      <c r="E393" s="3" t="s">
        <v>1115</v>
      </c>
      <c r="F393" s="3">
        <v>0</v>
      </c>
      <c r="G393" s="3">
        <v>2000</v>
      </c>
    </row>
    <row r="394" spans="1:7" x14ac:dyDescent="0.2">
      <c r="A394" s="3" t="s">
        <v>1040</v>
      </c>
      <c r="B394" s="4">
        <v>44561</v>
      </c>
      <c r="C394" s="3" t="s">
        <v>1136</v>
      </c>
      <c r="D394" s="3" t="s">
        <v>1336</v>
      </c>
      <c r="E394" s="3" t="s">
        <v>1092</v>
      </c>
      <c r="F394" s="3">
        <v>7584.19</v>
      </c>
      <c r="G394" s="3">
        <v>30283.96</v>
      </c>
    </row>
    <row r="395" spans="1:7" x14ac:dyDescent="0.2">
      <c r="A395" s="3" t="s">
        <v>1040</v>
      </c>
      <c r="B395" s="4">
        <v>44561</v>
      </c>
      <c r="C395" s="3" t="s">
        <v>1136</v>
      </c>
      <c r="D395" s="3" t="s">
        <v>1337</v>
      </c>
      <c r="E395" s="3" t="s">
        <v>1067</v>
      </c>
      <c r="F395" s="3">
        <v>0</v>
      </c>
      <c r="G395" s="3">
        <v>526.32000000000005</v>
      </c>
    </row>
    <row r="396" spans="1:7" x14ac:dyDescent="0.2">
      <c r="A396" s="3" t="s">
        <v>1040</v>
      </c>
      <c r="B396" s="4">
        <v>44561</v>
      </c>
      <c r="C396" s="3" t="s">
        <v>1136</v>
      </c>
      <c r="D396" s="3" t="s">
        <v>1338</v>
      </c>
      <c r="E396" s="3" t="s">
        <v>1097</v>
      </c>
      <c r="F396" s="3">
        <v>459</v>
      </c>
      <c r="G396" s="3">
        <v>2754</v>
      </c>
    </row>
    <row r="397" spans="1:7" x14ac:dyDescent="0.2">
      <c r="A397" s="3" t="s">
        <v>1040</v>
      </c>
      <c r="B397" s="4">
        <v>44561</v>
      </c>
      <c r="C397" s="3" t="s">
        <v>1136</v>
      </c>
      <c r="D397" s="3" t="s">
        <v>1339</v>
      </c>
      <c r="E397" s="3" t="s">
        <v>1061</v>
      </c>
      <c r="F397" s="3">
        <v>0</v>
      </c>
      <c r="G397" s="3">
        <v>9463.01</v>
      </c>
    </row>
    <row r="398" spans="1:7" x14ac:dyDescent="0.2">
      <c r="A398" s="3" t="s">
        <v>1040</v>
      </c>
      <c r="B398" s="4">
        <v>44561</v>
      </c>
      <c r="C398" s="3" t="s">
        <v>1136</v>
      </c>
      <c r="D398" s="3" t="s">
        <v>1340</v>
      </c>
      <c r="E398" s="3" t="s">
        <v>1126</v>
      </c>
      <c r="F398" s="3">
        <v>600</v>
      </c>
      <c r="G398" s="3">
        <v>7500</v>
      </c>
    </row>
    <row r="399" spans="1:7" x14ac:dyDescent="0.2">
      <c r="A399" s="3" t="s">
        <v>1040</v>
      </c>
      <c r="B399" s="4">
        <v>44561</v>
      </c>
      <c r="C399" s="3" t="s">
        <v>1136</v>
      </c>
      <c r="D399" s="3" t="s">
        <v>1341</v>
      </c>
      <c r="E399" s="3" t="s">
        <v>1060</v>
      </c>
      <c r="F399" s="3">
        <v>363</v>
      </c>
      <c r="G399" s="3">
        <v>1713.41</v>
      </c>
    </row>
    <row r="400" spans="1:7" x14ac:dyDescent="0.2">
      <c r="A400" s="3" t="s">
        <v>1037</v>
      </c>
      <c r="B400" s="4">
        <v>44561</v>
      </c>
      <c r="C400" s="3" t="s">
        <v>1136</v>
      </c>
      <c r="D400" s="3" t="s">
        <v>1200</v>
      </c>
      <c r="E400" s="3" t="s">
        <v>1073</v>
      </c>
      <c r="F400" s="3">
        <v>600</v>
      </c>
      <c r="G400" s="3">
        <v>3400</v>
      </c>
    </row>
    <row r="401" spans="1:7" x14ac:dyDescent="0.2">
      <c r="A401" s="3" t="s">
        <v>1037</v>
      </c>
      <c r="B401" s="4">
        <v>44561</v>
      </c>
      <c r="C401" s="3" t="s">
        <v>1136</v>
      </c>
      <c r="D401" s="3" t="s">
        <v>1230</v>
      </c>
      <c r="E401" s="3" t="s">
        <v>1095</v>
      </c>
      <c r="F401" s="3">
        <v>0</v>
      </c>
      <c r="G401" s="3">
        <v>1271.93</v>
      </c>
    </row>
    <row r="402" spans="1:7" x14ac:dyDescent="0.2">
      <c r="A402" s="3" t="s">
        <v>1040</v>
      </c>
      <c r="B402" s="4">
        <v>44561</v>
      </c>
      <c r="C402" s="3" t="s">
        <v>1136</v>
      </c>
      <c r="D402" s="3" t="s">
        <v>1342</v>
      </c>
      <c r="E402" s="3" t="s">
        <v>1076</v>
      </c>
      <c r="F402" s="3">
        <v>0</v>
      </c>
      <c r="G402" s="3">
        <v>450</v>
      </c>
    </row>
    <row r="403" spans="1:7" x14ac:dyDescent="0.2">
      <c r="A403" s="3" t="s">
        <v>1040</v>
      </c>
      <c r="B403" s="4">
        <v>44561</v>
      </c>
      <c r="C403" s="3" t="s">
        <v>1136</v>
      </c>
      <c r="D403" s="3" t="s">
        <v>1343</v>
      </c>
      <c r="E403" s="3" t="s">
        <v>1068</v>
      </c>
      <c r="F403" s="3">
        <v>0</v>
      </c>
      <c r="G403" s="3">
        <v>10273.56</v>
      </c>
    </row>
    <row r="404" spans="1:7" x14ac:dyDescent="0.2">
      <c r="A404" s="3" t="s">
        <v>1040</v>
      </c>
      <c r="B404" s="4">
        <v>44561</v>
      </c>
      <c r="C404" s="3" t="s">
        <v>1136</v>
      </c>
      <c r="D404" s="3" t="s">
        <v>1344</v>
      </c>
      <c r="E404" s="3" t="s">
        <v>1345</v>
      </c>
      <c r="F404" s="3">
        <v>0</v>
      </c>
      <c r="G404" s="3">
        <v>1275</v>
      </c>
    </row>
    <row r="405" spans="1:7" x14ac:dyDescent="0.2">
      <c r="A405" s="3" t="s">
        <v>1040</v>
      </c>
      <c r="B405" s="4">
        <v>44561</v>
      </c>
      <c r="C405" s="3" t="s">
        <v>1136</v>
      </c>
      <c r="D405" s="3" t="s">
        <v>1346</v>
      </c>
      <c r="E405" s="3" t="s">
        <v>1111</v>
      </c>
      <c r="F405" s="3">
        <v>28578.68</v>
      </c>
      <c r="G405" s="3">
        <v>352731.15</v>
      </c>
    </row>
    <row r="406" spans="1:7" x14ac:dyDescent="0.2">
      <c r="A406" s="3" t="s">
        <v>1040</v>
      </c>
      <c r="B406" s="4">
        <v>44561</v>
      </c>
      <c r="C406" s="3" t="s">
        <v>1136</v>
      </c>
      <c r="D406" s="3" t="s">
        <v>1347</v>
      </c>
      <c r="E406" s="3" t="s">
        <v>1075</v>
      </c>
      <c r="F406" s="3">
        <v>1480.87</v>
      </c>
      <c r="G406" s="3">
        <v>16456.73</v>
      </c>
    </row>
    <row r="407" spans="1:7" x14ac:dyDescent="0.2">
      <c r="A407" s="3" t="s">
        <v>1040</v>
      </c>
      <c r="B407" s="4">
        <v>44561</v>
      </c>
      <c r="C407" s="3" t="s">
        <v>1136</v>
      </c>
      <c r="D407" s="3" t="s">
        <v>1348</v>
      </c>
      <c r="E407" s="3" t="s">
        <v>1093</v>
      </c>
      <c r="F407" s="3">
        <v>784.39</v>
      </c>
      <c r="G407" s="3">
        <v>8932.77</v>
      </c>
    </row>
    <row r="408" spans="1:7" x14ac:dyDescent="0.2">
      <c r="A408" s="3" t="s">
        <v>1040</v>
      </c>
      <c r="B408" s="4">
        <v>44561</v>
      </c>
      <c r="C408" s="3" t="s">
        <v>1136</v>
      </c>
      <c r="D408" s="3" t="s">
        <v>1349</v>
      </c>
      <c r="E408" s="3" t="s">
        <v>1098</v>
      </c>
      <c r="F408" s="3">
        <v>784.39</v>
      </c>
      <c r="G408" s="3">
        <v>5660.93</v>
      </c>
    </row>
    <row r="409" spans="1:7" x14ac:dyDescent="0.2">
      <c r="A409" s="3" t="s">
        <v>1037</v>
      </c>
      <c r="B409" s="4">
        <v>44561</v>
      </c>
      <c r="C409" s="3" t="s">
        <v>1140</v>
      </c>
      <c r="D409" s="3" t="s">
        <v>1141</v>
      </c>
      <c r="E409" s="3" t="s">
        <v>1142</v>
      </c>
      <c r="F409" s="3">
        <v>0</v>
      </c>
      <c r="G409" s="3">
        <v>-100</v>
      </c>
    </row>
    <row r="410" spans="1:7" x14ac:dyDescent="0.2">
      <c r="A410" s="3" t="s">
        <v>1040</v>
      </c>
      <c r="B410" s="4">
        <v>44561</v>
      </c>
      <c r="C410" s="3" t="s">
        <v>1140</v>
      </c>
      <c r="D410" s="3" t="s">
        <v>1350</v>
      </c>
      <c r="E410" s="3" t="s">
        <v>1351</v>
      </c>
      <c r="F410" s="3">
        <v>0</v>
      </c>
      <c r="G410" s="3">
        <v>-120</v>
      </c>
    </row>
    <row r="411" spans="1:7" x14ac:dyDescent="0.2">
      <c r="A411" s="3" t="s">
        <v>1040</v>
      </c>
      <c r="B411" s="4">
        <v>44561</v>
      </c>
      <c r="C411" s="3" t="s">
        <v>1140</v>
      </c>
      <c r="D411" s="3" t="s">
        <v>1352</v>
      </c>
      <c r="E411" s="3" t="s">
        <v>1353</v>
      </c>
      <c r="F411" s="3">
        <v>0</v>
      </c>
      <c r="G411" s="3">
        <v>698664.99</v>
      </c>
    </row>
    <row r="412" spans="1:7" x14ac:dyDescent="0.2">
      <c r="A412" s="3" t="s">
        <v>1037</v>
      </c>
      <c r="B412" s="4">
        <v>44561</v>
      </c>
      <c r="C412" s="3" t="s">
        <v>1148</v>
      </c>
      <c r="D412" s="3" t="s">
        <v>1209</v>
      </c>
      <c r="E412" s="3" t="s">
        <v>1210</v>
      </c>
      <c r="F412" s="3">
        <v>0</v>
      </c>
      <c r="G412" s="3">
        <v>19713043.68</v>
      </c>
    </row>
    <row r="413" spans="1:7" x14ac:dyDescent="0.2">
      <c r="A413" s="3" t="s">
        <v>1040</v>
      </c>
      <c r="B413" s="4">
        <v>44561</v>
      </c>
      <c r="C413" s="3" t="s">
        <v>1148</v>
      </c>
      <c r="D413" s="3" t="s">
        <v>1354</v>
      </c>
      <c r="E413" s="3" t="s">
        <v>1355</v>
      </c>
      <c r="F413" s="3">
        <v>0</v>
      </c>
      <c r="G413" s="3">
        <v>-38862.46</v>
      </c>
    </row>
    <row r="414" spans="1:7" x14ac:dyDescent="0.2">
      <c r="A414" s="3" t="s">
        <v>1040</v>
      </c>
      <c r="B414" s="4">
        <v>44561</v>
      </c>
      <c r="C414" s="3" t="s">
        <v>1148</v>
      </c>
      <c r="D414" s="3" t="s">
        <v>1356</v>
      </c>
      <c r="E414" s="3" t="s">
        <v>1357</v>
      </c>
      <c r="F414" s="3">
        <v>0</v>
      </c>
      <c r="G414" s="3">
        <v>4342.5</v>
      </c>
    </row>
    <row r="415" spans="1:7" x14ac:dyDescent="0.2">
      <c r="A415" s="3" t="s">
        <v>1040</v>
      </c>
      <c r="B415" s="4">
        <v>44561</v>
      </c>
      <c r="C415" s="3" t="s">
        <v>1148</v>
      </c>
      <c r="D415" s="3" t="s">
        <v>1358</v>
      </c>
      <c r="E415" s="3" t="s">
        <v>1359</v>
      </c>
      <c r="F415" s="3">
        <v>100066.26</v>
      </c>
      <c r="G415" s="3">
        <v>-60000</v>
      </c>
    </row>
    <row r="416" spans="1:7" x14ac:dyDescent="0.2">
      <c r="A416" s="3" t="s">
        <v>1040</v>
      </c>
      <c r="B416" s="4">
        <v>44561</v>
      </c>
      <c r="C416" s="3" t="s">
        <v>1148</v>
      </c>
      <c r="D416" s="3" t="s">
        <v>1360</v>
      </c>
      <c r="E416" s="3" t="s">
        <v>1361</v>
      </c>
      <c r="F416" s="3">
        <v>0</v>
      </c>
      <c r="G416" s="3">
        <v>-29796.99</v>
      </c>
    </row>
    <row r="417" spans="1:7" x14ac:dyDescent="0.2">
      <c r="A417" s="3" t="s">
        <v>1040</v>
      </c>
      <c r="B417" s="4">
        <v>44561</v>
      </c>
      <c r="C417" s="3" t="s">
        <v>1148</v>
      </c>
      <c r="D417" s="3" t="s">
        <v>1362</v>
      </c>
      <c r="E417" s="3" t="s">
        <v>1224</v>
      </c>
      <c r="F417" s="3">
        <v>600</v>
      </c>
      <c r="G417" s="3">
        <v>-33800</v>
      </c>
    </row>
    <row r="418" spans="1:7" x14ac:dyDescent="0.2">
      <c r="A418" s="3" t="s">
        <v>1040</v>
      </c>
      <c r="B418" s="4">
        <v>44561</v>
      </c>
      <c r="C418" s="3" t="s">
        <v>1148</v>
      </c>
      <c r="D418" s="3" t="s">
        <v>1363</v>
      </c>
      <c r="E418" s="3" t="s">
        <v>1364</v>
      </c>
      <c r="F418" s="3">
        <v>54000</v>
      </c>
      <c r="G418" s="3">
        <v>-50000</v>
      </c>
    </row>
    <row r="419" spans="1:7" x14ac:dyDescent="0.2">
      <c r="A419" s="3" t="s">
        <v>1040</v>
      </c>
      <c r="B419" s="4">
        <v>44561</v>
      </c>
      <c r="C419" s="3" t="s">
        <v>1148</v>
      </c>
      <c r="D419" s="3" t="s">
        <v>1365</v>
      </c>
      <c r="E419" s="3" t="s">
        <v>1366</v>
      </c>
      <c r="F419" s="3">
        <v>600</v>
      </c>
      <c r="G419" s="3">
        <v>-3800</v>
      </c>
    </row>
    <row r="420" spans="1:7" x14ac:dyDescent="0.2">
      <c r="A420" s="3" t="s">
        <v>1040</v>
      </c>
      <c r="B420" s="4">
        <v>44561</v>
      </c>
      <c r="C420" s="3" t="s">
        <v>1148</v>
      </c>
      <c r="D420" s="3" t="s">
        <v>1367</v>
      </c>
      <c r="E420" s="3" t="s">
        <v>1368</v>
      </c>
      <c r="F420" s="3">
        <v>-35000</v>
      </c>
      <c r="G420" s="3">
        <v>-49000</v>
      </c>
    </row>
    <row r="421" spans="1:7" x14ac:dyDescent="0.2">
      <c r="A421" s="3" t="s">
        <v>1037</v>
      </c>
      <c r="B421" s="4">
        <v>44561</v>
      </c>
      <c r="C421" s="3" t="s">
        <v>1143</v>
      </c>
      <c r="D421" s="3" t="s">
        <v>1144</v>
      </c>
      <c r="E421" s="3" t="s">
        <v>1145</v>
      </c>
      <c r="F421" s="3">
        <v>6831</v>
      </c>
      <c r="G421" s="3">
        <v>0</v>
      </c>
    </row>
    <row r="422" spans="1:7" x14ac:dyDescent="0.2">
      <c r="A422" s="3" t="s">
        <v>1037</v>
      </c>
      <c r="B422" s="4">
        <v>44561</v>
      </c>
      <c r="C422" s="3" t="s">
        <v>1143</v>
      </c>
      <c r="D422" s="3" t="s">
        <v>1146</v>
      </c>
      <c r="E422" s="3" t="s">
        <v>1147</v>
      </c>
      <c r="F422" s="3">
        <v>-54000</v>
      </c>
      <c r="G422" s="3">
        <v>50000</v>
      </c>
    </row>
    <row r="423" spans="1:7" x14ac:dyDescent="0.2">
      <c r="A423" s="3" t="s">
        <v>1040</v>
      </c>
      <c r="B423" s="4">
        <v>44561</v>
      </c>
      <c r="C423" s="3" t="s">
        <v>1148</v>
      </c>
      <c r="D423" s="3" t="s">
        <v>1369</v>
      </c>
      <c r="E423" s="3" t="s">
        <v>1370</v>
      </c>
      <c r="F423" s="3">
        <v>-726</v>
      </c>
      <c r="G423" s="3">
        <v>0</v>
      </c>
    </row>
    <row r="424" spans="1:7" x14ac:dyDescent="0.2">
      <c r="A424" s="3" t="s">
        <v>1040</v>
      </c>
      <c r="B424" s="4">
        <v>44561</v>
      </c>
      <c r="C424" s="3" t="s">
        <v>1148</v>
      </c>
      <c r="D424" s="3" t="s">
        <v>1371</v>
      </c>
      <c r="E424" s="3" t="s">
        <v>1372</v>
      </c>
      <c r="F424" s="3">
        <v>120.05</v>
      </c>
      <c r="G424" s="3">
        <v>120.05</v>
      </c>
    </row>
    <row r="425" spans="1:7" x14ac:dyDescent="0.2">
      <c r="A425" s="3" t="s">
        <v>1040</v>
      </c>
      <c r="B425" s="4">
        <v>44561</v>
      </c>
      <c r="C425" s="3" t="s">
        <v>1143</v>
      </c>
      <c r="D425" s="3" t="s">
        <v>1373</v>
      </c>
      <c r="E425" s="3" t="s">
        <v>1374</v>
      </c>
      <c r="F425" s="3">
        <v>10368.280000000001</v>
      </c>
      <c r="G425" s="3">
        <v>5557.44</v>
      </c>
    </row>
    <row r="426" spans="1:7" x14ac:dyDescent="0.2">
      <c r="A426" s="3" t="s">
        <v>1040</v>
      </c>
      <c r="B426" s="4">
        <v>44561</v>
      </c>
      <c r="C426" s="3" t="s">
        <v>1143</v>
      </c>
      <c r="D426" s="3" t="s">
        <v>1375</v>
      </c>
      <c r="E426" s="3" t="s">
        <v>1376</v>
      </c>
      <c r="F426" s="3">
        <v>0</v>
      </c>
      <c r="G426" s="3">
        <v>-62160</v>
      </c>
    </row>
    <row r="427" spans="1:7" x14ac:dyDescent="0.2">
      <c r="A427" s="3" t="s">
        <v>1040</v>
      </c>
      <c r="B427" s="4">
        <v>44561</v>
      </c>
      <c r="C427" s="3" t="s">
        <v>1148</v>
      </c>
      <c r="D427" s="3" t="s">
        <v>1377</v>
      </c>
      <c r="E427" s="3" t="s">
        <v>1378</v>
      </c>
      <c r="F427" s="3">
        <v>0</v>
      </c>
      <c r="G427" s="3">
        <v>216064.1</v>
      </c>
    </row>
    <row r="428" spans="1:7" x14ac:dyDescent="0.2">
      <c r="A428" s="3" t="s">
        <v>1040</v>
      </c>
      <c r="B428" s="4">
        <v>44561</v>
      </c>
      <c r="C428" s="3" t="s">
        <v>1148</v>
      </c>
      <c r="D428" s="3" t="s">
        <v>1379</v>
      </c>
      <c r="E428" s="3" t="s">
        <v>1380</v>
      </c>
      <c r="F428" s="3">
        <v>0</v>
      </c>
      <c r="G428" s="3">
        <v>-133240</v>
      </c>
    </row>
    <row r="429" spans="1:7" x14ac:dyDescent="0.2">
      <c r="A429" s="3" t="s">
        <v>1040</v>
      </c>
      <c r="B429" s="4">
        <v>44561</v>
      </c>
      <c r="C429" s="3" t="s">
        <v>1148</v>
      </c>
      <c r="D429" s="3" t="s">
        <v>1381</v>
      </c>
      <c r="E429" s="3" t="s">
        <v>1382</v>
      </c>
      <c r="F429" s="3">
        <v>0</v>
      </c>
      <c r="G429" s="3">
        <v>53450.87</v>
      </c>
    </row>
    <row r="430" spans="1:7" x14ac:dyDescent="0.2">
      <c r="A430" s="3" t="s">
        <v>1040</v>
      </c>
      <c r="B430" s="4">
        <v>44561</v>
      </c>
      <c r="C430" s="3" t="s">
        <v>1148</v>
      </c>
      <c r="D430" s="3" t="s">
        <v>1383</v>
      </c>
      <c r="E430" s="3" t="s">
        <v>1384</v>
      </c>
      <c r="F430" s="3">
        <v>-1092.24</v>
      </c>
      <c r="G430" s="3">
        <v>-17381.55</v>
      </c>
    </row>
    <row r="431" spans="1:7" x14ac:dyDescent="0.2">
      <c r="A431" s="3" t="s">
        <v>1040</v>
      </c>
      <c r="B431" s="4">
        <v>44561</v>
      </c>
      <c r="C431" s="3" t="s">
        <v>1148</v>
      </c>
      <c r="D431" s="3" t="s">
        <v>1385</v>
      </c>
      <c r="E431" s="3" t="s">
        <v>1386</v>
      </c>
      <c r="F431" s="3">
        <v>0</v>
      </c>
      <c r="G431" s="3">
        <v>11600</v>
      </c>
    </row>
    <row r="432" spans="1:7" x14ac:dyDescent="0.2">
      <c r="A432" s="3" t="s">
        <v>1040</v>
      </c>
      <c r="B432" s="4">
        <v>44561</v>
      </c>
      <c r="C432" s="3" t="s">
        <v>1148</v>
      </c>
      <c r="D432" s="3" t="s">
        <v>1387</v>
      </c>
      <c r="E432" s="3" t="s">
        <v>1388</v>
      </c>
      <c r="F432" s="3">
        <v>-193.33</v>
      </c>
      <c r="G432" s="3">
        <v>-580</v>
      </c>
    </row>
    <row r="433" spans="1:7" x14ac:dyDescent="0.2">
      <c r="A433" s="3" t="s">
        <v>1037</v>
      </c>
      <c r="B433" s="4">
        <v>44561</v>
      </c>
      <c r="C433" s="3" t="s">
        <v>1148</v>
      </c>
      <c r="D433" s="3" t="s">
        <v>1389</v>
      </c>
      <c r="E433" s="3" t="s">
        <v>1390</v>
      </c>
      <c r="F433" s="3">
        <v>261841.5</v>
      </c>
      <c r="G433" s="3">
        <v>261841.5</v>
      </c>
    </row>
    <row r="434" spans="1:7" x14ac:dyDescent="0.2">
      <c r="A434" s="3" t="s">
        <v>1037</v>
      </c>
      <c r="B434" s="4">
        <v>44561</v>
      </c>
      <c r="C434" s="3" t="s">
        <v>1148</v>
      </c>
      <c r="D434" s="3" t="s">
        <v>1182</v>
      </c>
      <c r="E434" s="3" t="s">
        <v>1183</v>
      </c>
      <c r="F434" s="3">
        <v>0</v>
      </c>
      <c r="G434" s="3">
        <v>26200000</v>
      </c>
    </row>
    <row r="435" spans="1:7" x14ac:dyDescent="0.2">
      <c r="A435" s="3" t="s">
        <v>1037</v>
      </c>
      <c r="B435" s="4">
        <v>44561</v>
      </c>
      <c r="C435" s="3" t="s">
        <v>1148</v>
      </c>
      <c r="D435" s="3" t="s">
        <v>1184</v>
      </c>
      <c r="E435" s="3" t="s">
        <v>1185</v>
      </c>
      <c r="F435" s="3">
        <v>0</v>
      </c>
      <c r="G435" s="3">
        <v>68427</v>
      </c>
    </row>
    <row r="436" spans="1:7" x14ac:dyDescent="0.2">
      <c r="A436" s="3" t="s">
        <v>1037</v>
      </c>
      <c r="B436" s="4">
        <v>44561</v>
      </c>
      <c r="C436" s="3" t="s">
        <v>1148</v>
      </c>
      <c r="D436" s="3" t="s">
        <v>1186</v>
      </c>
      <c r="E436" s="3" t="s">
        <v>1187</v>
      </c>
      <c r="F436" s="3">
        <v>0</v>
      </c>
      <c r="G436" s="3">
        <v>103812</v>
      </c>
    </row>
    <row r="437" spans="1:7" x14ac:dyDescent="0.2">
      <c r="A437" s="3" t="s">
        <v>1037</v>
      </c>
      <c r="B437" s="4">
        <v>44561</v>
      </c>
      <c r="C437" s="3" t="s">
        <v>1148</v>
      </c>
      <c r="D437" s="3" t="s">
        <v>1165</v>
      </c>
      <c r="E437" s="3" t="s">
        <v>1166</v>
      </c>
      <c r="F437" s="3">
        <v>5000</v>
      </c>
      <c r="G437" s="3">
        <v>142000</v>
      </c>
    </row>
    <row r="438" spans="1:7" x14ac:dyDescent="0.2">
      <c r="A438" s="3" t="s">
        <v>1037</v>
      </c>
      <c r="B438" s="4">
        <v>44561</v>
      </c>
      <c r="C438" s="3" t="s">
        <v>1148</v>
      </c>
      <c r="D438" s="3" t="s">
        <v>1149</v>
      </c>
      <c r="E438" s="3" t="s">
        <v>1150</v>
      </c>
      <c r="F438" s="3">
        <v>2565181.5</v>
      </c>
      <c r="G438" s="3">
        <v>5052916.5</v>
      </c>
    </row>
    <row r="439" spans="1:7" x14ac:dyDescent="0.2">
      <c r="A439" s="3" t="s">
        <v>1037</v>
      </c>
      <c r="B439" s="4">
        <v>44561</v>
      </c>
      <c r="C439" s="3" t="s">
        <v>1148</v>
      </c>
      <c r="D439" s="3" t="s">
        <v>1231</v>
      </c>
      <c r="E439" s="3" t="s">
        <v>1232</v>
      </c>
      <c r="F439" s="3">
        <v>0</v>
      </c>
      <c r="G439" s="3">
        <v>13807.78</v>
      </c>
    </row>
    <row r="440" spans="1:7" x14ac:dyDescent="0.2">
      <c r="A440" s="3" t="s">
        <v>1037</v>
      </c>
      <c r="B440" s="4">
        <v>44561</v>
      </c>
      <c r="C440" s="3" t="s">
        <v>1148</v>
      </c>
      <c r="D440" s="3" t="s">
        <v>1170</v>
      </c>
      <c r="E440" s="3" t="s">
        <v>1171</v>
      </c>
      <c r="F440" s="3">
        <v>0</v>
      </c>
      <c r="G440" s="3">
        <v>4510</v>
      </c>
    </row>
    <row r="441" spans="1:7" x14ac:dyDescent="0.2">
      <c r="A441" s="3" t="s">
        <v>1037</v>
      </c>
      <c r="B441" s="4">
        <v>44561</v>
      </c>
      <c r="C441" s="3" t="s">
        <v>1148</v>
      </c>
      <c r="D441" s="3" t="s">
        <v>1172</v>
      </c>
      <c r="E441" s="3" t="s">
        <v>1173</v>
      </c>
      <c r="F441" s="3">
        <v>0</v>
      </c>
      <c r="G441" s="3">
        <v>7500</v>
      </c>
    </row>
    <row r="442" spans="1:7" x14ac:dyDescent="0.2">
      <c r="A442" s="3" t="s">
        <v>1037</v>
      </c>
      <c r="B442" s="4">
        <v>44561</v>
      </c>
      <c r="C442" s="3" t="s">
        <v>1148</v>
      </c>
      <c r="D442" s="3" t="s">
        <v>1167</v>
      </c>
      <c r="E442" s="3" t="s">
        <v>1168</v>
      </c>
      <c r="F442" s="3">
        <v>0</v>
      </c>
      <c r="G442" s="3">
        <v>67400</v>
      </c>
    </row>
    <row r="443" spans="1:7" x14ac:dyDescent="0.2">
      <c r="A443" s="3" t="s">
        <v>1037</v>
      </c>
      <c r="B443" s="4">
        <v>44561</v>
      </c>
      <c r="C443" s="3" t="s">
        <v>1148</v>
      </c>
      <c r="D443" s="3" t="s">
        <v>1188</v>
      </c>
      <c r="E443" s="3" t="s">
        <v>1189</v>
      </c>
      <c r="F443" s="3">
        <v>0</v>
      </c>
      <c r="G443" s="3">
        <v>15175</v>
      </c>
    </row>
    <row r="444" spans="1:7" x14ac:dyDescent="0.2">
      <c r="A444" s="3" t="s">
        <v>1037</v>
      </c>
      <c r="B444" s="4">
        <v>44561</v>
      </c>
      <c r="C444" s="3" t="s">
        <v>1148</v>
      </c>
      <c r="D444" s="3" t="s">
        <v>1151</v>
      </c>
      <c r="E444" s="3" t="s">
        <v>1152</v>
      </c>
      <c r="F444" s="3">
        <v>0</v>
      </c>
      <c r="G444" s="3">
        <v>23034.26</v>
      </c>
    </row>
    <row r="445" spans="1:7" x14ac:dyDescent="0.2">
      <c r="A445" s="3" t="s">
        <v>1037</v>
      </c>
      <c r="B445" s="4">
        <v>44561</v>
      </c>
      <c r="C445" s="3" t="s">
        <v>1148</v>
      </c>
      <c r="D445" s="3" t="s">
        <v>1190</v>
      </c>
      <c r="E445" s="3" t="s">
        <v>1191</v>
      </c>
      <c r="F445" s="3">
        <v>257612.85</v>
      </c>
      <c r="G445" s="3">
        <v>1812717.84</v>
      </c>
    </row>
    <row r="446" spans="1:7" x14ac:dyDescent="0.2">
      <c r="A446" s="3" t="s">
        <v>1037</v>
      </c>
      <c r="B446" s="4">
        <v>44561</v>
      </c>
      <c r="C446" s="3" t="s">
        <v>1148</v>
      </c>
      <c r="D446" s="3" t="s">
        <v>1203</v>
      </c>
      <c r="E446" s="3" t="s">
        <v>1204</v>
      </c>
      <c r="F446" s="3">
        <v>0</v>
      </c>
      <c r="G446" s="3">
        <v>782608.07</v>
      </c>
    </row>
    <row r="447" spans="1:7" x14ac:dyDescent="0.2">
      <c r="A447" s="3" t="s">
        <v>1037</v>
      </c>
      <c r="B447" s="4">
        <v>44561</v>
      </c>
      <c r="C447" s="3" t="s">
        <v>1148</v>
      </c>
      <c r="D447" s="3" t="s">
        <v>1174</v>
      </c>
      <c r="E447" s="3" t="s">
        <v>1175</v>
      </c>
      <c r="F447" s="3">
        <v>0</v>
      </c>
      <c r="G447" s="3">
        <v>129550</v>
      </c>
    </row>
    <row r="448" spans="1:7" x14ac:dyDescent="0.2">
      <c r="A448" s="3" t="s">
        <v>1037</v>
      </c>
      <c r="B448" s="4">
        <v>44561</v>
      </c>
      <c r="C448" s="3" t="s">
        <v>1148</v>
      </c>
      <c r="D448" s="3" t="s">
        <v>1176</v>
      </c>
      <c r="E448" s="3" t="s">
        <v>1177</v>
      </c>
      <c r="F448" s="3">
        <v>0</v>
      </c>
      <c r="G448" s="3">
        <v>45000</v>
      </c>
    </row>
    <row r="449" spans="1:7" x14ac:dyDescent="0.2">
      <c r="A449" s="3" t="s">
        <v>1037</v>
      </c>
      <c r="B449" s="4">
        <v>44561</v>
      </c>
      <c r="C449" s="3" t="s">
        <v>1148</v>
      </c>
      <c r="D449" s="3" t="s">
        <v>1227</v>
      </c>
      <c r="E449" s="3" t="s">
        <v>1228</v>
      </c>
      <c r="F449" s="3">
        <v>6000</v>
      </c>
      <c r="G449" s="3">
        <v>42000</v>
      </c>
    </row>
    <row r="450" spans="1:7" x14ac:dyDescent="0.2">
      <c r="A450" s="3" t="s">
        <v>1037</v>
      </c>
      <c r="B450" s="4">
        <v>44561</v>
      </c>
      <c r="C450" s="3" t="s">
        <v>1148</v>
      </c>
      <c r="D450" s="3" t="s">
        <v>1233</v>
      </c>
      <c r="E450" s="3" t="s">
        <v>1234</v>
      </c>
      <c r="F450" s="3">
        <v>55341.39</v>
      </c>
      <c r="G450" s="3">
        <v>578812.27</v>
      </c>
    </row>
    <row r="451" spans="1:7" x14ac:dyDescent="0.2">
      <c r="A451" s="3" t="s">
        <v>1037</v>
      </c>
      <c r="B451" s="4">
        <v>44561</v>
      </c>
      <c r="C451" s="3" t="s">
        <v>1148</v>
      </c>
      <c r="D451" s="3" t="s">
        <v>1391</v>
      </c>
      <c r="E451" s="3" t="s">
        <v>1392</v>
      </c>
      <c r="F451" s="3">
        <v>320067.65999999997</v>
      </c>
      <c r="G451" s="3">
        <v>320067.65999999997</v>
      </c>
    </row>
    <row r="452" spans="1:7" x14ac:dyDescent="0.2">
      <c r="A452" s="3" t="s">
        <v>1040</v>
      </c>
      <c r="B452" s="4">
        <v>44561</v>
      </c>
      <c r="C452" s="3" t="s">
        <v>1148</v>
      </c>
      <c r="D452" s="3" t="s">
        <v>1393</v>
      </c>
      <c r="E452" s="3" t="s">
        <v>1394</v>
      </c>
      <c r="F452" s="3">
        <v>0</v>
      </c>
      <c r="G452" s="3">
        <v>6875.45</v>
      </c>
    </row>
    <row r="453" spans="1:7" x14ac:dyDescent="0.2">
      <c r="A453" s="3" t="s">
        <v>1040</v>
      </c>
      <c r="B453" s="4">
        <v>44561</v>
      </c>
      <c r="C453" s="3" t="s">
        <v>1148</v>
      </c>
      <c r="D453" s="3" t="s">
        <v>1395</v>
      </c>
      <c r="E453" s="3" t="s">
        <v>1396</v>
      </c>
      <c r="F453" s="3">
        <v>-1631119.5</v>
      </c>
      <c r="G453" s="3">
        <v>1523361.67</v>
      </c>
    </row>
    <row r="454" spans="1:7" x14ac:dyDescent="0.2">
      <c r="A454" s="3" t="s">
        <v>1040</v>
      </c>
      <c r="B454" s="4">
        <v>44561</v>
      </c>
      <c r="C454" s="3" t="s">
        <v>1148</v>
      </c>
      <c r="D454" s="3" t="s">
        <v>1397</v>
      </c>
      <c r="E454" s="3" t="s">
        <v>1398</v>
      </c>
      <c r="F454" s="3">
        <v>-2867.09</v>
      </c>
      <c r="G454" s="3">
        <v>20069.66</v>
      </c>
    </row>
    <row r="455" spans="1:7" x14ac:dyDescent="0.2">
      <c r="A455" s="3" t="s">
        <v>1037</v>
      </c>
      <c r="B455" s="4">
        <v>44561</v>
      </c>
      <c r="C455" s="3" t="s">
        <v>1148</v>
      </c>
      <c r="D455" s="3" t="s">
        <v>1225</v>
      </c>
      <c r="E455" s="3" t="s">
        <v>1226</v>
      </c>
      <c r="F455" s="3">
        <v>0</v>
      </c>
      <c r="G455" s="3">
        <v>300000</v>
      </c>
    </row>
    <row r="456" spans="1:7" x14ac:dyDescent="0.2">
      <c r="A456" s="3" t="s">
        <v>1040</v>
      </c>
      <c r="B456" s="4">
        <v>44561</v>
      </c>
      <c r="C456" s="3" t="s">
        <v>1148</v>
      </c>
      <c r="D456" s="3" t="s">
        <v>1399</v>
      </c>
      <c r="E456" s="3" t="s">
        <v>1400</v>
      </c>
      <c r="F456" s="3">
        <v>-129</v>
      </c>
      <c r="G456" s="3">
        <v>0</v>
      </c>
    </row>
    <row r="457" spans="1:7" x14ac:dyDescent="0.2">
      <c r="A457" s="3" t="s">
        <v>1037</v>
      </c>
      <c r="B457" s="4">
        <v>44561</v>
      </c>
      <c r="C457" s="3" t="s">
        <v>1148</v>
      </c>
      <c r="D457" s="3" t="s">
        <v>1155</v>
      </c>
      <c r="E457" s="3" t="s">
        <v>1156</v>
      </c>
      <c r="F457" s="3">
        <v>41819.65</v>
      </c>
      <c r="G457" s="3">
        <v>46086.2</v>
      </c>
    </row>
    <row r="458" spans="1:7" x14ac:dyDescent="0.2">
      <c r="A458" s="3" t="s">
        <v>1040</v>
      </c>
      <c r="B458" s="4">
        <v>44561</v>
      </c>
      <c r="C458" s="3" t="s">
        <v>1148</v>
      </c>
      <c r="D458" s="3" t="s">
        <v>1155</v>
      </c>
      <c r="E458" s="3" t="s">
        <v>1401</v>
      </c>
      <c r="F458" s="3">
        <v>11634.4</v>
      </c>
      <c r="G458" s="3">
        <v>39603.9</v>
      </c>
    </row>
    <row r="459" spans="1:7" x14ac:dyDescent="0.2">
      <c r="A459" s="3" t="s">
        <v>1040</v>
      </c>
      <c r="B459" s="4">
        <v>44561</v>
      </c>
      <c r="C459" s="3" t="s">
        <v>1148</v>
      </c>
      <c r="D459" s="3" t="s">
        <v>1157</v>
      </c>
      <c r="E459" s="3" t="s">
        <v>1402</v>
      </c>
      <c r="F459" s="3">
        <v>-665</v>
      </c>
      <c r="G459" s="3">
        <v>46.7</v>
      </c>
    </row>
    <row r="460" spans="1:7" x14ac:dyDescent="0.2">
      <c r="A460" s="3" t="s">
        <v>1040</v>
      </c>
      <c r="B460" s="4">
        <v>44561</v>
      </c>
      <c r="C460" s="3" t="s">
        <v>1148</v>
      </c>
      <c r="D460" s="3" t="s">
        <v>1403</v>
      </c>
      <c r="E460" s="3" t="s">
        <v>1404</v>
      </c>
      <c r="F460" s="3">
        <v>5.86</v>
      </c>
      <c r="G460" s="3">
        <v>505.86</v>
      </c>
    </row>
    <row r="461" spans="1:7" x14ac:dyDescent="0.2">
      <c r="A461" s="3" t="s">
        <v>1037</v>
      </c>
      <c r="B461" s="4">
        <v>44561</v>
      </c>
      <c r="C461" s="3" t="s">
        <v>1148</v>
      </c>
      <c r="D461" s="3" t="s">
        <v>1211</v>
      </c>
      <c r="E461" s="3" t="s">
        <v>1212</v>
      </c>
      <c r="F461" s="3">
        <v>-227.23</v>
      </c>
      <c r="G461" s="3">
        <v>779.85</v>
      </c>
    </row>
    <row r="462" spans="1:7" x14ac:dyDescent="0.2">
      <c r="A462" s="3" t="s">
        <v>1037</v>
      </c>
      <c r="B462" s="4">
        <v>44561</v>
      </c>
      <c r="C462" s="3" t="s">
        <v>1148</v>
      </c>
      <c r="D462" s="3" t="s">
        <v>1213</v>
      </c>
      <c r="E462" s="3" t="s">
        <v>1214</v>
      </c>
      <c r="F462" s="3">
        <v>-3670177.96</v>
      </c>
      <c r="G462" s="3">
        <v>9180335.1099999994</v>
      </c>
    </row>
    <row r="463" spans="1:7" x14ac:dyDescent="0.2">
      <c r="A463" s="3" t="s">
        <v>1040</v>
      </c>
      <c r="B463" s="4">
        <v>44561</v>
      </c>
      <c r="C463" s="3" t="s">
        <v>1143</v>
      </c>
      <c r="D463" s="3" t="s">
        <v>1405</v>
      </c>
      <c r="E463" s="3" t="s">
        <v>1406</v>
      </c>
      <c r="F463" s="3">
        <v>0.01</v>
      </c>
      <c r="G463" s="3">
        <v>-0.02</v>
      </c>
    </row>
    <row r="464" spans="1:7" x14ac:dyDescent="0.2">
      <c r="A464" s="3" t="s">
        <v>1037</v>
      </c>
      <c r="B464" s="4">
        <v>44561</v>
      </c>
      <c r="C464" s="3" t="s">
        <v>1143</v>
      </c>
      <c r="D464" s="3" t="s">
        <v>1405</v>
      </c>
      <c r="E464" s="3" t="s">
        <v>1406</v>
      </c>
      <c r="F464" s="3">
        <v>0.01</v>
      </c>
      <c r="G464" s="3">
        <v>0.01</v>
      </c>
    </row>
    <row r="465" spans="1:7" x14ac:dyDescent="0.2">
      <c r="A465" s="3" t="s">
        <v>1040</v>
      </c>
      <c r="B465" s="4">
        <v>44561</v>
      </c>
      <c r="C465" s="3" t="s">
        <v>1143</v>
      </c>
      <c r="D465" s="3" t="s">
        <v>1159</v>
      </c>
      <c r="E465" s="3" t="s">
        <v>1160</v>
      </c>
      <c r="F465" s="3">
        <v>1443494.23</v>
      </c>
      <c r="G465" s="3">
        <v>-1373786.79</v>
      </c>
    </row>
    <row r="466" spans="1:7" x14ac:dyDescent="0.2">
      <c r="A466" s="3" t="s">
        <v>1037</v>
      </c>
      <c r="B466" s="4">
        <v>44561</v>
      </c>
      <c r="C466" s="3" t="s">
        <v>1143</v>
      </c>
      <c r="D466" s="3" t="s">
        <v>1159</v>
      </c>
      <c r="E466" s="3" t="s">
        <v>1160</v>
      </c>
      <c r="F466" s="3">
        <v>-379322.93</v>
      </c>
      <c r="G466" s="3">
        <v>-46555943.329999998</v>
      </c>
    </row>
    <row r="467" spans="1:7" x14ac:dyDescent="0.2">
      <c r="A467" s="3" t="s">
        <v>1040</v>
      </c>
      <c r="B467" s="4">
        <v>44561</v>
      </c>
      <c r="C467" s="3" t="s">
        <v>1143</v>
      </c>
      <c r="D467" s="3" t="s">
        <v>1407</v>
      </c>
      <c r="E467" s="3" t="s">
        <v>1408</v>
      </c>
      <c r="F467" s="3">
        <v>0</v>
      </c>
      <c r="G467" s="3">
        <v>3000</v>
      </c>
    </row>
    <row r="468" spans="1:7" x14ac:dyDescent="0.2">
      <c r="A468" s="3" t="s">
        <v>1040</v>
      </c>
      <c r="B468" s="4">
        <v>44561</v>
      </c>
      <c r="C468" s="3" t="s">
        <v>1143</v>
      </c>
      <c r="D468" s="3" t="s">
        <v>1409</v>
      </c>
      <c r="E468" s="3" t="s">
        <v>1410</v>
      </c>
      <c r="F468" s="3">
        <v>1933.03</v>
      </c>
      <c r="G468" s="3">
        <v>-31628.33</v>
      </c>
    </row>
    <row r="469" spans="1:7" x14ac:dyDescent="0.2">
      <c r="A469" s="3" t="s">
        <v>1040</v>
      </c>
      <c r="B469" s="4">
        <v>44561</v>
      </c>
      <c r="C469" s="3" t="s">
        <v>1143</v>
      </c>
      <c r="D469" s="3" t="s">
        <v>1161</v>
      </c>
      <c r="E469" s="3" t="s">
        <v>1411</v>
      </c>
      <c r="F469" s="3">
        <v>-151318.79999999999</v>
      </c>
      <c r="G469" s="3">
        <v>-691896.02</v>
      </c>
    </row>
    <row r="470" spans="1:7" x14ac:dyDescent="0.2">
      <c r="A470" s="3" t="s">
        <v>1037</v>
      </c>
      <c r="B470" s="4">
        <v>44561</v>
      </c>
      <c r="C470" s="3" t="s">
        <v>1143</v>
      </c>
      <c r="D470" s="3" t="s">
        <v>1161</v>
      </c>
      <c r="E470" s="3" t="s">
        <v>1162</v>
      </c>
      <c r="F470" s="3">
        <v>498445.43</v>
      </c>
      <c r="G470" s="3">
        <v>979374.94</v>
      </c>
    </row>
    <row r="471" spans="1:7" x14ac:dyDescent="0.2">
      <c r="A471" s="3" t="s">
        <v>1040</v>
      </c>
      <c r="B471" s="4">
        <v>44561</v>
      </c>
      <c r="C471" s="3" t="s">
        <v>1143</v>
      </c>
      <c r="D471" s="3" t="s">
        <v>1412</v>
      </c>
      <c r="E471" s="3" t="s">
        <v>1413</v>
      </c>
      <c r="F471" s="3">
        <v>0</v>
      </c>
      <c r="G471" s="3">
        <v>7748.15</v>
      </c>
    </row>
    <row r="472" spans="1:7" x14ac:dyDescent="0.2">
      <c r="A472" s="3" t="s">
        <v>1040</v>
      </c>
      <c r="B472" s="4">
        <v>44561</v>
      </c>
      <c r="C472" s="3" t="s">
        <v>1143</v>
      </c>
      <c r="D472" s="3" t="s">
        <v>1414</v>
      </c>
      <c r="E472" s="3" t="s">
        <v>1415</v>
      </c>
      <c r="F472" s="3">
        <v>0</v>
      </c>
      <c r="G472" s="3">
        <v>-254.99</v>
      </c>
    </row>
    <row r="473" spans="1:7" x14ac:dyDescent="0.2">
      <c r="A473" s="3" t="s">
        <v>1040</v>
      </c>
      <c r="B473" s="4">
        <v>44592</v>
      </c>
      <c r="C473" s="3" t="s">
        <v>1178</v>
      </c>
      <c r="D473" s="3" t="s">
        <v>1416</v>
      </c>
      <c r="E473" s="3" t="s">
        <v>1417</v>
      </c>
      <c r="F473" s="3">
        <v>-73913.039999999994</v>
      </c>
      <c r="G473" s="3">
        <v>-73913.039999999994</v>
      </c>
    </row>
    <row r="474" spans="1:7" x14ac:dyDescent="0.2">
      <c r="A474" s="3" t="s">
        <v>1040</v>
      </c>
      <c r="B474" s="4">
        <v>44592</v>
      </c>
      <c r="C474" s="3" t="s">
        <v>1178</v>
      </c>
      <c r="D474" s="3" t="s">
        <v>1235</v>
      </c>
      <c r="E474" s="3" t="s">
        <v>1236</v>
      </c>
      <c r="F474" s="3">
        <v>-613551.63</v>
      </c>
      <c r="G474" s="3">
        <v>-14899838.07</v>
      </c>
    </row>
    <row r="475" spans="1:7" x14ac:dyDescent="0.2">
      <c r="A475" s="3" t="s">
        <v>1040</v>
      </c>
      <c r="B475" s="4">
        <v>44592</v>
      </c>
      <c r="C475" s="3" t="s">
        <v>1178</v>
      </c>
      <c r="D475" s="3" t="s">
        <v>1237</v>
      </c>
      <c r="E475" s="3" t="s">
        <v>1238</v>
      </c>
      <c r="F475" s="3">
        <v>-672512.24</v>
      </c>
      <c r="G475" s="3">
        <v>-2482543.7400000002</v>
      </c>
    </row>
    <row r="476" spans="1:7" x14ac:dyDescent="0.2">
      <c r="A476" s="3" t="s">
        <v>1040</v>
      </c>
      <c r="B476" s="4">
        <v>44592</v>
      </c>
      <c r="C476" s="3" t="s">
        <v>1178</v>
      </c>
      <c r="D476" s="3" t="s">
        <v>1239</v>
      </c>
      <c r="E476" s="3" t="s">
        <v>1240</v>
      </c>
      <c r="F476" s="3">
        <v>0</v>
      </c>
      <c r="G476" s="3">
        <v>387.08</v>
      </c>
    </row>
    <row r="477" spans="1:7" x14ac:dyDescent="0.2">
      <c r="A477" s="3" t="s">
        <v>1040</v>
      </c>
      <c r="B477" s="4">
        <v>44592</v>
      </c>
      <c r="C477" s="3" t="s">
        <v>1178</v>
      </c>
      <c r="D477" s="3" t="s">
        <v>1241</v>
      </c>
      <c r="E477" s="3" t="s">
        <v>1242</v>
      </c>
      <c r="F477" s="3">
        <v>-3490.94</v>
      </c>
      <c r="G477" s="3">
        <v>-6981.88</v>
      </c>
    </row>
    <row r="478" spans="1:7" x14ac:dyDescent="0.2">
      <c r="A478" s="3" t="s">
        <v>1037</v>
      </c>
      <c r="B478" s="4">
        <v>44592</v>
      </c>
      <c r="C478" s="3" t="s">
        <v>1178</v>
      </c>
      <c r="D478" s="3" t="s">
        <v>1207</v>
      </c>
      <c r="E478" s="3" t="s">
        <v>1208</v>
      </c>
      <c r="F478" s="3">
        <v>0</v>
      </c>
      <c r="G478" s="3">
        <v>-19713043.68</v>
      </c>
    </row>
    <row r="479" spans="1:7" x14ac:dyDescent="0.2">
      <c r="A479" s="3" t="s">
        <v>1037</v>
      </c>
      <c r="B479" s="4">
        <v>44592</v>
      </c>
      <c r="C479" s="3" t="s">
        <v>1136</v>
      </c>
      <c r="D479" s="3" t="s">
        <v>1215</v>
      </c>
      <c r="E479" s="3" t="s">
        <v>1216</v>
      </c>
      <c r="F479" s="3">
        <v>0</v>
      </c>
      <c r="G479" s="3">
        <v>9814</v>
      </c>
    </row>
    <row r="480" spans="1:7" x14ac:dyDescent="0.2">
      <c r="A480" s="3" t="s">
        <v>1040</v>
      </c>
      <c r="B480" s="4">
        <v>44592</v>
      </c>
      <c r="C480" s="3" t="s">
        <v>1136</v>
      </c>
      <c r="D480" s="3" t="s">
        <v>1243</v>
      </c>
      <c r="E480" s="3" t="s">
        <v>1244</v>
      </c>
      <c r="F480" s="3">
        <v>0</v>
      </c>
      <c r="G480" s="3">
        <v>1207.3499999999999</v>
      </c>
    </row>
    <row r="481" spans="1:7" x14ac:dyDescent="0.2">
      <c r="A481" s="3" t="s">
        <v>1040</v>
      </c>
      <c r="B481" s="4">
        <v>44592</v>
      </c>
      <c r="C481" s="3" t="s">
        <v>1136</v>
      </c>
      <c r="D481" s="3" t="s">
        <v>1245</v>
      </c>
      <c r="E481" s="3" t="s">
        <v>1246</v>
      </c>
      <c r="F481" s="3">
        <v>0</v>
      </c>
      <c r="G481" s="3">
        <v>4850</v>
      </c>
    </row>
    <row r="482" spans="1:7" x14ac:dyDescent="0.2">
      <c r="A482" s="3" t="s">
        <v>1040</v>
      </c>
      <c r="B482" s="4">
        <v>44592</v>
      </c>
      <c r="C482" s="3" t="s">
        <v>1136</v>
      </c>
      <c r="D482" s="3" t="s">
        <v>1247</v>
      </c>
      <c r="E482" s="3" t="s">
        <v>1248</v>
      </c>
      <c r="F482" s="3">
        <v>0</v>
      </c>
      <c r="G482" s="3">
        <v>3900</v>
      </c>
    </row>
    <row r="483" spans="1:7" x14ac:dyDescent="0.2">
      <c r="A483" s="3" t="s">
        <v>1040</v>
      </c>
      <c r="B483" s="4">
        <v>44592</v>
      </c>
      <c r="C483" s="3" t="s">
        <v>1136</v>
      </c>
      <c r="D483" s="3" t="s">
        <v>1249</v>
      </c>
      <c r="E483" s="3" t="s">
        <v>1250</v>
      </c>
      <c r="F483" s="3">
        <v>893690.02</v>
      </c>
      <c r="G483" s="3">
        <v>13268849.289999999</v>
      </c>
    </row>
    <row r="484" spans="1:7" x14ac:dyDescent="0.2">
      <c r="A484" s="3" t="s">
        <v>1040</v>
      </c>
      <c r="B484" s="4">
        <v>44592</v>
      </c>
      <c r="C484" s="3" t="s">
        <v>1136</v>
      </c>
      <c r="D484" s="3" t="s">
        <v>1251</v>
      </c>
      <c r="E484" s="3" t="s">
        <v>1252</v>
      </c>
      <c r="F484" s="3">
        <v>111056.9</v>
      </c>
      <c r="G484" s="3">
        <v>349578.6</v>
      </c>
    </row>
    <row r="485" spans="1:7" x14ac:dyDescent="0.2">
      <c r="A485" s="3" t="s">
        <v>1040</v>
      </c>
      <c r="B485" s="4">
        <v>44592</v>
      </c>
      <c r="C485" s="3" t="s">
        <v>1136</v>
      </c>
      <c r="D485" s="3" t="s">
        <v>1253</v>
      </c>
      <c r="E485" s="3" t="s">
        <v>1254</v>
      </c>
      <c r="F485" s="3">
        <v>2867.09</v>
      </c>
      <c r="G485" s="3">
        <v>17202.55</v>
      </c>
    </row>
    <row r="486" spans="1:7" x14ac:dyDescent="0.2">
      <c r="A486" s="3" t="s">
        <v>1040</v>
      </c>
      <c r="B486" s="4">
        <v>44592</v>
      </c>
      <c r="C486" s="3" t="s">
        <v>1136</v>
      </c>
      <c r="D486" s="3" t="s">
        <v>1255</v>
      </c>
      <c r="E486" s="3" t="s">
        <v>1256</v>
      </c>
      <c r="F486" s="3">
        <v>208.35</v>
      </c>
      <c r="G486" s="3">
        <v>828.44</v>
      </c>
    </row>
    <row r="487" spans="1:7" x14ac:dyDescent="0.2">
      <c r="A487" s="3" t="s">
        <v>1040</v>
      </c>
      <c r="B487" s="4">
        <v>44592</v>
      </c>
      <c r="C487" s="3" t="s">
        <v>1136</v>
      </c>
      <c r="D487" s="3" t="s">
        <v>1257</v>
      </c>
      <c r="E487" s="3" t="s">
        <v>1258</v>
      </c>
      <c r="F487" s="3">
        <v>11000</v>
      </c>
      <c r="G487" s="3">
        <v>49500</v>
      </c>
    </row>
    <row r="488" spans="1:7" x14ac:dyDescent="0.2">
      <c r="A488" s="3" t="s">
        <v>1040</v>
      </c>
      <c r="B488" s="4">
        <v>44592</v>
      </c>
      <c r="C488" s="3" t="s">
        <v>1136</v>
      </c>
      <c r="D488" s="3" t="s">
        <v>1259</v>
      </c>
      <c r="E488" s="3" t="s">
        <v>1260</v>
      </c>
      <c r="F488" s="3">
        <v>9235</v>
      </c>
      <c r="G488" s="3">
        <v>35173.360000000001</v>
      </c>
    </row>
    <row r="489" spans="1:7" x14ac:dyDescent="0.2">
      <c r="A489" s="3" t="s">
        <v>1040</v>
      </c>
      <c r="B489" s="4">
        <v>44592</v>
      </c>
      <c r="C489" s="3" t="s">
        <v>1136</v>
      </c>
      <c r="D489" s="3" t="s">
        <v>1261</v>
      </c>
      <c r="E489" s="3" t="s">
        <v>1262</v>
      </c>
      <c r="F489" s="3">
        <v>0</v>
      </c>
      <c r="G489" s="3">
        <v>13844.89</v>
      </c>
    </row>
    <row r="490" spans="1:7" x14ac:dyDescent="0.2">
      <c r="A490" s="3" t="s">
        <v>1040</v>
      </c>
      <c r="B490" s="4">
        <v>44592</v>
      </c>
      <c r="C490" s="3" t="s">
        <v>1136</v>
      </c>
      <c r="D490" s="3" t="s">
        <v>1263</v>
      </c>
      <c r="E490" s="3" t="s">
        <v>1264</v>
      </c>
      <c r="F490" s="3">
        <v>0</v>
      </c>
      <c r="G490" s="3">
        <v>15000</v>
      </c>
    </row>
    <row r="491" spans="1:7" x14ac:dyDescent="0.2">
      <c r="A491" s="3" t="s">
        <v>1040</v>
      </c>
      <c r="B491" s="4">
        <v>44592</v>
      </c>
      <c r="C491" s="3" t="s">
        <v>1136</v>
      </c>
      <c r="D491" s="3" t="s">
        <v>1265</v>
      </c>
      <c r="E491" s="3" t="s">
        <v>1266</v>
      </c>
      <c r="F491" s="3">
        <v>0</v>
      </c>
      <c r="G491" s="3">
        <v>691.29</v>
      </c>
    </row>
    <row r="492" spans="1:7" x14ac:dyDescent="0.2">
      <c r="A492" s="3" t="s">
        <v>1040</v>
      </c>
      <c r="B492" s="4">
        <v>44592</v>
      </c>
      <c r="C492" s="3" t="s">
        <v>1136</v>
      </c>
      <c r="D492" s="3" t="s">
        <v>1267</v>
      </c>
      <c r="E492" s="3" t="s">
        <v>1268</v>
      </c>
      <c r="F492" s="3">
        <v>2724.51</v>
      </c>
      <c r="G492" s="3">
        <v>20917.72</v>
      </c>
    </row>
    <row r="493" spans="1:7" x14ac:dyDescent="0.2">
      <c r="A493" s="3" t="s">
        <v>1040</v>
      </c>
      <c r="B493" s="4">
        <v>44592</v>
      </c>
      <c r="C493" s="3" t="s">
        <v>1136</v>
      </c>
      <c r="D493" s="3" t="s">
        <v>1269</v>
      </c>
      <c r="E493" s="3" t="s">
        <v>1270</v>
      </c>
      <c r="F493" s="3">
        <v>1973.85</v>
      </c>
      <c r="G493" s="3">
        <v>6337.21</v>
      </c>
    </row>
    <row r="494" spans="1:7" x14ac:dyDescent="0.2">
      <c r="A494" s="3" t="s">
        <v>1040</v>
      </c>
      <c r="B494" s="4">
        <v>44592</v>
      </c>
      <c r="C494" s="3" t="s">
        <v>1136</v>
      </c>
      <c r="D494" s="3" t="s">
        <v>1271</v>
      </c>
      <c r="E494" s="3" t="s">
        <v>1272</v>
      </c>
      <c r="F494" s="3">
        <v>2250</v>
      </c>
      <c r="G494" s="3">
        <v>24820</v>
      </c>
    </row>
    <row r="495" spans="1:7" x14ac:dyDescent="0.2">
      <c r="A495" s="3" t="s">
        <v>1040</v>
      </c>
      <c r="B495" s="4">
        <v>44592</v>
      </c>
      <c r="C495" s="3" t="s">
        <v>1136</v>
      </c>
      <c r="D495" s="3" t="s">
        <v>1273</v>
      </c>
      <c r="E495" s="3" t="s">
        <v>1274</v>
      </c>
      <c r="F495" s="3">
        <v>0</v>
      </c>
      <c r="G495" s="3">
        <v>24889.96</v>
      </c>
    </row>
    <row r="496" spans="1:7" x14ac:dyDescent="0.2">
      <c r="A496" s="3" t="s">
        <v>1040</v>
      </c>
      <c r="B496" s="4">
        <v>44592</v>
      </c>
      <c r="C496" s="3" t="s">
        <v>1136</v>
      </c>
      <c r="D496" s="3" t="s">
        <v>1275</v>
      </c>
      <c r="E496" s="3" t="s">
        <v>1276</v>
      </c>
      <c r="F496" s="3">
        <v>0</v>
      </c>
      <c r="G496" s="3">
        <v>2783.31</v>
      </c>
    </row>
    <row r="497" spans="1:7" x14ac:dyDescent="0.2">
      <c r="A497" s="3" t="s">
        <v>1040</v>
      </c>
      <c r="B497" s="4">
        <v>44592</v>
      </c>
      <c r="C497" s="3" t="s">
        <v>1136</v>
      </c>
      <c r="D497" s="3" t="s">
        <v>1277</v>
      </c>
      <c r="E497" s="3" t="s">
        <v>1278</v>
      </c>
      <c r="F497" s="3">
        <v>0</v>
      </c>
      <c r="G497" s="3">
        <v>15997.39</v>
      </c>
    </row>
    <row r="498" spans="1:7" x14ac:dyDescent="0.2">
      <c r="A498" s="3" t="s">
        <v>1040</v>
      </c>
      <c r="B498" s="4">
        <v>44592</v>
      </c>
      <c r="C498" s="3" t="s">
        <v>1136</v>
      </c>
      <c r="D498" s="3" t="s">
        <v>1279</v>
      </c>
      <c r="E498" s="3" t="s">
        <v>1280</v>
      </c>
      <c r="F498" s="3">
        <v>0</v>
      </c>
      <c r="G498" s="3">
        <v>450</v>
      </c>
    </row>
    <row r="499" spans="1:7" x14ac:dyDescent="0.2">
      <c r="A499" s="3" t="s">
        <v>1040</v>
      </c>
      <c r="B499" s="4">
        <v>44592</v>
      </c>
      <c r="C499" s="3" t="s">
        <v>1136</v>
      </c>
      <c r="D499" s="3" t="s">
        <v>1281</v>
      </c>
      <c r="E499" s="3" t="s">
        <v>1282</v>
      </c>
      <c r="F499" s="3">
        <v>2500</v>
      </c>
      <c r="G499" s="3">
        <v>3950</v>
      </c>
    </row>
    <row r="500" spans="1:7" x14ac:dyDescent="0.2">
      <c r="A500" s="3" t="s">
        <v>1040</v>
      </c>
      <c r="B500" s="4">
        <v>44592</v>
      </c>
      <c r="C500" s="3" t="s">
        <v>1136</v>
      </c>
      <c r="D500" s="3" t="s">
        <v>1283</v>
      </c>
      <c r="E500" s="3" t="s">
        <v>1284</v>
      </c>
      <c r="F500" s="3">
        <v>869.57</v>
      </c>
      <c r="G500" s="3">
        <v>900</v>
      </c>
    </row>
    <row r="501" spans="1:7" x14ac:dyDescent="0.2">
      <c r="A501" s="3" t="s">
        <v>1040</v>
      </c>
      <c r="B501" s="4">
        <v>44592</v>
      </c>
      <c r="C501" s="3" t="s">
        <v>1136</v>
      </c>
      <c r="D501" s="3" t="s">
        <v>1285</v>
      </c>
      <c r="E501" s="3" t="s">
        <v>1286</v>
      </c>
      <c r="F501" s="3">
        <v>259.95999999999998</v>
      </c>
      <c r="G501" s="3">
        <v>2233.79</v>
      </c>
    </row>
    <row r="502" spans="1:7" x14ac:dyDescent="0.2">
      <c r="A502" s="3" t="s">
        <v>1040</v>
      </c>
      <c r="B502" s="4">
        <v>44592</v>
      </c>
      <c r="C502" s="3" t="s">
        <v>1136</v>
      </c>
      <c r="D502" s="3" t="s">
        <v>1418</v>
      </c>
      <c r="E502" s="3" t="s">
        <v>1419</v>
      </c>
      <c r="F502" s="3">
        <v>29451.51</v>
      </c>
      <c r="G502" s="3">
        <v>29451.51</v>
      </c>
    </row>
    <row r="503" spans="1:7" x14ac:dyDescent="0.2">
      <c r="A503" s="3" t="s">
        <v>1040</v>
      </c>
      <c r="B503" s="4">
        <v>44592</v>
      </c>
      <c r="C503" s="3" t="s">
        <v>1136</v>
      </c>
      <c r="D503" s="3" t="s">
        <v>1420</v>
      </c>
      <c r="E503" s="3" t="s">
        <v>1421</v>
      </c>
      <c r="F503" s="3">
        <v>24818.27</v>
      </c>
      <c r="G503" s="3">
        <v>24818.27</v>
      </c>
    </row>
    <row r="504" spans="1:7" x14ac:dyDescent="0.2">
      <c r="A504" s="3" t="s">
        <v>1040</v>
      </c>
      <c r="B504" s="4">
        <v>44592</v>
      </c>
      <c r="C504" s="3" t="s">
        <v>1136</v>
      </c>
      <c r="D504" s="3" t="s">
        <v>1422</v>
      </c>
      <c r="E504" s="3" t="s">
        <v>1423</v>
      </c>
      <c r="F504" s="3">
        <v>3185.16</v>
      </c>
      <c r="G504" s="3">
        <v>3185.16</v>
      </c>
    </row>
    <row r="505" spans="1:7" x14ac:dyDescent="0.2">
      <c r="A505" s="3" t="s">
        <v>1040</v>
      </c>
      <c r="B505" s="4">
        <v>44592</v>
      </c>
      <c r="C505" s="3" t="s">
        <v>1178</v>
      </c>
      <c r="D505" s="3" t="s">
        <v>1287</v>
      </c>
      <c r="E505" s="3" t="s">
        <v>1288</v>
      </c>
      <c r="F505" s="3">
        <v>0</v>
      </c>
      <c r="G505" s="3">
        <v>4.3600000000000003</v>
      </c>
    </row>
    <row r="506" spans="1:7" x14ac:dyDescent="0.2">
      <c r="A506" s="3" t="s">
        <v>1040</v>
      </c>
      <c r="B506" s="4">
        <v>44592</v>
      </c>
      <c r="C506" s="3" t="s">
        <v>1136</v>
      </c>
      <c r="D506" s="3" t="s">
        <v>1289</v>
      </c>
      <c r="E506" s="3" t="s">
        <v>1290</v>
      </c>
      <c r="F506" s="3">
        <v>0</v>
      </c>
      <c r="G506" s="3">
        <v>83.48</v>
      </c>
    </row>
    <row r="507" spans="1:7" x14ac:dyDescent="0.2">
      <c r="A507" s="3" t="s">
        <v>1040</v>
      </c>
      <c r="B507" s="4">
        <v>44592</v>
      </c>
      <c r="C507" s="3" t="s">
        <v>1178</v>
      </c>
      <c r="D507" s="3" t="s">
        <v>1291</v>
      </c>
      <c r="E507" s="3" t="s">
        <v>1292</v>
      </c>
      <c r="F507" s="3">
        <v>-1.98</v>
      </c>
      <c r="G507" s="3">
        <v>-7.84</v>
      </c>
    </row>
    <row r="508" spans="1:7" x14ac:dyDescent="0.2">
      <c r="A508" s="3" t="s">
        <v>1037</v>
      </c>
      <c r="B508" s="4">
        <v>44592</v>
      </c>
      <c r="C508" s="3" t="s">
        <v>1178</v>
      </c>
      <c r="D508" s="3" t="s">
        <v>1179</v>
      </c>
      <c r="E508" s="3" t="s">
        <v>1180</v>
      </c>
      <c r="F508" s="3">
        <v>0</v>
      </c>
      <c r="G508" s="3">
        <v>-1245</v>
      </c>
    </row>
    <row r="509" spans="1:7" x14ac:dyDescent="0.2">
      <c r="A509" s="3" t="s">
        <v>1037</v>
      </c>
      <c r="B509" s="4">
        <v>44592</v>
      </c>
      <c r="C509" s="3" t="s">
        <v>1178</v>
      </c>
      <c r="D509" s="3" t="s">
        <v>1192</v>
      </c>
      <c r="E509" s="3" t="s">
        <v>1193</v>
      </c>
      <c r="F509" s="3">
        <v>0</v>
      </c>
      <c r="G509" s="3">
        <v>-149149.4</v>
      </c>
    </row>
    <row r="510" spans="1:7" x14ac:dyDescent="0.2">
      <c r="A510" s="3" t="s">
        <v>1037</v>
      </c>
      <c r="B510" s="4">
        <v>44592</v>
      </c>
      <c r="C510" s="3" t="s">
        <v>1178</v>
      </c>
      <c r="D510" s="3" t="s">
        <v>1217</v>
      </c>
      <c r="E510" s="3" t="s">
        <v>1218</v>
      </c>
      <c r="F510" s="3">
        <v>-25737.439999999999</v>
      </c>
      <c r="G510" s="3">
        <v>-141062.82999999999</v>
      </c>
    </row>
    <row r="511" spans="1:7" x14ac:dyDescent="0.2">
      <c r="A511" s="3" t="s">
        <v>1037</v>
      </c>
      <c r="B511" s="4">
        <v>44592</v>
      </c>
      <c r="C511" s="3" t="s">
        <v>1136</v>
      </c>
      <c r="D511" s="3" t="s">
        <v>1194</v>
      </c>
      <c r="E511" s="3" t="s">
        <v>1094</v>
      </c>
      <c r="F511" s="3">
        <v>0</v>
      </c>
      <c r="G511" s="3">
        <v>100</v>
      </c>
    </row>
    <row r="512" spans="1:7" x14ac:dyDescent="0.2">
      <c r="A512" s="3" t="s">
        <v>1040</v>
      </c>
      <c r="B512" s="4">
        <v>44592</v>
      </c>
      <c r="C512" s="3" t="s">
        <v>1136</v>
      </c>
      <c r="D512" s="3" t="s">
        <v>1293</v>
      </c>
      <c r="E512" s="3" t="s">
        <v>1041</v>
      </c>
      <c r="F512" s="3">
        <v>0</v>
      </c>
      <c r="G512" s="3">
        <v>2215</v>
      </c>
    </row>
    <row r="513" spans="1:7" x14ac:dyDescent="0.2">
      <c r="A513" s="3" t="s">
        <v>1040</v>
      </c>
      <c r="B513" s="4">
        <v>44592</v>
      </c>
      <c r="C513" s="3" t="s">
        <v>1136</v>
      </c>
      <c r="D513" s="3" t="s">
        <v>1294</v>
      </c>
      <c r="E513" s="3" t="s">
        <v>1056</v>
      </c>
      <c r="F513" s="3">
        <v>0</v>
      </c>
      <c r="G513" s="3">
        <v>4125</v>
      </c>
    </row>
    <row r="514" spans="1:7" x14ac:dyDescent="0.2">
      <c r="A514" s="3" t="s">
        <v>1040</v>
      </c>
      <c r="B514" s="4">
        <v>44592</v>
      </c>
      <c r="C514" s="3" t="s">
        <v>1136</v>
      </c>
      <c r="D514" s="3" t="s">
        <v>1295</v>
      </c>
      <c r="E514" s="3" t="s">
        <v>1296</v>
      </c>
      <c r="F514" s="3">
        <v>0</v>
      </c>
      <c r="G514" s="3">
        <v>5575</v>
      </c>
    </row>
    <row r="515" spans="1:7" x14ac:dyDescent="0.2">
      <c r="A515" s="3" t="s">
        <v>1040</v>
      </c>
      <c r="B515" s="4">
        <v>44592</v>
      </c>
      <c r="C515" s="3" t="s">
        <v>1136</v>
      </c>
      <c r="D515" s="3" t="s">
        <v>1297</v>
      </c>
      <c r="E515" s="3" t="s">
        <v>1298</v>
      </c>
      <c r="F515" s="3">
        <v>0</v>
      </c>
      <c r="G515" s="3">
        <v>107300</v>
      </c>
    </row>
    <row r="516" spans="1:7" x14ac:dyDescent="0.2">
      <c r="A516" s="3" t="s">
        <v>1040</v>
      </c>
      <c r="B516" s="4">
        <v>44592</v>
      </c>
      <c r="C516" s="3" t="s">
        <v>1136</v>
      </c>
      <c r="D516" s="3" t="s">
        <v>1299</v>
      </c>
      <c r="E516" s="3" t="s">
        <v>1300</v>
      </c>
      <c r="F516" s="3">
        <v>0</v>
      </c>
      <c r="G516" s="3">
        <v>1847.5</v>
      </c>
    </row>
    <row r="517" spans="1:7" x14ac:dyDescent="0.2">
      <c r="A517" s="3" t="s">
        <v>1040</v>
      </c>
      <c r="B517" s="4">
        <v>44592</v>
      </c>
      <c r="C517" s="3" t="s">
        <v>1136</v>
      </c>
      <c r="D517" s="3" t="s">
        <v>1301</v>
      </c>
      <c r="E517" s="3" t="s">
        <v>1302</v>
      </c>
      <c r="F517" s="3">
        <v>0</v>
      </c>
      <c r="G517" s="3">
        <v>51000</v>
      </c>
    </row>
    <row r="518" spans="1:7" x14ac:dyDescent="0.2">
      <c r="A518" s="3" t="s">
        <v>1040</v>
      </c>
      <c r="B518" s="4">
        <v>44592</v>
      </c>
      <c r="C518" s="3" t="s">
        <v>1136</v>
      </c>
      <c r="D518" s="3" t="s">
        <v>1303</v>
      </c>
      <c r="E518" s="3" t="s">
        <v>1304</v>
      </c>
      <c r="F518" s="3">
        <v>0</v>
      </c>
      <c r="G518" s="3">
        <v>190600</v>
      </c>
    </row>
    <row r="519" spans="1:7" x14ac:dyDescent="0.2">
      <c r="A519" s="3" t="s">
        <v>1040</v>
      </c>
      <c r="B519" s="4">
        <v>44592</v>
      </c>
      <c r="C519" s="3" t="s">
        <v>1136</v>
      </c>
      <c r="D519" s="3" t="s">
        <v>1305</v>
      </c>
      <c r="E519" s="3" t="s">
        <v>1306</v>
      </c>
      <c r="F519" s="3">
        <v>1650</v>
      </c>
      <c r="G519" s="3">
        <v>5152.5</v>
      </c>
    </row>
    <row r="520" spans="1:7" x14ac:dyDescent="0.2">
      <c r="A520" s="3" t="s">
        <v>1040</v>
      </c>
      <c r="B520" s="4">
        <v>44592</v>
      </c>
      <c r="C520" s="3" t="s">
        <v>1136</v>
      </c>
      <c r="D520" s="3" t="s">
        <v>1137</v>
      </c>
      <c r="E520" s="3" t="s">
        <v>1047</v>
      </c>
      <c r="F520" s="3">
        <v>0</v>
      </c>
      <c r="G520" s="3">
        <v>13699</v>
      </c>
    </row>
    <row r="521" spans="1:7" x14ac:dyDescent="0.2">
      <c r="A521" s="3" t="s">
        <v>1037</v>
      </c>
      <c r="B521" s="4">
        <v>44592</v>
      </c>
      <c r="C521" s="3" t="s">
        <v>1136</v>
      </c>
      <c r="D521" s="3" t="s">
        <v>1137</v>
      </c>
      <c r="E521" s="3" t="s">
        <v>1047</v>
      </c>
      <c r="F521" s="3">
        <v>0</v>
      </c>
      <c r="G521" s="3">
        <v>63370.02</v>
      </c>
    </row>
    <row r="522" spans="1:7" x14ac:dyDescent="0.2">
      <c r="A522" s="3" t="s">
        <v>1037</v>
      </c>
      <c r="B522" s="4">
        <v>44592</v>
      </c>
      <c r="C522" s="3" t="s">
        <v>1136</v>
      </c>
      <c r="D522" s="3" t="s">
        <v>1229</v>
      </c>
      <c r="E522" s="3" t="s">
        <v>1113</v>
      </c>
      <c r="F522" s="3">
        <v>10800</v>
      </c>
      <c r="G522" s="3">
        <v>54000</v>
      </c>
    </row>
    <row r="523" spans="1:7" x14ac:dyDescent="0.2">
      <c r="A523" s="3" t="s">
        <v>1040</v>
      </c>
      <c r="B523" s="4">
        <v>44592</v>
      </c>
      <c r="C523" s="3" t="s">
        <v>1136</v>
      </c>
      <c r="D523" s="3" t="s">
        <v>1307</v>
      </c>
      <c r="E523" s="3" t="s">
        <v>1055</v>
      </c>
      <c r="F523" s="3">
        <v>0</v>
      </c>
      <c r="G523" s="3">
        <v>4597</v>
      </c>
    </row>
    <row r="524" spans="1:7" x14ac:dyDescent="0.2">
      <c r="A524" s="3" t="s">
        <v>1040</v>
      </c>
      <c r="B524" s="4">
        <v>44592</v>
      </c>
      <c r="C524" s="3" t="s">
        <v>1136</v>
      </c>
      <c r="D524" s="3" t="s">
        <v>1163</v>
      </c>
      <c r="E524" s="3" t="s">
        <v>1053</v>
      </c>
      <c r="F524" s="3">
        <v>1930.81</v>
      </c>
      <c r="G524" s="3">
        <v>11088.42</v>
      </c>
    </row>
    <row r="525" spans="1:7" x14ac:dyDescent="0.2">
      <c r="A525" s="3" t="s">
        <v>1037</v>
      </c>
      <c r="B525" s="4">
        <v>44592</v>
      </c>
      <c r="C525" s="3" t="s">
        <v>1136</v>
      </c>
      <c r="D525" s="3" t="s">
        <v>1163</v>
      </c>
      <c r="E525" s="3" t="s">
        <v>1053</v>
      </c>
      <c r="F525" s="3">
        <v>540.89</v>
      </c>
      <c r="G525" s="3">
        <v>3788.38</v>
      </c>
    </row>
    <row r="526" spans="1:7" x14ac:dyDescent="0.2">
      <c r="A526" s="3" t="s">
        <v>1040</v>
      </c>
      <c r="B526" s="4">
        <v>44592</v>
      </c>
      <c r="C526" s="3" t="s">
        <v>1136</v>
      </c>
      <c r="D526" s="3" t="s">
        <v>1308</v>
      </c>
      <c r="E526" s="3" t="s">
        <v>1109</v>
      </c>
      <c r="F526" s="3">
        <v>1014.27</v>
      </c>
      <c r="G526" s="3">
        <v>8682.17</v>
      </c>
    </row>
    <row r="527" spans="1:7" x14ac:dyDescent="0.2">
      <c r="A527" s="3" t="s">
        <v>1040</v>
      </c>
      <c r="B527" s="4">
        <v>44592</v>
      </c>
      <c r="C527" s="3" t="s">
        <v>1136</v>
      </c>
      <c r="D527" s="3" t="s">
        <v>1309</v>
      </c>
      <c r="E527" s="3" t="s">
        <v>1103</v>
      </c>
      <c r="F527" s="3">
        <v>640.09</v>
      </c>
      <c r="G527" s="3">
        <v>6248.04</v>
      </c>
    </row>
    <row r="528" spans="1:7" x14ac:dyDescent="0.2">
      <c r="A528" s="3" t="s">
        <v>1040</v>
      </c>
      <c r="B528" s="4">
        <v>44592</v>
      </c>
      <c r="C528" s="3" t="s">
        <v>1136</v>
      </c>
      <c r="D528" s="3" t="s">
        <v>1310</v>
      </c>
      <c r="E528" s="3" t="s">
        <v>1048</v>
      </c>
      <c r="F528" s="3">
        <v>3236.76</v>
      </c>
      <c r="G528" s="3">
        <v>10604.45</v>
      </c>
    </row>
    <row r="529" spans="1:7" x14ac:dyDescent="0.2">
      <c r="A529" s="3" t="s">
        <v>1037</v>
      </c>
      <c r="B529" s="4">
        <v>44592</v>
      </c>
      <c r="C529" s="3" t="s">
        <v>1136</v>
      </c>
      <c r="D529" s="3" t="s">
        <v>1195</v>
      </c>
      <c r="E529" s="3" t="s">
        <v>1196</v>
      </c>
      <c r="F529" s="3">
        <v>0</v>
      </c>
      <c r="G529" s="3">
        <v>3000</v>
      </c>
    </row>
    <row r="530" spans="1:7" x14ac:dyDescent="0.2">
      <c r="A530" s="3" t="s">
        <v>1040</v>
      </c>
      <c r="B530" s="4">
        <v>44592</v>
      </c>
      <c r="C530" s="3" t="s">
        <v>1136</v>
      </c>
      <c r="D530" s="3" t="s">
        <v>1311</v>
      </c>
      <c r="E530" s="3" t="s">
        <v>1312</v>
      </c>
      <c r="F530" s="3">
        <v>0</v>
      </c>
      <c r="G530" s="3">
        <v>2250</v>
      </c>
    </row>
    <row r="531" spans="1:7" x14ac:dyDescent="0.2">
      <c r="A531" s="3" t="s">
        <v>1037</v>
      </c>
      <c r="B531" s="4">
        <v>44592</v>
      </c>
      <c r="C531" s="3" t="s">
        <v>1136</v>
      </c>
      <c r="D531" s="3" t="s">
        <v>1219</v>
      </c>
      <c r="E531" s="3" t="s">
        <v>1063</v>
      </c>
      <c r="F531" s="3">
        <v>70984.92</v>
      </c>
      <c r="G531" s="3">
        <v>361898.75</v>
      </c>
    </row>
    <row r="532" spans="1:7" x14ac:dyDescent="0.2">
      <c r="A532" s="3" t="s">
        <v>1040</v>
      </c>
      <c r="B532" s="4">
        <v>44592</v>
      </c>
      <c r="C532" s="3" t="s">
        <v>1136</v>
      </c>
      <c r="D532" s="3" t="s">
        <v>1219</v>
      </c>
      <c r="E532" s="3" t="s">
        <v>1313</v>
      </c>
      <c r="F532" s="3">
        <v>36000</v>
      </c>
      <c r="G532" s="3">
        <v>356000</v>
      </c>
    </row>
    <row r="533" spans="1:7" x14ac:dyDescent="0.2">
      <c r="A533" s="3" t="s">
        <v>1040</v>
      </c>
      <c r="B533" s="4">
        <v>44592</v>
      </c>
      <c r="C533" s="3" t="s">
        <v>1136</v>
      </c>
      <c r="D533" s="3" t="s">
        <v>1314</v>
      </c>
      <c r="E533" s="3" t="s">
        <v>1315</v>
      </c>
      <c r="F533" s="3">
        <v>0</v>
      </c>
      <c r="G533" s="3">
        <v>42899.25</v>
      </c>
    </row>
    <row r="534" spans="1:7" x14ac:dyDescent="0.2">
      <c r="A534" s="3" t="s">
        <v>1040</v>
      </c>
      <c r="B534" s="4">
        <v>44592</v>
      </c>
      <c r="C534" s="3" t="s">
        <v>1136</v>
      </c>
      <c r="D534" s="3" t="s">
        <v>1316</v>
      </c>
      <c r="E534" s="3" t="s">
        <v>1063</v>
      </c>
      <c r="F534" s="3">
        <v>95508.23</v>
      </c>
      <c r="G534" s="3">
        <v>437494.54</v>
      </c>
    </row>
    <row r="535" spans="1:7" x14ac:dyDescent="0.2">
      <c r="A535" s="3" t="s">
        <v>1037</v>
      </c>
      <c r="B535" s="4">
        <v>44592</v>
      </c>
      <c r="C535" s="3" t="s">
        <v>1136</v>
      </c>
      <c r="D535" s="3" t="s">
        <v>1220</v>
      </c>
      <c r="E535" s="3" t="s">
        <v>1088</v>
      </c>
      <c r="F535" s="3">
        <v>0</v>
      </c>
      <c r="G535" s="3">
        <v>30692.49</v>
      </c>
    </row>
    <row r="536" spans="1:7" x14ac:dyDescent="0.2">
      <c r="A536" s="3" t="s">
        <v>1040</v>
      </c>
      <c r="B536" s="4">
        <v>44592</v>
      </c>
      <c r="C536" s="3" t="s">
        <v>1136</v>
      </c>
      <c r="D536" s="3" t="s">
        <v>1317</v>
      </c>
      <c r="E536" s="3" t="s">
        <v>1057</v>
      </c>
      <c r="F536" s="3">
        <v>0</v>
      </c>
      <c r="G536" s="3">
        <v>165.83</v>
      </c>
    </row>
    <row r="537" spans="1:7" x14ac:dyDescent="0.2">
      <c r="A537" s="3" t="s">
        <v>1040</v>
      </c>
      <c r="B537" s="4">
        <v>44592</v>
      </c>
      <c r="C537" s="3" t="s">
        <v>1136</v>
      </c>
      <c r="D537" s="3" t="s">
        <v>1318</v>
      </c>
      <c r="E537" s="3" t="s">
        <v>1083</v>
      </c>
      <c r="F537" s="3">
        <v>1092.24</v>
      </c>
      <c r="G537" s="3">
        <v>4344.79</v>
      </c>
    </row>
    <row r="538" spans="1:7" x14ac:dyDescent="0.2">
      <c r="A538" s="3" t="s">
        <v>1040</v>
      </c>
      <c r="B538" s="4">
        <v>44592</v>
      </c>
      <c r="C538" s="3" t="s">
        <v>1136</v>
      </c>
      <c r="D538" s="3" t="s">
        <v>1319</v>
      </c>
      <c r="E538" s="3" t="s">
        <v>1064</v>
      </c>
      <c r="F538" s="3">
        <v>193.33</v>
      </c>
      <c r="G538" s="3">
        <v>773.33</v>
      </c>
    </row>
    <row r="539" spans="1:7" x14ac:dyDescent="0.2">
      <c r="A539" s="3" t="s">
        <v>1037</v>
      </c>
      <c r="B539" s="4">
        <v>44592</v>
      </c>
      <c r="C539" s="3" t="s">
        <v>1136</v>
      </c>
      <c r="D539" s="3" t="s">
        <v>1197</v>
      </c>
      <c r="E539" s="3" t="s">
        <v>1104</v>
      </c>
      <c r="F539" s="3">
        <v>2401.5300000000002</v>
      </c>
      <c r="G539" s="3">
        <v>18039.55</v>
      </c>
    </row>
    <row r="540" spans="1:7" x14ac:dyDescent="0.2">
      <c r="A540" s="3" t="s">
        <v>1040</v>
      </c>
      <c r="B540" s="4">
        <v>44592</v>
      </c>
      <c r="C540" s="3" t="s">
        <v>1136</v>
      </c>
      <c r="D540" s="3" t="s">
        <v>1197</v>
      </c>
      <c r="E540" s="3" t="s">
        <v>1074</v>
      </c>
      <c r="F540" s="3">
        <v>6038.3</v>
      </c>
      <c r="G540" s="3">
        <v>32146.61</v>
      </c>
    </row>
    <row r="541" spans="1:7" x14ac:dyDescent="0.2">
      <c r="A541" s="3" t="s">
        <v>1037</v>
      </c>
      <c r="B541" s="4">
        <v>44592</v>
      </c>
      <c r="C541" s="3" t="s">
        <v>1136</v>
      </c>
      <c r="D541" s="3" t="s">
        <v>1198</v>
      </c>
      <c r="E541" s="3" t="s">
        <v>1077</v>
      </c>
      <c r="F541" s="3">
        <v>856.37</v>
      </c>
      <c r="G541" s="3">
        <v>3097.65</v>
      </c>
    </row>
    <row r="542" spans="1:7" x14ac:dyDescent="0.2">
      <c r="A542" s="3" t="s">
        <v>1040</v>
      </c>
      <c r="B542" s="4">
        <v>44592</v>
      </c>
      <c r="C542" s="3" t="s">
        <v>1136</v>
      </c>
      <c r="D542" s="3" t="s">
        <v>1164</v>
      </c>
      <c r="E542" s="3" t="s">
        <v>1099</v>
      </c>
      <c r="F542" s="3">
        <v>923.33</v>
      </c>
      <c r="G542" s="3">
        <v>10183.68</v>
      </c>
    </row>
    <row r="543" spans="1:7" x14ac:dyDescent="0.2">
      <c r="A543" s="3" t="s">
        <v>1037</v>
      </c>
      <c r="B543" s="4">
        <v>44592</v>
      </c>
      <c r="C543" s="3" t="s">
        <v>1136</v>
      </c>
      <c r="D543" s="3" t="s">
        <v>1164</v>
      </c>
      <c r="E543" s="3" t="s">
        <v>1099</v>
      </c>
      <c r="F543" s="3">
        <v>0</v>
      </c>
      <c r="G543" s="3">
        <v>250</v>
      </c>
    </row>
    <row r="544" spans="1:7" x14ac:dyDescent="0.2">
      <c r="A544" s="3" t="s">
        <v>1040</v>
      </c>
      <c r="B544" s="4">
        <v>44592</v>
      </c>
      <c r="C544" s="3" t="s">
        <v>1136</v>
      </c>
      <c r="D544" s="3" t="s">
        <v>1320</v>
      </c>
      <c r="E544" s="3" t="s">
        <v>1321</v>
      </c>
      <c r="F544" s="3">
        <v>0</v>
      </c>
      <c r="G544" s="3">
        <v>4742.88</v>
      </c>
    </row>
    <row r="545" spans="1:7" x14ac:dyDescent="0.2">
      <c r="A545" s="3" t="s">
        <v>1040</v>
      </c>
      <c r="B545" s="4">
        <v>44592</v>
      </c>
      <c r="C545" s="3" t="s">
        <v>1136</v>
      </c>
      <c r="D545" s="3" t="s">
        <v>1322</v>
      </c>
      <c r="E545" s="3" t="s">
        <v>1046</v>
      </c>
      <c r="F545" s="3">
        <v>0</v>
      </c>
      <c r="G545" s="3">
        <v>11136.62</v>
      </c>
    </row>
    <row r="546" spans="1:7" x14ac:dyDescent="0.2">
      <c r="A546" s="3" t="s">
        <v>1040</v>
      </c>
      <c r="B546" s="4">
        <v>44592</v>
      </c>
      <c r="C546" s="3" t="s">
        <v>1136</v>
      </c>
      <c r="D546" s="3" t="s">
        <v>1323</v>
      </c>
      <c r="E546" s="3" t="s">
        <v>1324</v>
      </c>
      <c r="F546" s="3">
        <v>642.89</v>
      </c>
      <c r="G546" s="3">
        <v>2923.58</v>
      </c>
    </row>
    <row r="547" spans="1:7" x14ac:dyDescent="0.2">
      <c r="A547" s="3" t="s">
        <v>1037</v>
      </c>
      <c r="B547" s="4">
        <v>44592</v>
      </c>
      <c r="C547" s="3" t="s">
        <v>1136</v>
      </c>
      <c r="D547" s="3" t="s">
        <v>1424</v>
      </c>
      <c r="E547" s="3" t="s">
        <v>1425</v>
      </c>
      <c r="F547" s="3">
        <v>35.369999999999997</v>
      </c>
      <c r="G547" s="3">
        <v>35.369999999999997</v>
      </c>
    </row>
    <row r="548" spans="1:7" x14ac:dyDescent="0.2">
      <c r="A548" s="3" t="s">
        <v>1037</v>
      </c>
      <c r="B548" s="4">
        <v>44592</v>
      </c>
      <c r="C548" s="3" t="s">
        <v>1136</v>
      </c>
      <c r="D548" s="3" t="s">
        <v>1221</v>
      </c>
      <c r="E548" s="3" t="s">
        <v>1071</v>
      </c>
      <c r="F548" s="3">
        <v>2971.42</v>
      </c>
      <c r="G548" s="3">
        <v>86632.66</v>
      </c>
    </row>
    <row r="549" spans="1:7" x14ac:dyDescent="0.2">
      <c r="A549" s="3" t="s">
        <v>1040</v>
      </c>
      <c r="B549" s="4">
        <v>44592</v>
      </c>
      <c r="C549" s="3" t="s">
        <v>1136</v>
      </c>
      <c r="D549" s="3" t="s">
        <v>1325</v>
      </c>
      <c r="E549" s="3" t="s">
        <v>1125</v>
      </c>
      <c r="F549" s="3">
        <v>0</v>
      </c>
      <c r="G549" s="3">
        <v>500</v>
      </c>
    </row>
    <row r="550" spans="1:7" x14ac:dyDescent="0.2">
      <c r="A550" s="3" t="s">
        <v>1040</v>
      </c>
      <c r="B550" s="4">
        <v>44592</v>
      </c>
      <c r="C550" s="3" t="s">
        <v>1136</v>
      </c>
      <c r="D550" s="3" t="s">
        <v>1326</v>
      </c>
      <c r="E550" s="3" t="s">
        <v>1090</v>
      </c>
      <c r="F550" s="3">
        <v>0</v>
      </c>
      <c r="G550" s="3">
        <v>1000</v>
      </c>
    </row>
    <row r="551" spans="1:7" x14ac:dyDescent="0.2">
      <c r="A551" s="3" t="s">
        <v>1040</v>
      </c>
      <c r="B551" s="4">
        <v>44592</v>
      </c>
      <c r="C551" s="3" t="s">
        <v>1136</v>
      </c>
      <c r="D551" s="3" t="s">
        <v>1327</v>
      </c>
      <c r="E551" s="3" t="s">
        <v>1054</v>
      </c>
      <c r="F551" s="3">
        <v>0</v>
      </c>
      <c r="G551" s="3">
        <v>2277</v>
      </c>
    </row>
    <row r="552" spans="1:7" x14ac:dyDescent="0.2">
      <c r="A552" s="3" t="s">
        <v>1040</v>
      </c>
      <c r="B552" s="4">
        <v>44592</v>
      </c>
      <c r="C552" s="3" t="s">
        <v>1136</v>
      </c>
      <c r="D552" s="3" t="s">
        <v>1169</v>
      </c>
      <c r="E552" s="3" t="s">
        <v>1080</v>
      </c>
      <c r="F552" s="3">
        <v>2155.16</v>
      </c>
      <c r="G552" s="3">
        <v>15508.6</v>
      </c>
    </row>
    <row r="553" spans="1:7" x14ac:dyDescent="0.2">
      <c r="A553" s="3" t="s">
        <v>1037</v>
      </c>
      <c r="B553" s="4">
        <v>44592</v>
      </c>
      <c r="C553" s="3" t="s">
        <v>1136</v>
      </c>
      <c r="D553" s="3" t="s">
        <v>1169</v>
      </c>
      <c r="E553" s="3" t="s">
        <v>1080</v>
      </c>
      <c r="F553" s="3">
        <v>0</v>
      </c>
      <c r="G553" s="3">
        <v>765</v>
      </c>
    </row>
    <row r="554" spans="1:7" x14ac:dyDescent="0.2">
      <c r="A554" s="3" t="s">
        <v>1040</v>
      </c>
      <c r="B554" s="4">
        <v>44592</v>
      </c>
      <c r="C554" s="3" t="s">
        <v>1136</v>
      </c>
      <c r="D554" s="3" t="s">
        <v>1328</v>
      </c>
      <c r="E554" s="3" t="s">
        <v>1066</v>
      </c>
      <c r="F554" s="3">
        <v>612</v>
      </c>
      <c r="G554" s="3">
        <v>1243.42</v>
      </c>
    </row>
    <row r="555" spans="1:7" x14ac:dyDescent="0.2">
      <c r="A555" s="3" t="s">
        <v>1040</v>
      </c>
      <c r="B555" s="4">
        <v>44592</v>
      </c>
      <c r="C555" s="3" t="s">
        <v>1136</v>
      </c>
      <c r="D555" s="3" t="s">
        <v>1329</v>
      </c>
      <c r="E555" s="3" t="s">
        <v>1089</v>
      </c>
      <c r="F555" s="3">
        <v>28087.5</v>
      </c>
      <c r="G555" s="3">
        <v>139452.17000000001</v>
      </c>
    </row>
    <row r="556" spans="1:7" x14ac:dyDescent="0.2">
      <c r="A556" s="3" t="s">
        <v>1040</v>
      </c>
      <c r="B556" s="4">
        <v>44592</v>
      </c>
      <c r="C556" s="3" t="s">
        <v>1136</v>
      </c>
      <c r="D556" s="3" t="s">
        <v>1199</v>
      </c>
      <c r="E556" s="3" t="s">
        <v>1051</v>
      </c>
      <c r="F556" s="3">
        <v>843.6</v>
      </c>
      <c r="G556" s="3">
        <v>4372.88</v>
      </c>
    </row>
    <row r="557" spans="1:7" x14ac:dyDescent="0.2">
      <c r="A557" s="3" t="s">
        <v>1037</v>
      </c>
      <c r="B557" s="4">
        <v>44592</v>
      </c>
      <c r="C557" s="3" t="s">
        <v>1136</v>
      </c>
      <c r="D557" s="3" t="s">
        <v>1199</v>
      </c>
      <c r="E557" s="3" t="s">
        <v>1038</v>
      </c>
      <c r="F557" s="3">
        <v>2965.61</v>
      </c>
      <c r="G557" s="3">
        <v>24321.65</v>
      </c>
    </row>
    <row r="558" spans="1:7" x14ac:dyDescent="0.2">
      <c r="A558" s="3" t="s">
        <v>1040</v>
      </c>
      <c r="B558" s="4">
        <v>44592</v>
      </c>
      <c r="C558" s="3" t="s">
        <v>1136</v>
      </c>
      <c r="D558" s="3" t="s">
        <v>1222</v>
      </c>
      <c r="E558" s="3" t="s">
        <v>1043</v>
      </c>
      <c r="F558" s="3">
        <v>0</v>
      </c>
      <c r="G558" s="3">
        <v>102654.83</v>
      </c>
    </row>
    <row r="559" spans="1:7" x14ac:dyDescent="0.2">
      <c r="A559" s="3" t="s">
        <v>1037</v>
      </c>
      <c r="B559" s="4">
        <v>44592</v>
      </c>
      <c r="C559" s="3" t="s">
        <v>1136</v>
      </c>
      <c r="D559" s="3" t="s">
        <v>1222</v>
      </c>
      <c r="E559" s="3" t="s">
        <v>1043</v>
      </c>
      <c r="F559" s="3">
        <v>0</v>
      </c>
      <c r="G559" s="3">
        <v>250</v>
      </c>
    </row>
    <row r="560" spans="1:7" x14ac:dyDescent="0.2">
      <c r="A560" s="3" t="s">
        <v>1040</v>
      </c>
      <c r="B560" s="4">
        <v>44592</v>
      </c>
      <c r="C560" s="3" t="s">
        <v>1136</v>
      </c>
      <c r="D560" s="3" t="s">
        <v>1330</v>
      </c>
      <c r="E560" s="3" t="s">
        <v>1091</v>
      </c>
      <c r="F560" s="3">
        <v>149308.54999999999</v>
      </c>
      <c r="G560" s="3">
        <v>1492703.39</v>
      </c>
    </row>
    <row r="561" spans="1:7" x14ac:dyDescent="0.2">
      <c r="A561" s="3" t="s">
        <v>1040</v>
      </c>
      <c r="B561" s="4">
        <v>44592</v>
      </c>
      <c r="C561" s="3" t="s">
        <v>1136</v>
      </c>
      <c r="D561" s="3" t="s">
        <v>1331</v>
      </c>
      <c r="E561" s="3" t="s">
        <v>1332</v>
      </c>
      <c r="F561" s="3">
        <v>0</v>
      </c>
      <c r="G561" s="3">
        <v>35500</v>
      </c>
    </row>
    <row r="562" spans="1:7" x14ac:dyDescent="0.2">
      <c r="A562" s="3" t="s">
        <v>1040</v>
      </c>
      <c r="B562" s="4">
        <v>44592</v>
      </c>
      <c r="C562" s="3" t="s">
        <v>1136</v>
      </c>
      <c r="D562" s="3" t="s">
        <v>1333</v>
      </c>
      <c r="E562" s="3" t="s">
        <v>1058</v>
      </c>
      <c r="F562" s="3">
        <v>0</v>
      </c>
      <c r="G562" s="3">
        <v>1063.2</v>
      </c>
    </row>
    <row r="563" spans="1:7" x14ac:dyDescent="0.2">
      <c r="A563" s="3" t="s">
        <v>1037</v>
      </c>
      <c r="B563" s="4">
        <v>44592</v>
      </c>
      <c r="C563" s="3" t="s">
        <v>1136</v>
      </c>
      <c r="D563" s="3" t="s">
        <v>1138</v>
      </c>
      <c r="E563" s="3" t="s">
        <v>1139</v>
      </c>
      <c r="F563" s="3">
        <v>0</v>
      </c>
      <c r="G563" s="3">
        <v>17000</v>
      </c>
    </row>
    <row r="564" spans="1:7" x14ac:dyDescent="0.2">
      <c r="A564" s="3" t="s">
        <v>1040</v>
      </c>
      <c r="B564" s="4">
        <v>44592</v>
      </c>
      <c r="C564" s="3" t="s">
        <v>1136</v>
      </c>
      <c r="D564" s="3" t="s">
        <v>1334</v>
      </c>
      <c r="E564" s="3" t="s">
        <v>1112</v>
      </c>
      <c r="F564" s="3">
        <v>530.42999999999995</v>
      </c>
      <c r="G564" s="3">
        <v>15681.7</v>
      </c>
    </row>
    <row r="565" spans="1:7" x14ac:dyDescent="0.2">
      <c r="A565" s="3" t="s">
        <v>1037</v>
      </c>
      <c r="B565" s="4">
        <v>44592</v>
      </c>
      <c r="C565" s="3" t="s">
        <v>1136</v>
      </c>
      <c r="D565" s="3" t="s">
        <v>1181</v>
      </c>
      <c r="E565" s="3" t="s">
        <v>1118</v>
      </c>
      <c r="F565" s="3">
        <v>285.26</v>
      </c>
      <c r="G565" s="3">
        <v>4121.05</v>
      </c>
    </row>
    <row r="566" spans="1:7" x14ac:dyDescent="0.2">
      <c r="A566" s="3" t="s">
        <v>1040</v>
      </c>
      <c r="B566" s="4">
        <v>44592</v>
      </c>
      <c r="C566" s="3" t="s">
        <v>1136</v>
      </c>
      <c r="D566" s="3" t="s">
        <v>1335</v>
      </c>
      <c r="E566" s="3" t="s">
        <v>1115</v>
      </c>
      <c r="F566" s="3">
        <v>0</v>
      </c>
      <c r="G566" s="3">
        <v>2000</v>
      </c>
    </row>
    <row r="567" spans="1:7" x14ac:dyDescent="0.2">
      <c r="A567" s="3" t="s">
        <v>1040</v>
      </c>
      <c r="B567" s="4">
        <v>44592</v>
      </c>
      <c r="C567" s="3" t="s">
        <v>1136</v>
      </c>
      <c r="D567" s="3" t="s">
        <v>1336</v>
      </c>
      <c r="E567" s="3" t="s">
        <v>1092</v>
      </c>
      <c r="F567" s="3">
        <v>3426.48</v>
      </c>
      <c r="G567" s="3">
        <v>33710.44</v>
      </c>
    </row>
    <row r="568" spans="1:7" x14ac:dyDescent="0.2">
      <c r="A568" s="3" t="s">
        <v>1040</v>
      </c>
      <c r="B568" s="4">
        <v>44592</v>
      </c>
      <c r="C568" s="3" t="s">
        <v>1136</v>
      </c>
      <c r="D568" s="3" t="s">
        <v>1337</v>
      </c>
      <c r="E568" s="3" t="s">
        <v>1067</v>
      </c>
      <c r="F568" s="3">
        <v>0</v>
      </c>
      <c r="G568" s="3">
        <v>526.32000000000005</v>
      </c>
    </row>
    <row r="569" spans="1:7" x14ac:dyDescent="0.2">
      <c r="A569" s="3" t="s">
        <v>1040</v>
      </c>
      <c r="B569" s="4">
        <v>44592</v>
      </c>
      <c r="C569" s="3" t="s">
        <v>1136</v>
      </c>
      <c r="D569" s="3" t="s">
        <v>1338</v>
      </c>
      <c r="E569" s="3" t="s">
        <v>1097</v>
      </c>
      <c r="F569" s="3">
        <v>459</v>
      </c>
      <c r="G569" s="3">
        <v>3213</v>
      </c>
    </row>
    <row r="570" spans="1:7" x14ac:dyDescent="0.2">
      <c r="A570" s="3" t="s">
        <v>1040</v>
      </c>
      <c r="B570" s="4">
        <v>44592</v>
      </c>
      <c r="C570" s="3" t="s">
        <v>1136</v>
      </c>
      <c r="D570" s="3" t="s">
        <v>1339</v>
      </c>
      <c r="E570" s="3" t="s">
        <v>1061</v>
      </c>
      <c r="F570" s="3">
        <v>0</v>
      </c>
      <c r="G570" s="3">
        <v>9463.01</v>
      </c>
    </row>
    <row r="571" spans="1:7" x14ac:dyDescent="0.2">
      <c r="A571" s="3" t="s">
        <v>1040</v>
      </c>
      <c r="B571" s="4">
        <v>44592</v>
      </c>
      <c r="C571" s="3" t="s">
        <v>1136</v>
      </c>
      <c r="D571" s="3" t="s">
        <v>1340</v>
      </c>
      <c r="E571" s="3" t="s">
        <v>1126</v>
      </c>
      <c r="F571" s="3">
        <v>600</v>
      </c>
      <c r="G571" s="3">
        <v>8100</v>
      </c>
    </row>
    <row r="572" spans="1:7" x14ac:dyDescent="0.2">
      <c r="A572" s="3" t="s">
        <v>1040</v>
      </c>
      <c r="B572" s="4">
        <v>44592</v>
      </c>
      <c r="C572" s="3" t="s">
        <v>1136</v>
      </c>
      <c r="D572" s="3" t="s">
        <v>1341</v>
      </c>
      <c r="E572" s="3" t="s">
        <v>1060</v>
      </c>
      <c r="F572" s="3">
        <v>363</v>
      </c>
      <c r="G572" s="3">
        <v>2076.41</v>
      </c>
    </row>
    <row r="573" spans="1:7" x14ac:dyDescent="0.2">
      <c r="A573" s="3" t="s">
        <v>1037</v>
      </c>
      <c r="B573" s="4">
        <v>44592</v>
      </c>
      <c r="C573" s="3" t="s">
        <v>1136</v>
      </c>
      <c r="D573" s="3" t="s">
        <v>1200</v>
      </c>
      <c r="E573" s="3" t="s">
        <v>1073</v>
      </c>
      <c r="F573" s="3">
        <v>600</v>
      </c>
      <c r="G573" s="3">
        <v>4000</v>
      </c>
    </row>
    <row r="574" spans="1:7" x14ac:dyDescent="0.2">
      <c r="A574" s="3" t="s">
        <v>1037</v>
      </c>
      <c r="B574" s="4">
        <v>44592</v>
      </c>
      <c r="C574" s="3" t="s">
        <v>1136</v>
      </c>
      <c r="D574" s="3" t="s">
        <v>1230</v>
      </c>
      <c r="E574" s="3" t="s">
        <v>1095</v>
      </c>
      <c r="F574" s="3">
        <v>0</v>
      </c>
      <c r="G574" s="3">
        <v>1271.93</v>
      </c>
    </row>
    <row r="575" spans="1:7" x14ac:dyDescent="0.2">
      <c r="A575" s="3" t="s">
        <v>1040</v>
      </c>
      <c r="B575" s="4">
        <v>44592</v>
      </c>
      <c r="C575" s="3" t="s">
        <v>1136</v>
      </c>
      <c r="D575" s="3" t="s">
        <v>1342</v>
      </c>
      <c r="E575" s="3" t="s">
        <v>1076</v>
      </c>
      <c r="F575" s="3">
        <v>0</v>
      </c>
      <c r="G575" s="3">
        <v>450</v>
      </c>
    </row>
    <row r="576" spans="1:7" x14ac:dyDescent="0.2">
      <c r="A576" s="3" t="s">
        <v>1040</v>
      </c>
      <c r="B576" s="4">
        <v>44592</v>
      </c>
      <c r="C576" s="3" t="s">
        <v>1136</v>
      </c>
      <c r="D576" s="3" t="s">
        <v>1343</v>
      </c>
      <c r="E576" s="3" t="s">
        <v>1068</v>
      </c>
      <c r="F576" s="3">
        <v>0</v>
      </c>
      <c r="G576" s="3">
        <v>10273.56</v>
      </c>
    </row>
    <row r="577" spans="1:7" x14ac:dyDescent="0.2">
      <c r="A577" s="3" t="s">
        <v>1040</v>
      </c>
      <c r="B577" s="4">
        <v>44592</v>
      </c>
      <c r="C577" s="3" t="s">
        <v>1136</v>
      </c>
      <c r="D577" s="3" t="s">
        <v>1344</v>
      </c>
      <c r="E577" s="3" t="s">
        <v>1345</v>
      </c>
      <c r="F577" s="3">
        <v>0</v>
      </c>
      <c r="G577" s="3">
        <v>1275</v>
      </c>
    </row>
    <row r="578" spans="1:7" x14ac:dyDescent="0.2">
      <c r="A578" s="3" t="s">
        <v>1040</v>
      </c>
      <c r="B578" s="4">
        <v>44592</v>
      </c>
      <c r="C578" s="3" t="s">
        <v>1136</v>
      </c>
      <c r="D578" s="3" t="s">
        <v>1346</v>
      </c>
      <c r="E578" s="3" t="s">
        <v>1111</v>
      </c>
      <c r="F578" s="3">
        <v>32273.51</v>
      </c>
      <c r="G578" s="3">
        <v>385004.66</v>
      </c>
    </row>
    <row r="579" spans="1:7" x14ac:dyDescent="0.2">
      <c r="A579" s="3" t="s">
        <v>1040</v>
      </c>
      <c r="B579" s="4">
        <v>44592</v>
      </c>
      <c r="C579" s="3" t="s">
        <v>1136</v>
      </c>
      <c r="D579" s="3" t="s">
        <v>1347</v>
      </c>
      <c r="E579" s="3" t="s">
        <v>1075</v>
      </c>
      <c r="F579" s="3">
        <v>1734.63</v>
      </c>
      <c r="G579" s="3">
        <v>18191.36</v>
      </c>
    </row>
    <row r="580" spans="1:7" x14ac:dyDescent="0.2">
      <c r="A580" s="3" t="s">
        <v>1040</v>
      </c>
      <c r="B580" s="4">
        <v>44592</v>
      </c>
      <c r="C580" s="3" t="s">
        <v>1136</v>
      </c>
      <c r="D580" s="3" t="s">
        <v>1348</v>
      </c>
      <c r="E580" s="3" t="s">
        <v>1093</v>
      </c>
      <c r="F580" s="3">
        <v>976.24</v>
      </c>
      <c r="G580" s="3">
        <v>9909.01</v>
      </c>
    </row>
    <row r="581" spans="1:7" x14ac:dyDescent="0.2">
      <c r="A581" s="3" t="s">
        <v>1040</v>
      </c>
      <c r="B581" s="4">
        <v>44592</v>
      </c>
      <c r="C581" s="3" t="s">
        <v>1136</v>
      </c>
      <c r="D581" s="3" t="s">
        <v>1349</v>
      </c>
      <c r="E581" s="3" t="s">
        <v>1098</v>
      </c>
      <c r="F581" s="3">
        <v>976.24</v>
      </c>
      <c r="G581" s="3">
        <v>6637.17</v>
      </c>
    </row>
    <row r="582" spans="1:7" x14ac:dyDescent="0.2">
      <c r="A582" s="3" t="s">
        <v>1040</v>
      </c>
      <c r="B582" s="4">
        <v>44592</v>
      </c>
      <c r="C582" s="3" t="s">
        <v>1136</v>
      </c>
      <c r="D582" s="3" t="s">
        <v>1426</v>
      </c>
      <c r="E582" s="3" t="s">
        <v>1081</v>
      </c>
      <c r="F582" s="3">
        <v>146.78</v>
      </c>
      <c r="G582" s="3">
        <v>146.78</v>
      </c>
    </row>
    <row r="583" spans="1:7" x14ac:dyDescent="0.2">
      <c r="A583" s="3" t="s">
        <v>1040</v>
      </c>
      <c r="B583" s="4">
        <v>44592</v>
      </c>
      <c r="C583" s="3" t="s">
        <v>1136</v>
      </c>
      <c r="D583" s="3" t="s">
        <v>1427</v>
      </c>
      <c r="E583" s="3" t="s">
        <v>1107</v>
      </c>
      <c r="F583" s="3">
        <v>57.78</v>
      </c>
      <c r="G583" s="3">
        <v>57.78</v>
      </c>
    </row>
    <row r="584" spans="1:7" x14ac:dyDescent="0.2">
      <c r="A584" s="3" t="s">
        <v>1037</v>
      </c>
      <c r="B584" s="4">
        <v>44592</v>
      </c>
      <c r="C584" s="3" t="s">
        <v>1140</v>
      </c>
      <c r="D584" s="3" t="s">
        <v>1141</v>
      </c>
      <c r="E584" s="3" t="s">
        <v>1142</v>
      </c>
      <c r="F584" s="3">
        <v>0</v>
      </c>
      <c r="G584" s="3">
        <v>-100</v>
      </c>
    </row>
    <row r="585" spans="1:7" x14ac:dyDescent="0.2">
      <c r="A585" s="3" t="s">
        <v>1040</v>
      </c>
      <c r="B585" s="4">
        <v>44592</v>
      </c>
      <c r="C585" s="3" t="s">
        <v>1140</v>
      </c>
      <c r="D585" s="3" t="s">
        <v>1350</v>
      </c>
      <c r="E585" s="3" t="s">
        <v>1351</v>
      </c>
      <c r="F585" s="3">
        <v>0</v>
      </c>
      <c r="G585" s="3">
        <v>-120</v>
      </c>
    </row>
    <row r="586" spans="1:7" x14ac:dyDescent="0.2">
      <c r="A586" s="3" t="s">
        <v>1040</v>
      </c>
      <c r="B586" s="4">
        <v>44592</v>
      </c>
      <c r="C586" s="3" t="s">
        <v>1140</v>
      </c>
      <c r="D586" s="3" t="s">
        <v>1352</v>
      </c>
      <c r="E586" s="3" t="s">
        <v>1353</v>
      </c>
      <c r="F586" s="3">
        <v>0</v>
      </c>
      <c r="G586" s="3">
        <v>698664.99</v>
      </c>
    </row>
    <row r="587" spans="1:7" x14ac:dyDescent="0.2">
      <c r="A587" s="3" t="s">
        <v>1037</v>
      </c>
      <c r="B587" s="4">
        <v>44592</v>
      </c>
      <c r="C587" s="3" t="s">
        <v>1148</v>
      </c>
      <c r="D587" s="3" t="s">
        <v>1209</v>
      </c>
      <c r="E587" s="3" t="s">
        <v>1210</v>
      </c>
      <c r="F587" s="3">
        <v>0</v>
      </c>
      <c r="G587" s="3">
        <v>19713043.68</v>
      </c>
    </row>
    <row r="588" spans="1:7" x14ac:dyDescent="0.2">
      <c r="A588" s="3" t="s">
        <v>1040</v>
      </c>
      <c r="B588" s="4">
        <v>44592</v>
      </c>
      <c r="C588" s="3" t="s">
        <v>1148</v>
      </c>
      <c r="D588" s="3" t="s">
        <v>1428</v>
      </c>
      <c r="E588" s="3" t="s">
        <v>1429</v>
      </c>
      <c r="F588" s="3">
        <v>-350000</v>
      </c>
      <c r="G588" s="3">
        <v>-350000</v>
      </c>
    </row>
    <row r="589" spans="1:7" x14ac:dyDescent="0.2">
      <c r="A589" s="3" t="s">
        <v>1040</v>
      </c>
      <c r="B589" s="4">
        <v>44592</v>
      </c>
      <c r="C589" s="3" t="s">
        <v>1148</v>
      </c>
      <c r="D589" s="3" t="s">
        <v>1354</v>
      </c>
      <c r="E589" s="3" t="s">
        <v>1355</v>
      </c>
      <c r="F589" s="3">
        <v>0</v>
      </c>
      <c r="G589" s="3">
        <v>-38862.46</v>
      </c>
    </row>
    <row r="590" spans="1:7" x14ac:dyDescent="0.2">
      <c r="A590" s="3" t="s">
        <v>1040</v>
      </c>
      <c r="B590" s="4">
        <v>44592</v>
      </c>
      <c r="C590" s="3" t="s">
        <v>1148</v>
      </c>
      <c r="D590" s="3" t="s">
        <v>1356</v>
      </c>
      <c r="E590" s="3" t="s">
        <v>1357</v>
      </c>
      <c r="F590" s="3">
        <v>0</v>
      </c>
      <c r="G590" s="3">
        <v>4342.5</v>
      </c>
    </row>
    <row r="591" spans="1:7" x14ac:dyDescent="0.2">
      <c r="A591" s="3" t="s">
        <v>1040</v>
      </c>
      <c r="B591" s="4">
        <v>44592</v>
      </c>
      <c r="C591" s="3" t="s">
        <v>1148</v>
      </c>
      <c r="D591" s="3" t="s">
        <v>1358</v>
      </c>
      <c r="E591" s="3" t="s">
        <v>1359</v>
      </c>
      <c r="F591" s="3">
        <v>-470000</v>
      </c>
      <c r="G591" s="3">
        <v>-530000</v>
      </c>
    </row>
    <row r="592" spans="1:7" x14ac:dyDescent="0.2">
      <c r="A592" s="3" t="s">
        <v>1040</v>
      </c>
      <c r="B592" s="4">
        <v>44592</v>
      </c>
      <c r="C592" s="3" t="s">
        <v>1148</v>
      </c>
      <c r="D592" s="3" t="s">
        <v>1360</v>
      </c>
      <c r="E592" s="3" t="s">
        <v>1361</v>
      </c>
      <c r="F592" s="3">
        <v>0</v>
      </c>
      <c r="G592" s="3">
        <v>-29796.99</v>
      </c>
    </row>
    <row r="593" spans="1:7" x14ac:dyDescent="0.2">
      <c r="A593" s="3" t="s">
        <v>1040</v>
      </c>
      <c r="B593" s="4">
        <v>44592</v>
      </c>
      <c r="C593" s="3" t="s">
        <v>1148</v>
      </c>
      <c r="D593" s="3" t="s">
        <v>1362</v>
      </c>
      <c r="E593" s="3" t="s">
        <v>1224</v>
      </c>
      <c r="F593" s="3">
        <v>600</v>
      </c>
      <c r="G593" s="3">
        <v>-33200</v>
      </c>
    </row>
    <row r="594" spans="1:7" x14ac:dyDescent="0.2">
      <c r="A594" s="3" t="s">
        <v>1040</v>
      </c>
      <c r="B594" s="4">
        <v>44592</v>
      </c>
      <c r="C594" s="3" t="s">
        <v>1148</v>
      </c>
      <c r="D594" s="3" t="s">
        <v>1363</v>
      </c>
      <c r="E594" s="3" t="s">
        <v>1364</v>
      </c>
      <c r="F594" s="3">
        <v>-128000</v>
      </c>
      <c r="G594" s="3">
        <v>-178000</v>
      </c>
    </row>
    <row r="595" spans="1:7" x14ac:dyDescent="0.2">
      <c r="A595" s="3" t="s">
        <v>1040</v>
      </c>
      <c r="B595" s="4">
        <v>44592</v>
      </c>
      <c r="C595" s="3" t="s">
        <v>1148</v>
      </c>
      <c r="D595" s="3" t="s">
        <v>1365</v>
      </c>
      <c r="E595" s="3" t="s">
        <v>1366</v>
      </c>
      <c r="F595" s="3">
        <v>600</v>
      </c>
      <c r="G595" s="3">
        <v>-3200</v>
      </c>
    </row>
    <row r="596" spans="1:7" x14ac:dyDescent="0.2">
      <c r="A596" s="3" t="s">
        <v>1040</v>
      </c>
      <c r="B596" s="4">
        <v>44592</v>
      </c>
      <c r="C596" s="3" t="s">
        <v>1148</v>
      </c>
      <c r="D596" s="3" t="s">
        <v>1367</v>
      </c>
      <c r="E596" s="3" t="s">
        <v>1368</v>
      </c>
      <c r="F596" s="3">
        <v>0</v>
      </c>
      <c r="G596" s="3">
        <v>-49000</v>
      </c>
    </row>
    <row r="597" spans="1:7" x14ac:dyDescent="0.2">
      <c r="A597" s="3" t="s">
        <v>1037</v>
      </c>
      <c r="B597" s="4">
        <v>44592</v>
      </c>
      <c r="C597" s="3" t="s">
        <v>1143</v>
      </c>
      <c r="D597" s="3" t="s">
        <v>1146</v>
      </c>
      <c r="E597" s="3" t="s">
        <v>1147</v>
      </c>
      <c r="F597" s="3">
        <v>128000</v>
      </c>
      <c r="G597" s="3">
        <v>178000</v>
      </c>
    </row>
    <row r="598" spans="1:7" x14ac:dyDescent="0.2">
      <c r="A598" s="3" t="s">
        <v>1040</v>
      </c>
      <c r="B598" s="4">
        <v>44592</v>
      </c>
      <c r="C598" s="3" t="s">
        <v>1148</v>
      </c>
      <c r="D598" s="3" t="s">
        <v>1371</v>
      </c>
      <c r="E598" s="3" t="s">
        <v>1372</v>
      </c>
      <c r="F598" s="3">
        <v>0</v>
      </c>
      <c r="G598" s="3">
        <v>120.05</v>
      </c>
    </row>
    <row r="599" spans="1:7" x14ac:dyDescent="0.2">
      <c r="A599" s="3" t="s">
        <v>1040</v>
      </c>
      <c r="B599" s="4">
        <v>44592</v>
      </c>
      <c r="C599" s="3" t="s">
        <v>1143</v>
      </c>
      <c r="D599" s="3" t="s">
        <v>1373</v>
      </c>
      <c r="E599" s="3" t="s">
        <v>1374</v>
      </c>
      <c r="F599" s="3">
        <v>0</v>
      </c>
      <c r="G599" s="3">
        <v>5557.44</v>
      </c>
    </row>
    <row r="600" spans="1:7" x14ac:dyDescent="0.2">
      <c r="A600" s="3" t="s">
        <v>1040</v>
      </c>
      <c r="B600" s="4">
        <v>44592</v>
      </c>
      <c r="C600" s="3" t="s">
        <v>1143</v>
      </c>
      <c r="D600" s="3" t="s">
        <v>1375</v>
      </c>
      <c r="E600" s="3" t="s">
        <v>1376</v>
      </c>
      <c r="F600" s="3">
        <v>0</v>
      </c>
      <c r="G600" s="3">
        <v>-62160</v>
      </c>
    </row>
    <row r="601" spans="1:7" x14ac:dyDescent="0.2">
      <c r="A601" s="3" t="s">
        <v>1040</v>
      </c>
      <c r="B601" s="4">
        <v>44592</v>
      </c>
      <c r="C601" s="3" t="s">
        <v>1148</v>
      </c>
      <c r="D601" s="3" t="s">
        <v>1377</v>
      </c>
      <c r="E601" s="3" t="s">
        <v>1378</v>
      </c>
      <c r="F601" s="3">
        <v>0</v>
      </c>
      <c r="G601" s="3">
        <v>216064.1</v>
      </c>
    </row>
    <row r="602" spans="1:7" x14ac:dyDescent="0.2">
      <c r="A602" s="3" t="s">
        <v>1040</v>
      </c>
      <c r="B602" s="4">
        <v>44592</v>
      </c>
      <c r="C602" s="3" t="s">
        <v>1148</v>
      </c>
      <c r="D602" s="3" t="s">
        <v>1379</v>
      </c>
      <c r="E602" s="3" t="s">
        <v>1380</v>
      </c>
      <c r="F602" s="3">
        <v>0</v>
      </c>
      <c r="G602" s="3">
        <v>-133240</v>
      </c>
    </row>
    <row r="603" spans="1:7" x14ac:dyDescent="0.2">
      <c r="A603" s="3" t="s">
        <v>1040</v>
      </c>
      <c r="B603" s="4">
        <v>44592</v>
      </c>
      <c r="C603" s="3" t="s">
        <v>1148</v>
      </c>
      <c r="D603" s="3" t="s">
        <v>1381</v>
      </c>
      <c r="E603" s="3" t="s">
        <v>1382</v>
      </c>
      <c r="F603" s="3">
        <v>0</v>
      </c>
      <c r="G603" s="3">
        <v>53450.87</v>
      </c>
    </row>
    <row r="604" spans="1:7" x14ac:dyDescent="0.2">
      <c r="A604" s="3" t="s">
        <v>1040</v>
      </c>
      <c r="B604" s="4">
        <v>44592</v>
      </c>
      <c r="C604" s="3" t="s">
        <v>1148</v>
      </c>
      <c r="D604" s="3" t="s">
        <v>1383</v>
      </c>
      <c r="E604" s="3" t="s">
        <v>1384</v>
      </c>
      <c r="F604" s="3">
        <v>-1092.24</v>
      </c>
      <c r="G604" s="3">
        <v>-18473.79</v>
      </c>
    </row>
    <row r="605" spans="1:7" x14ac:dyDescent="0.2">
      <c r="A605" s="3" t="s">
        <v>1040</v>
      </c>
      <c r="B605" s="4">
        <v>44592</v>
      </c>
      <c r="C605" s="3" t="s">
        <v>1148</v>
      </c>
      <c r="D605" s="3" t="s">
        <v>1430</v>
      </c>
      <c r="E605" s="3" t="s">
        <v>1431</v>
      </c>
      <c r="F605" s="3">
        <v>27804</v>
      </c>
      <c r="G605" s="3">
        <v>27804</v>
      </c>
    </row>
    <row r="606" spans="1:7" x14ac:dyDescent="0.2">
      <c r="A606" s="3" t="s">
        <v>1040</v>
      </c>
      <c r="B606" s="4">
        <v>44592</v>
      </c>
      <c r="C606" s="3" t="s">
        <v>1148</v>
      </c>
      <c r="D606" s="3" t="s">
        <v>1385</v>
      </c>
      <c r="E606" s="3" t="s">
        <v>1386</v>
      </c>
      <c r="F606" s="3">
        <v>0</v>
      </c>
      <c r="G606" s="3">
        <v>11600</v>
      </c>
    </row>
    <row r="607" spans="1:7" x14ac:dyDescent="0.2">
      <c r="A607" s="3" t="s">
        <v>1040</v>
      </c>
      <c r="B607" s="4">
        <v>44592</v>
      </c>
      <c r="C607" s="3" t="s">
        <v>1148</v>
      </c>
      <c r="D607" s="3" t="s">
        <v>1387</v>
      </c>
      <c r="E607" s="3" t="s">
        <v>1388</v>
      </c>
      <c r="F607" s="3">
        <v>-193.33</v>
      </c>
      <c r="G607" s="3">
        <v>-773.33</v>
      </c>
    </row>
    <row r="608" spans="1:7" x14ac:dyDescent="0.2">
      <c r="A608" s="3" t="s">
        <v>1037</v>
      </c>
      <c r="B608" s="4">
        <v>44592</v>
      </c>
      <c r="C608" s="3" t="s">
        <v>1148</v>
      </c>
      <c r="D608" s="3" t="s">
        <v>1389</v>
      </c>
      <c r="E608" s="3" t="s">
        <v>1390</v>
      </c>
      <c r="F608" s="3">
        <v>0</v>
      </c>
      <c r="G608" s="3">
        <v>261841.5</v>
      </c>
    </row>
    <row r="609" spans="1:7" x14ac:dyDescent="0.2">
      <c r="A609" s="3" t="s">
        <v>1037</v>
      </c>
      <c r="B609" s="4">
        <v>44592</v>
      </c>
      <c r="C609" s="3" t="s">
        <v>1148</v>
      </c>
      <c r="D609" s="3" t="s">
        <v>1182</v>
      </c>
      <c r="E609" s="3" t="s">
        <v>1183</v>
      </c>
      <c r="F609" s="3">
        <v>0</v>
      </c>
      <c r="G609" s="3">
        <v>26200000</v>
      </c>
    </row>
    <row r="610" spans="1:7" x14ac:dyDescent="0.2">
      <c r="A610" s="3" t="s">
        <v>1037</v>
      </c>
      <c r="B610" s="4">
        <v>44592</v>
      </c>
      <c r="C610" s="3" t="s">
        <v>1148</v>
      </c>
      <c r="D610" s="3" t="s">
        <v>1184</v>
      </c>
      <c r="E610" s="3" t="s">
        <v>1185</v>
      </c>
      <c r="F610" s="3">
        <v>0</v>
      </c>
      <c r="G610" s="3">
        <v>68427</v>
      </c>
    </row>
    <row r="611" spans="1:7" x14ac:dyDescent="0.2">
      <c r="A611" s="3" t="s">
        <v>1037</v>
      </c>
      <c r="B611" s="4">
        <v>44592</v>
      </c>
      <c r="C611" s="3" t="s">
        <v>1148</v>
      </c>
      <c r="D611" s="3" t="s">
        <v>1186</v>
      </c>
      <c r="E611" s="3" t="s">
        <v>1187</v>
      </c>
      <c r="F611" s="3">
        <v>0</v>
      </c>
      <c r="G611" s="3">
        <v>103812</v>
      </c>
    </row>
    <row r="612" spans="1:7" x14ac:dyDescent="0.2">
      <c r="A612" s="3" t="s">
        <v>1037</v>
      </c>
      <c r="B612" s="4">
        <v>44592</v>
      </c>
      <c r="C612" s="3" t="s">
        <v>1148</v>
      </c>
      <c r="D612" s="3" t="s">
        <v>1165</v>
      </c>
      <c r="E612" s="3" t="s">
        <v>1166</v>
      </c>
      <c r="F612" s="3">
        <v>0</v>
      </c>
      <c r="G612" s="3">
        <v>142000</v>
      </c>
    </row>
    <row r="613" spans="1:7" x14ac:dyDescent="0.2">
      <c r="A613" s="3" t="s">
        <v>1037</v>
      </c>
      <c r="B613" s="4">
        <v>44592</v>
      </c>
      <c r="C613" s="3" t="s">
        <v>1148</v>
      </c>
      <c r="D613" s="3" t="s">
        <v>1149</v>
      </c>
      <c r="E613" s="3" t="s">
        <v>1150</v>
      </c>
      <c r="F613" s="3">
        <v>0</v>
      </c>
      <c r="G613" s="3">
        <v>5052916.5</v>
      </c>
    </row>
    <row r="614" spans="1:7" x14ac:dyDescent="0.2">
      <c r="A614" s="3" t="s">
        <v>1037</v>
      </c>
      <c r="B614" s="4">
        <v>44592</v>
      </c>
      <c r="C614" s="3" t="s">
        <v>1148</v>
      </c>
      <c r="D614" s="3" t="s">
        <v>1231</v>
      </c>
      <c r="E614" s="3" t="s">
        <v>1232</v>
      </c>
      <c r="F614" s="3">
        <v>0</v>
      </c>
      <c r="G614" s="3">
        <v>13807.78</v>
      </c>
    </row>
    <row r="615" spans="1:7" x14ac:dyDescent="0.2">
      <c r="A615" s="3" t="s">
        <v>1037</v>
      </c>
      <c r="B615" s="4">
        <v>44592</v>
      </c>
      <c r="C615" s="3" t="s">
        <v>1148</v>
      </c>
      <c r="D615" s="3" t="s">
        <v>1170</v>
      </c>
      <c r="E615" s="3" t="s">
        <v>1171</v>
      </c>
      <c r="F615" s="3">
        <v>1840</v>
      </c>
      <c r="G615" s="3">
        <v>6350</v>
      </c>
    </row>
    <row r="616" spans="1:7" x14ac:dyDescent="0.2">
      <c r="A616" s="3" t="s">
        <v>1037</v>
      </c>
      <c r="B616" s="4">
        <v>44592</v>
      </c>
      <c r="C616" s="3" t="s">
        <v>1148</v>
      </c>
      <c r="D616" s="3" t="s">
        <v>1172</v>
      </c>
      <c r="E616" s="3" t="s">
        <v>1173</v>
      </c>
      <c r="F616" s="3">
        <v>0</v>
      </c>
      <c r="G616" s="3">
        <v>7500</v>
      </c>
    </row>
    <row r="617" spans="1:7" x14ac:dyDescent="0.2">
      <c r="A617" s="3" t="s">
        <v>1037</v>
      </c>
      <c r="B617" s="4">
        <v>44592</v>
      </c>
      <c r="C617" s="3" t="s">
        <v>1148</v>
      </c>
      <c r="D617" s="3" t="s">
        <v>1167</v>
      </c>
      <c r="E617" s="3" t="s">
        <v>1168</v>
      </c>
      <c r="F617" s="3">
        <v>0</v>
      </c>
      <c r="G617" s="3">
        <v>67400</v>
      </c>
    </row>
    <row r="618" spans="1:7" x14ac:dyDescent="0.2">
      <c r="A618" s="3" t="s">
        <v>1037</v>
      </c>
      <c r="B618" s="4">
        <v>44592</v>
      </c>
      <c r="C618" s="3" t="s">
        <v>1148</v>
      </c>
      <c r="D618" s="3" t="s">
        <v>1188</v>
      </c>
      <c r="E618" s="3" t="s">
        <v>1189</v>
      </c>
      <c r="F618" s="3">
        <v>0</v>
      </c>
      <c r="G618" s="3">
        <v>15175</v>
      </c>
    </row>
    <row r="619" spans="1:7" x14ac:dyDescent="0.2">
      <c r="A619" s="3" t="s">
        <v>1037</v>
      </c>
      <c r="B619" s="4">
        <v>44592</v>
      </c>
      <c r="C619" s="3" t="s">
        <v>1148</v>
      </c>
      <c r="D619" s="3" t="s">
        <v>1151</v>
      </c>
      <c r="E619" s="3" t="s">
        <v>1152</v>
      </c>
      <c r="F619" s="3">
        <v>77600.539999999994</v>
      </c>
      <c r="G619" s="3">
        <v>100634.8</v>
      </c>
    </row>
    <row r="620" spans="1:7" x14ac:dyDescent="0.2">
      <c r="A620" s="3" t="s">
        <v>1037</v>
      </c>
      <c r="B620" s="4">
        <v>44592</v>
      </c>
      <c r="C620" s="3" t="s">
        <v>1148</v>
      </c>
      <c r="D620" s="3" t="s">
        <v>1190</v>
      </c>
      <c r="E620" s="3" t="s">
        <v>1191</v>
      </c>
      <c r="F620" s="3">
        <v>518489.22</v>
      </c>
      <c r="G620" s="3">
        <v>2331207.06</v>
      </c>
    </row>
    <row r="621" spans="1:7" x14ac:dyDescent="0.2">
      <c r="A621" s="3" t="s">
        <v>1037</v>
      </c>
      <c r="B621" s="4">
        <v>44592</v>
      </c>
      <c r="C621" s="3" t="s">
        <v>1148</v>
      </c>
      <c r="D621" s="3" t="s">
        <v>1203</v>
      </c>
      <c r="E621" s="3" t="s">
        <v>1204</v>
      </c>
      <c r="F621" s="3">
        <v>0</v>
      </c>
      <c r="G621" s="3">
        <v>782608.07</v>
      </c>
    </row>
    <row r="622" spans="1:7" x14ac:dyDescent="0.2">
      <c r="A622" s="3" t="s">
        <v>1037</v>
      </c>
      <c r="B622" s="4">
        <v>44592</v>
      </c>
      <c r="C622" s="3" t="s">
        <v>1148</v>
      </c>
      <c r="D622" s="3" t="s">
        <v>1174</v>
      </c>
      <c r="E622" s="3" t="s">
        <v>1175</v>
      </c>
      <c r="F622" s="3">
        <v>0</v>
      </c>
      <c r="G622" s="3">
        <v>129550</v>
      </c>
    </row>
    <row r="623" spans="1:7" x14ac:dyDescent="0.2">
      <c r="A623" s="3" t="s">
        <v>1037</v>
      </c>
      <c r="B623" s="4">
        <v>44592</v>
      </c>
      <c r="C623" s="3" t="s">
        <v>1148</v>
      </c>
      <c r="D623" s="3" t="s">
        <v>1176</v>
      </c>
      <c r="E623" s="3" t="s">
        <v>1177</v>
      </c>
      <c r="F623" s="3">
        <v>0</v>
      </c>
      <c r="G623" s="3">
        <v>45000</v>
      </c>
    </row>
    <row r="624" spans="1:7" x14ac:dyDescent="0.2">
      <c r="A624" s="3" t="s">
        <v>1037</v>
      </c>
      <c r="B624" s="4">
        <v>44592</v>
      </c>
      <c r="C624" s="3" t="s">
        <v>1148</v>
      </c>
      <c r="D624" s="3" t="s">
        <v>1227</v>
      </c>
      <c r="E624" s="3" t="s">
        <v>1228</v>
      </c>
      <c r="F624" s="3">
        <v>6000</v>
      </c>
      <c r="G624" s="3">
        <v>48000</v>
      </c>
    </row>
    <row r="625" spans="1:7" x14ac:dyDescent="0.2">
      <c r="A625" s="3" t="s">
        <v>1037</v>
      </c>
      <c r="B625" s="4">
        <v>44592</v>
      </c>
      <c r="C625" s="3" t="s">
        <v>1148</v>
      </c>
      <c r="D625" s="3" t="s">
        <v>1233</v>
      </c>
      <c r="E625" s="3" t="s">
        <v>1234</v>
      </c>
      <c r="F625" s="3">
        <v>48396.87</v>
      </c>
      <c r="G625" s="3">
        <v>627209.14</v>
      </c>
    </row>
    <row r="626" spans="1:7" x14ac:dyDescent="0.2">
      <c r="A626" s="3" t="s">
        <v>1037</v>
      </c>
      <c r="B626" s="4">
        <v>44592</v>
      </c>
      <c r="C626" s="3" t="s">
        <v>1148</v>
      </c>
      <c r="D626" s="3" t="s">
        <v>1391</v>
      </c>
      <c r="E626" s="3" t="s">
        <v>1392</v>
      </c>
      <c r="F626" s="3">
        <v>302206.84999999998</v>
      </c>
      <c r="G626" s="3">
        <v>622274.51</v>
      </c>
    </row>
    <row r="627" spans="1:7" x14ac:dyDescent="0.2">
      <c r="A627" s="3" t="s">
        <v>1040</v>
      </c>
      <c r="B627" s="4">
        <v>44592</v>
      </c>
      <c r="C627" s="3" t="s">
        <v>1148</v>
      </c>
      <c r="D627" s="3" t="s">
        <v>1393</v>
      </c>
      <c r="E627" s="3" t="s">
        <v>1394</v>
      </c>
      <c r="F627" s="3">
        <v>0</v>
      </c>
      <c r="G627" s="3">
        <v>6875.45</v>
      </c>
    </row>
    <row r="628" spans="1:7" x14ac:dyDescent="0.2">
      <c r="A628" s="3" t="s">
        <v>1040</v>
      </c>
      <c r="B628" s="4">
        <v>44592</v>
      </c>
      <c r="C628" s="3" t="s">
        <v>1148</v>
      </c>
      <c r="D628" s="3" t="s">
        <v>1395</v>
      </c>
      <c r="E628" s="3" t="s">
        <v>1396</v>
      </c>
      <c r="F628" s="3">
        <v>875168.84</v>
      </c>
      <c r="G628" s="3">
        <v>2398530.5099999998</v>
      </c>
    </row>
    <row r="629" spans="1:7" x14ac:dyDescent="0.2">
      <c r="A629" s="3" t="s">
        <v>1040</v>
      </c>
      <c r="B629" s="4">
        <v>44592</v>
      </c>
      <c r="C629" s="3" t="s">
        <v>1148</v>
      </c>
      <c r="D629" s="3" t="s">
        <v>1397</v>
      </c>
      <c r="E629" s="3" t="s">
        <v>1398</v>
      </c>
      <c r="F629" s="3">
        <v>-2867.09</v>
      </c>
      <c r="G629" s="3">
        <v>17202.57</v>
      </c>
    </row>
    <row r="630" spans="1:7" x14ac:dyDescent="0.2">
      <c r="A630" s="3" t="s">
        <v>1037</v>
      </c>
      <c r="B630" s="4">
        <v>44592</v>
      </c>
      <c r="C630" s="3" t="s">
        <v>1148</v>
      </c>
      <c r="D630" s="3" t="s">
        <v>1225</v>
      </c>
      <c r="E630" s="3" t="s">
        <v>1226</v>
      </c>
      <c r="F630" s="3">
        <v>0</v>
      </c>
      <c r="G630" s="3">
        <v>300000</v>
      </c>
    </row>
    <row r="631" spans="1:7" x14ac:dyDescent="0.2">
      <c r="A631" s="3" t="s">
        <v>1037</v>
      </c>
      <c r="B631" s="4">
        <v>44592</v>
      </c>
      <c r="C631" s="3" t="s">
        <v>1148</v>
      </c>
      <c r="D631" s="3" t="s">
        <v>1155</v>
      </c>
      <c r="E631" s="3" t="s">
        <v>1156</v>
      </c>
      <c r="F631" s="3">
        <v>-6494.83</v>
      </c>
      <c r="G631" s="3">
        <v>39591.370000000003</v>
      </c>
    </row>
    <row r="632" spans="1:7" x14ac:dyDescent="0.2">
      <c r="A632" s="3" t="s">
        <v>1040</v>
      </c>
      <c r="B632" s="4">
        <v>44592</v>
      </c>
      <c r="C632" s="3" t="s">
        <v>1148</v>
      </c>
      <c r="D632" s="3" t="s">
        <v>1155</v>
      </c>
      <c r="E632" s="3" t="s">
        <v>1401</v>
      </c>
      <c r="F632" s="3">
        <v>-26733.06</v>
      </c>
      <c r="G632" s="3">
        <v>12870.84</v>
      </c>
    </row>
    <row r="633" spans="1:7" x14ac:dyDescent="0.2">
      <c r="A633" s="3" t="s">
        <v>1040</v>
      </c>
      <c r="B633" s="4">
        <v>44592</v>
      </c>
      <c r="C633" s="3" t="s">
        <v>1148</v>
      </c>
      <c r="D633" s="3" t="s">
        <v>1157</v>
      </c>
      <c r="E633" s="3" t="s">
        <v>1402</v>
      </c>
      <c r="F633" s="3">
        <v>960.1</v>
      </c>
      <c r="G633" s="3">
        <v>1006.8</v>
      </c>
    </row>
    <row r="634" spans="1:7" x14ac:dyDescent="0.2">
      <c r="A634" s="3" t="s">
        <v>1040</v>
      </c>
      <c r="B634" s="4">
        <v>44592</v>
      </c>
      <c r="C634" s="3" t="s">
        <v>1148</v>
      </c>
      <c r="D634" s="3" t="s">
        <v>1403</v>
      </c>
      <c r="E634" s="3" t="s">
        <v>1404</v>
      </c>
      <c r="F634" s="3">
        <v>1.98</v>
      </c>
      <c r="G634" s="3">
        <v>507.84</v>
      </c>
    </row>
    <row r="635" spans="1:7" x14ac:dyDescent="0.2">
      <c r="A635" s="3" t="s">
        <v>1037</v>
      </c>
      <c r="B635" s="4">
        <v>44592</v>
      </c>
      <c r="C635" s="3" t="s">
        <v>1148</v>
      </c>
      <c r="D635" s="3" t="s">
        <v>1211</v>
      </c>
      <c r="E635" s="3" t="s">
        <v>1212</v>
      </c>
      <c r="F635" s="3">
        <v>-0.38</v>
      </c>
      <c r="G635" s="3">
        <v>779.47</v>
      </c>
    </row>
    <row r="636" spans="1:7" x14ac:dyDescent="0.2">
      <c r="A636" s="3" t="s">
        <v>1037</v>
      </c>
      <c r="B636" s="4">
        <v>44592</v>
      </c>
      <c r="C636" s="3" t="s">
        <v>1148</v>
      </c>
      <c r="D636" s="3" t="s">
        <v>1213</v>
      </c>
      <c r="E636" s="3" t="s">
        <v>1214</v>
      </c>
      <c r="F636" s="3">
        <v>-1677679.31</v>
      </c>
      <c r="G636" s="3">
        <v>7502655.7999999998</v>
      </c>
    </row>
    <row r="637" spans="1:7" x14ac:dyDescent="0.2">
      <c r="A637" s="3" t="s">
        <v>1040</v>
      </c>
      <c r="B637" s="4">
        <v>44592</v>
      </c>
      <c r="C637" s="3" t="s">
        <v>1143</v>
      </c>
      <c r="D637" s="3" t="s">
        <v>1405</v>
      </c>
      <c r="E637" s="3" t="s">
        <v>1406</v>
      </c>
      <c r="F637" s="3">
        <v>0.01</v>
      </c>
      <c r="G637" s="3">
        <v>-0.01</v>
      </c>
    </row>
    <row r="638" spans="1:7" x14ac:dyDescent="0.2">
      <c r="A638" s="3" t="s">
        <v>1037</v>
      </c>
      <c r="B638" s="4">
        <v>44592</v>
      </c>
      <c r="C638" s="3" t="s">
        <v>1143</v>
      </c>
      <c r="D638" s="3" t="s">
        <v>1405</v>
      </c>
      <c r="E638" s="3" t="s">
        <v>1406</v>
      </c>
      <c r="F638" s="3">
        <v>0</v>
      </c>
      <c r="G638" s="3">
        <v>0.01</v>
      </c>
    </row>
    <row r="639" spans="1:7" x14ac:dyDescent="0.2">
      <c r="A639" s="3" t="s">
        <v>1040</v>
      </c>
      <c r="B639" s="4">
        <v>44592</v>
      </c>
      <c r="C639" s="3" t="s">
        <v>1143</v>
      </c>
      <c r="D639" s="3" t="s">
        <v>1159</v>
      </c>
      <c r="E639" s="3" t="s">
        <v>1160</v>
      </c>
      <c r="F639" s="3">
        <v>32778.03</v>
      </c>
      <c r="G639" s="3">
        <v>-1341008.76</v>
      </c>
    </row>
    <row r="640" spans="1:7" x14ac:dyDescent="0.2">
      <c r="A640" s="3" t="s">
        <v>1037</v>
      </c>
      <c r="B640" s="4">
        <v>44592</v>
      </c>
      <c r="C640" s="3" t="s">
        <v>1143</v>
      </c>
      <c r="D640" s="3" t="s">
        <v>1159</v>
      </c>
      <c r="E640" s="3" t="s">
        <v>1160</v>
      </c>
      <c r="F640" s="3">
        <v>728773</v>
      </c>
      <c r="G640" s="3">
        <v>-45827170.329999998</v>
      </c>
    </row>
    <row r="641" spans="1:7" x14ac:dyDescent="0.2">
      <c r="A641" s="3" t="s">
        <v>1040</v>
      </c>
      <c r="B641" s="4">
        <v>44592</v>
      </c>
      <c r="C641" s="3" t="s">
        <v>1143</v>
      </c>
      <c r="D641" s="3" t="s">
        <v>1407</v>
      </c>
      <c r="E641" s="3" t="s">
        <v>1408</v>
      </c>
      <c r="F641" s="3">
        <v>-5336.82</v>
      </c>
      <c r="G641" s="3">
        <v>-2336.8200000000002</v>
      </c>
    </row>
    <row r="642" spans="1:7" x14ac:dyDescent="0.2">
      <c r="A642" s="3" t="s">
        <v>1040</v>
      </c>
      <c r="B642" s="4">
        <v>44592</v>
      </c>
      <c r="C642" s="3" t="s">
        <v>1143</v>
      </c>
      <c r="D642" s="3" t="s">
        <v>1409</v>
      </c>
      <c r="E642" s="3" t="s">
        <v>1410</v>
      </c>
      <c r="F642" s="3">
        <v>-4332.29</v>
      </c>
      <c r="G642" s="3">
        <v>-35960.620000000003</v>
      </c>
    </row>
    <row r="643" spans="1:7" x14ac:dyDescent="0.2">
      <c r="A643" s="3" t="s">
        <v>1040</v>
      </c>
      <c r="B643" s="4">
        <v>44592</v>
      </c>
      <c r="C643" s="3" t="s">
        <v>1143</v>
      </c>
      <c r="D643" s="3" t="s">
        <v>1432</v>
      </c>
      <c r="E643" s="3" t="s">
        <v>1433</v>
      </c>
      <c r="F643" s="3">
        <v>-204.56</v>
      </c>
      <c r="G643" s="3">
        <v>-204.56</v>
      </c>
    </row>
    <row r="644" spans="1:7" x14ac:dyDescent="0.2">
      <c r="A644" s="3" t="s">
        <v>1040</v>
      </c>
      <c r="B644" s="4">
        <v>44592</v>
      </c>
      <c r="C644" s="3" t="s">
        <v>1143</v>
      </c>
      <c r="D644" s="3" t="s">
        <v>1161</v>
      </c>
      <c r="E644" s="3" t="s">
        <v>1411</v>
      </c>
      <c r="F644" s="3">
        <v>-47934.75</v>
      </c>
      <c r="G644" s="3">
        <v>-739830.77</v>
      </c>
    </row>
    <row r="645" spans="1:7" x14ac:dyDescent="0.2">
      <c r="A645" s="3" t="s">
        <v>1037</v>
      </c>
      <c r="B645" s="4">
        <v>44592</v>
      </c>
      <c r="C645" s="3" t="s">
        <v>1143</v>
      </c>
      <c r="D645" s="3" t="s">
        <v>1161</v>
      </c>
      <c r="E645" s="3" t="s">
        <v>1162</v>
      </c>
      <c r="F645" s="3">
        <v>-193835.89</v>
      </c>
      <c r="G645" s="3">
        <v>785539.05</v>
      </c>
    </row>
    <row r="646" spans="1:7" x14ac:dyDescent="0.2">
      <c r="A646" s="3" t="s">
        <v>1040</v>
      </c>
      <c r="B646" s="4">
        <v>44592</v>
      </c>
      <c r="C646" s="3" t="s">
        <v>1143</v>
      </c>
      <c r="D646" s="3" t="s">
        <v>1412</v>
      </c>
      <c r="E646" s="3" t="s">
        <v>1413</v>
      </c>
      <c r="F646" s="3">
        <v>-5260.33</v>
      </c>
      <c r="G646" s="3">
        <v>2487.8200000000002</v>
      </c>
    </row>
    <row r="647" spans="1:7" x14ac:dyDescent="0.2">
      <c r="A647" s="3" t="s">
        <v>1040</v>
      </c>
      <c r="B647" s="4">
        <v>44592</v>
      </c>
      <c r="C647" s="3" t="s">
        <v>1143</v>
      </c>
      <c r="D647" s="3" t="s">
        <v>1414</v>
      </c>
      <c r="E647" s="3" t="s">
        <v>1415</v>
      </c>
      <c r="F647" s="3">
        <v>0</v>
      </c>
      <c r="G647" s="3">
        <v>-254.99</v>
      </c>
    </row>
    <row r="648" spans="1:7" x14ac:dyDescent="0.2">
      <c r="A648" s="3" t="s">
        <v>1040</v>
      </c>
      <c r="B648" s="4">
        <v>44620</v>
      </c>
      <c r="C648" s="3" t="s">
        <v>1178</v>
      </c>
      <c r="D648" s="3" t="s">
        <v>1416</v>
      </c>
      <c r="E648" s="3" t="s">
        <v>1417</v>
      </c>
      <c r="F648" s="3">
        <v>-86725.09</v>
      </c>
      <c r="G648" s="3">
        <v>-160638.13</v>
      </c>
    </row>
    <row r="649" spans="1:7" x14ac:dyDescent="0.2">
      <c r="A649" s="3" t="s">
        <v>1040</v>
      </c>
      <c r="B649" s="4">
        <v>44620</v>
      </c>
      <c r="C649" s="3" t="s">
        <v>1178</v>
      </c>
      <c r="D649" s="3" t="s">
        <v>1235</v>
      </c>
      <c r="E649" s="3" t="s">
        <v>1236</v>
      </c>
      <c r="F649" s="3">
        <v>-2841528.05</v>
      </c>
      <c r="G649" s="3">
        <v>-17741366.120000001</v>
      </c>
    </row>
    <row r="650" spans="1:7" x14ac:dyDescent="0.2">
      <c r="A650" s="3" t="s">
        <v>1040</v>
      </c>
      <c r="B650" s="4">
        <v>44620</v>
      </c>
      <c r="C650" s="3" t="s">
        <v>1178</v>
      </c>
      <c r="D650" s="3" t="s">
        <v>1237</v>
      </c>
      <c r="E650" s="3" t="s">
        <v>1238</v>
      </c>
      <c r="F650" s="3">
        <v>-483764.47</v>
      </c>
      <c r="G650" s="3">
        <v>-2966308.21</v>
      </c>
    </row>
    <row r="651" spans="1:7" x14ac:dyDescent="0.2">
      <c r="A651" s="3" t="s">
        <v>1040</v>
      </c>
      <c r="B651" s="4">
        <v>44620</v>
      </c>
      <c r="C651" s="3" t="s">
        <v>1178</v>
      </c>
      <c r="D651" s="3" t="s">
        <v>1239</v>
      </c>
      <c r="E651" s="3" t="s">
        <v>1240</v>
      </c>
      <c r="F651" s="3">
        <v>0</v>
      </c>
      <c r="G651" s="3">
        <v>387.08</v>
      </c>
    </row>
    <row r="652" spans="1:7" x14ac:dyDescent="0.2">
      <c r="A652" s="3" t="s">
        <v>1040</v>
      </c>
      <c r="B652" s="4">
        <v>44620</v>
      </c>
      <c r="C652" s="3" t="s">
        <v>1178</v>
      </c>
      <c r="D652" s="3" t="s">
        <v>1241</v>
      </c>
      <c r="E652" s="3" t="s">
        <v>1242</v>
      </c>
      <c r="F652" s="3">
        <v>-3490.94</v>
      </c>
      <c r="G652" s="3">
        <v>-10472.82</v>
      </c>
    </row>
    <row r="653" spans="1:7" x14ac:dyDescent="0.2">
      <c r="A653" s="3" t="s">
        <v>1037</v>
      </c>
      <c r="B653" s="4">
        <v>44620</v>
      </c>
      <c r="C653" s="3" t="s">
        <v>1178</v>
      </c>
      <c r="D653" s="3" t="s">
        <v>1207</v>
      </c>
      <c r="E653" s="3" t="s">
        <v>1208</v>
      </c>
      <c r="F653" s="3">
        <v>2150682.83</v>
      </c>
      <c r="G653" s="3">
        <v>-17562360.850000001</v>
      </c>
    </row>
    <row r="654" spans="1:7" x14ac:dyDescent="0.2">
      <c r="A654" s="3" t="s">
        <v>1037</v>
      </c>
      <c r="B654" s="4">
        <v>44620</v>
      </c>
      <c r="C654" s="3" t="s">
        <v>1136</v>
      </c>
      <c r="D654" s="3" t="s">
        <v>1215</v>
      </c>
      <c r="E654" s="3" t="s">
        <v>1216</v>
      </c>
      <c r="F654" s="3">
        <v>0</v>
      </c>
      <c r="G654" s="3">
        <v>9814</v>
      </c>
    </row>
    <row r="655" spans="1:7" x14ac:dyDescent="0.2">
      <c r="A655" s="3" t="s">
        <v>1040</v>
      </c>
      <c r="B655" s="4">
        <v>44620</v>
      </c>
      <c r="C655" s="3" t="s">
        <v>1136</v>
      </c>
      <c r="D655" s="3" t="s">
        <v>1243</v>
      </c>
      <c r="E655" s="3" t="s">
        <v>1244</v>
      </c>
      <c r="F655" s="3">
        <v>0</v>
      </c>
      <c r="G655" s="3">
        <v>1207.3499999999999</v>
      </c>
    </row>
    <row r="656" spans="1:7" x14ac:dyDescent="0.2">
      <c r="A656" s="3" t="s">
        <v>1040</v>
      </c>
      <c r="B656" s="4">
        <v>44620</v>
      </c>
      <c r="C656" s="3" t="s">
        <v>1136</v>
      </c>
      <c r="D656" s="3" t="s">
        <v>1245</v>
      </c>
      <c r="E656" s="3" t="s">
        <v>1246</v>
      </c>
      <c r="F656" s="3">
        <v>0</v>
      </c>
      <c r="G656" s="3">
        <v>4850</v>
      </c>
    </row>
    <row r="657" spans="1:7" x14ac:dyDescent="0.2">
      <c r="A657" s="3" t="s">
        <v>1040</v>
      </c>
      <c r="B657" s="4">
        <v>44620</v>
      </c>
      <c r="C657" s="3" t="s">
        <v>1136</v>
      </c>
      <c r="D657" s="3" t="s">
        <v>1247</v>
      </c>
      <c r="E657" s="3" t="s">
        <v>1248</v>
      </c>
      <c r="F657" s="3">
        <v>0</v>
      </c>
      <c r="G657" s="3">
        <v>3900</v>
      </c>
    </row>
    <row r="658" spans="1:7" x14ac:dyDescent="0.2">
      <c r="A658" s="3" t="s">
        <v>1040</v>
      </c>
      <c r="B658" s="4">
        <v>44620</v>
      </c>
      <c r="C658" s="3" t="s">
        <v>1136</v>
      </c>
      <c r="D658" s="3" t="s">
        <v>1434</v>
      </c>
      <c r="E658" s="3" t="s">
        <v>1435</v>
      </c>
      <c r="F658" s="3">
        <v>9290</v>
      </c>
      <c r="G658" s="3">
        <v>9290</v>
      </c>
    </row>
    <row r="659" spans="1:7" x14ac:dyDescent="0.2">
      <c r="A659" s="3" t="s">
        <v>1040</v>
      </c>
      <c r="B659" s="4">
        <v>44620</v>
      </c>
      <c r="C659" s="3" t="s">
        <v>1136</v>
      </c>
      <c r="D659" s="3" t="s">
        <v>1249</v>
      </c>
      <c r="E659" s="3" t="s">
        <v>1250</v>
      </c>
      <c r="F659" s="3">
        <v>2059518.81</v>
      </c>
      <c r="G659" s="3">
        <v>15328368.1</v>
      </c>
    </row>
    <row r="660" spans="1:7" x14ac:dyDescent="0.2">
      <c r="A660" s="3" t="s">
        <v>1040</v>
      </c>
      <c r="B660" s="4">
        <v>44620</v>
      </c>
      <c r="C660" s="3" t="s">
        <v>1136</v>
      </c>
      <c r="D660" s="3" t="s">
        <v>1251</v>
      </c>
      <c r="E660" s="3" t="s">
        <v>1252</v>
      </c>
      <c r="F660" s="3">
        <v>49740.59</v>
      </c>
      <c r="G660" s="3">
        <v>399319.19</v>
      </c>
    </row>
    <row r="661" spans="1:7" x14ac:dyDescent="0.2">
      <c r="A661" s="3" t="s">
        <v>1040</v>
      </c>
      <c r="B661" s="4">
        <v>44620</v>
      </c>
      <c r="C661" s="3" t="s">
        <v>1136</v>
      </c>
      <c r="D661" s="3" t="s">
        <v>1253</v>
      </c>
      <c r="E661" s="3" t="s">
        <v>1254</v>
      </c>
      <c r="F661" s="3">
        <v>2867.1</v>
      </c>
      <c r="G661" s="3">
        <v>20069.650000000001</v>
      </c>
    </row>
    <row r="662" spans="1:7" x14ac:dyDescent="0.2">
      <c r="A662" s="3" t="s">
        <v>1040</v>
      </c>
      <c r="B662" s="4">
        <v>44620</v>
      </c>
      <c r="C662" s="3" t="s">
        <v>1136</v>
      </c>
      <c r="D662" s="3" t="s">
        <v>1255</v>
      </c>
      <c r="E662" s="3" t="s">
        <v>1256</v>
      </c>
      <c r="F662" s="3">
        <v>292.58</v>
      </c>
      <c r="G662" s="3">
        <v>1121.02</v>
      </c>
    </row>
    <row r="663" spans="1:7" x14ac:dyDescent="0.2">
      <c r="A663" s="3" t="s">
        <v>1040</v>
      </c>
      <c r="B663" s="4">
        <v>44620</v>
      </c>
      <c r="C663" s="3" t="s">
        <v>1136</v>
      </c>
      <c r="D663" s="3" t="s">
        <v>1257</v>
      </c>
      <c r="E663" s="3" t="s">
        <v>1258</v>
      </c>
      <c r="F663" s="3">
        <v>42509.65</v>
      </c>
      <c r="G663" s="3">
        <v>92009.65</v>
      </c>
    </row>
    <row r="664" spans="1:7" x14ac:dyDescent="0.2">
      <c r="A664" s="3" t="s">
        <v>1040</v>
      </c>
      <c r="B664" s="4">
        <v>44620</v>
      </c>
      <c r="C664" s="3" t="s">
        <v>1136</v>
      </c>
      <c r="D664" s="3" t="s">
        <v>1259</v>
      </c>
      <c r="E664" s="3" t="s">
        <v>1260</v>
      </c>
      <c r="F664" s="3">
        <v>3655</v>
      </c>
      <c r="G664" s="3">
        <v>38828.36</v>
      </c>
    </row>
    <row r="665" spans="1:7" x14ac:dyDescent="0.2">
      <c r="A665" s="3" t="s">
        <v>1040</v>
      </c>
      <c r="B665" s="4">
        <v>44620</v>
      </c>
      <c r="C665" s="3" t="s">
        <v>1136</v>
      </c>
      <c r="D665" s="3" t="s">
        <v>1261</v>
      </c>
      <c r="E665" s="3" t="s">
        <v>1262</v>
      </c>
      <c r="F665" s="3">
        <v>1951.3</v>
      </c>
      <c r="G665" s="3">
        <v>15796.19</v>
      </c>
    </row>
    <row r="666" spans="1:7" x14ac:dyDescent="0.2">
      <c r="A666" s="3" t="s">
        <v>1040</v>
      </c>
      <c r="B666" s="4">
        <v>44620</v>
      </c>
      <c r="C666" s="3" t="s">
        <v>1136</v>
      </c>
      <c r="D666" s="3" t="s">
        <v>1263</v>
      </c>
      <c r="E666" s="3" t="s">
        <v>1264</v>
      </c>
      <c r="F666" s="3">
        <v>0</v>
      </c>
      <c r="G666" s="3">
        <v>15000</v>
      </c>
    </row>
    <row r="667" spans="1:7" x14ac:dyDescent="0.2">
      <c r="A667" s="3" t="s">
        <v>1040</v>
      </c>
      <c r="B667" s="4">
        <v>44620</v>
      </c>
      <c r="C667" s="3" t="s">
        <v>1136</v>
      </c>
      <c r="D667" s="3" t="s">
        <v>1265</v>
      </c>
      <c r="E667" s="3" t="s">
        <v>1266</v>
      </c>
      <c r="F667" s="3">
        <v>0</v>
      </c>
      <c r="G667" s="3">
        <v>691.29</v>
      </c>
    </row>
    <row r="668" spans="1:7" x14ac:dyDescent="0.2">
      <c r="A668" s="3" t="s">
        <v>1040</v>
      </c>
      <c r="B668" s="4">
        <v>44620</v>
      </c>
      <c r="C668" s="3" t="s">
        <v>1136</v>
      </c>
      <c r="D668" s="3" t="s">
        <v>1267</v>
      </c>
      <c r="E668" s="3" t="s">
        <v>1268</v>
      </c>
      <c r="F668" s="3">
        <v>6701.2</v>
      </c>
      <c r="G668" s="3">
        <v>27618.92</v>
      </c>
    </row>
    <row r="669" spans="1:7" x14ac:dyDescent="0.2">
      <c r="A669" s="3" t="s">
        <v>1040</v>
      </c>
      <c r="B669" s="4">
        <v>44620</v>
      </c>
      <c r="C669" s="3" t="s">
        <v>1136</v>
      </c>
      <c r="D669" s="3" t="s">
        <v>1269</v>
      </c>
      <c r="E669" s="3" t="s">
        <v>1270</v>
      </c>
      <c r="F669" s="3">
        <v>3763.85</v>
      </c>
      <c r="G669" s="3">
        <v>10101.06</v>
      </c>
    </row>
    <row r="670" spans="1:7" x14ac:dyDescent="0.2">
      <c r="A670" s="3" t="s">
        <v>1040</v>
      </c>
      <c r="B670" s="4">
        <v>44620</v>
      </c>
      <c r="C670" s="3" t="s">
        <v>1136</v>
      </c>
      <c r="D670" s="3" t="s">
        <v>1271</v>
      </c>
      <c r="E670" s="3" t="s">
        <v>1272</v>
      </c>
      <c r="F670" s="3">
        <v>0</v>
      </c>
      <c r="G670" s="3">
        <v>24820</v>
      </c>
    </row>
    <row r="671" spans="1:7" x14ac:dyDescent="0.2">
      <c r="A671" s="3" t="s">
        <v>1040</v>
      </c>
      <c r="B671" s="4">
        <v>44620</v>
      </c>
      <c r="C671" s="3" t="s">
        <v>1136</v>
      </c>
      <c r="D671" s="3" t="s">
        <v>1273</v>
      </c>
      <c r="E671" s="3" t="s">
        <v>1274</v>
      </c>
      <c r="F671" s="3">
        <v>0</v>
      </c>
      <c r="G671" s="3">
        <v>24889.96</v>
      </c>
    </row>
    <row r="672" spans="1:7" x14ac:dyDescent="0.2">
      <c r="A672" s="3" t="s">
        <v>1040</v>
      </c>
      <c r="B672" s="4">
        <v>44620</v>
      </c>
      <c r="C672" s="3" t="s">
        <v>1136</v>
      </c>
      <c r="D672" s="3" t="s">
        <v>1275</v>
      </c>
      <c r="E672" s="3" t="s">
        <v>1276</v>
      </c>
      <c r="F672" s="3">
        <v>0</v>
      </c>
      <c r="G672" s="3">
        <v>2783.31</v>
      </c>
    </row>
    <row r="673" spans="1:7" x14ac:dyDescent="0.2">
      <c r="A673" s="3" t="s">
        <v>1040</v>
      </c>
      <c r="B673" s="4">
        <v>44620</v>
      </c>
      <c r="C673" s="3" t="s">
        <v>1136</v>
      </c>
      <c r="D673" s="3" t="s">
        <v>1277</v>
      </c>
      <c r="E673" s="3" t="s">
        <v>1278</v>
      </c>
      <c r="F673" s="3">
        <v>0</v>
      </c>
      <c r="G673" s="3">
        <v>15997.39</v>
      </c>
    </row>
    <row r="674" spans="1:7" x14ac:dyDescent="0.2">
      <c r="A674" s="3" t="s">
        <v>1040</v>
      </c>
      <c r="B674" s="4">
        <v>44620</v>
      </c>
      <c r="C674" s="3" t="s">
        <v>1136</v>
      </c>
      <c r="D674" s="3" t="s">
        <v>1279</v>
      </c>
      <c r="E674" s="3" t="s">
        <v>1280</v>
      </c>
      <c r="F674" s="3">
        <v>0</v>
      </c>
      <c r="G674" s="3">
        <v>450</v>
      </c>
    </row>
    <row r="675" spans="1:7" x14ac:dyDescent="0.2">
      <c r="A675" s="3" t="s">
        <v>1040</v>
      </c>
      <c r="B675" s="4">
        <v>44620</v>
      </c>
      <c r="C675" s="3" t="s">
        <v>1136</v>
      </c>
      <c r="D675" s="3" t="s">
        <v>1281</v>
      </c>
      <c r="E675" s="3" t="s">
        <v>1282</v>
      </c>
      <c r="F675" s="3">
        <v>4400</v>
      </c>
      <c r="G675" s="3">
        <v>8350</v>
      </c>
    </row>
    <row r="676" spans="1:7" x14ac:dyDescent="0.2">
      <c r="A676" s="3" t="s">
        <v>1040</v>
      </c>
      <c r="B676" s="4">
        <v>44620</v>
      </c>
      <c r="C676" s="3" t="s">
        <v>1136</v>
      </c>
      <c r="D676" s="3" t="s">
        <v>1283</v>
      </c>
      <c r="E676" s="3" t="s">
        <v>1284</v>
      </c>
      <c r="F676" s="3">
        <v>1793.11</v>
      </c>
      <c r="G676" s="3">
        <v>2693.11</v>
      </c>
    </row>
    <row r="677" spans="1:7" x14ac:dyDescent="0.2">
      <c r="A677" s="3" t="s">
        <v>1040</v>
      </c>
      <c r="B677" s="4">
        <v>44620</v>
      </c>
      <c r="C677" s="3" t="s">
        <v>1136</v>
      </c>
      <c r="D677" s="3" t="s">
        <v>1285</v>
      </c>
      <c r="E677" s="3" t="s">
        <v>1286</v>
      </c>
      <c r="F677" s="3">
        <v>0</v>
      </c>
      <c r="G677" s="3">
        <v>2233.79</v>
      </c>
    </row>
    <row r="678" spans="1:7" x14ac:dyDescent="0.2">
      <c r="A678" s="3" t="s">
        <v>1040</v>
      </c>
      <c r="B678" s="4">
        <v>44620</v>
      </c>
      <c r="C678" s="3" t="s">
        <v>1136</v>
      </c>
      <c r="D678" s="3" t="s">
        <v>1418</v>
      </c>
      <c r="E678" s="3" t="s">
        <v>1419</v>
      </c>
      <c r="F678" s="3">
        <v>124636.84</v>
      </c>
      <c r="G678" s="3">
        <v>154088.35</v>
      </c>
    </row>
    <row r="679" spans="1:7" x14ac:dyDescent="0.2">
      <c r="A679" s="3" t="s">
        <v>1040</v>
      </c>
      <c r="B679" s="4">
        <v>44620</v>
      </c>
      <c r="C679" s="3" t="s">
        <v>1136</v>
      </c>
      <c r="D679" s="3" t="s">
        <v>1420</v>
      </c>
      <c r="E679" s="3" t="s">
        <v>1421</v>
      </c>
      <c r="F679" s="3">
        <v>43190.559999999998</v>
      </c>
      <c r="G679" s="3">
        <v>68008.83</v>
      </c>
    </row>
    <row r="680" spans="1:7" x14ac:dyDescent="0.2">
      <c r="A680" s="3" t="s">
        <v>1040</v>
      </c>
      <c r="B680" s="4">
        <v>44620</v>
      </c>
      <c r="C680" s="3" t="s">
        <v>1136</v>
      </c>
      <c r="D680" s="3" t="s">
        <v>1422</v>
      </c>
      <c r="E680" s="3" t="s">
        <v>1423</v>
      </c>
      <c r="F680" s="3">
        <v>5331.45</v>
      </c>
      <c r="G680" s="3">
        <v>8516.61</v>
      </c>
    </row>
    <row r="681" spans="1:7" x14ac:dyDescent="0.2">
      <c r="A681" s="3" t="s">
        <v>1040</v>
      </c>
      <c r="B681" s="4">
        <v>44620</v>
      </c>
      <c r="C681" s="3" t="s">
        <v>1136</v>
      </c>
      <c r="D681" s="3" t="s">
        <v>1436</v>
      </c>
      <c r="E681" s="3" t="s">
        <v>1437</v>
      </c>
      <c r="F681" s="3">
        <v>1085.22</v>
      </c>
      <c r="G681" s="3">
        <v>1085.22</v>
      </c>
    </row>
    <row r="682" spans="1:7" x14ac:dyDescent="0.2">
      <c r="A682" s="3" t="s">
        <v>1040</v>
      </c>
      <c r="B682" s="4">
        <v>44620</v>
      </c>
      <c r="C682" s="3" t="s">
        <v>1178</v>
      </c>
      <c r="D682" s="3" t="s">
        <v>1287</v>
      </c>
      <c r="E682" s="3" t="s">
        <v>1288</v>
      </c>
      <c r="F682" s="3">
        <v>0</v>
      </c>
      <c r="G682" s="3">
        <v>4.3600000000000003</v>
      </c>
    </row>
    <row r="683" spans="1:7" x14ac:dyDescent="0.2">
      <c r="A683" s="3" t="s">
        <v>1040</v>
      </c>
      <c r="B683" s="4">
        <v>44620</v>
      </c>
      <c r="C683" s="3" t="s">
        <v>1136</v>
      </c>
      <c r="D683" s="3" t="s">
        <v>1289</v>
      </c>
      <c r="E683" s="3" t="s">
        <v>1290</v>
      </c>
      <c r="F683" s="3">
        <v>0</v>
      </c>
      <c r="G683" s="3">
        <v>83.48</v>
      </c>
    </row>
    <row r="684" spans="1:7" x14ac:dyDescent="0.2">
      <c r="A684" s="3" t="s">
        <v>1040</v>
      </c>
      <c r="B684" s="4">
        <v>44620</v>
      </c>
      <c r="C684" s="3" t="s">
        <v>1178</v>
      </c>
      <c r="D684" s="3" t="s">
        <v>1291</v>
      </c>
      <c r="E684" s="3" t="s">
        <v>1292</v>
      </c>
      <c r="F684" s="3">
        <v>-1.8</v>
      </c>
      <c r="G684" s="3">
        <v>-9.64</v>
      </c>
    </row>
    <row r="685" spans="1:7" x14ac:dyDescent="0.2">
      <c r="A685" s="3" t="s">
        <v>1037</v>
      </c>
      <c r="B685" s="4">
        <v>44620</v>
      </c>
      <c r="C685" s="3" t="s">
        <v>1178</v>
      </c>
      <c r="D685" s="3" t="s">
        <v>1179</v>
      </c>
      <c r="E685" s="3" t="s">
        <v>1180</v>
      </c>
      <c r="F685" s="3">
        <v>0</v>
      </c>
      <c r="G685" s="3">
        <v>-1245</v>
      </c>
    </row>
    <row r="686" spans="1:7" x14ac:dyDescent="0.2">
      <c r="A686" s="3" t="s">
        <v>1037</v>
      </c>
      <c r="B686" s="4">
        <v>44620</v>
      </c>
      <c r="C686" s="3" t="s">
        <v>1178</v>
      </c>
      <c r="D686" s="3" t="s">
        <v>1192</v>
      </c>
      <c r="E686" s="3" t="s">
        <v>1193</v>
      </c>
      <c r="F686" s="3">
        <v>0</v>
      </c>
      <c r="G686" s="3">
        <v>-149149.4</v>
      </c>
    </row>
    <row r="687" spans="1:7" x14ac:dyDescent="0.2">
      <c r="A687" s="3" t="s">
        <v>1037</v>
      </c>
      <c r="B687" s="4">
        <v>44620</v>
      </c>
      <c r="C687" s="3" t="s">
        <v>1178</v>
      </c>
      <c r="D687" s="3" t="s">
        <v>1217</v>
      </c>
      <c r="E687" s="3" t="s">
        <v>1218</v>
      </c>
      <c r="F687" s="3">
        <v>-17929.61</v>
      </c>
      <c r="G687" s="3">
        <v>-158992.44</v>
      </c>
    </row>
    <row r="688" spans="1:7" x14ac:dyDescent="0.2">
      <c r="A688" s="3" t="s">
        <v>1037</v>
      </c>
      <c r="B688" s="4">
        <v>44620</v>
      </c>
      <c r="C688" s="3" t="s">
        <v>1136</v>
      </c>
      <c r="D688" s="3" t="s">
        <v>1194</v>
      </c>
      <c r="E688" s="3" t="s">
        <v>1094</v>
      </c>
      <c r="F688" s="3">
        <v>0</v>
      </c>
      <c r="G688" s="3">
        <v>100</v>
      </c>
    </row>
    <row r="689" spans="1:7" x14ac:dyDescent="0.2">
      <c r="A689" s="3" t="s">
        <v>1040</v>
      </c>
      <c r="B689" s="4">
        <v>44620</v>
      </c>
      <c r="C689" s="3" t="s">
        <v>1136</v>
      </c>
      <c r="D689" s="3" t="s">
        <v>1293</v>
      </c>
      <c r="E689" s="3" t="s">
        <v>1041</v>
      </c>
      <c r="F689" s="3">
        <v>0</v>
      </c>
      <c r="G689" s="3">
        <v>2215</v>
      </c>
    </row>
    <row r="690" spans="1:7" x14ac:dyDescent="0.2">
      <c r="A690" s="3" t="s">
        <v>1040</v>
      </c>
      <c r="B690" s="4">
        <v>44620</v>
      </c>
      <c r="C690" s="3" t="s">
        <v>1136</v>
      </c>
      <c r="D690" s="3" t="s">
        <v>1294</v>
      </c>
      <c r="E690" s="3" t="s">
        <v>1056</v>
      </c>
      <c r="F690" s="3">
        <v>13870</v>
      </c>
      <c r="G690" s="3">
        <v>17995</v>
      </c>
    </row>
    <row r="691" spans="1:7" x14ac:dyDescent="0.2">
      <c r="A691" s="3" t="s">
        <v>1040</v>
      </c>
      <c r="B691" s="4">
        <v>44620</v>
      </c>
      <c r="C691" s="3" t="s">
        <v>1136</v>
      </c>
      <c r="D691" s="3" t="s">
        <v>1295</v>
      </c>
      <c r="E691" s="3" t="s">
        <v>1296</v>
      </c>
      <c r="F691" s="3">
        <v>0</v>
      </c>
      <c r="G691" s="3">
        <v>5575</v>
      </c>
    </row>
    <row r="692" spans="1:7" x14ac:dyDescent="0.2">
      <c r="A692" s="3" t="s">
        <v>1040</v>
      </c>
      <c r="B692" s="4">
        <v>44620</v>
      </c>
      <c r="C692" s="3" t="s">
        <v>1136</v>
      </c>
      <c r="D692" s="3" t="s">
        <v>1297</v>
      </c>
      <c r="E692" s="3" t="s">
        <v>1298</v>
      </c>
      <c r="F692" s="3">
        <v>0</v>
      </c>
      <c r="G692" s="3">
        <v>107300</v>
      </c>
    </row>
    <row r="693" spans="1:7" x14ac:dyDescent="0.2">
      <c r="A693" s="3" t="s">
        <v>1040</v>
      </c>
      <c r="B693" s="4">
        <v>44620</v>
      </c>
      <c r="C693" s="3" t="s">
        <v>1136</v>
      </c>
      <c r="D693" s="3" t="s">
        <v>1299</v>
      </c>
      <c r="E693" s="3" t="s">
        <v>1300</v>
      </c>
      <c r="F693" s="3">
        <v>0</v>
      </c>
      <c r="G693" s="3">
        <v>1847.5</v>
      </c>
    </row>
    <row r="694" spans="1:7" x14ac:dyDescent="0.2">
      <c r="A694" s="3" t="s">
        <v>1040</v>
      </c>
      <c r="B694" s="4">
        <v>44620</v>
      </c>
      <c r="C694" s="3" t="s">
        <v>1136</v>
      </c>
      <c r="D694" s="3" t="s">
        <v>1301</v>
      </c>
      <c r="E694" s="3" t="s">
        <v>1302</v>
      </c>
      <c r="F694" s="3">
        <v>0</v>
      </c>
      <c r="G694" s="3">
        <v>51000</v>
      </c>
    </row>
    <row r="695" spans="1:7" x14ac:dyDescent="0.2">
      <c r="A695" s="3" t="s">
        <v>1040</v>
      </c>
      <c r="B695" s="4">
        <v>44620</v>
      </c>
      <c r="C695" s="3" t="s">
        <v>1136</v>
      </c>
      <c r="D695" s="3" t="s">
        <v>1303</v>
      </c>
      <c r="E695" s="3" t="s">
        <v>1304</v>
      </c>
      <c r="F695" s="3">
        <v>0</v>
      </c>
      <c r="G695" s="3">
        <v>190600</v>
      </c>
    </row>
    <row r="696" spans="1:7" x14ac:dyDescent="0.2">
      <c r="A696" s="3" t="s">
        <v>1037</v>
      </c>
      <c r="B696" s="4">
        <v>44620</v>
      </c>
      <c r="C696" s="3" t="s">
        <v>1136</v>
      </c>
      <c r="D696" s="3" t="s">
        <v>1438</v>
      </c>
      <c r="E696" s="3" t="s">
        <v>1439</v>
      </c>
      <c r="F696" s="3">
        <v>639.13</v>
      </c>
      <c r="G696" s="3">
        <v>639.13</v>
      </c>
    </row>
    <row r="697" spans="1:7" x14ac:dyDescent="0.2">
      <c r="A697" s="3" t="s">
        <v>1040</v>
      </c>
      <c r="B697" s="4">
        <v>44620</v>
      </c>
      <c r="C697" s="3" t="s">
        <v>1136</v>
      </c>
      <c r="D697" s="3" t="s">
        <v>1305</v>
      </c>
      <c r="E697" s="3" t="s">
        <v>1306</v>
      </c>
      <c r="F697" s="3">
        <v>3913.04</v>
      </c>
      <c r="G697" s="3">
        <v>9065.5400000000009</v>
      </c>
    </row>
    <row r="698" spans="1:7" x14ac:dyDescent="0.2">
      <c r="A698" s="3" t="s">
        <v>1040</v>
      </c>
      <c r="B698" s="4">
        <v>44620</v>
      </c>
      <c r="C698" s="3" t="s">
        <v>1136</v>
      </c>
      <c r="D698" s="3" t="s">
        <v>1137</v>
      </c>
      <c r="E698" s="3" t="s">
        <v>1047</v>
      </c>
      <c r="F698" s="3">
        <v>0</v>
      </c>
      <c r="G698" s="3">
        <v>13699</v>
      </c>
    </row>
    <row r="699" spans="1:7" x14ac:dyDescent="0.2">
      <c r="A699" s="3" t="s">
        <v>1037</v>
      </c>
      <c r="B699" s="4">
        <v>44620</v>
      </c>
      <c r="C699" s="3" t="s">
        <v>1136</v>
      </c>
      <c r="D699" s="3" t="s">
        <v>1137</v>
      </c>
      <c r="E699" s="3" t="s">
        <v>1047</v>
      </c>
      <c r="F699" s="3">
        <v>10510</v>
      </c>
      <c r="G699" s="3">
        <v>73880.02</v>
      </c>
    </row>
    <row r="700" spans="1:7" x14ac:dyDescent="0.2">
      <c r="A700" s="3" t="s">
        <v>1037</v>
      </c>
      <c r="B700" s="4">
        <v>44620</v>
      </c>
      <c r="C700" s="3" t="s">
        <v>1136</v>
      </c>
      <c r="D700" s="3" t="s">
        <v>1229</v>
      </c>
      <c r="E700" s="3" t="s">
        <v>1113</v>
      </c>
      <c r="F700" s="3">
        <v>10800</v>
      </c>
      <c r="G700" s="3">
        <v>64800</v>
      </c>
    </row>
    <row r="701" spans="1:7" x14ac:dyDescent="0.2">
      <c r="A701" s="3" t="s">
        <v>1040</v>
      </c>
      <c r="B701" s="4">
        <v>44620</v>
      </c>
      <c r="C701" s="3" t="s">
        <v>1136</v>
      </c>
      <c r="D701" s="3" t="s">
        <v>1307</v>
      </c>
      <c r="E701" s="3" t="s">
        <v>1055</v>
      </c>
      <c r="F701" s="3">
        <v>0</v>
      </c>
      <c r="G701" s="3">
        <v>4597</v>
      </c>
    </row>
    <row r="702" spans="1:7" x14ac:dyDescent="0.2">
      <c r="A702" s="3" t="s">
        <v>1040</v>
      </c>
      <c r="B702" s="4">
        <v>44620</v>
      </c>
      <c r="C702" s="3" t="s">
        <v>1136</v>
      </c>
      <c r="D702" s="3" t="s">
        <v>1163</v>
      </c>
      <c r="E702" s="3" t="s">
        <v>1053</v>
      </c>
      <c r="F702" s="3">
        <v>3159.19</v>
      </c>
      <c r="G702" s="3">
        <v>14247.61</v>
      </c>
    </row>
    <row r="703" spans="1:7" x14ac:dyDescent="0.2">
      <c r="A703" s="3" t="s">
        <v>1037</v>
      </c>
      <c r="B703" s="4">
        <v>44620</v>
      </c>
      <c r="C703" s="3" t="s">
        <v>1136</v>
      </c>
      <c r="D703" s="3" t="s">
        <v>1163</v>
      </c>
      <c r="E703" s="3" t="s">
        <v>1053</v>
      </c>
      <c r="F703" s="3">
        <v>512.54</v>
      </c>
      <c r="G703" s="3">
        <v>4300.92</v>
      </c>
    </row>
    <row r="704" spans="1:7" x14ac:dyDescent="0.2">
      <c r="A704" s="3" t="s">
        <v>1040</v>
      </c>
      <c r="B704" s="4">
        <v>44620</v>
      </c>
      <c r="C704" s="3" t="s">
        <v>1136</v>
      </c>
      <c r="D704" s="3" t="s">
        <v>1308</v>
      </c>
      <c r="E704" s="3" t="s">
        <v>1109</v>
      </c>
      <c r="F704" s="3">
        <v>1223.48</v>
      </c>
      <c r="G704" s="3">
        <v>9905.65</v>
      </c>
    </row>
    <row r="705" spans="1:7" x14ac:dyDescent="0.2">
      <c r="A705" s="3" t="s">
        <v>1040</v>
      </c>
      <c r="B705" s="4">
        <v>44620</v>
      </c>
      <c r="C705" s="3" t="s">
        <v>1136</v>
      </c>
      <c r="D705" s="3" t="s">
        <v>1309</v>
      </c>
      <c r="E705" s="3" t="s">
        <v>1103</v>
      </c>
      <c r="F705" s="3">
        <v>640.1</v>
      </c>
      <c r="G705" s="3">
        <v>6888.14</v>
      </c>
    </row>
    <row r="706" spans="1:7" x14ac:dyDescent="0.2">
      <c r="A706" s="3" t="s">
        <v>1040</v>
      </c>
      <c r="B706" s="4">
        <v>44620</v>
      </c>
      <c r="C706" s="3" t="s">
        <v>1136</v>
      </c>
      <c r="D706" s="3" t="s">
        <v>1310</v>
      </c>
      <c r="E706" s="3" t="s">
        <v>1048</v>
      </c>
      <c r="F706" s="3">
        <v>928.69</v>
      </c>
      <c r="G706" s="3">
        <v>11533.14</v>
      </c>
    </row>
    <row r="707" spans="1:7" x14ac:dyDescent="0.2">
      <c r="A707" s="3" t="s">
        <v>1037</v>
      </c>
      <c r="B707" s="4">
        <v>44620</v>
      </c>
      <c r="C707" s="3" t="s">
        <v>1136</v>
      </c>
      <c r="D707" s="3" t="s">
        <v>1195</v>
      </c>
      <c r="E707" s="3" t="s">
        <v>1196</v>
      </c>
      <c r="F707" s="3">
        <v>0</v>
      </c>
      <c r="G707" s="3">
        <v>3000</v>
      </c>
    </row>
    <row r="708" spans="1:7" x14ac:dyDescent="0.2">
      <c r="A708" s="3" t="s">
        <v>1040</v>
      </c>
      <c r="B708" s="4">
        <v>44620</v>
      </c>
      <c r="C708" s="3" t="s">
        <v>1136</v>
      </c>
      <c r="D708" s="3" t="s">
        <v>1311</v>
      </c>
      <c r="E708" s="3" t="s">
        <v>1312</v>
      </c>
      <c r="F708" s="3">
        <v>0</v>
      </c>
      <c r="G708" s="3">
        <v>2250</v>
      </c>
    </row>
    <row r="709" spans="1:7" x14ac:dyDescent="0.2">
      <c r="A709" s="3" t="s">
        <v>1037</v>
      </c>
      <c r="B709" s="4">
        <v>44620</v>
      </c>
      <c r="C709" s="3" t="s">
        <v>1136</v>
      </c>
      <c r="D709" s="3" t="s">
        <v>1219</v>
      </c>
      <c r="E709" s="3" t="s">
        <v>1063</v>
      </c>
      <c r="F709" s="3">
        <v>71410</v>
      </c>
      <c r="G709" s="3">
        <v>433308.75</v>
      </c>
    </row>
    <row r="710" spans="1:7" x14ac:dyDescent="0.2">
      <c r="A710" s="3" t="s">
        <v>1040</v>
      </c>
      <c r="B710" s="4">
        <v>44620</v>
      </c>
      <c r="C710" s="3" t="s">
        <v>1136</v>
      </c>
      <c r="D710" s="3" t="s">
        <v>1219</v>
      </c>
      <c r="E710" s="3" t="s">
        <v>1313</v>
      </c>
      <c r="F710" s="3">
        <v>36000</v>
      </c>
      <c r="G710" s="3">
        <v>392000</v>
      </c>
    </row>
    <row r="711" spans="1:7" x14ac:dyDescent="0.2">
      <c r="A711" s="3" t="s">
        <v>1040</v>
      </c>
      <c r="B711" s="4">
        <v>44620</v>
      </c>
      <c r="C711" s="3" t="s">
        <v>1136</v>
      </c>
      <c r="D711" s="3" t="s">
        <v>1314</v>
      </c>
      <c r="E711" s="3" t="s">
        <v>1315</v>
      </c>
      <c r="F711" s="3">
        <v>0</v>
      </c>
      <c r="G711" s="3">
        <v>42899.25</v>
      </c>
    </row>
    <row r="712" spans="1:7" x14ac:dyDescent="0.2">
      <c r="A712" s="3" t="s">
        <v>1040</v>
      </c>
      <c r="B712" s="4">
        <v>44620</v>
      </c>
      <c r="C712" s="3" t="s">
        <v>1136</v>
      </c>
      <c r="D712" s="3" t="s">
        <v>1316</v>
      </c>
      <c r="E712" s="3" t="s">
        <v>1063</v>
      </c>
      <c r="F712" s="3">
        <v>96075</v>
      </c>
      <c r="G712" s="3">
        <v>533569.54</v>
      </c>
    </row>
    <row r="713" spans="1:7" x14ac:dyDescent="0.2">
      <c r="A713" s="3" t="s">
        <v>1037</v>
      </c>
      <c r="B713" s="4">
        <v>44620</v>
      </c>
      <c r="C713" s="3" t="s">
        <v>1136</v>
      </c>
      <c r="D713" s="3" t="s">
        <v>1220</v>
      </c>
      <c r="E713" s="3" t="s">
        <v>1088</v>
      </c>
      <c r="F713" s="3">
        <v>0</v>
      </c>
      <c r="G713" s="3">
        <v>30692.49</v>
      </c>
    </row>
    <row r="714" spans="1:7" x14ac:dyDescent="0.2">
      <c r="A714" s="3" t="s">
        <v>1040</v>
      </c>
      <c r="B714" s="4">
        <v>44620</v>
      </c>
      <c r="C714" s="3" t="s">
        <v>1136</v>
      </c>
      <c r="D714" s="3" t="s">
        <v>1317</v>
      </c>
      <c r="E714" s="3" t="s">
        <v>1057</v>
      </c>
      <c r="F714" s="3">
        <v>0</v>
      </c>
      <c r="G714" s="3">
        <v>165.83</v>
      </c>
    </row>
    <row r="715" spans="1:7" x14ac:dyDescent="0.2">
      <c r="A715" s="3" t="s">
        <v>1040</v>
      </c>
      <c r="B715" s="4">
        <v>44620</v>
      </c>
      <c r="C715" s="3" t="s">
        <v>1136</v>
      </c>
      <c r="D715" s="3" t="s">
        <v>1318</v>
      </c>
      <c r="E715" s="3" t="s">
        <v>1083</v>
      </c>
      <c r="F715" s="3">
        <v>667.3</v>
      </c>
      <c r="G715" s="3">
        <v>5012.09</v>
      </c>
    </row>
    <row r="716" spans="1:7" x14ac:dyDescent="0.2">
      <c r="A716" s="3" t="s">
        <v>1040</v>
      </c>
      <c r="B716" s="4">
        <v>44620</v>
      </c>
      <c r="C716" s="3" t="s">
        <v>1136</v>
      </c>
      <c r="D716" s="3" t="s">
        <v>1319</v>
      </c>
      <c r="E716" s="3" t="s">
        <v>1064</v>
      </c>
      <c r="F716" s="3">
        <v>32.229999999999997</v>
      </c>
      <c r="G716" s="3">
        <v>805.56</v>
      </c>
    </row>
    <row r="717" spans="1:7" x14ac:dyDescent="0.2">
      <c r="A717" s="3" t="s">
        <v>1040</v>
      </c>
      <c r="B717" s="4">
        <v>44620</v>
      </c>
      <c r="C717" s="3" t="s">
        <v>1136</v>
      </c>
      <c r="D717" s="3" t="s">
        <v>1440</v>
      </c>
      <c r="E717" s="3" t="s">
        <v>1441</v>
      </c>
      <c r="F717" s="3">
        <v>43213</v>
      </c>
      <c r="G717" s="3">
        <v>43213</v>
      </c>
    </row>
    <row r="718" spans="1:7" x14ac:dyDescent="0.2">
      <c r="A718" s="3" t="s">
        <v>1040</v>
      </c>
      <c r="B718" s="4">
        <v>44620</v>
      </c>
      <c r="C718" s="3" t="s">
        <v>1136</v>
      </c>
      <c r="D718" s="3" t="s">
        <v>1442</v>
      </c>
      <c r="E718" s="3" t="s">
        <v>1082</v>
      </c>
      <c r="F718" s="3">
        <v>406.69</v>
      </c>
      <c r="G718" s="3">
        <v>406.69</v>
      </c>
    </row>
    <row r="719" spans="1:7" x14ac:dyDescent="0.2">
      <c r="A719" s="3" t="s">
        <v>1037</v>
      </c>
      <c r="B719" s="4">
        <v>44620</v>
      </c>
      <c r="C719" s="3" t="s">
        <v>1136</v>
      </c>
      <c r="D719" s="3" t="s">
        <v>1197</v>
      </c>
      <c r="E719" s="3" t="s">
        <v>1104</v>
      </c>
      <c r="F719" s="3">
        <v>2401.5300000000002</v>
      </c>
      <c r="G719" s="3">
        <v>20441.080000000002</v>
      </c>
    </row>
    <row r="720" spans="1:7" x14ac:dyDescent="0.2">
      <c r="A720" s="3" t="s">
        <v>1040</v>
      </c>
      <c r="B720" s="4">
        <v>44620</v>
      </c>
      <c r="C720" s="3" t="s">
        <v>1136</v>
      </c>
      <c r="D720" s="3" t="s">
        <v>1197</v>
      </c>
      <c r="E720" s="3" t="s">
        <v>1074</v>
      </c>
      <c r="F720" s="3">
        <v>7584.16</v>
      </c>
      <c r="G720" s="3">
        <v>39730.769999999997</v>
      </c>
    </row>
    <row r="721" spans="1:7" x14ac:dyDescent="0.2">
      <c r="A721" s="3" t="s">
        <v>1037</v>
      </c>
      <c r="B721" s="4">
        <v>44620</v>
      </c>
      <c r="C721" s="3" t="s">
        <v>1136</v>
      </c>
      <c r="D721" s="3" t="s">
        <v>1198</v>
      </c>
      <c r="E721" s="3" t="s">
        <v>1077</v>
      </c>
      <c r="F721" s="3">
        <v>856.37</v>
      </c>
      <c r="G721" s="3">
        <v>3954.02</v>
      </c>
    </row>
    <row r="722" spans="1:7" x14ac:dyDescent="0.2">
      <c r="A722" s="3" t="s">
        <v>1040</v>
      </c>
      <c r="B722" s="4">
        <v>44620</v>
      </c>
      <c r="C722" s="3" t="s">
        <v>1136</v>
      </c>
      <c r="D722" s="3" t="s">
        <v>1164</v>
      </c>
      <c r="E722" s="3" t="s">
        <v>1099</v>
      </c>
      <c r="F722" s="3">
        <v>1000.31</v>
      </c>
      <c r="G722" s="3">
        <v>11183.99</v>
      </c>
    </row>
    <row r="723" spans="1:7" x14ac:dyDescent="0.2">
      <c r="A723" s="3" t="s">
        <v>1037</v>
      </c>
      <c r="B723" s="4">
        <v>44620</v>
      </c>
      <c r="C723" s="3" t="s">
        <v>1136</v>
      </c>
      <c r="D723" s="3" t="s">
        <v>1164</v>
      </c>
      <c r="E723" s="3" t="s">
        <v>1099</v>
      </c>
      <c r="F723" s="3">
        <v>0</v>
      </c>
      <c r="G723" s="3">
        <v>250</v>
      </c>
    </row>
    <row r="724" spans="1:7" x14ac:dyDescent="0.2">
      <c r="A724" s="3" t="s">
        <v>1040</v>
      </c>
      <c r="B724" s="4">
        <v>44620</v>
      </c>
      <c r="C724" s="3" t="s">
        <v>1136</v>
      </c>
      <c r="D724" s="3" t="s">
        <v>1320</v>
      </c>
      <c r="E724" s="3" t="s">
        <v>1321</v>
      </c>
      <c r="F724" s="3">
        <v>0</v>
      </c>
      <c r="G724" s="3">
        <v>4742.88</v>
      </c>
    </row>
    <row r="725" spans="1:7" x14ac:dyDescent="0.2">
      <c r="A725" s="3" t="s">
        <v>1040</v>
      </c>
      <c r="B725" s="4">
        <v>44620</v>
      </c>
      <c r="C725" s="3" t="s">
        <v>1136</v>
      </c>
      <c r="D725" s="3" t="s">
        <v>1322</v>
      </c>
      <c r="E725" s="3" t="s">
        <v>1046</v>
      </c>
      <c r="F725" s="3">
        <v>1072.6099999999999</v>
      </c>
      <c r="G725" s="3">
        <v>12209.23</v>
      </c>
    </row>
    <row r="726" spans="1:7" x14ac:dyDescent="0.2">
      <c r="A726" s="3" t="s">
        <v>1040</v>
      </c>
      <c r="B726" s="4">
        <v>44620</v>
      </c>
      <c r="C726" s="3" t="s">
        <v>1136</v>
      </c>
      <c r="D726" s="3" t="s">
        <v>1323</v>
      </c>
      <c r="E726" s="3" t="s">
        <v>1324</v>
      </c>
      <c r="F726" s="3">
        <v>237.57</v>
      </c>
      <c r="G726" s="3">
        <v>3161.15</v>
      </c>
    </row>
    <row r="727" spans="1:7" x14ac:dyDescent="0.2">
      <c r="A727" s="3" t="s">
        <v>1037</v>
      </c>
      <c r="B727" s="4">
        <v>44620</v>
      </c>
      <c r="C727" s="3" t="s">
        <v>1136</v>
      </c>
      <c r="D727" s="3" t="s">
        <v>1424</v>
      </c>
      <c r="E727" s="3" t="s">
        <v>1425</v>
      </c>
      <c r="F727" s="3">
        <v>0</v>
      </c>
      <c r="G727" s="3">
        <v>35.369999999999997</v>
      </c>
    </row>
    <row r="728" spans="1:7" x14ac:dyDescent="0.2">
      <c r="A728" s="3" t="s">
        <v>1040</v>
      </c>
      <c r="B728" s="4">
        <v>44620</v>
      </c>
      <c r="C728" s="3" t="s">
        <v>1136</v>
      </c>
      <c r="D728" s="3" t="s">
        <v>1443</v>
      </c>
      <c r="E728" s="3" t="s">
        <v>1444</v>
      </c>
      <c r="F728" s="3">
        <v>6393.06</v>
      </c>
      <c r="G728" s="3">
        <v>6393.06</v>
      </c>
    </row>
    <row r="729" spans="1:7" x14ac:dyDescent="0.2">
      <c r="A729" s="3" t="s">
        <v>1040</v>
      </c>
      <c r="B729" s="4">
        <v>44620</v>
      </c>
      <c r="C729" s="3" t="s">
        <v>1136</v>
      </c>
      <c r="D729" s="3" t="s">
        <v>1445</v>
      </c>
      <c r="E729" s="3" t="s">
        <v>1446</v>
      </c>
      <c r="F729" s="3">
        <v>2234.7800000000002</v>
      </c>
      <c r="G729" s="3">
        <v>2234.7800000000002</v>
      </c>
    </row>
    <row r="730" spans="1:7" x14ac:dyDescent="0.2">
      <c r="A730" s="3" t="s">
        <v>1040</v>
      </c>
      <c r="B730" s="4">
        <v>44620</v>
      </c>
      <c r="C730" s="3" t="s">
        <v>1136</v>
      </c>
      <c r="D730" s="3" t="s">
        <v>1447</v>
      </c>
      <c r="E730" s="3" t="s">
        <v>1448</v>
      </c>
      <c r="F730" s="3">
        <v>500</v>
      </c>
      <c r="G730" s="3">
        <v>500</v>
      </c>
    </row>
    <row r="731" spans="1:7" x14ac:dyDescent="0.2">
      <c r="A731" s="3" t="s">
        <v>1037</v>
      </c>
      <c r="B731" s="4">
        <v>44620</v>
      </c>
      <c r="C731" s="3" t="s">
        <v>1136</v>
      </c>
      <c r="D731" s="3" t="s">
        <v>1221</v>
      </c>
      <c r="E731" s="3" t="s">
        <v>1071</v>
      </c>
      <c r="F731" s="3">
        <v>3965.7</v>
      </c>
      <c r="G731" s="3">
        <v>90598.36</v>
      </c>
    </row>
    <row r="732" spans="1:7" x14ac:dyDescent="0.2">
      <c r="A732" s="3" t="s">
        <v>1040</v>
      </c>
      <c r="B732" s="4">
        <v>44620</v>
      </c>
      <c r="C732" s="3" t="s">
        <v>1136</v>
      </c>
      <c r="D732" s="3" t="s">
        <v>1325</v>
      </c>
      <c r="E732" s="3" t="s">
        <v>1125</v>
      </c>
      <c r="F732" s="3">
        <v>0</v>
      </c>
      <c r="G732" s="3">
        <v>500</v>
      </c>
    </row>
    <row r="733" spans="1:7" x14ac:dyDescent="0.2">
      <c r="A733" s="3" t="s">
        <v>1040</v>
      </c>
      <c r="B733" s="4">
        <v>44620</v>
      </c>
      <c r="C733" s="3" t="s">
        <v>1136</v>
      </c>
      <c r="D733" s="3" t="s">
        <v>1326</v>
      </c>
      <c r="E733" s="3" t="s">
        <v>1090</v>
      </c>
      <c r="F733" s="3">
        <v>0</v>
      </c>
      <c r="G733" s="3">
        <v>1000</v>
      </c>
    </row>
    <row r="734" spans="1:7" x14ac:dyDescent="0.2">
      <c r="A734" s="3" t="s">
        <v>1040</v>
      </c>
      <c r="B734" s="4">
        <v>44620</v>
      </c>
      <c r="C734" s="3" t="s">
        <v>1136</v>
      </c>
      <c r="D734" s="3" t="s">
        <v>1327</v>
      </c>
      <c r="E734" s="3" t="s">
        <v>1054</v>
      </c>
      <c r="F734" s="3">
        <v>0</v>
      </c>
      <c r="G734" s="3">
        <v>2277</v>
      </c>
    </row>
    <row r="735" spans="1:7" x14ac:dyDescent="0.2">
      <c r="A735" s="3" t="s">
        <v>1040</v>
      </c>
      <c r="B735" s="4">
        <v>44620</v>
      </c>
      <c r="C735" s="3" t="s">
        <v>1136</v>
      </c>
      <c r="D735" s="3" t="s">
        <v>1169</v>
      </c>
      <c r="E735" s="3" t="s">
        <v>1080</v>
      </c>
      <c r="F735" s="3">
        <v>1508.61</v>
      </c>
      <c r="G735" s="3">
        <v>17017.21</v>
      </c>
    </row>
    <row r="736" spans="1:7" x14ac:dyDescent="0.2">
      <c r="A736" s="3" t="s">
        <v>1037</v>
      </c>
      <c r="B736" s="4">
        <v>44620</v>
      </c>
      <c r="C736" s="3" t="s">
        <v>1136</v>
      </c>
      <c r="D736" s="3" t="s">
        <v>1169</v>
      </c>
      <c r="E736" s="3" t="s">
        <v>1080</v>
      </c>
      <c r="F736" s="3">
        <v>0</v>
      </c>
      <c r="G736" s="3">
        <v>765</v>
      </c>
    </row>
    <row r="737" spans="1:7" x14ac:dyDescent="0.2">
      <c r="A737" s="3" t="s">
        <v>1040</v>
      </c>
      <c r="B737" s="4">
        <v>44620</v>
      </c>
      <c r="C737" s="3" t="s">
        <v>1136</v>
      </c>
      <c r="D737" s="3" t="s">
        <v>1328</v>
      </c>
      <c r="E737" s="3" t="s">
        <v>1066</v>
      </c>
      <c r="F737" s="3">
        <v>0</v>
      </c>
      <c r="G737" s="3">
        <v>1243.42</v>
      </c>
    </row>
    <row r="738" spans="1:7" x14ac:dyDescent="0.2">
      <c r="A738" s="3" t="s">
        <v>1040</v>
      </c>
      <c r="B738" s="4">
        <v>44620</v>
      </c>
      <c r="C738" s="3" t="s">
        <v>1136</v>
      </c>
      <c r="D738" s="3" t="s">
        <v>1329</v>
      </c>
      <c r="E738" s="3" t="s">
        <v>1089</v>
      </c>
      <c r="F738" s="3">
        <v>28087.5</v>
      </c>
      <c r="G738" s="3">
        <v>167539.67000000001</v>
      </c>
    </row>
    <row r="739" spans="1:7" x14ac:dyDescent="0.2">
      <c r="A739" s="3" t="s">
        <v>1040</v>
      </c>
      <c r="B739" s="4">
        <v>44620</v>
      </c>
      <c r="C739" s="3" t="s">
        <v>1136</v>
      </c>
      <c r="D739" s="3" t="s">
        <v>1199</v>
      </c>
      <c r="E739" s="3" t="s">
        <v>1051</v>
      </c>
      <c r="F739" s="3">
        <v>843.6</v>
      </c>
      <c r="G739" s="3">
        <v>5216.4799999999996</v>
      </c>
    </row>
    <row r="740" spans="1:7" x14ac:dyDescent="0.2">
      <c r="A740" s="3" t="s">
        <v>1037</v>
      </c>
      <c r="B740" s="4">
        <v>44620</v>
      </c>
      <c r="C740" s="3" t="s">
        <v>1136</v>
      </c>
      <c r="D740" s="3" t="s">
        <v>1199</v>
      </c>
      <c r="E740" s="3" t="s">
        <v>1038</v>
      </c>
      <c r="F740" s="3">
        <v>2965.61</v>
      </c>
      <c r="G740" s="3">
        <v>27287.26</v>
      </c>
    </row>
    <row r="741" spans="1:7" x14ac:dyDescent="0.2">
      <c r="A741" s="3" t="s">
        <v>1040</v>
      </c>
      <c r="B741" s="4">
        <v>44620</v>
      </c>
      <c r="C741" s="3" t="s">
        <v>1136</v>
      </c>
      <c r="D741" s="3" t="s">
        <v>1222</v>
      </c>
      <c r="E741" s="3" t="s">
        <v>1043</v>
      </c>
      <c r="F741" s="3">
        <v>-13101.22</v>
      </c>
      <c r="G741" s="3">
        <v>89553.61</v>
      </c>
    </row>
    <row r="742" spans="1:7" x14ac:dyDescent="0.2">
      <c r="A742" s="3" t="s">
        <v>1037</v>
      </c>
      <c r="B742" s="4">
        <v>44620</v>
      </c>
      <c r="C742" s="3" t="s">
        <v>1136</v>
      </c>
      <c r="D742" s="3" t="s">
        <v>1222</v>
      </c>
      <c r="E742" s="3" t="s">
        <v>1043</v>
      </c>
      <c r="F742" s="3">
        <v>0</v>
      </c>
      <c r="G742" s="3">
        <v>250</v>
      </c>
    </row>
    <row r="743" spans="1:7" x14ac:dyDescent="0.2">
      <c r="A743" s="3" t="s">
        <v>1040</v>
      </c>
      <c r="B743" s="4">
        <v>44620</v>
      </c>
      <c r="C743" s="3" t="s">
        <v>1136</v>
      </c>
      <c r="D743" s="3" t="s">
        <v>1330</v>
      </c>
      <c r="E743" s="3" t="s">
        <v>1091</v>
      </c>
      <c r="F743" s="3">
        <v>208426.69</v>
      </c>
      <c r="G743" s="3">
        <v>1701130.08</v>
      </c>
    </row>
    <row r="744" spans="1:7" x14ac:dyDescent="0.2">
      <c r="A744" s="3" t="s">
        <v>1040</v>
      </c>
      <c r="B744" s="4">
        <v>44620</v>
      </c>
      <c r="C744" s="3" t="s">
        <v>1136</v>
      </c>
      <c r="D744" s="3" t="s">
        <v>1331</v>
      </c>
      <c r="E744" s="3" t="s">
        <v>1332</v>
      </c>
      <c r="F744" s="3">
        <v>0</v>
      </c>
      <c r="G744" s="3">
        <v>35500</v>
      </c>
    </row>
    <row r="745" spans="1:7" x14ac:dyDescent="0.2">
      <c r="A745" s="3" t="s">
        <v>1040</v>
      </c>
      <c r="B745" s="4">
        <v>44620</v>
      </c>
      <c r="C745" s="3" t="s">
        <v>1136</v>
      </c>
      <c r="D745" s="3" t="s">
        <v>1333</v>
      </c>
      <c r="E745" s="3" t="s">
        <v>1058</v>
      </c>
      <c r="F745" s="3">
        <v>0</v>
      </c>
      <c r="G745" s="3">
        <v>1063.2</v>
      </c>
    </row>
    <row r="746" spans="1:7" x14ac:dyDescent="0.2">
      <c r="A746" s="3" t="s">
        <v>1037</v>
      </c>
      <c r="B746" s="4">
        <v>44620</v>
      </c>
      <c r="C746" s="3" t="s">
        <v>1136</v>
      </c>
      <c r="D746" s="3" t="s">
        <v>1138</v>
      </c>
      <c r="E746" s="3" t="s">
        <v>1139</v>
      </c>
      <c r="F746" s="3">
        <v>0</v>
      </c>
      <c r="G746" s="3">
        <v>17000</v>
      </c>
    </row>
    <row r="747" spans="1:7" x14ac:dyDescent="0.2">
      <c r="A747" s="3" t="s">
        <v>1040</v>
      </c>
      <c r="B747" s="4">
        <v>44620</v>
      </c>
      <c r="C747" s="3" t="s">
        <v>1136</v>
      </c>
      <c r="D747" s="3" t="s">
        <v>1334</v>
      </c>
      <c r="E747" s="3" t="s">
        <v>1112</v>
      </c>
      <c r="F747" s="3">
        <v>9104.73</v>
      </c>
      <c r="G747" s="3">
        <v>24786.43</v>
      </c>
    </row>
    <row r="748" spans="1:7" x14ac:dyDescent="0.2">
      <c r="A748" s="3" t="s">
        <v>1037</v>
      </c>
      <c r="B748" s="4">
        <v>44620</v>
      </c>
      <c r="C748" s="3" t="s">
        <v>1136</v>
      </c>
      <c r="D748" s="3" t="s">
        <v>1181</v>
      </c>
      <c r="E748" s="3" t="s">
        <v>1118</v>
      </c>
      <c r="F748" s="3">
        <v>285.26</v>
      </c>
      <c r="G748" s="3">
        <v>4406.3100000000004</v>
      </c>
    </row>
    <row r="749" spans="1:7" x14ac:dyDescent="0.2">
      <c r="A749" s="3" t="s">
        <v>1040</v>
      </c>
      <c r="B749" s="4">
        <v>44620</v>
      </c>
      <c r="C749" s="3" t="s">
        <v>1136</v>
      </c>
      <c r="D749" s="3" t="s">
        <v>1335</v>
      </c>
      <c r="E749" s="3" t="s">
        <v>1115</v>
      </c>
      <c r="F749" s="3">
        <v>0</v>
      </c>
      <c r="G749" s="3">
        <v>2000</v>
      </c>
    </row>
    <row r="750" spans="1:7" x14ac:dyDescent="0.2">
      <c r="A750" s="3" t="s">
        <v>1040</v>
      </c>
      <c r="B750" s="4">
        <v>44620</v>
      </c>
      <c r="C750" s="3" t="s">
        <v>1136</v>
      </c>
      <c r="D750" s="3" t="s">
        <v>1336</v>
      </c>
      <c r="E750" s="3" t="s">
        <v>1092</v>
      </c>
      <c r="F750" s="3">
        <v>590.72</v>
      </c>
      <c r="G750" s="3">
        <v>34301.160000000003</v>
      </c>
    </row>
    <row r="751" spans="1:7" x14ac:dyDescent="0.2">
      <c r="A751" s="3" t="s">
        <v>1040</v>
      </c>
      <c r="B751" s="4">
        <v>44620</v>
      </c>
      <c r="C751" s="3" t="s">
        <v>1136</v>
      </c>
      <c r="D751" s="3" t="s">
        <v>1337</v>
      </c>
      <c r="E751" s="3" t="s">
        <v>1067</v>
      </c>
      <c r="F751" s="3">
        <v>461.82</v>
      </c>
      <c r="G751" s="3">
        <v>988.14</v>
      </c>
    </row>
    <row r="752" spans="1:7" x14ac:dyDescent="0.2">
      <c r="A752" s="3" t="s">
        <v>1040</v>
      </c>
      <c r="B752" s="4">
        <v>44620</v>
      </c>
      <c r="C752" s="3" t="s">
        <v>1136</v>
      </c>
      <c r="D752" s="3" t="s">
        <v>1338</v>
      </c>
      <c r="E752" s="3" t="s">
        <v>1097</v>
      </c>
      <c r="F752" s="3">
        <v>491</v>
      </c>
      <c r="G752" s="3">
        <v>3704</v>
      </c>
    </row>
    <row r="753" spans="1:7" x14ac:dyDescent="0.2">
      <c r="A753" s="3" t="s">
        <v>1040</v>
      </c>
      <c r="B753" s="4">
        <v>44620</v>
      </c>
      <c r="C753" s="3" t="s">
        <v>1136</v>
      </c>
      <c r="D753" s="3" t="s">
        <v>1339</v>
      </c>
      <c r="E753" s="3" t="s">
        <v>1061</v>
      </c>
      <c r="F753" s="3">
        <v>0</v>
      </c>
      <c r="G753" s="3">
        <v>9463.01</v>
      </c>
    </row>
    <row r="754" spans="1:7" x14ac:dyDescent="0.2">
      <c r="A754" s="3" t="s">
        <v>1040</v>
      </c>
      <c r="B754" s="4">
        <v>44620</v>
      </c>
      <c r="C754" s="3" t="s">
        <v>1136</v>
      </c>
      <c r="D754" s="3" t="s">
        <v>1340</v>
      </c>
      <c r="E754" s="3" t="s">
        <v>1126</v>
      </c>
      <c r="F754" s="3">
        <v>600</v>
      </c>
      <c r="G754" s="3">
        <v>8700</v>
      </c>
    </row>
    <row r="755" spans="1:7" x14ac:dyDescent="0.2">
      <c r="A755" s="3" t="s">
        <v>1040</v>
      </c>
      <c r="B755" s="4">
        <v>44620</v>
      </c>
      <c r="C755" s="3" t="s">
        <v>1136</v>
      </c>
      <c r="D755" s="3" t="s">
        <v>1341</v>
      </c>
      <c r="E755" s="3" t="s">
        <v>1060</v>
      </c>
      <c r="F755" s="3">
        <v>363</v>
      </c>
      <c r="G755" s="3">
        <v>2439.41</v>
      </c>
    </row>
    <row r="756" spans="1:7" x14ac:dyDescent="0.2">
      <c r="A756" s="3" t="s">
        <v>1040</v>
      </c>
      <c r="B756" s="4">
        <v>44620</v>
      </c>
      <c r="C756" s="3" t="s">
        <v>1136</v>
      </c>
      <c r="D756" s="3" t="s">
        <v>1449</v>
      </c>
      <c r="E756" s="3" t="s">
        <v>1450</v>
      </c>
      <c r="F756" s="3">
        <v>6661.9</v>
      </c>
      <c r="G756" s="3">
        <v>6661.9</v>
      </c>
    </row>
    <row r="757" spans="1:7" x14ac:dyDescent="0.2">
      <c r="A757" s="3" t="s">
        <v>1037</v>
      </c>
      <c r="B757" s="4">
        <v>44620</v>
      </c>
      <c r="C757" s="3" t="s">
        <v>1136</v>
      </c>
      <c r="D757" s="3" t="s">
        <v>1200</v>
      </c>
      <c r="E757" s="3" t="s">
        <v>1073</v>
      </c>
      <c r="F757" s="3">
        <v>600</v>
      </c>
      <c r="G757" s="3">
        <v>4600</v>
      </c>
    </row>
    <row r="758" spans="1:7" x14ac:dyDescent="0.2">
      <c r="A758" s="3" t="s">
        <v>1037</v>
      </c>
      <c r="B758" s="4">
        <v>44620</v>
      </c>
      <c r="C758" s="3" t="s">
        <v>1136</v>
      </c>
      <c r="D758" s="3" t="s">
        <v>1230</v>
      </c>
      <c r="E758" s="3" t="s">
        <v>1095</v>
      </c>
      <c r="F758" s="3">
        <v>0</v>
      </c>
      <c r="G758" s="3">
        <v>1271.93</v>
      </c>
    </row>
    <row r="759" spans="1:7" x14ac:dyDescent="0.2">
      <c r="A759" s="3" t="s">
        <v>1040</v>
      </c>
      <c r="B759" s="4">
        <v>44620</v>
      </c>
      <c r="C759" s="3" t="s">
        <v>1136</v>
      </c>
      <c r="D759" s="3" t="s">
        <v>1342</v>
      </c>
      <c r="E759" s="3" t="s">
        <v>1076</v>
      </c>
      <c r="F759" s="3">
        <v>0</v>
      </c>
      <c r="G759" s="3">
        <v>450</v>
      </c>
    </row>
    <row r="760" spans="1:7" x14ac:dyDescent="0.2">
      <c r="A760" s="3" t="s">
        <v>1040</v>
      </c>
      <c r="B760" s="4">
        <v>44620</v>
      </c>
      <c r="C760" s="3" t="s">
        <v>1136</v>
      </c>
      <c r="D760" s="3" t="s">
        <v>1343</v>
      </c>
      <c r="E760" s="3" t="s">
        <v>1068</v>
      </c>
      <c r="F760" s="3">
        <v>352.17</v>
      </c>
      <c r="G760" s="3">
        <v>10625.73</v>
      </c>
    </row>
    <row r="761" spans="1:7" x14ac:dyDescent="0.2">
      <c r="A761" s="3" t="s">
        <v>1040</v>
      </c>
      <c r="B761" s="4">
        <v>44620</v>
      </c>
      <c r="C761" s="3" t="s">
        <v>1136</v>
      </c>
      <c r="D761" s="3" t="s">
        <v>1344</v>
      </c>
      <c r="E761" s="3" t="s">
        <v>1345</v>
      </c>
      <c r="F761" s="3">
        <v>0</v>
      </c>
      <c r="G761" s="3">
        <v>1275</v>
      </c>
    </row>
    <row r="762" spans="1:7" x14ac:dyDescent="0.2">
      <c r="A762" s="3" t="s">
        <v>1040</v>
      </c>
      <c r="B762" s="4">
        <v>44620</v>
      </c>
      <c r="C762" s="3" t="s">
        <v>1136</v>
      </c>
      <c r="D762" s="3" t="s">
        <v>1346</v>
      </c>
      <c r="E762" s="3" t="s">
        <v>1111</v>
      </c>
      <c r="F762" s="3">
        <v>44762.46</v>
      </c>
      <c r="G762" s="3">
        <v>429767.12</v>
      </c>
    </row>
    <row r="763" spans="1:7" x14ac:dyDescent="0.2">
      <c r="A763" s="3" t="s">
        <v>1040</v>
      </c>
      <c r="B763" s="4">
        <v>44620</v>
      </c>
      <c r="C763" s="3" t="s">
        <v>1136</v>
      </c>
      <c r="D763" s="3" t="s">
        <v>1347</v>
      </c>
      <c r="E763" s="3" t="s">
        <v>1075</v>
      </c>
      <c r="F763" s="3">
        <v>2501.62</v>
      </c>
      <c r="G763" s="3">
        <v>20692.98</v>
      </c>
    </row>
    <row r="764" spans="1:7" x14ac:dyDescent="0.2">
      <c r="A764" s="3" t="s">
        <v>1040</v>
      </c>
      <c r="B764" s="4">
        <v>44620</v>
      </c>
      <c r="C764" s="3" t="s">
        <v>1136</v>
      </c>
      <c r="D764" s="3" t="s">
        <v>1348</v>
      </c>
      <c r="E764" s="3" t="s">
        <v>1093</v>
      </c>
      <c r="F764" s="3">
        <v>1558.73</v>
      </c>
      <c r="G764" s="3">
        <v>11467.74</v>
      </c>
    </row>
    <row r="765" spans="1:7" x14ac:dyDescent="0.2">
      <c r="A765" s="3" t="s">
        <v>1040</v>
      </c>
      <c r="B765" s="4">
        <v>44620</v>
      </c>
      <c r="C765" s="3" t="s">
        <v>1136</v>
      </c>
      <c r="D765" s="3" t="s">
        <v>1349</v>
      </c>
      <c r="E765" s="3" t="s">
        <v>1098</v>
      </c>
      <c r="F765" s="3">
        <v>1558.73</v>
      </c>
      <c r="G765" s="3">
        <v>8195.9</v>
      </c>
    </row>
    <row r="766" spans="1:7" x14ac:dyDescent="0.2">
      <c r="A766" s="3" t="s">
        <v>1040</v>
      </c>
      <c r="B766" s="4">
        <v>44620</v>
      </c>
      <c r="C766" s="3" t="s">
        <v>1136</v>
      </c>
      <c r="D766" s="3" t="s">
        <v>1426</v>
      </c>
      <c r="E766" s="3" t="s">
        <v>1081</v>
      </c>
      <c r="F766" s="3">
        <v>146.78</v>
      </c>
      <c r="G766" s="3">
        <v>293.56</v>
      </c>
    </row>
    <row r="767" spans="1:7" x14ac:dyDescent="0.2">
      <c r="A767" s="3" t="s">
        <v>1040</v>
      </c>
      <c r="B767" s="4">
        <v>44620</v>
      </c>
      <c r="C767" s="3" t="s">
        <v>1136</v>
      </c>
      <c r="D767" s="3" t="s">
        <v>1427</v>
      </c>
      <c r="E767" s="3" t="s">
        <v>1107</v>
      </c>
      <c r="F767" s="3">
        <v>57.78</v>
      </c>
      <c r="G767" s="3">
        <v>115.56</v>
      </c>
    </row>
    <row r="768" spans="1:7" x14ac:dyDescent="0.2">
      <c r="A768" s="3" t="s">
        <v>1037</v>
      </c>
      <c r="B768" s="4">
        <v>44620</v>
      </c>
      <c r="C768" s="3" t="s">
        <v>1140</v>
      </c>
      <c r="D768" s="3" t="s">
        <v>1141</v>
      </c>
      <c r="E768" s="3" t="s">
        <v>1142</v>
      </c>
      <c r="F768" s="3">
        <v>0</v>
      </c>
      <c r="G768" s="3">
        <v>-100</v>
      </c>
    </row>
    <row r="769" spans="1:7" x14ac:dyDescent="0.2">
      <c r="A769" s="3" t="s">
        <v>1040</v>
      </c>
      <c r="B769" s="4">
        <v>44620</v>
      </c>
      <c r="C769" s="3" t="s">
        <v>1140</v>
      </c>
      <c r="D769" s="3" t="s">
        <v>1350</v>
      </c>
      <c r="E769" s="3" t="s">
        <v>1351</v>
      </c>
      <c r="F769" s="3">
        <v>0</v>
      </c>
      <c r="G769" s="3">
        <v>-120</v>
      </c>
    </row>
    <row r="770" spans="1:7" x14ac:dyDescent="0.2">
      <c r="A770" s="3" t="s">
        <v>1040</v>
      </c>
      <c r="B770" s="4">
        <v>44620</v>
      </c>
      <c r="C770" s="3" t="s">
        <v>1140</v>
      </c>
      <c r="D770" s="3" t="s">
        <v>1352</v>
      </c>
      <c r="E770" s="3" t="s">
        <v>1353</v>
      </c>
      <c r="F770" s="3">
        <v>0</v>
      </c>
      <c r="G770" s="3">
        <v>698664.99</v>
      </c>
    </row>
    <row r="771" spans="1:7" x14ac:dyDescent="0.2">
      <c r="A771" s="3" t="s">
        <v>1037</v>
      </c>
      <c r="B771" s="4">
        <v>44620</v>
      </c>
      <c r="C771" s="3" t="s">
        <v>1148</v>
      </c>
      <c r="D771" s="3" t="s">
        <v>1209</v>
      </c>
      <c r="E771" s="3" t="s">
        <v>1210</v>
      </c>
      <c r="F771" s="3">
        <v>-2150682.83</v>
      </c>
      <c r="G771" s="3">
        <v>17562360.850000001</v>
      </c>
    </row>
    <row r="772" spans="1:7" x14ac:dyDescent="0.2">
      <c r="A772" s="3" t="s">
        <v>1040</v>
      </c>
      <c r="B772" s="4">
        <v>44620</v>
      </c>
      <c r="C772" s="3" t="s">
        <v>1148</v>
      </c>
      <c r="D772" s="3" t="s">
        <v>1428</v>
      </c>
      <c r="E772" s="3" t="s">
        <v>1429</v>
      </c>
      <c r="F772" s="3">
        <v>150000</v>
      </c>
      <c r="G772" s="3">
        <v>-200000</v>
      </c>
    </row>
    <row r="773" spans="1:7" x14ac:dyDescent="0.2">
      <c r="A773" s="3" t="s">
        <v>1040</v>
      </c>
      <c r="B773" s="4">
        <v>44620</v>
      </c>
      <c r="C773" s="3" t="s">
        <v>1148</v>
      </c>
      <c r="D773" s="3" t="s">
        <v>1451</v>
      </c>
      <c r="E773" s="3" t="s">
        <v>1145</v>
      </c>
      <c r="F773" s="3">
        <v>2850000</v>
      </c>
      <c r="G773" s="3">
        <v>2850000</v>
      </c>
    </row>
    <row r="774" spans="1:7" x14ac:dyDescent="0.2">
      <c r="A774" s="3" t="s">
        <v>1040</v>
      </c>
      <c r="B774" s="4">
        <v>44620</v>
      </c>
      <c r="C774" s="3" t="s">
        <v>1148</v>
      </c>
      <c r="D774" s="3" t="s">
        <v>1354</v>
      </c>
      <c r="E774" s="3" t="s">
        <v>1355</v>
      </c>
      <c r="F774" s="3">
        <v>0</v>
      </c>
      <c r="G774" s="3">
        <v>-38862.46</v>
      </c>
    </row>
    <row r="775" spans="1:7" x14ac:dyDescent="0.2">
      <c r="A775" s="3" t="s">
        <v>1040</v>
      </c>
      <c r="B775" s="4">
        <v>44620</v>
      </c>
      <c r="C775" s="3" t="s">
        <v>1148</v>
      </c>
      <c r="D775" s="3" t="s">
        <v>1356</v>
      </c>
      <c r="E775" s="3" t="s">
        <v>1357</v>
      </c>
      <c r="F775" s="3">
        <v>0</v>
      </c>
      <c r="G775" s="3">
        <v>4342.5</v>
      </c>
    </row>
    <row r="776" spans="1:7" x14ac:dyDescent="0.2">
      <c r="A776" s="3" t="s">
        <v>1040</v>
      </c>
      <c r="B776" s="4">
        <v>44620</v>
      </c>
      <c r="C776" s="3" t="s">
        <v>1148</v>
      </c>
      <c r="D776" s="3" t="s">
        <v>1358</v>
      </c>
      <c r="E776" s="3" t="s">
        <v>1359</v>
      </c>
      <c r="F776" s="3">
        <v>350000</v>
      </c>
      <c r="G776" s="3">
        <v>-180000</v>
      </c>
    </row>
    <row r="777" spans="1:7" x14ac:dyDescent="0.2">
      <c r="A777" s="3" t="s">
        <v>1040</v>
      </c>
      <c r="B777" s="4">
        <v>44620</v>
      </c>
      <c r="C777" s="3" t="s">
        <v>1148</v>
      </c>
      <c r="D777" s="3" t="s">
        <v>1360</v>
      </c>
      <c r="E777" s="3" t="s">
        <v>1361</v>
      </c>
      <c r="F777" s="3">
        <v>-2234.7800000000002</v>
      </c>
      <c r="G777" s="3">
        <v>-32031.77</v>
      </c>
    </row>
    <row r="778" spans="1:7" x14ac:dyDescent="0.2">
      <c r="A778" s="3" t="s">
        <v>1040</v>
      </c>
      <c r="B778" s="4">
        <v>44620</v>
      </c>
      <c r="C778" s="3" t="s">
        <v>1148</v>
      </c>
      <c r="D778" s="3" t="s">
        <v>1362</v>
      </c>
      <c r="E778" s="3" t="s">
        <v>1224</v>
      </c>
      <c r="F778" s="3">
        <v>3800</v>
      </c>
      <c r="G778" s="3">
        <v>-29400</v>
      </c>
    </row>
    <row r="779" spans="1:7" x14ac:dyDescent="0.2">
      <c r="A779" s="3" t="s">
        <v>1040</v>
      </c>
      <c r="B779" s="4">
        <v>44620</v>
      </c>
      <c r="C779" s="3" t="s">
        <v>1148</v>
      </c>
      <c r="D779" s="3" t="s">
        <v>1363</v>
      </c>
      <c r="E779" s="3" t="s">
        <v>1364</v>
      </c>
      <c r="F779" s="3">
        <v>-3160000</v>
      </c>
      <c r="G779" s="3">
        <v>-3338000</v>
      </c>
    </row>
    <row r="780" spans="1:7" x14ac:dyDescent="0.2">
      <c r="A780" s="3" t="s">
        <v>1040</v>
      </c>
      <c r="B780" s="4">
        <v>44620</v>
      </c>
      <c r="C780" s="3" t="s">
        <v>1148</v>
      </c>
      <c r="D780" s="3" t="s">
        <v>1365</v>
      </c>
      <c r="E780" s="3" t="s">
        <v>1366</v>
      </c>
      <c r="F780" s="3">
        <v>3800</v>
      </c>
      <c r="G780" s="3">
        <v>600</v>
      </c>
    </row>
    <row r="781" spans="1:7" x14ac:dyDescent="0.2">
      <c r="A781" s="3" t="s">
        <v>1040</v>
      </c>
      <c r="B781" s="4">
        <v>44620</v>
      </c>
      <c r="C781" s="3" t="s">
        <v>1148</v>
      </c>
      <c r="D781" s="3" t="s">
        <v>1367</v>
      </c>
      <c r="E781" s="3" t="s">
        <v>1368</v>
      </c>
      <c r="F781" s="3">
        <v>23766.95</v>
      </c>
      <c r="G781" s="3">
        <v>-25233.05</v>
      </c>
    </row>
    <row r="782" spans="1:7" x14ac:dyDescent="0.2">
      <c r="A782" s="3" t="s">
        <v>1037</v>
      </c>
      <c r="B782" s="4">
        <v>44620</v>
      </c>
      <c r="C782" s="3" t="s">
        <v>1143</v>
      </c>
      <c r="D782" s="3" t="s">
        <v>1146</v>
      </c>
      <c r="E782" s="3" t="s">
        <v>1147</v>
      </c>
      <c r="F782" s="3">
        <v>3160000</v>
      </c>
      <c r="G782" s="3">
        <v>3338000</v>
      </c>
    </row>
    <row r="783" spans="1:7" x14ac:dyDescent="0.2">
      <c r="A783" s="3" t="s">
        <v>1040</v>
      </c>
      <c r="B783" s="4">
        <v>44620</v>
      </c>
      <c r="C783" s="3" t="s">
        <v>1148</v>
      </c>
      <c r="D783" s="3" t="s">
        <v>1371</v>
      </c>
      <c r="E783" s="3" t="s">
        <v>1372</v>
      </c>
      <c r="F783" s="3">
        <v>-120.05</v>
      </c>
      <c r="G783" s="3">
        <v>0</v>
      </c>
    </row>
    <row r="784" spans="1:7" x14ac:dyDescent="0.2">
      <c r="A784" s="3" t="s">
        <v>1040</v>
      </c>
      <c r="B784" s="4">
        <v>44620</v>
      </c>
      <c r="C784" s="3" t="s">
        <v>1143</v>
      </c>
      <c r="D784" s="3" t="s">
        <v>1373</v>
      </c>
      <c r="E784" s="3" t="s">
        <v>1374</v>
      </c>
      <c r="F784" s="3">
        <v>-5557.44</v>
      </c>
      <c r="G784" s="3">
        <v>0</v>
      </c>
    </row>
    <row r="785" spans="1:7" x14ac:dyDescent="0.2">
      <c r="A785" s="3" t="s">
        <v>1040</v>
      </c>
      <c r="B785" s="4">
        <v>44620</v>
      </c>
      <c r="C785" s="3" t="s">
        <v>1143</v>
      </c>
      <c r="D785" s="3" t="s">
        <v>1375</v>
      </c>
      <c r="E785" s="3" t="s">
        <v>1376</v>
      </c>
      <c r="F785" s="3">
        <v>3239.9</v>
      </c>
      <c r="G785" s="3">
        <v>-58920.1</v>
      </c>
    </row>
    <row r="786" spans="1:7" x14ac:dyDescent="0.2">
      <c r="A786" s="3" t="s">
        <v>1040</v>
      </c>
      <c r="B786" s="4">
        <v>44620</v>
      </c>
      <c r="C786" s="3" t="s">
        <v>1148</v>
      </c>
      <c r="D786" s="3" t="s">
        <v>1377</v>
      </c>
      <c r="E786" s="3" t="s">
        <v>1378</v>
      </c>
      <c r="F786" s="3">
        <v>0</v>
      </c>
      <c r="G786" s="3">
        <v>216064.1</v>
      </c>
    </row>
    <row r="787" spans="1:7" x14ac:dyDescent="0.2">
      <c r="A787" s="3" t="s">
        <v>1040</v>
      </c>
      <c r="B787" s="4">
        <v>44620</v>
      </c>
      <c r="C787" s="3" t="s">
        <v>1148</v>
      </c>
      <c r="D787" s="3" t="s">
        <v>1379</v>
      </c>
      <c r="E787" s="3" t="s">
        <v>1380</v>
      </c>
      <c r="F787" s="3">
        <v>-43213</v>
      </c>
      <c r="G787" s="3">
        <v>-176453</v>
      </c>
    </row>
    <row r="788" spans="1:7" x14ac:dyDescent="0.2">
      <c r="A788" s="3" t="s">
        <v>1040</v>
      </c>
      <c r="B788" s="4">
        <v>44620</v>
      </c>
      <c r="C788" s="3" t="s">
        <v>1148</v>
      </c>
      <c r="D788" s="3" t="s">
        <v>1381</v>
      </c>
      <c r="E788" s="3" t="s">
        <v>1382</v>
      </c>
      <c r="F788" s="3">
        <v>8723.48</v>
      </c>
      <c r="G788" s="3">
        <v>62174.35</v>
      </c>
    </row>
    <row r="789" spans="1:7" x14ac:dyDescent="0.2">
      <c r="A789" s="3" t="s">
        <v>1040</v>
      </c>
      <c r="B789" s="4">
        <v>44620</v>
      </c>
      <c r="C789" s="3" t="s">
        <v>1148</v>
      </c>
      <c r="D789" s="3" t="s">
        <v>1383</v>
      </c>
      <c r="E789" s="3" t="s">
        <v>1384</v>
      </c>
      <c r="F789" s="3">
        <v>-667.3</v>
      </c>
      <c r="G789" s="3">
        <v>-19141.09</v>
      </c>
    </row>
    <row r="790" spans="1:7" x14ac:dyDescent="0.2">
      <c r="A790" s="3" t="s">
        <v>1040</v>
      </c>
      <c r="B790" s="4">
        <v>44620</v>
      </c>
      <c r="C790" s="3" t="s">
        <v>1148</v>
      </c>
      <c r="D790" s="3" t="s">
        <v>1430</v>
      </c>
      <c r="E790" s="3" t="s">
        <v>1431</v>
      </c>
      <c r="F790" s="3">
        <v>1477.39</v>
      </c>
      <c r="G790" s="3">
        <v>29281.39</v>
      </c>
    </row>
    <row r="791" spans="1:7" x14ac:dyDescent="0.2">
      <c r="A791" s="3" t="s">
        <v>1040</v>
      </c>
      <c r="B791" s="4">
        <v>44620</v>
      </c>
      <c r="C791" s="3" t="s">
        <v>1148</v>
      </c>
      <c r="D791" s="3" t="s">
        <v>1452</v>
      </c>
      <c r="E791" s="3" t="s">
        <v>1453</v>
      </c>
      <c r="F791" s="3">
        <v>-406.69</v>
      </c>
      <c r="G791" s="3">
        <v>-406.69</v>
      </c>
    </row>
    <row r="792" spans="1:7" x14ac:dyDescent="0.2">
      <c r="A792" s="3" t="s">
        <v>1040</v>
      </c>
      <c r="B792" s="4">
        <v>44620</v>
      </c>
      <c r="C792" s="3" t="s">
        <v>1148</v>
      </c>
      <c r="D792" s="3" t="s">
        <v>1385</v>
      </c>
      <c r="E792" s="3" t="s">
        <v>1386</v>
      </c>
      <c r="F792" s="3">
        <v>0</v>
      </c>
      <c r="G792" s="3">
        <v>11600</v>
      </c>
    </row>
    <row r="793" spans="1:7" x14ac:dyDescent="0.2">
      <c r="A793" s="3" t="s">
        <v>1040</v>
      </c>
      <c r="B793" s="4">
        <v>44620</v>
      </c>
      <c r="C793" s="3" t="s">
        <v>1148</v>
      </c>
      <c r="D793" s="3" t="s">
        <v>1387</v>
      </c>
      <c r="E793" s="3" t="s">
        <v>1388</v>
      </c>
      <c r="F793" s="3">
        <v>-32.229999999999997</v>
      </c>
      <c r="G793" s="3">
        <v>-805.56</v>
      </c>
    </row>
    <row r="794" spans="1:7" x14ac:dyDescent="0.2">
      <c r="A794" s="3" t="s">
        <v>1037</v>
      </c>
      <c r="B794" s="4">
        <v>44620</v>
      </c>
      <c r="C794" s="3" t="s">
        <v>1148</v>
      </c>
      <c r="D794" s="3" t="s">
        <v>1389</v>
      </c>
      <c r="E794" s="3" t="s">
        <v>1390</v>
      </c>
      <c r="F794" s="3">
        <v>0</v>
      </c>
      <c r="G794" s="3">
        <v>261841.5</v>
      </c>
    </row>
    <row r="795" spans="1:7" x14ac:dyDescent="0.2">
      <c r="A795" s="3" t="s">
        <v>1037</v>
      </c>
      <c r="B795" s="4">
        <v>44620</v>
      </c>
      <c r="C795" s="3" t="s">
        <v>1148</v>
      </c>
      <c r="D795" s="3" t="s">
        <v>1182</v>
      </c>
      <c r="E795" s="3" t="s">
        <v>1183</v>
      </c>
      <c r="F795" s="3">
        <v>0</v>
      </c>
      <c r="G795" s="3">
        <v>26200000</v>
      </c>
    </row>
    <row r="796" spans="1:7" x14ac:dyDescent="0.2">
      <c r="A796" s="3" t="s">
        <v>1037</v>
      </c>
      <c r="B796" s="4">
        <v>44620</v>
      </c>
      <c r="C796" s="3" t="s">
        <v>1148</v>
      </c>
      <c r="D796" s="3" t="s">
        <v>1184</v>
      </c>
      <c r="E796" s="3" t="s">
        <v>1185</v>
      </c>
      <c r="F796" s="3">
        <v>0</v>
      </c>
      <c r="G796" s="3">
        <v>68427</v>
      </c>
    </row>
    <row r="797" spans="1:7" x14ac:dyDescent="0.2">
      <c r="A797" s="3" t="s">
        <v>1037</v>
      </c>
      <c r="B797" s="4">
        <v>44620</v>
      </c>
      <c r="C797" s="3" t="s">
        <v>1148</v>
      </c>
      <c r="D797" s="3" t="s">
        <v>1186</v>
      </c>
      <c r="E797" s="3" t="s">
        <v>1187</v>
      </c>
      <c r="F797" s="3">
        <v>0</v>
      </c>
      <c r="G797" s="3">
        <v>103812</v>
      </c>
    </row>
    <row r="798" spans="1:7" x14ac:dyDescent="0.2">
      <c r="A798" s="3" t="s">
        <v>1037</v>
      </c>
      <c r="B798" s="4">
        <v>44620</v>
      </c>
      <c r="C798" s="3" t="s">
        <v>1148</v>
      </c>
      <c r="D798" s="3" t="s">
        <v>1165</v>
      </c>
      <c r="E798" s="3" t="s">
        <v>1166</v>
      </c>
      <c r="F798" s="3">
        <v>0</v>
      </c>
      <c r="G798" s="3">
        <v>142000</v>
      </c>
    </row>
    <row r="799" spans="1:7" x14ac:dyDescent="0.2">
      <c r="A799" s="3" t="s">
        <v>1037</v>
      </c>
      <c r="B799" s="4">
        <v>44620</v>
      </c>
      <c r="C799" s="3" t="s">
        <v>1148</v>
      </c>
      <c r="D799" s="3" t="s">
        <v>1149</v>
      </c>
      <c r="E799" s="3" t="s">
        <v>1150</v>
      </c>
      <c r="F799" s="3">
        <v>0</v>
      </c>
      <c r="G799" s="3">
        <v>5052916.5</v>
      </c>
    </row>
    <row r="800" spans="1:7" x14ac:dyDescent="0.2">
      <c r="A800" s="3" t="s">
        <v>1037</v>
      </c>
      <c r="B800" s="4">
        <v>44620</v>
      </c>
      <c r="C800" s="3" t="s">
        <v>1148</v>
      </c>
      <c r="D800" s="3" t="s">
        <v>1231</v>
      </c>
      <c r="E800" s="3" t="s">
        <v>1232</v>
      </c>
      <c r="F800" s="3">
        <v>0</v>
      </c>
      <c r="G800" s="3">
        <v>13807.78</v>
      </c>
    </row>
    <row r="801" spans="1:7" x14ac:dyDescent="0.2">
      <c r="A801" s="3" t="s">
        <v>1037</v>
      </c>
      <c r="B801" s="4">
        <v>44620</v>
      </c>
      <c r="C801" s="3" t="s">
        <v>1148</v>
      </c>
      <c r="D801" s="3" t="s">
        <v>1170</v>
      </c>
      <c r="E801" s="3" t="s">
        <v>1171</v>
      </c>
      <c r="F801" s="3">
        <v>0</v>
      </c>
      <c r="G801" s="3">
        <v>6350</v>
      </c>
    </row>
    <row r="802" spans="1:7" x14ac:dyDescent="0.2">
      <c r="A802" s="3" t="s">
        <v>1037</v>
      </c>
      <c r="B802" s="4">
        <v>44620</v>
      </c>
      <c r="C802" s="3" t="s">
        <v>1148</v>
      </c>
      <c r="D802" s="3" t="s">
        <v>1172</v>
      </c>
      <c r="E802" s="3" t="s">
        <v>1173</v>
      </c>
      <c r="F802" s="3">
        <v>0</v>
      </c>
      <c r="G802" s="3">
        <v>7500</v>
      </c>
    </row>
    <row r="803" spans="1:7" x14ac:dyDescent="0.2">
      <c r="A803" s="3" t="s">
        <v>1037</v>
      </c>
      <c r="B803" s="4">
        <v>44620</v>
      </c>
      <c r="C803" s="3" t="s">
        <v>1148</v>
      </c>
      <c r="D803" s="3" t="s">
        <v>1167</v>
      </c>
      <c r="E803" s="3" t="s">
        <v>1168</v>
      </c>
      <c r="F803" s="3">
        <v>0</v>
      </c>
      <c r="G803" s="3">
        <v>67400</v>
      </c>
    </row>
    <row r="804" spans="1:7" x14ac:dyDescent="0.2">
      <c r="A804" s="3" t="s">
        <v>1037</v>
      </c>
      <c r="B804" s="4">
        <v>44620</v>
      </c>
      <c r="C804" s="3" t="s">
        <v>1148</v>
      </c>
      <c r="D804" s="3" t="s">
        <v>1454</v>
      </c>
      <c r="E804" s="3" t="s">
        <v>1455</v>
      </c>
      <c r="F804" s="3">
        <v>6600</v>
      </c>
      <c r="G804" s="3">
        <v>6600</v>
      </c>
    </row>
    <row r="805" spans="1:7" x14ac:dyDescent="0.2">
      <c r="A805" s="3" t="s">
        <v>1037</v>
      </c>
      <c r="B805" s="4">
        <v>44620</v>
      </c>
      <c r="C805" s="3" t="s">
        <v>1148</v>
      </c>
      <c r="D805" s="3" t="s">
        <v>1188</v>
      </c>
      <c r="E805" s="3" t="s">
        <v>1189</v>
      </c>
      <c r="F805" s="3">
        <v>0</v>
      </c>
      <c r="G805" s="3">
        <v>15175</v>
      </c>
    </row>
    <row r="806" spans="1:7" x14ac:dyDescent="0.2">
      <c r="A806" s="3" t="s">
        <v>1037</v>
      </c>
      <c r="B806" s="4">
        <v>44620</v>
      </c>
      <c r="C806" s="3" t="s">
        <v>1148</v>
      </c>
      <c r="D806" s="3" t="s">
        <v>1151</v>
      </c>
      <c r="E806" s="3" t="s">
        <v>1152</v>
      </c>
      <c r="F806" s="3">
        <v>86725.09</v>
      </c>
      <c r="G806" s="3">
        <v>187359.89</v>
      </c>
    </row>
    <row r="807" spans="1:7" x14ac:dyDescent="0.2">
      <c r="A807" s="3" t="s">
        <v>1037</v>
      </c>
      <c r="B807" s="4">
        <v>44620</v>
      </c>
      <c r="C807" s="3" t="s">
        <v>1148</v>
      </c>
      <c r="D807" s="3" t="s">
        <v>1190</v>
      </c>
      <c r="E807" s="3" t="s">
        <v>1191</v>
      </c>
      <c r="F807" s="3">
        <v>0</v>
      </c>
      <c r="G807" s="3">
        <v>2331207.06</v>
      </c>
    </row>
    <row r="808" spans="1:7" x14ac:dyDescent="0.2">
      <c r="A808" s="3" t="s">
        <v>1037</v>
      </c>
      <c r="B808" s="4">
        <v>44620</v>
      </c>
      <c r="C808" s="3" t="s">
        <v>1148</v>
      </c>
      <c r="D808" s="3" t="s">
        <v>1203</v>
      </c>
      <c r="E808" s="3" t="s">
        <v>1204</v>
      </c>
      <c r="F808" s="3">
        <v>0</v>
      </c>
      <c r="G808" s="3">
        <v>782608.07</v>
      </c>
    </row>
    <row r="809" spans="1:7" x14ac:dyDescent="0.2">
      <c r="A809" s="3" t="s">
        <v>1037</v>
      </c>
      <c r="B809" s="4">
        <v>44620</v>
      </c>
      <c r="C809" s="3" t="s">
        <v>1148</v>
      </c>
      <c r="D809" s="3" t="s">
        <v>1174</v>
      </c>
      <c r="E809" s="3" t="s">
        <v>1175</v>
      </c>
      <c r="F809" s="3">
        <v>0</v>
      </c>
      <c r="G809" s="3">
        <v>129550</v>
      </c>
    </row>
    <row r="810" spans="1:7" x14ac:dyDescent="0.2">
      <c r="A810" s="3" t="s">
        <v>1037</v>
      </c>
      <c r="B810" s="4">
        <v>44620</v>
      </c>
      <c r="C810" s="3" t="s">
        <v>1148</v>
      </c>
      <c r="D810" s="3" t="s">
        <v>1176</v>
      </c>
      <c r="E810" s="3" t="s">
        <v>1177</v>
      </c>
      <c r="F810" s="3">
        <v>0</v>
      </c>
      <c r="G810" s="3">
        <v>45000</v>
      </c>
    </row>
    <row r="811" spans="1:7" x14ac:dyDescent="0.2">
      <c r="A811" s="3" t="s">
        <v>1037</v>
      </c>
      <c r="B811" s="4">
        <v>44620</v>
      </c>
      <c r="C811" s="3" t="s">
        <v>1148</v>
      </c>
      <c r="D811" s="3" t="s">
        <v>1227</v>
      </c>
      <c r="E811" s="3" t="s">
        <v>1228</v>
      </c>
      <c r="F811" s="3">
        <v>6000</v>
      </c>
      <c r="G811" s="3">
        <v>54000</v>
      </c>
    </row>
    <row r="812" spans="1:7" x14ac:dyDescent="0.2">
      <c r="A812" s="3" t="s">
        <v>1037</v>
      </c>
      <c r="B812" s="4">
        <v>44620</v>
      </c>
      <c r="C812" s="3" t="s">
        <v>1148</v>
      </c>
      <c r="D812" s="3" t="s">
        <v>1233</v>
      </c>
      <c r="E812" s="3" t="s">
        <v>1234</v>
      </c>
      <c r="F812" s="3">
        <v>112600.7</v>
      </c>
      <c r="G812" s="3">
        <v>739809.84</v>
      </c>
    </row>
    <row r="813" spans="1:7" x14ac:dyDescent="0.2">
      <c r="A813" s="3" t="s">
        <v>1037</v>
      </c>
      <c r="B813" s="4">
        <v>44620</v>
      </c>
      <c r="C813" s="3" t="s">
        <v>1148</v>
      </c>
      <c r="D813" s="3" t="s">
        <v>1391</v>
      </c>
      <c r="E813" s="3" t="s">
        <v>1392</v>
      </c>
      <c r="F813" s="3">
        <v>0</v>
      </c>
      <c r="G813" s="3">
        <v>622274.51</v>
      </c>
    </row>
    <row r="814" spans="1:7" x14ac:dyDescent="0.2">
      <c r="A814" s="3" t="s">
        <v>1040</v>
      </c>
      <c r="B814" s="4">
        <v>44620</v>
      </c>
      <c r="C814" s="3" t="s">
        <v>1148</v>
      </c>
      <c r="D814" s="3" t="s">
        <v>1393</v>
      </c>
      <c r="E814" s="3" t="s">
        <v>1394</v>
      </c>
      <c r="F814" s="3">
        <v>0</v>
      </c>
      <c r="G814" s="3">
        <v>6875.45</v>
      </c>
    </row>
    <row r="815" spans="1:7" x14ac:dyDescent="0.2">
      <c r="A815" s="3" t="s">
        <v>1040</v>
      </c>
      <c r="B815" s="4">
        <v>44620</v>
      </c>
      <c r="C815" s="3" t="s">
        <v>1148</v>
      </c>
      <c r="D815" s="3" t="s">
        <v>1395</v>
      </c>
      <c r="E815" s="3" t="s">
        <v>1396</v>
      </c>
      <c r="F815" s="3">
        <v>746030</v>
      </c>
      <c r="G815" s="3">
        <v>3144560.51</v>
      </c>
    </row>
    <row r="816" spans="1:7" x14ac:dyDescent="0.2">
      <c r="A816" s="3" t="s">
        <v>1040</v>
      </c>
      <c r="B816" s="4">
        <v>44620</v>
      </c>
      <c r="C816" s="3" t="s">
        <v>1148</v>
      </c>
      <c r="D816" s="3" t="s">
        <v>1397</v>
      </c>
      <c r="E816" s="3" t="s">
        <v>1398</v>
      </c>
      <c r="F816" s="3">
        <v>-2867.1</v>
      </c>
      <c r="G816" s="3">
        <v>14335.47</v>
      </c>
    </row>
    <row r="817" spans="1:7" x14ac:dyDescent="0.2">
      <c r="A817" s="3" t="s">
        <v>1037</v>
      </c>
      <c r="B817" s="4">
        <v>44620</v>
      </c>
      <c r="C817" s="3" t="s">
        <v>1148</v>
      </c>
      <c r="D817" s="3" t="s">
        <v>1225</v>
      </c>
      <c r="E817" s="3" t="s">
        <v>1226</v>
      </c>
      <c r="F817" s="3">
        <v>0</v>
      </c>
      <c r="G817" s="3">
        <v>300000</v>
      </c>
    </row>
    <row r="818" spans="1:7" x14ac:dyDescent="0.2">
      <c r="A818" s="3" t="s">
        <v>1037</v>
      </c>
      <c r="B818" s="4">
        <v>44620</v>
      </c>
      <c r="C818" s="3" t="s">
        <v>1148</v>
      </c>
      <c r="D818" s="3" t="s">
        <v>1155</v>
      </c>
      <c r="E818" s="3" t="s">
        <v>1156</v>
      </c>
      <c r="F818" s="3">
        <v>-14562.18</v>
      </c>
      <c r="G818" s="3">
        <v>25029.19</v>
      </c>
    </row>
    <row r="819" spans="1:7" x14ac:dyDescent="0.2">
      <c r="A819" s="3" t="s">
        <v>1040</v>
      </c>
      <c r="B819" s="4">
        <v>44620</v>
      </c>
      <c r="C819" s="3" t="s">
        <v>1148</v>
      </c>
      <c r="D819" s="3" t="s">
        <v>1155</v>
      </c>
      <c r="E819" s="3" t="s">
        <v>1401</v>
      </c>
      <c r="F819" s="3">
        <v>414749.94</v>
      </c>
      <c r="G819" s="3">
        <v>427620.78</v>
      </c>
    </row>
    <row r="820" spans="1:7" x14ac:dyDescent="0.2">
      <c r="A820" s="3" t="s">
        <v>1040</v>
      </c>
      <c r="B820" s="4">
        <v>44620</v>
      </c>
      <c r="C820" s="3" t="s">
        <v>1148</v>
      </c>
      <c r="D820" s="3" t="s">
        <v>1157</v>
      </c>
      <c r="E820" s="3" t="s">
        <v>1402</v>
      </c>
      <c r="F820" s="3">
        <v>-1006.8</v>
      </c>
      <c r="G820" s="3">
        <v>0</v>
      </c>
    </row>
    <row r="821" spans="1:7" x14ac:dyDescent="0.2">
      <c r="A821" s="3" t="s">
        <v>1040</v>
      </c>
      <c r="B821" s="4">
        <v>44620</v>
      </c>
      <c r="C821" s="3" t="s">
        <v>1148</v>
      </c>
      <c r="D821" s="3" t="s">
        <v>1403</v>
      </c>
      <c r="E821" s="3" t="s">
        <v>1404</v>
      </c>
      <c r="F821" s="3">
        <v>1.8</v>
      </c>
      <c r="G821" s="3">
        <v>509.64</v>
      </c>
    </row>
    <row r="822" spans="1:7" x14ac:dyDescent="0.2">
      <c r="A822" s="3" t="s">
        <v>1037</v>
      </c>
      <c r="B822" s="4">
        <v>44620</v>
      </c>
      <c r="C822" s="3" t="s">
        <v>1148</v>
      </c>
      <c r="D822" s="3" t="s">
        <v>1211</v>
      </c>
      <c r="E822" s="3" t="s">
        <v>1212</v>
      </c>
      <c r="F822" s="3">
        <v>5.48</v>
      </c>
      <c r="G822" s="3">
        <v>784.95</v>
      </c>
    </row>
    <row r="823" spans="1:7" x14ac:dyDescent="0.2">
      <c r="A823" s="3" t="s">
        <v>1037</v>
      </c>
      <c r="B823" s="4">
        <v>44620</v>
      </c>
      <c r="C823" s="3" t="s">
        <v>1148</v>
      </c>
      <c r="D823" s="3" t="s">
        <v>1213</v>
      </c>
      <c r="E823" s="3" t="s">
        <v>1214</v>
      </c>
      <c r="F823" s="3">
        <v>-3086636.43</v>
      </c>
      <c r="G823" s="3">
        <v>4416019.37</v>
      </c>
    </row>
    <row r="824" spans="1:7" x14ac:dyDescent="0.2">
      <c r="A824" s="3" t="s">
        <v>1040</v>
      </c>
      <c r="B824" s="4">
        <v>44620</v>
      </c>
      <c r="C824" s="3" t="s">
        <v>1143</v>
      </c>
      <c r="D824" s="3" t="s">
        <v>1405</v>
      </c>
      <c r="E824" s="3" t="s">
        <v>1406</v>
      </c>
      <c r="F824" s="3">
        <v>0.02</v>
      </c>
      <c r="G824" s="3">
        <v>0.01</v>
      </c>
    </row>
    <row r="825" spans="1:7" x14ac:dyDescent="0.2">
      <c r="A825" s="3" t="s">
        <v>1037</v>
      </c>
      <c r="B825" s="4">
        <v>44620</v>
      </c>
      <c r="C825" s="3" t="s">
        <v>1143</v>
      </c>
      <c r="D825" s="3" t="s">
        <v>1405</v>
      </c>
      <c r="E825" s="3" t="s">
        <v>1406</v>
      </c>
      <c r="F825" s="3">
        <v>0</v>
      </c>
      <c r="G825" s="3">
        <v>0.01</v>
      </c>
    </row>
    <row r="826" spans="1:7" x14ac:dyDescent="0.2">
      <c r="A826" s="3" t="s">
        <v>1040</v>
      </c>
      <c r="B826" s="4">
        <v>44620</v>
      </c>
      <c r="C826" s="3" t="s">
        <v>1143</v>
      </c>
      <c r="D826" s="3" t="s">
        <v>1159</v>
      </c>
      <c r="E826" s="3" t="s">
        <v>1160</v>
      </c>
      <c r="F826" s="3">
        <v>-599204.17000000004</v>
      </c>
      <c r="G826" s="3">
        <v>-1940212.93</v>
      </c>
    </row>
    <row r="827" spans="1:7" x14ac:dyDescent="0.2">
      <c r="A827" s="3" t="s">
        <v>1037</v>
      </c>
      <c r="B827" s="4">
        <v>44620</v>
      </c>
      <c r="C827" s="3" t="s">
        <v>1143</v>
      </c>
      <c r="D827" s="3" t="s">
        <v>1159</v>
      </c>
      <c r="E827" s="3" t="s">
        <v>1160</v>
      </c>
      <c r="F827" s="3">
        <v>-396077.7</v>
      </c>
      <c r="G827" s="3">
        <v>-46223248.030000001</v>
      </c>
    </row>
    <row r="828" spans="1:7" x14ac:dyDescent="0.2">
      <c r="A828" s="3" t="s">
        <v>1040</v>
      </c>
      <c r="B828" s="4">
        <v>44620</v>
      </c>
      <c r="C828" s="3" t="s">
        <v>1143</v>
      </c>
      <c r="D828" s="3" t="s">
        <v>1456</v>
      </c>
      <c r="E828" s="3" t="s">
        <v>1457</v>
      </c>
      <c r="F828" s="3">
        <v>1186.1300000000001</v>
      </c>
      <c r="G828" s="3">
        <v>1186.1300000000001</v>
      </c>
    </row>
    <row r="829" spans="1:7" x14ac:dyDescent="0.2">
      <c r="A829" s="3" t="s">
        <v>1037</v>
      </c>
      <c r="B829" s="4">
        <v>44620</v>
      </c>
      <c r="C829" s="3" t="s">
        <v>1143</v>
      </c>
      <c r="D829" s="3" t="s">
        <v>1205</v>
      </c>
      <c r="E829" s="3" t="s">
        <v>1206</v>
      </c>
      <c r="F829" s="3">
        <v>-6223.51</v>
      </c>
      <c r="G829" s="3">
        <v>-6223.51</v>
      </c>
    </row>
    <row r="830" spans="1:7" x14ac:dyDescent="0.2">
      <c r="A830" s="3" t="s">
        <v>1040</v>
      </c>
      <c r="B830" s="4">
        <v>44620</v>
      </c>
      <c r="C830" s="3" t="s">
        <v>1143</v>
      </c>
      <c r="D830" s="3" t="s">
        <v>1407</v>
      </c>
      <c r="E830" s="3" t="s">
        <v>1408</v>
      </c>
      <c r="F830" s="3">
        <v>2336.8200000000002</v>
      </c>
      <c r="G830" s="3">
        <v>0</v>
      </c>
    </row>
    <row r="831" spans="1:7" x14ac:dyDescent="0.2">
      <c r="A831" s="3" t="s">
        <v>1040</v>
      </c>
      <c r="B831" s="4">
        <v>44620</v>
      </c>
      <c r="C831" s="3" t="s">
        <v>1143</v>
      </c>
      <c r="D831" s="3" t="s">
        <v>1409</v>
      </c>
      <c r="E831" s="3" t="s">
        <v>1410</v>
      </c>
      <c r="F831" s="3">
        <v>-48598.75</v>
      </c>
      <c r="G831" s="3">
        <v>-84559.37</v>
      </c>
    </row>
    <row r="832" spans="1:7" x14ac:dyDescent="0.2">
      <c r="A832" s="3" t="s">
        <v>1040</v>
      </c>
      <c r="B832" s="4">
        <v>44620</v>
      </c>
      <c r="C832" s="3" t="s">
        <v>1143</v>
      </c>
      <c r="D832" s="3" t="s">
        <v>1432</v>
      </c>
      <c r="E832" s="3" t="s">
        <v>1433</v>
      </c>
      <c r="F832" s="3">
        <v>-204.56</v>
      </c>
      <c r="G832" s="3">
        <v>-409.12</v>
      </c>
    </row>
    <row r="833" spans="1:7" x14ac:dyDescent="0.2">
      <c r="A833" s="3" t="s">
        <v>1040</v>
      </c>
      <c r="B833" s="4">
        <v>44620</v>
      </c>
      <c r="C833" s="3" t="s">
        <v>1143</v>
      </c>
      <c r="D833" s="3" t="s">
        <v>1161</v>
      </c>
      <c r="E833" s="3" t="s">
        <v>1411</v>
      </c>
      <c r="F833" s="3">
        <v>-153844.29999999999</v>
      </c>
      <c r="G833" s="3">
        <v>-893675.07</v>
      </c>
    </row>
    <row r="834" spans="1:7" x14ac:dyDescent="0.2">
      <c r="A834" s="3" t="s">
        <v>1037</v>
      </c>
      <c r="B834" s="4">
        <v>44620</v>
      </c>
      <c r="C834" s="3" t="s">
        <v>1143</v>
      </c>
      <c r="D834" s="3" t="s">
        <v>1161</v>
      </c>
      <c r="E834" s="3" t="s">
        <v>1162</v>
      </c>
      <c r="F834" s="3">
        <v>44552.02</v>
      </c>
      <c r="G834" s="3">
        <v>830091.07</v>
      </c>
    </row>
    <row r="835" spans="1:7" x14ac:dyDescent="0.2">
      <c r="A835" s="3" t="s">
        <v>1040</v>
      </c>
      <c r="B835" s="4">
        <v>44620</v>
      </c>
      <c r="C835" s="3" t="s">
        <v>1143</v>
      </c>
      <c r="D835" s="3" t="s">
        <v>1412</v>
      </c>
      <c r="E835" s="3" t="s">
        <v>1413</v>
      </c>
      <c r="F835" s="3">
        <v>-500</v>
      </c>
      <c r="G835" s="3">
        <v>1987.82</v>
      </c>
    </row>
    <row r="836" spans="1:7" x14ac:dyDescent="0.2">
      <c r="A836" s="3" t="s">
        <v>1040</v>
      </c>
      <c r="B836" s="4">
        <v>44620</v>
      </c>
      <c r="C836" s="3" t="s">
        <v>1143</v>
      </c>
      <c r="D836" s="3" t="s">
        <v>1414</v>
      </c>
      <c r="E836" s="3" t="s">
        <v>1415</v>
      </c>
      <c r="F836" s="3">
        <v>0</v>
      </c>
      <c r="G836" s="3">
        <v>-254.99</v>
      </c>
    </row>
    <row r="837" spans="1:7" x14ac:dyDescent="0.2">
      <c r="A837" s="3" t="s">
        <v>1040</v>
      </c>
      <c r="B837" s="4">
        <v>44651</v>
      </c>
      <c r="C837" s="3" t="s">
        <v>1178</v>
      </c>
      <c r="D837" s="3" t="s">
        <v>1416</v>
      </c>
      <c r="E837" s="3" t="s">
        <v>1417</v>
      </c>
      <c r="F837" s="3">
        <v>-1167362.94</v>
      </c>
      <c r="G837" s="3">
        <v>-1167362.94</v>
      </c>
    </row>
    <row r="838" spans="1:7" x14ac:dyDescent="0.2">
      <c r="A838" s="3" t="s">
        <v>1040</v>
      </c>
      <c r="B838" s="4">
        <v>44651</v>
      </c>
      <c r="C838" s="3" t="s">
        <v>1178</v>
      </c>
      <c r="D838" s="3" t="s">
        <v>1235</v>
      </c>
      <c r="E838" s="3" t="s">
        <v>1236</v>
      </c>
      <c r="F838" s="3">
        <v>-3723478.26</v>
      </c>
      <c r="G838" s="3">
        <v>-3723478.26</v>
      </c>
    </row>
    <row r="839" spans="1:7" x14ac:dyDescent="0.2">
      <c r="A839" s="3" t="s">
        <v>1040</v>
      </c>
      <c r="B839" s="4">
        <v>44651</v>
      </c>
      <c r="C839" s="3" t="s">
        <v>1178</v>
      </c>
      <c r="D839" s="3" t="s">
        <v>1241</v>
      </c>
      <c r="E839" s="3" t="s">
        <v>1242</v>
      </c>
      <c r="F839" s="3">
        <v>-3490.94</v>
      </c>
      <c r="G839" s="3">
        <v>-3490.94</v>
      </c>
    </row>
    <row r="840" spans="1:7" x14ac:dyDescent="0.2">
      <c r="A840" s="3" t="s">
        <v>1040</v>
      </c>
      <c r="B840" s="4">
        <v>44651</v>
      </c>
      <c r="C840" s="3" t="s">
        <v>1136</v>
      </c>
      <c r="D840" s="3" t="s">
        <v>1249</v>
      </c>
      <c r="E840" s="3" t="s">
        <v>1250</v>
      </c>
      <c r="F840" s="3">
        <v>3165566.09</v>
      </c>
      <c r="G840" s="3">
        <v>3165566.09</v>
      </c>
    </row>
    <row r="841" spans="1:7" x14ac:dyDescent="0.2">
      <c r="A841" s="3" t="s">
        <v>1040</v>
      </c>
      <c r="B841" s="4">
        <v>44651</v>
      </c>
      <c r="C841" s="3" t="s">
        <v>1136</v>
      </c>
      <c r="D841" s="3" t="s">
        <v>1251</v>
      </c>
      <c r="E841" s="3" t="s">
        <v>1252</v>
      </c>
      <c r="F841" s="3">
        <v>166564.88</v>
      </c>
      <c r="G841" s="3">
        <v>166564.88</v>
      </c>
    </row>
    <row r="842" spans="1:7" x14ac:dyDescent="0.2">
      <c r="A842" s="3" t="s">
        <v>1040</v>
      </c>
      <c r="B842" s="4">
        <v>44651</v>
      </c>
      <c r="C842" s="3" t="s">
        <v>1136</v>
      </c>
      <c r="D842" s="3" t="s">
        <v>1253</v>
      </c>
      <c r="E842" s="3" t="s">
        <v>1254</v>
      </c>
      <c r="F842" s="3">
        <v>2867.09</v>
      </c>
      <c r="G842" s="3">
        <v>2867.09</v>
      </c>
    </row>
    <row r="843" spans="1:7" x14ac:dyDescent="0.2">
      <c r="A843" s="3" t="s">
        <v>1040</v>
      </c>
      <c r="B843" s="4">
        <v>44651</v>
      </c>
      <c r="C843" s="3" t="s">
        <v>1136</v>
      </c>
      <c r="D843" s="3" t="s">
        <v>1257</v>
      </c>
      <c r="E843" s="3" t="s">
        <v>1258</v>
      </c>
      <c r="F843" s="3">
        <v>5500</v>
      </c>
      <c r="G843" s="3">
        <v>5500</v>
      </c>
    </row>
    <row r="844" spans="1:7" x14ac:dyDescent="0.2">
      <c r="A844" s="3" t="s">
        <v>1040</v>
      </c>
      <c r="B844" s="4">
        <v>44651</v>
      </c>
      <c r="C844" s="3" t="s">
        <v>1136</v>
      </c>
      <c r="D844" s="3" t="s">
        <v>1259</v>
      </c>
      <c r="E844" s="3" t="s">
        <v>1260</v>
      </c>
      <c r="F844" s="3">
        <v>4000</v>
      </c>
      <c r="G844" s="3">
        <v>4000</v>
      </c>
    </row>
    <row r="845" spans="1:7" x14ac:dyDescent="0.2">
      <c r="A845" s="3" t="s">
        <v>1040</v>
      </c>
      <c r="B845" s="4">
        <v>44651</v>
      </c>
      <c r="C845" s="3" t="s">
        <v>1136</v>
      </c>
      <c r="D845" s="3" t="s">
        <v>1269</v>
      </c>
      <c r="E845" s="3" t="s">
        <v>1270</v>
      </c>
      <c r="F845" s="3">
        <v>416.52</v>
      </c>
      <c r="G845" s="3">
        <v>416.52</v>
      </c>
    </row>
    <row r="846" spans="1:7" x14ac:dyDescent="0.2">
      <c r="A846" s="3" t="s">
        <v>1040</v>
      </c>
      <c r="B846" s="4">
        <v>44651</v>
      </c>
      <c r="C846" s="3" t="s">
        <v>1136</v>
      </c>
      <c r="D846" s="3" t="s">
        <v>1283</v>
      </c>
      <c r="E846" s="3" t="s">
        <v>1284</v>
      </c>
      <c r="F846" s="3">
        <v>268.05</v>
      </c>
      <c r="G846" s="3">
        <v>268.05</v>
      </c>
    </row>
    <row r="847" spans="1:7" x14ac:dyDescent="0.2">
      <c r="A847" s="3" t="s">
        <v>1040</v>
      </c>
      <c r="B847" s="4">
        <v>44651</v>
      </c>
      <c r="C847" s="3" t="s">
        <v>1136</v>
      </c>
      <c r="D847" s="3" t="s">
        <v>1418</v>
      </c>
      <c r="E847" s="3" t="s">
        <v>1419</v>
      </c>
      <c r="F847" s="3">
        <v>967790.23</v>
      </c>
      <c r="G847" s="3">
        <v>967790.23</v>
      </c>
    </row>
    <row r="848" spans="1:7" x14ac:dyDescent="0.2">
      <c r="A848" s="3" t="s">
        <v>1040</v>
      </c>
      <c r="B848" s="4">
        <v>44651</v>
      </c>
      <c r="C848" s="3" t="s">
        <v>1136</v>
      </c>
      <c r="D848" s="3" t="s">
        <v>1420</v>
      </c>
      <c r="E848" s="3" t="s">
        <v>1421</v>
      </c>
      <c r="F848" s="3">
        <v>92590.28</v>
      </c>
      <c r="G848" s="3">
        <v>92590.28</v>
      </c>
    </row>
    <row r="849" spans="1:7" x14ac:dyDescent="0.2">
      <c r="A849" s="3" t="s">
        <v>1040</v>
      </c>
      <c r="B849" s="4">
        <v>44651</v>
      </c>
      <c r="C849" s="3" t="s">
        <v>1136</v>
      </c>
      <c r="D849" s="3" t="s">
        <v>1422</v>
      </c>
      <c r="E849" s="3" t="s">
        <v>1423</v>
      </c>
      <c r="F849" s="3">
        <v>6286.3</v>
      </c>
      <c r="G849" s="3">
        <v>6286.3</v>
      </c>
    </row>
    <row r="850" spans="1:7" x14ac:dyDescent="0.2">
      <c r="A850" s="3" t="s">
        <v>1040</v>
      </c>
      <c r="B850" s="4">
        <v>44651</v>
      </c>
      <c r="C850" s="3" t="s">
        <v>1136</v>
      </c>
      <c r="D850" s="3" t="s">
        <v>1436</v>
      </c>
      <c r="E850" s="3" t="s">
        <v>1437</v>
      </c>
      <c r="F850" s="3">
        <v>545.59</v>
      </c>
      <c r="G850" s="3">
        <v>545.59</v>
      </c>
    </row>
    <row r="851" spans="1:7" x14ac:dyDescent="0.2">
      <c r="A851" s="3" t="s">
        <v>1040</v>
      </c>
      <c r="B851" s="4">
        <v>44651</v>
      </c>
      <c r="C851" s="3" t="s">
        <v>1178</v>
      </c>
      <c r="D851" s="3" t="s">
        <v>1291</v>
      </c>
      <c r="E851" s="3" t="s">
        <v>1292</v>
      </c>
      <c r="F851" s="3">
        <v>-2.02</v>
      </c>
      <c r="G851" s="3">
        <v>-2.02</v>
      </c>
    </row>
    <row r="852" spans="1:7" x14ac:dyDescent="0.2">
      <c r="A852" s="3" t="s">
        <v>1037</v>
      </c>
      <c r="B852" s="4">
        <v>44651</v>
      </c>
      <c r="C852" s="3" t="s">
        <v>1178</v>
      </c>
      <c r="D852" s="3" t="s">
        <v>1217</v>
      </c>
      <c r="E852" s="3" t="s">
        <v>1218</v>
      </c>
      <c r="F852" s="3">
        <v>-7698.07</v>
      </c>
      <c r="G852" s="3">
        <v>-7698.07</v>
      </c>
    </row>
    <row r="853" spans="1:7" x14ac:dyDescent="0.2">
      <c r="A853" s="3" t="s">
        <v>1040</v>
      </c>
      <c r="B853" s="4">
        <v>44651</v>
      </c>
      <c r="C853" s="3" t="s">
        <v>1136</v>
      </c>
      <c r="D853" s="3" t="s">
        <v>1137</v>
      </c>
      <c r="E853" s="3" t="s">
        <v>1047</v>
      </c>
      <c r="F853" s="3">
        <v>687.5</v>
      </c>
      <c r="G853" s="3">
        <v>687.5</v>
      </c>
    </row>
    <row r="854" spans="1:7" x14ac:dyDescent="0.2">
      <c r="A854" s="3" t="s">
        <v>1037</v>
      </c>
      <c r="B854" s="4">
        <v>44651</v>
      </c>
      <c r="C854" s="3" t="s">
        <v>1136</v>
      </c>
      <c r="D854" s="3" t="s">
        <v>1137</v>
      </c>
      <c r="E854" s="3" t="s">
        <v>1047</v>
      </c>
      <c r="F854" s="3">
        <v>550</v>
      </c>
      <c r="G854" s="3">
        <v>550</v>
      </c>
    </row>
    <row r="855" spans="1:7" x14ac:dyDescent="0.2">
      <c r="A855" s="3" t="s">
        <v>1040</v>
      </c>
      <c r="B855" s="4">
        <v>44651</v>
      </c>
      <c r="C855" s="3" t="s">
        <v>1136</v>
      </c>
      <c r="D855" s="3" t="s">
        <v>1163</v>
      </c>
      <c r="E855" s="3" t="s">
        <v>1053</v>
      </c>
      <c r="F855" s="3">
        <v>2575.09</v>
      </c>
      <c r="G855" s="3">
        <v>2575.09</v>
      </c>
    </row>
    <row r="856" spans="1:7" x14ac:dyDescent="0.2">
      <c r="A856" s="3" t="s">
        <v>1037</v>
      </c>
      <c r="B856" s="4">
        <v>44651</v>
      </c>
      <c r="C856" s="3" t="s">
        <v>1136</v>
      </c>
      <c r="D856" s="3" t="s">
        <v>1163</v>
      </c>
      <c r="E856" s="3" t="s">
        <v>1053</v>
      </c>
      <c r="F856" s="3">
        <v>653.70000000000005</v>
      </c>
      <c r="G856" s="3">
        <v>653.70000000000005</v>
      </c>
    </row>
    <row r="857" spans="1:7" x14ac:dyDescent="0.2">
      <c r="A857" s="3" t="s">
        <v>1040</v>
      </c>
      <c r="B857" s="4">
        <v>44651</v>
      </c>
      <c r="C857" s="3" t="s">
        <v>1136</v>
      </c>
      <c r="D857" s="3" t="s">
        <v>1308</v>
      </c>
      <c r="E857" s="3" t="s">
        <v>1109</v>
      </c>
      <c r="F857" s="3">
        <v>1736.89</v>
      </c>
      <c r="G857" s="3">
        <v>1736.89</v>
      </c>
    </row>
    <row r="858" spans="1:7" x14ac:dyDescent="0.2">
      <c r="A858" s="3" t="s">
        <v>1040</v>
      </c>
      <c r="B858" s="4">
        <v>44651</v>
      </c>
      <c r="C858" s="3" t="s">
        <v>1136</v>
      </c>
      <c r="D858" s="3" t="s">
        <v>1309</v>
      </c>
      <c r="E858" s="3" t="s">
        <v>1103</v>
      </c>
      <c r="F858" s="3">
        <v>621.83000000000004</v>
      </c>
      <c r="G858" s="3">
        <v>621.83000000000004</v>
      </c>
    </row>
    <row r="859" spans="1:7" x14ac:dyDescent="0.2">
      <c r="A859" s="3" t="s">
        <v>1040</v>
      </c>
      <c r="B859" s="4">
        <v>44651</v>
      </c>
      <c r="C859" s="3" t="s">
        <v>1136</v>
      </c>
      <c r="D859" s="3" t="s">
        <v>1310</v>
      </c>
      <c r="E859" s="3" t="s">
        <v>1048</v>
      </c>
      <c r="F859" s="3">
        <v>566.09</v>
      </c>
      <c r="G859" s="3">
        <v>566.09</v>
      </c>
    </row>
    <row r="860" spans="1:7" x14ac:dyDescent="0.2">
      <c r="A860" s="3" t="s">
        <v>1037</v>
      </c>
      <c r="B860" s="4">
        <v>44651</v>
      </c>
      <c r="C860" s="3" t="s">
        <v>1136</v>
      </c>
      <c r="D860" s="3" t="s">
        <v>1219</v>
      </c>
      <c r="E860" s="3" t="s">
        <v>1063</v>
      </c>
      <c r="F860" s="3">
        <v>67644.039999999994</v>
      </c>
      <c r="G860" s="3">
        <v>67644.039999999994</v>
      </c>
    </row>
    <row r="861" spans="1:7" x14ac:dyDescent="0.2">
      <c r="A861" s="3" t="s">
        <v>1040</v>
      </c>
      <c r="B861" s="4">
        <v>44651</v>
      </c>
      <c r="C861" s="3" t="s">
        <v>1136</v>
      </c>
      <c r="D861" s="3" t="s">
        <v>1219</v>
      </c>
      <c r="E861" s="3" t="s">
        <v>1313</v>
      </c>
      <c r="F861" s="3">
        <v>36000</v>
      </c>
      <c r="G861" s="3">
        <v>36000</v>
      </c>
    </row>
    <row r="862" spans="1:7" x14ac:dyDescent="0.2">
      <c r="A862" s="3" t="s">
        <v>1040</v>
      </c>
      <c r="B862" s="4">
        <v>44651</v>
      </c>
      <c r="C862" s="3" t="s">
        <v>1136</v>
      </c>
      <c r="D862" s="3" t="s">
        <v>1316</v>
      </c>
      <c r="E862" s="3" t="s">
        <v>1063</v>
      </c>
      <c r="F862" s="3">
        <v>94504.52</v>
      </c>
      <c r="G862" s="3">
        <v>94504.52</v>
      </c>
    </row>
    <row r="863" spans="1:7" x14ac:dyDescent="0.2">
      <c r="A863" s="3" t="s">
        <v>1037</v>
      </c>
      <c r="B863" s="4">
        <v>44651</v>
      </c>
      <c r="C863" s="3" t="s">
        <v>1136</v>
      </c>
      <c r="D863" s="3" t="s">
        <v>1220</v>
      </c>
      <c r="E863" s="3" t="s">
        <v>1088</v>
      </c>
      <c r="F863" s="3">
        <v>4000</v>
      </c>
      <c r="G863" s="3">
        <v>4000</v>
      </c>
    </row>
    <row r="864" spans="1:7" x14ac:dyDescent="0.2">
      <c r="A864" s="3" t="s">
        <v>1040</v>
      </c>
      <c r="B864" s="4">
        <v>44651</v>
      </c>
      <c r="C864" s="3" t="s">
        <v>1136</v>
      </c>
      <c r="D864" s="3" t="s">
        <v>1318</v>
      </c>
      <c r="E864" s="3" t="s">
        <v>1083</v>
      </c>
      <c r="F864" s="3">
        <v>1334.57</v>
      </c>
      <c r="G864" s="3">
        <v>1334.57</v>
      </c>
    </row>
    <row r="865" spans="1:7" x14ac:dyDescent="0.2">
      <c r="A865" s="3" t="s">
        <v>1040</v>
      </c>
      <c r="B865" s="4">
        <v>44651</v>
      </c>
      <c r="C865" s="3" t="s">
        <v>1136</v>
      </c>
      <c r="D865" s="3" t="s">
        <v>1319</v>
      </c>
      <c r="E865" s="3" t="s">
        <v>1064</v>
      </c>
      <c r="F865" s="3">
        <v>193.33</v>
      </c>
      <c r="G865" s="3">
        <v>193.33</v>
      </c>
    </row>
    <row r="866" spans="1:7" x14ac:dyDescent="0.2">
      <c r="A866" s="3" t="s">
        <v>1040</v>
      </c>
      <c r="B866" s="4">
        <v>44651</v>
      </c>
      <c r="C866" s="3" t="s">
        <v>1136</v>
      </c>
      <c r="D866" s="3" t="s">
        <v>1442</v>
      </c>
      <c r="E866" s="3" t="s">
        <v>1082</v>
      </c>
      <c r="F866" s="3">
        <v>427.21</v>
      </c>
      <c r="G866" s="3">
        <v>427.21</v>
      </c>
    </row>
    <row r="867" spans="1:7" x14ac:dyDescent="0.2">
      <c r="A867" s="3" t="s">
        <v>1037</v>
      </c>
      <c r="B867" s="4">
        <v>44651</v>
      </c>
      <c r="C867" s="3" t="s">
        <v>1136</v>
      </c>
      <c r="D867" s="3" t="s">
        <v>1197</v>
      </c>
      <c r="E867" s="3" t="s">
        <v>1104</v>
      </c>
      <c r="F867" s="3">
        <v>2215.9</v>
      </c>
      <c r="G867" s="3">
        <v>2215.9</v>
      </c>
    </row>
    <row r="868" spans="1:7" x14ac:dyDescent="0.2">
      <c r="A868" s="3" t="s">
        <v>1037</v>
      </c>
      <c r="B868" s="4">
        <v>44651</v>
      </c>
      <c r="C868" s="3" t="s">
        <v>1136</v>
      </c>
      <c r="D868" s="3" t="s">
        <v>1198</v>
      </c>
      <c r="E868" s="3" t="s">
        <v>1077</v>
      </c>
      <c r="F868" s="3">
        <v>10580.4</v>
      </c>
      <c r="G868" s="3">
        <v>10580.4</v>
      </c>
    </row>
    <row r="869" spans="1:7" x14ac:dyDescent="0.2">
      <c r="A869" s="3" t="s">
        <v>1040</v>
      </c>
      <c r="B869" s="4">
        <v>44651</v>
      </c>
      <c r="C869" s="3" t="s">
        <v>1136</v>
      </c>
      <c r="D869" s="3" t="s">
        <v>1164</v>
      </c>
      <c r="E869" s="3" t="s">
        <v>1099</v>
      </c>
      <c r="F869" s="3">
        <v>1801.52</v>
      </c>
      <c r="G869" s="3">
        <v>1801.52</v>
      </c>
    </row>
    <row r="870" spans="1:7" x14ac:dyDescent="0.2">
      <c r="A870" s="3" t="s">
        <v>1040</v>
      </c>
      <c r="B870" s="4">
        <v>44651</v>
      </c>
      <c r="C870" s="3" t="s">
        <v>1136</v>
      </c>
      <c r="D870" s="3" t="s">
        <v>1322</v>
      </c>
      <c r="E870" s="3" t="s">
        <v>1046</v>
      </c>
      <c r="F870" s="3">
        <v>1051.21</v>
      </c>
      <c r="G870" s="3">
        <v>1051.21</v>
      </c>
    </row>
    <row r="871" spans="1:7" x14ac:dyDescent="0.2">
      <c r="A871" s="3" t="s">
        <v>1040</v>
      </c>
      <c r="B871" s="4">
        <v>44651</v>
      </c>
      <c r="C871" s="3" t="s">
        <v>1136</v>
      </c>
      <c r="D871" s="3" t="s">
        <v>1323</v>
      </c>
      <c r="E871" s="3" t="s">
        <v>1324</v>
      </c>
      <c r="F871" s="3">
        <v>237.57</v>
      </c>
      <c r="G871" s="3">
        <v>237.57</v>
      </c>
    </row>
    <row r="872" spans="1:7" x14ac:dyDescent="0.2">
      <c r="A872" s="3" t="s">
        <v>1037</v>
      </c>
      <c r="B872" s="4">
        <v>44651</v>
      </c>
      <c r="C872" s="3" t="s">
        <v>1136</v>
      </c>
      <c r="D872" s="3" t="s">
        <v>1424</v>
      </c>
      <c r="E872" s="3" t="s">
        <v>1425</v>
      </c>
      <c r="F872" s="3">
        <v>54.64</v>
      </c>
      <c r="G872" s="3">
        <v>54.64</v>
      </c>
    </row>
    <row r="873" spans="1:7" x14ac:dyDescent="0.2">
      <c r="A873" s="3" t="s">
        <v>1037</v>
      </c>
      <c r="B873" s="4">
        <v>44651</v>
      </c>
      <c r="C873" s="3" t="s">
        <v>1136</v>
      </c>
      <c r="D873" s="3" t="s">
        <v>1221</v>
      </c>
      <c r="E873" s="3" t="s">
        <v>1071</v>
      </c>
      <c r="F873" s="3">
        <v>1156.4100000000001</v>
      </c>
      <c r="G873" s="3">
        <v>1156.4100000000001</v>
      </c>
    </row>
    <row r="874" spans="1:7" x14ac:dyDescent="0.2">
      <c r="A874" s="3" t="s">
        <v>1040</v>
      </c>
      <c r="B874" s="4">
        <v>44651</v>
      </c>
      <c r="C874" s="3" t="s">
        <v>1136</v>
      </c>
      <c r="D874" s="3" t="s">
        <v>1327</v>
      </c>
      <c r="E874" s="3" t="s">
        <v>1054</v>
      </c>
      <c r="F874" s="3">
        <v>1200</v>
      </c>
      <c r="G874" s="3">
        <v>1200</v>
      </c>
    </row>
    <row r="875" spans="1:7" x14ac:dyDescent="0.2">
      <c r="A875" s="3" t="s">
        <v>1040</v>
      </c>
      <c r="B875" s="4">
        <v>44651</v>
      </c>
      <c r="C875" s="3" t="s">
        <v>1136</v>
      </c>
      <c r="D875" s="3" t="s">
        <v>1169</v>
      </c>
      <c r="E875" s="3" t="s">
        <v>1080</v>
      </c>
      <c r="F875" s="3">
        <v>2729.89</v>
      </c>
      <c r="G875" s="3">
        <v>2729.89</v>
      </c>
    </row>
    <row r="876" spans="1:7" x14ac:dyDescent="0.2">
      <c r="A876" s="3" t="s">
        <v>1040</v>
      </c>
      <c r="B876" s="4">
        <v>44651</v>
      </c>
      <c r="C876" s="3" t="s">
        <v>1136</v>
      </c>
      <c r="D876" s="3" t="s">
        <v>1328</v>
      </c>
      <c r="E876" s="3" t="s">
        <v>1066</v>
      </c>
      <c r="F876" s="3">
        <v>1226.2</v>
      </c>
      <c r="G876" s="3">
        <v>1226.2</v>
      </c>
    </row>
    <row r="877" spans="1:7" x14ac:dyDescent="0.2">
      <c r="A877" s="3" t="s">
        <v>1040</v>
      </c>
      <c r="B877" s="4">
        <v>44651</v>
      </c>
      <c r="C877" s="3" t="s">
        <v>1136</v>
      </c>
      <c r="D877" s="3" t="s">
        <v>1329</v>
      </c>
      <c r="E877" s="3" t="s">
        <v>1089</v>
      </c>
      <c r="F877" s="3">
        <v>28087.5</v>
      </c>
      <c r="G877" s="3">
        <v>28087.5</v>
      </c>
    </row>
    <row r="878" spans="1:7" x14ac:dyDescent="0.2">
      <c r="A878" s="3" t="s">
        <v>1040</v>
      </c>
      <c r="B878" s="4">
        <v>44651</v>
      </c>
      <c r="C878" s="3" t="s">
        <v>1136</v>
      </c>
      <c r="D878" s="3" t="s">
        <v>1199</v>
      </c>
      <c r="E878" s="3" t="s">
        <v>1051</v>
      </c>
      <c r="F878" s="3">
        <v>843.6</v>
      </c>
      <c r="G878" s="3">
        <v>843.6</v>
      </c>
    </row>
    <row r="879" spans="1:7" x14ac:dyDescent="0.2">
      <c r="A879" s="3" t="s">
        <v>1037</v>
      </c>
      <c r="B879" s="4">
        <v>44651</v>
      </c>
      <c r="C879" s="3" t="s">
        <v>1136</v>
      </c>
      <c r="D879" s="3" t="s">
        <v>1199</v>
      </c>
      <c r="E879" s="3" t="s">
        <v>1038</v>
      </c>
      <c r="F879" s="3">
        <v>3170.13</v>
      </c>
      <c r="G879" s="3">
        <v>3170.13</v>
      </c>
    </row>
    <row r="880" spans="1:7" x14ac:dyDescent="0.2">
      <c r="A880" s="3" t="s">
        <v>1040</v>
      </c>
      <c r="B880" s="4">
        <v>44651</v>
      </c>
      <c r="C880" s="3" t="s">
        <v>1136</v>
      </c>
      <c r="D880" s="3" t="s">
        <v>1222</v>
      </c>
      <c r="E880" s="3" t="s">
        <v>1043</v>
      </c>
      <c r="F880" s="3">
        <v>450</v>
      </c>
      <c r="G880" s="3">
        <v>450</v>
      </c>
    </row>
    <row r="881" spans="1:7" x14ac:dyDescent="0.2">
      <c r="A881" s="3" t="s">
        <v>1040</v>
      </c>
      <c r="B881" s="4">
        <v>44651</v>
      </c>
      <c r="C881" s="3" t="s">
        <v>1136</v>
      </c>
      <c r="D881" s="3" t="s">
        <v>1330</v>
      </c>
      <c r="E881" s="3" t="s">
        <v>1091</v>
      </c>
      <c r="F881" s="3">
        <v>227696.84</v>
      </c>
      <c r="G881" s="3">
        <v>227696.84</v>
      </c>
    </row>
    <row r="882" spans="1:7" x14ac:dyDescent="0.2">
      <c r="A882" s="3" t="s">
        <v>1037</v>
      </c>
      <c r="B882" s="4">
        <v>44651</v>
      </c>
      <c r="C882" s="3" t="s">
        <v>1136</v>
      </c>
      <c r="D882" s="3" t="s">
        <v>1181</v>
      </c>
      <c r="E882" s="3" t="s">
        <v>1118</v>
      </c>
      <c r="F882" s="3">
        <v>285.26</v>
      </c>
      <c r="G882" s="3">
        <v>285.26</v>
      </c>
    </row>
    <row r="883" spans="1:7" x14ac:dyDescent="0.2">
      <c r="A883" s="3" t="s">
        <v>1040</v>
      </c>
      <c r="B883" s="4">
        <v>44651</v>
      </c>
      <c r="C883" s="3" t="s">
        <v>1136</v>
      </c>
      <c r="D883" s="3" t="s">
        <v>1335</v>
      </c>
      <c r="E883" s="3" t="s">
        <v>1115</v>
      </c>
      <c r="F883" s="3">
        <v>6800</v>
      </c>
      <c r="G883" s="3">
        <v>6800</v>
      </c>
    </row>
    <row r="884" spans="1:7" x14ac:dyDescent="0.2">
      <c r="A884" s="3" t="s">
        <v>1040</v>
      </c>
      <c r="B884" s="4">
        <v>44651</v>
      </c>
      <c r="C884" s="3" t="s">
        <v>1136</v>
      </c>
      <c r="D884" s="3" t="s">
        <v>1336</v>
      </c>
      <c r="E884" s="3" t="s">
        <v>1092</v>
      </c>
      <c r="F884" s="3">
        <v>1751.65</v>
      </c>
      <c r="G884" s="3">
        <v>1751.65</v>
      </c>
    </row>
    <row r="885" spans="1:7" x14ac:dyDescent="0.2">
      <c r="A885" s="3" t="s">
        <v>1040</v>
      </c>
      <c r="B885" s="4">
        <v>44651</v>
      </c>
      <c r="C885" s="3" t="s">
        <v>1136</v>
      </c>
      <c r="D885" s="3" t="s">
        <v>1338</v>
      </c>
      <c r="E885" s="3" t="s">
        <v>1097</v>
      </c>
      <c r="F885" s="3">
        <v>491</v>
      </c>
      <c r="G885" s="3">
        <v>491</v>
      </c>
    </row>
    <row r="886" spans="1:7" x14ac:dyDescent="0.2">
      <c r="A886" s="3" t="s">
        <v>1040</v>
      </c>
      <c r="B886" s="4">
        <v>44651</v>
      </c>
      <c r="C886" s="3" t="s">
        <v>1136</v>
      </c>
      <c r="D886" s="3" t="s">
        <v>1340</v>
      </c>
      <c r="E886" s="3" t="s">
        <v>1126</v>
      </c>
      <c r="F886" s="3">
        <v>600</v>
      </c>
      <c r="G886" s="3">
        <v>600</v>
      </c>
    </row>
    <row r="887" spans="1:7" x14ac:dyDescent="0.2">
      <c r="A887" s="3" t="s">
        <v>1040</v>
      </c>
      <c r="B887" s="4">
        <v>44651</v>
      </c>
      <c r="C887" s="3" t="s">
        <v>1136</v>
      </c>
      <c r="D887" s="3" t="s">
        <v>1341</v>
      </c>
      <c r="E887" s="3" t="s">
        <v>1060</v>
      </c>
      <c r="F887" s="3">
        <v>363</v>
      </c>
      <c r="G887" s="3">
        <v>363</v>
      </c>
    </row>
    <row r="888" spans="1:7" x14ac:dyDescent="0.2">
      <c r="A888" s="3" t="s">
        <v>1040</v>
      </c>
      <c r="B888" s="4">
        <v>44651</v>
      </c>
      <c r="C888" s="3" t="s">
        <v>1136</v>
      </c>
      <c r="D888" s="3" t="s">
        <v>1458</v>
      </c>
      <c r="E888" s="3" t="s">
        <v>1459</v>
      </c>
      <c r="F888" s="3">
        <v>3925</v>
      </c>
      <c r="G888" s="3">
        <v>3925</v>
      </c>
    </row>
    <row r="889" spans="1:7" x14ac:dyDescent="0.2">
      <c r="A889" s="3" t="s">
        <v>1037</v>
      </c>
      <c r="B889" s="4">
        <v>44651</v>
      </c>
      <c r="C889" s="3" t="s">
        <v>1136</v>
      </c>
      <c r="D889" s="3" t="s">
        <v>1200</v>
      </c>
      <c r="E889" s="3" t="s">
        <v>1073</v>
      </c>
      <c r="F889" s="3">
        <v>600</v>
      </c>
      <c r="G889" s="3">
        <v>600</v>
      </c>
    </row>
    <row r="890" spans="1:7" x14ac:dyDescent="0.2">
      <c r="A890" s="3" t="s">
        <v>1040</v>
      </c>
      <c r="B890" s="4">
        <v>44651</v>
      </c>
      <c r="C890" s="3" t="s">
        <v>1136</v>
      </c>
      <c r="D890" s="3" t="s">
        <v>1346</v>
      </c>
      <c r="E890" s="3" t="s">
        <v>1111</v>
      </c>
      <c r="F890" s="3">
        <v>45192.76</v>
      </c>
      <c r="G890" s="3">
        <v>45192.76</v>
      </c>
    </row>
    <row r="891" spans="1:7" x14ac:dyDescent="0.2">
      <c r="A891" s="3" t="s">
        <v>1040</v>
      </c>
      <c r="B891" s="4">
        <v>44651</v>
      </c>
      <c r="C891" s="3" t="s">
        <v>1136</v>
      </c>
      <c r="D891" s="3" t="s">
        <v>1347</v>
      </c>
      <c r="E891" s="3" t="s">
        <v>1075</v>
      </c>
      <c r="F891" s="3">
        <v>2534.4499999999998</v>
      </c>
      <c r="G891" s="3">
        <v>2534.4499999999998</v>
      </c>
    </row>
    <row r="892" spans="1:7" x14ac:dyDescent="0.2">
      <c r="A892" s="3" t="s">
        <v>1040</v>
      </c>
      <c r="B892" s="4">
        <v>44651</v>
      </c>
      <c r="C892" s="3" t="s">
        <v>1136</v>
      </c>
      <c r="D892" s="3" t="s">
        <v>1348</v>
      </c>
      <c r="E892" s="3" t="s">
        <v>1093</v>
      </c>
      <c r="F892" s="3">
        <v>1485.53</v>
      </c>
      <c r="G892" s="3">
        <v>1485.53</v>
      </c>
    </row>
    <row r="893" spans="1:7" x14ac:dyDescent="0.2">
      <c r="A893" s="3" t="s">
        <v>1040</v>
      </c>
      <c r="B893" s="4">
        <v>44651</v>
      </c>
      <c r="C893" s="3" t="s">
        <v>1136</v>
      </c>
      <c r="D893" s="3" t="s">
        <v>1349</v>
      </c>
      <c r="E893" s="3" t="s">
        <v>1098</v>
      </c>
      <c r="F893" s="3">
        <v>1485.53</v>
      </c>
      <c r="G893" s="3">
        <v>1485.53</v>
      </c>
    </row>
    <row r="894" spans="1:7" x14ac:dyDescent="0.2">
      <c r="A894" s="3" t="s">
        <v>1040</v>
      </c>
      <c r="B894" s="4">
        <v>44651</v>
      </c>
      <c r="C894" s="3" t="s">
        <v>1136</v>
      </c>
      <c r="D894" s="3" t="s">
        <v>1426</v>
      </c>
      <c r="E894" s="3" t="s">
        <v>1081</v>
      </c>
      <c r="F894" s="3">
        <v>146.78</v>
      </c>
      <c r="G894" s="3">
        <v>146.78</v>
      </c>
    </row>
    <row r="895" spans="1:7" x14ac:dyDescent="0.2">
      <c r="A895" s="3" t="s">
        <v>1040</v>
      </c>
      <c r="B895" s="4">
        <v>44651</v>
      </c>
      <c r="C895" s="3" t="s">
        <v>1136</v>
      </c>
      <c r="D895" s="3" t="s">
        <v>1427</v>
      </c>
      <c r="E895" s="3" t="s">
        <v>1107</v>
      </c>
      <c r="F895" s="3">
        <v>57.78</v>
      </c>
      <c r="G895" s="3">
        <v>57.78</v>
      </c>
    </row>
    <row r="896" spans="1:7" x14ac:dyDescent="0.2">
      <c r="A896" s="3" t="s">
        <v>1037</v>
      </c>
      <c r="B896" s="4">
        <v>44651</v>
      </c>
      <c r="C896" s="3" t="s">
        <v>1140</v>
      </c>
      <c r="D896" s="3" t="s">
        <v>1141</v>
      </c>
      <c r="E896" s="3" t="s">
        <v>1142</v>
      </c>
      <c r="F896" s="3">
        <v>0</v>
      </c>
      <c r="G896" s="3">
        <v>-100</v>
      </c>
    </row>
    <row r="897" spans="1:7" x14ac:dyDescent="0.2">
      <c r="A897" s="3" t="s">
        <v>1040</v>
      </c>
      <c r="B897" s="4">
        <v>44651</v>
      </c>
      <c r="C897" s="3" t="s">
        <v>1140</v>
      </c>
      <c r="D897" s="3" t="s">
        <v>1350</v>
      </c>
      <c r="E897" s="3" t="s">
        <v>1351</v>
      </c>
      <c r="F897" s="3">
        <v>0</v>
      </c>
      <c r="G897" s="3">
        <v>-120</v>
      </c>
    </row>
    <row r="898" spans="1:7" x14ac:dyDescent="0.2">
      <c r="A898" s="3" t="s">
        <v>1040</v>
      </c>
      <c r="B898" s="4">
        <v>44651</v>
      </c>
      <c r="C898" s="3" t="s">
        <v>1140</v>
      </c>
      <c r="D898" s="3" t="s">
        <v>1352</v>
      </c>
      <c r="E898" s="3" t="s">
        <v>1353</v>
      </c>
      <c r="F898" s="3">
        <v>0</v>
      </c>
      <c r="G898" s="3">
        <v>247347.05</v>
      </c>
    </row>
    <row r="899" spans="1:7" x14ac:dyDescent="0.2">
      <c r="A899" s="3" t="s">
        <v>1037</v>
      </c>
      <c r="B899" s="4">
        <v>44651</v>
      </c>
      <c r="C899" s="3" t="s">
        <v>1140</v>
      </c>
      <c r="D899" s="3" t="s">
        <v>1352</v>
      </c>
      <c r="E899" s="3" t="s">
        <v>1353</v>
      </c>
      <c r="F899" s="3">
        <v>0</v>
      </c>
      <c r="G899" s="3">
        <v>-17080353.050000001</v>
      </c>
    </row>
    <row r="900" spans="1:7" x14ac:dyDescent="0.2">
      <c r="A900" s="3" t="s">
        <v>1037</v>
      </c>
      <c r="B900" s="4">
        <v>44651</v>
      </c>
      <c r="C900" s="3" t="s">
        <v>1148</v>
      </c>
      <c r="D900" s="3" t="s">
        <v>1209</v>
      </c>
      <c r="E900" s="3" t="s">
        <v>1210</v>
      </c>
      <c r="F900" s="3">
        <v>0</v>
      </c>
      <c r="G900" s="3">
        <v>17562360.850000001</v>
      </c>
    </row>
    <row r="901" spans="1:7" x14ac:dyDescent="0.2">
      <c r="A901" s="3" t="s">
        <v>1040</v>
      </c>
      <c r="B901" s="4">
        <v>44651</v>
      </c>
      <c r="C901" s="3" t="s">
        <v>1148</v>
      </c>
      <c r="D901" s="3" t="s">
        <v>1428</v>
      </c>
      <c r="E901" s="3" t="s">
        <v>1429</v>
      </c>
      <c r="F901" s="3">
        <v>200000</v>
      </c>
      <c r="G901" s="3">
        <v>0</v>
      </c>
    </row>
    <row r="902" spans="1:7" x14ac:dyDescent="0.2">
      <c r="A902" s="3" t="s">
        <v>1040</v>
      </c>
      <c r="B902" s="4">
        <v>44651</v>
      </c>
      <c r="C902" s="3" t="s">
        <v>1148</v>
      </c>
      <c r="D902" s="3" t="s">
        <v>1451</v>
      </c>
      <c r="E902" s="3" t="s">
        <v>1145</v>
      </c>
      <c r="F902" s="3">
        <v>0</v>
      </c>
      <c r="G902" s="3">
        <v>2850000</v>
      </c>
    </row>
    <row r="903" spans="1:7" x14ac:dyDescent="0.2">
      <c r="A903" s="3" t="s">
        <v>1040</v>
      </c>
      <c r="B903" s="4">
        <v>44651</v>
      </c>
      <c r="C903" s="3" t="s">
        <v>1148</v>
      </c>
      <c r="D903" s="3" t="s">
        <v>1354</v>
      </c>
      <c r="E903" s="3" t="s">
        <v>1355</v>
      </c>
      <c r="F903" s="3">
        <v>38862.46</v>
      </c>
      <c r="G903" s="3">
        <v>0</v>
      </c>
    </row>
    <row r="904" spans="1:7" x14ac:dyDescent="0.2">
      <c r="A904" s="3" t="s">
        <v>1040</v>
      </c>
      <c r="B904" s="4">
        <v>44651</v>
      </c>
      <c r="C904" s="3" t="s">
        <v>1148</v>
      </c>
      <c r="D904" s="3" t="s">
        <v>1356</v>
      </c>
      <c r="E904" s="3" t="s">
        <v>1357</v>
      </c>
      <c r="F904" s="3">
        <v>-4342.5</v>
      </c>
      <c r="G904" s="3">
        <v>0</v>
      </c>
    </row>
    <row r="905" spans="1:7" x14ac:dyDescent="0.2">
      <c r="A905" s="3" t="s">
        <v>1040</v>
      </c>
      <c r="B905" s="4">
        <v>44651</v>
      </c>
      <c r="C905" s="3" t="s">
        <v>1148</v>
      </c>
      <c r="D905" s="3" t="s">
        <v>1358</v>
      </c>
      <c r="E905" s="3" t="s">
        <v>1359</v>
      </c>
      <c r="F905" s="3">
        <v>150000</v>
      </c>
      <c r="G905" s="3">
        <v>-30000</v>
      </c>
    </row>
    <row r="906" spans="1:7" x14ac:dyDescent="0.2">
      <c r="A906" s="3" t="s">
        <v>1040</v>
      </c>
      <c r="B906" s="4">
        <v>44651</v>
      </c>
      <c r="C906" s="3" t="s">
        <v>1148</v>
      </c>
      <c r="D906" s="3" t="s">
        <v>1360</v>
      </c>
      <c r="E906" s="3" t="s">
        <v>1361</v>
      </c>
      <c r="F906" s="3">
        <v>32031.77</v>
      </c>
      <c r="G906" s="3">
        <v>0</v>
      </c>
    </row>
    <row r="907" spans="1:7" x14ac:dyDescent="0.2">
      <c r="A907" s="3" t="s">
        <v>1040</v>
      </c>
      <c r="B907" s="4">
        <v>44651</v>
      </c>
      <c r="C907" s="3" t="s">
        <v>1148</v>
      </c>
      <c r="D907" s="3" t="s">
        <v>1362</v>
      </c>
      <c r="E907" s="3" t="s">
        <v>1224</v>
      </c>
      <c r="F907" s="3">
        <v>600</v>
      </c>
      <c r="G907" s="3">
        <v>-28800</v>
      </c>
    </row>
    <row r="908" spans="1:7" x14ac:dyDescent="0.2">
      <c r="A908" s="3" t="s">
        <v>1040</v>
      </c>
      <c r="B908" s="4">
        <v>44651</v>
      </c>
      <c r="C908" s="3" t="s">
        <v>1148</v>
      </c>
      <c r="D908" s="3" t="s">
        <v>1363</v>
      </c>
      <c r="E908" s="3" t="s">
        <v>1364</v>
      </c>
      <c r="F908" s="3">
        <v>-18000</v>
      </c>
      <c r="G908" s="3">
        <v>-3356000</v>
      </c>
    </row>
    <row r="909" spans="1:7" x14ac:dyDescent="0.2">
      <c r="A909" s="3" t="s">
        <v>1040</v>
      </c>
      <c r="B909" s="4">
        <v>44651</v>
      </c>
      <c r="C909" s="3" t="s">
        <v>1148</v>
      </c>
      <c r="D909" s="3" t="s">
        <v>1365</v>
      </c>
      <c r="E909" s="3" t="s">
        <v>1366</v>
      </c>
      <c r="F909" s="3">
        <v>600</v>
      </c>
      <c r="G909" s="3">
        <v>1200</v>
      </c>
    </row>
    <row r="910" spans="1:7" x14ac:dyDescent="0.2">
      <c r="A910" s="3" t="s">
        <v>1040</v>
      </c>
      <c r="B910" s="4">
        <v>44651</v>
      </c>
      <c r="C910" s="3" t="s">
        <v>1148</v>
      </c>
      <c r="D910" s="3" t="s">
        <v>1367</v>
      </c>
      <c r="E910" s="3" t="s">
        <v>1368</v>
      </c>
      <c r="F910" s="3">
        <v>0</v>
      </c>
      <c r="G910" s="3">
        <v>-25233.05</v>
      </c>
    </row>
    <row r="911" spans="1:7" x14ac:dyDescent="0.2">
      <c r="A911" s="3" t="s">
        <v>1042</v>
      </c>
      <c r="B911" s="4">
        <v>44651</v>
      </c>
      <c r="C911" s="3" t="s">
        <v>1143</v>
      </c>
      <c r="D911" s="3" t="s">
        <v>1460</v>
      </c>
      <c r="E911" s="3" t="s">
        <v>1461</v>
      </c>
      <c r="F911" s="3">
        <v>-4140</v>
      </c>
      <c r="G911" s="3">
        <v>-4140</v>
      </c>
    </row>
    <row r="912" spans="1:7" x14ac:dyDescent="0.2">
      <c r="A912" s="3" t="s">
        <v>1037</v>
      </c>
      <c r="B912" s="4">
        <v>44651</v>
      </c>
      <c r="C912" s="3" t="s">
        <v>1143</v>
      </c>
      <c r="D912" s="3" t="s">
        <v>1146</v>
      </c>
      <c r="E912" s="3" t="s">
        <v>1147</v>
      </c>
      <c r="F912" s="3">
        <v>18000</v>
      </c>
      <c r="G912" s="3">
        <v>3356000</v>
      </c>
    </row>
    <row r="913" spans="1:7" x14ac:dyDescent="0.2">
      <c r="A913" s="3" t="s">
        <v>1037</v>
      </c>
      <c r="B913" s="4">
        <v>44651</v>
      </c>
      <c r="C913" s="3" t="s">
        <v>1143</v>
      </c>
      <c r="D913" s="3" t="s">
        <v>1462</v>
      </c>
      <c r="E913" s="3" t="s">
        <v>1463</v>
      </c>
      <c r="F913" s="3">
        <v>4140</v>
      </c>
      <c r="G913" s="3">
        <v>4140</v>
      </c>
    </row>
    <row r="914" spans="1:7" x14ac:dyDescent="0.2">
      <c r="A914" s="3" t="s">
        <v>1040</v>
      </c>
      <c r="B914" s="4">
        <v>44651</v>
      </c>
      <c r="C914" s="3" t="s">
        <v>1143</v>
      </c>
      <c r="D914" s="3" t="s">
        <v>1373</v>
      </c>
      <c r="E914" s="3" t="s">
        <v>1374</v>
      </c>
      <c r="F914" s="3">
        <v>5195.2</v>
      </c>
      <c r="G914" s="3">
        <v>5195.2</v>
      </c>
    </row>
    <row r="915" spans="1:7" x14ac:dyDescent="0.2">
      <c r="A915" s="3" t="s">
        <v>1040</v>
      </c>
      <c r="B915" s="4">
        <v>44651</v>
      </c>
      <c r="C915" s="3" t="s">
        <v>1143</v>
      </c>
      <c r="D915" s="3" t="s">
        <v>1375</v>
      </c>
      <c r="E915" s="3" t="s">
        <v>1376</v>
      </c>
      <c r="F915" s="3">
        <v>0</v>
      </c>
      <c r="G915" s="3">
        <v>-58920.1</v>
      </c>
    </row>
    <row r="916" spans="1:7" x14ac:dyDescent="0.2">
      <c r="A916" s="3" t="s">
        <v>1040</v>
      </c>
      <c r="B916" s="4">
        <v>44651</v>
      </c>
      <c r="C916" s="3" t="s">
        <v>1148</v>
      </c>
      <c r="D916" s="3" t="s">
        <v>1377</v>
      </c>
      <c r="E916" s="3" t="s">
        <v>1378</v>
      </c>
      <c r="F916" s="3">
        <v>0</v>
      </c>
      <c r="G916" s="3">
        <v>216064.1</v>
      </c>
    </row>
    <row r="917" spans="1:7" x14ac:dyDescent="0.2">
      <c r="A917" s="3" t="s">
        <v>1040</v>
      </c>
      <c r="B917" s="4">
        <v>44651</v>
      </c>
      <c r="C917" s="3" t="s">
        <v>1148</v>
      </c>
      <c r="D917" s="3" t="s">
        <v>1379</v>
      </c>
      <c r="E917" s="3" t="s">
        <v>1380</v>
      </c>
      <c r="F917" s="3">
        <v>0</v>
      </c>
      <c r="G917" s="3">
        <v>-176453</v>
      </c>
    </row>
    <row r="918" spans="1:7" x14ac:dyDescent="0.2">
      <c r="A918" s="3" t="s">
        <v>1040</v>
      </c>
      <c r="B918" s="4">
        <v>44651</v>
      </c>
      <c r="C918" s="3" t="s">
        <v>1148</v>
      </c>
      <c r="D918" s="3" t="s">
        <v>1381</v>
      </c>
      <c r="E918" s="3" t="s">
        <v>1382</v>
      </c>
      <c r="F918" s="3">
        <v>0</v>
      </c>
      <c r="G918" s="3">
        <v>62174.35</v>
      </c>
    </row>
    <row r="919" spans="1:7" x14ac:dyDescent="0.2">
      <c r="A919" s="3" t="s">
        <v>1040</v>
      </c>
      <c r="B919" s="4">
        <v>44651</v>
      </c>
      <c r="C919" s="3" t="s">
        <v>1148</v>
      </c>
      <c r="D919" s="3" t="s">
        <v>1383</v>
      </c>
      <c r="E919" s="3" t="s">
        <v>1384</v>
      </c>
      <c r="F919" s="3">
        <v>-1334.57</v>
      </c>
      <c r="G919" s="3">
        <v>-20475.66</v>
      </c>
    </row>
    <row r="920" spans="1:7" x14ac:dyDescent="0.2">
      <c r="A920" s="3" t="s">
        <v>1040</v>
      </c>
      <c r="B920" s="4">
        <v>44651</v>
      </c>
      <c r="C920" s="3" t="s">
        <v>1148</v>
      </c>
      <c r="D920" s="3" t="s">
        <v>1430</v>
      </c>
      <c r="E920" s="3" t="s">
        <v>1431</v>
      </c>
      <c r="F920" s="3">
        <v>0</v>
      </c>
      <c r="G920" s="3">
        <v>29281.39</v>
      </c>
    </row>
    <row r="921" spans="1:7" x14ac:dyDescent="0.2">
      <c r="A921" s="3" t="s">
        <v>1040</v>
      </c>
      <c r="B921" s="4">
        <v>44651</v>
      </c>
      <c r="C921" s="3" t="s">
        <v>1148</v>
      </c>
      <c r="D921" s="3" t="s">
        <v>1452</v>
      </c>
      <c r="E921" s="3" t="s">
        <v>1453</v>
      </c>
      <c r="F921" s="3">
        <v>-427.21</v>
      </c>
      <c r="G921" s="3">
        <v>-833.9</v>
      </c>
    </row>
    <row r="922" spans="1:7" x14ac:dyDescent="0.2">
      <c r="A922" s="3" t="s">
        <v>1040</v>
      </c>
      <c r="B922" s="4">
        <v>44651</v>
      </c>
      <c r="C922" s="3" t="s">
        <v>1148</v>
      </c>
      <c r="D922" s="3" t="s">
        <v>1385</v>
      </c>
      <c r="E922" s="3" t="s">
        <v>1386</v>
      </c>
      <c r="F922" s="3">
        <v>0</v>
      </c>
      <c r="G922" s="3">
        <v>11600</v>
      </c>
    </row>
    <row r="923" spans="1:7" x14ac:dyDescent="0.2">
      <c r="A923" s="3" t="s">
        <v>1040</v>
      </c>
      <c r="B923" s="4">
        <v>44651</v>
      </c>
      <c r="C923" s="3" t="s">
        <v>1148</v>
      </c>
      <c r="D923" s="3" t="s">
        <v>1387</v>
      </c>
      <c r="E923" s="3" t="s">
        <v>1388</v>
      </c>
      <c r="F923" s="3">
        <v>-193.33</v>
      </c>
      <c r="G923" s="3">
        <v>-998.89</v>
      </c>
    </row>
    <row r="924" spans="1:7" x14ac:dyDescent="0.2">
      <c r="A924" s="3" t="s">
        <v>1037</v>
      </c>
      <c r="B924" s="4">
        <v>44651</v>
      </c>
      <c r="C924" s="3" t="s">
        <v>1148</v>
      </c>
      <c r="D924" s="3" t="s">
        <v>1389</v>
      </c>
      <c r="E924" s="3" t="s">
        <v>1390</v>
      </c>
      <c r="F924" s="3">
        <v>0</v>
      </c>
      <c r="G924" s="3">
        <v>261841.5</v>
      </c>
    </row>
    <row r="925" spans="1:7" x14ac:dyDescent="0.2">
      <c r="A925" s="3" t="s">
        <v>1037</v>
      </c>
      <c r="B925" s="4">
        <v>44651</v>
      </c>
      <c r="C925" s="3" t="s">
        <v>1148</v>
      </c>
      <c r="D925" s="3" t="s">
        <v>1182</v>
      </c>
      <c r="E925" s="3" t="s">
        <v>1183</v>
      </c>
      <c r="F925" s="3">
        <v>0</v>
      </c>
      <c r="G925" s="3">
        <v>26200000</v>
      </c>
    </row>
    <row r="926" spans="1:7" x14ac:dyDescent="0.2">
      <c r="A926" s="3" t="s">
        <v>1037</v>
      </c>
      <c r="B926" s="4">
        <v>44651</v>
      </c>
      <c r="C926" s="3" t="s">
        <v>1148</v>
      </c>
      <c r="D926" s="3" t="s">
        <v>1184</v>
      </c>
      <c r="E926" s="3" t="s">
        <v>1185</v>
      </c>
      <c r="F926" s="3">
        <v>0</v>
      </c>
      <c r="G926" s="3">
        <v>68427</v>
      </c>
    </row>
    <row r="927" spans="1:7" x14ac:dyDescent="0.2">
      <c r="A927" s="3" t="s">
        <v>1037</v>
      </c>
      <c r="B927" s="4">
        <v>44651</v>
      </c>
      <c r="C927" s="3" t="s">
        <v>1148</v>
      </c>
      <c r="D927" s="3" t="s">
        <v>1186</v>
      </c>
      <c r="E927" s="3" t="s">
        <v>1187</v>
      </c>
      <c r="F927" s="3">
        <v>0</v>
      </c>
      <c r="G927" s="3">
        <v>103812</v>
      </c>
    </row>
    <row r="928" spans="1:7" x14ac:dyDescent="0.2">
      <c r="A928" s="3" t="s">
        <v>1037</v>
      </c>
      <c r="B928" s="4">
        <v>44651</v>
      </c>
      <c r="C928" s="3" t="s">
        <v>1148</v>
      </c>
      <c r="D928" s="3" t="s">
        <v>1165</v>
      </c>
      <c r="E928" s="3" t="s">
        <v>1166</v>
      </c>
      <c r="F928" s="3">
        <v>4980</v>
      </c>
      <c r="G928" s="3">
        <v>146980</v>
      </c>
    </row>
    <row r="929" spans="1:7" x14ac:dyDescent="0.2">
      <c r="A929" s="3" t="s">
        <v>1037</v>
      </c>
      <c r="B929" s="4">
        <v>44651</v>
      </c>
      <c r="C929" s="3" t="s">
        <v>1148</v>
      </c>
      <c r="D929" s="3" t="s">
        <v>1464</v>
      </c>
      <c r="E929" s="3" t="s">
        <v>1465</v>
      </c>
      <c r="F929" s="3">
        <v>16000</v>
      </c>
      <c r="G929" s="3">
        <v>16000</v>
      </c>
    </row>
    <row r="930" spans="1:7" x14ac:dyDescent="0.2">
      <c r="A930" s="3" t="s">
        <v>1037</v>
      </c>
      <c r="B930" s="4">
        <v>44651</v>
      </c>
      <c r="C930" s="3" t="s">
        <v>1148</v>
      </c>
      <c r="D930" s="3" t="s">
        <v>1149</v>
      </c>
      <c r="E930" s="3" t="s">
        <v>1150</v>
      </c>
      <c r="F930" s="3">
        <v>302433</v>
      </c>
      <c r="G930" s="3">
        <v>5355349.5</v>
      </c>
    </row>
    <row r="931" spans="1:7" x14ac:dyDescent="0.2">
      <c r="A931" s="3" t="s">
        <v>1037</v>
      </c>
      <c r="B931" s="4">
        <v>44651</v>
      </c>
      <c r="C931" s="3" t="s">
        <v>1148</v>
      </c>
      <c r="D931" s="3" t="s">
        <v>1231</v>
      </c>
      <c r="E931" s="3" t="s">
        <v>1232</v>
      </c>
      <c r="F931" s="3">
        <v>0</v>
      </c>
      <c r="G931" s="3">
        <v>13807.78</v>
      </c>
    </row>
    <row r="932" spans="1:7" x14ac:dyDescent="0.2">
      <c r="A932" s="3" t="s">
        <v>1037</v>
      </c>
      <c r="B932" s="4">
        <v>44651</v>
      </c>
      <c r="C932" s="3" t="s">
        <v>1148</v>
      </c>
      <c r="D932" s="3" t="s">
        <v>1170</v>
      </c>
      <c r="E932" s="3" t="s">
        <v>1171</v>
      </c>
      <c r="F932" s="3">
        <v>0</v>
      </c>
      <c r="G932" s="3">
        <v>6350</v>
      </c>
    </row>
    <row r="933" spans="1:7" x14ac:dyDescent="0.2">
      <c r="A933" s="3" t="s">
        <v>1037</v>
      </c>
      <c r="B933" s="4">
        <v>44651</v>
      </c>
      <c r="C933" s="3" t="s">
        <v>1148</v>
      </c>
      <c r="D933" s="3" t="s">
        <v>1172</v>
      </c>
      <c r="E933" s="3" t="s">
        <v>1173</v>
      </c>
      <c r="F933" s="3">
        <v>0</v>
      </c>
      <c r="G933" s="3">
        <v>7500</v>
      </c>
    </row>
    <row r="934" spans="1:7" x14ac:dyDescent="0.2">
      <c r="A934" s="3" t="s">
        <v>1037</v>
      </c>
      <c r="B934" s="4">
        <v>44651</v>
      </c>
      <c r="C934" s="3" t="s">
        <v>1148</v>
      </c>
      <c r="D934" s="3" t="s">
        <v>1167</v>
      </c>
      <c r="E934" s="3" t="s">
        <v>1168</v>
      </c>
      <c r="F934" s="3">
        <v>0</v>
      </c>
      <c r="G934" s="3">
        <v>67400</v>
      </c>
    </row>
    <row r="935" spans="1:7" x14ac:dyDescent="0.2">
      <c r="A935" s="3" t="s">
        <v>1037</v>
      </c>
      <c r="B935" s="4">
        <v>44651</v>
      </c>
      <c r="C935" s="3" t="s">
        <v>1148</v>
      </c>
      <c r="D935" s="3" t="s">
        <v>1454</v>
      </c>
      <c r="E935" s="3" t="s">
        <v>1455</v>
      </c>
      <c r="F935" s="3">
        <v>1400</v>
      </c>
      <c r="G935" s="3">
        <v>8000</v>
      </c>
    </row>
    <row r="936" spans="1:7" x14ac:dyDescent="0.2">
      <c r="A936" s="3" t="s">
        <v>1037</v>
      </c>
      <c r="B936" s="4">
        <v>44651</v>
      </c>
      <c r="C936" s="3" t="s">
        <v>1148</v>
      </c>
      <c r="D936" s="3" t="s">
        <v>1188</v>
      </c>
      <c r="E936" s="3" t="s">
        <v>1189</v>
      </c>
      <c r="F936" s="3">
        <v>0</v>
      </c>
      <c r="G936" s="3">
        <v>15175</v>
      </c>
    </row>
    <row r="937" spans="1:7" x14ac:dyDescent="0.2">
      <c r="A937" s="3" t="s">
        <v>1037</v>
      </c>
      <c r="B937" s="4">
        <v>44651</v>
      </c>
      <c r="C937" s="3" t="s">
        <v>1148</v>
      </c>
      <c r="D937" s="3" t="s">
        <v>1466</v>
      </c>
      <c r="E937" s="3" t="s">
        <v>1467</v>
      </c>
      <c r="F937" s="3">
        <v>446460.38</v>
      </c>
      <c r="G937" s="3">
        <v>446460.38</v>
      </c>
    </row>
    <row r="938" spans="1:7" x14ac:dyDescent="0.2">
      <c r="A938" s="3" t="s">
        <v>1037</v>
      </c>
      <c r="B938" s="4">
        <v>44651</v>
      </c>
      <c r="C938" s="3" t="s">
        <v>1148</v>
      </c>
      <c r="D938" s="3" t="s">
        <v>1151</v>
      </c>
      <c r="E938" s="3" t="s">
        <v>1152</v>
      </c>
      <c r="F938" s="3">
        <v>1167362.94</v>
      </c>
      <c r="G938" s="3">
        <v>1354722.83</v>
      </c>
    </row>
    <row r="939" spans="1:7" x14ac:dyDescent="0.2">
      <c r="A939" s="3" t="s">
        <v>1037</v>
      </c>
      <c r="B939" s="4">
        <v>44651</v>
      </c>
      <c r="C939" s="3" t="s">
        <v>1148</v>
      </c>
      <c r="D939" s="3" t="s">
        <v>1190</v>
      </c>
      <c r="E939" s="3" t="s">
        <v>1191</v>
      </c>
      <c r="F939" s="3">
        <v>45697.93</v>
      </c>
      <c r="G939" s="3">
        <v>2376904.9900000002</v>
      </c>
    </row>
    <row r="940" spans="1:7" x14ac:dyDescent="0.2">
      <c r="A940" s="3" t="s">
        <v>1037</v>
      </c>
      <c r="B940" s="4">
        <v>44651</v>
      </c>
      <c r="C940" s="3" t="s">
        <v>1148</v>
      </c>
      <c r="D940" s="3" t="s">
        <v>1203</v>
      </c>
      <c r="E940" s="3" t="s">
        <v>1204</v>
      </c>
      <c r="F940" s="3">
        <v>0</v>
      </c>
      <c r="G940" s="3">
        <v>782608.07</v>
      </c>
    </row>
    <row r="941" spans="1:7" x14ac:dyDescent="0.2">
      <c r="A941" s="3" t="s">
        <v>1037</v>
      </c>
      <c r="B941" s="4">
        <v>44651</v>
      </c>
      <c r="C941" s="3" t="s">
        <v>1148</v>
      </c>
      <c r="D941" s="3" t="s">
        <v>1174</v>
      </c>
      <c r="E941" s="3" t="s">
        <v>1175</v>
      </c>
      <c r="F941" s="3">
        <v>0</v>
      </c>
      <c r="G941" s="3">
        <v>129550</v>
      </c>
    </row>
    <row r="942" spans="1:7" x14ac:dyDescent="0.2">
      <c r="A942" s="3" t="s">
        <v>1037</v>
      </c>
      <c r="B942" s="4">
        <v>44651</v>
      </c>
      <c r="C942" s="3" t="s">
        <v>1148</v>
      </c>
      <c r="D942" s="3" t="s">
        <v>1176</v>
      </c>
      <c r="E942" s="3" t="s">
        <v>1177</v>
      </c>
      <c r="F942" s="3">
        <v>0</v>
      </c>
      <c r="G942" s="3">
        <v>45000</v>
      </c>
    </row>
    <row r="943" spans="1:7" x14ac:dyDescent="0.2">
      <c r="A943" s="3" t="s">
        <v>1037</v>
      </c>
      <c r="B943" s="4">
        <v>44651</v>
      </c>
      <c r="C943" s="3" t="s">
        <v>1148</v>
      </c>
      <c r="D943" s="3" t="s">
        <v>1227</v>
      </c>
      <c r="E943" s="3" t="s">
        <v>1228</v>
      </c>
      <c r="F943" s="3">
        <v>6000</v>
      </c>
      <c r="G943" s="3">
        <v>60000</v>
      </c>
    </row>
    <row r="944" spans="1:7" x14ac:dyDescent="0.2">
      <c r="A944" s="3" t="s">
        <v>1037</v>
      </c>
      <c r="B944" s="4">
        <v>44651</v>
      </c>
      <c r="C944" s="3" t="s">
        <v>1148</v>
      </c>
      <c r="D944" s="3" t="s">
        <v>1233</v>
      </c>
      <c r="E944" s="3" t="s">
        <v>1234</v>
      </c>
      <c r="F944" s="3">
        <v>562.57000000000005</v>
      </c>
      <c r="G944" s="3">
        <v>740372.41</v>
      </c>
    </row>
    <row r="945" spans="1:7" x14ac:dyDescent="0.2">
      <c r="A945" s="3" t="s">
        <v>1037</v>
      </c>
      <c r="B945" s="4">
        <v>44651</v>
      </c>
      <c r="C945" s="3" t="s">
        <v>1148</v>
      </c>
      <c r="D945" s="3" t="s">
        <v>1391</v>
      </c>
      <c r="E945" s="3" t="s">
        <v>1392</v>
      </c>
      <c r="F945" s="3">
        <v>0</v>
      </c>
      <c r="G945" s="3">
        <v>622274.51</v>
      </c>
    </row>
    <row r="946" spans="1:7" x14ac:dyDescent="0.2">
      <c r="A946" s="3" t="s">
        <v>1040</v>
      </c>
      <c r="B946" s="4">
        <v>44651</v>
      </c>
      <c r="C946" s="3" t="s">
        <v>1148</v>
      </c>
      <c r="D946" s="3" t="s">
        <v>1393</v>
      </c>
      <c r="E946" s="3" t="s">
        <v>1394</v>
      </c>
      <c r="F946" s="3">
        <v>0</v>
      </c>
      <c r="G946" s="3">
        <v>6875.45</v>
      </c>
    </row>
    <row r="947" spans="1:7" x14ac:dyDescent="0.2">
      <c r="A947" s="3" t="s">
        <v>1040</v>
      </c>
      <c r="B947" s="4">
        <v>44651</v>
      </c>
      <c r="C947" s="3" t="s">
        <v>1148</v>
      </c>
      <c r="D947" s="3" t="s">
        <v>1395</v>
      </c>
      <c r="E947" s="3" t="s">
        <v>1396</v>
      </c>
      <c r="F947" s="3">
        <v>1419556.4</v>
      </c>
      <c r="G947" s="3">
        <v>4564116.91</v>
      </c>
    </row>
    <row r="948" spans="1:7" x14ac:dyDescent="0.2">
      <c r="A948" s="3" t="s">
        <v>1040</v>
      </c>
      <c r="B948" s="4">
        <v>44651</v>
      </c>
      <c r="C948" s="3" t="s">
        <v>1148</v>
      </c>
      <c r="D948" s="3" t="s">
        <v>1397</v>
      </c>
      <c r="E948" s="3" t="s">
        <v>1398</v>
      </c>
      <c r="F948" s="3">
        <v>31125.88</v>
      </c>
      <c r="G948" s="3">
        <v>45461.35</v>
      </c>
    </row>
    <row r="949" spans="1:7" x14ac:dyDescent="0.2">
      <c r="A949" s="3" t="s">
        <v>1037</v>
      </c>
      <c r="B949" s="4">
        <v>44651</v>
      </c>
      <c r="C949" s="3" t="s">
        <v>1148</v>
      </c>
      <c r="D949" s="3" t="s">
        <v>1225</v>
      </c>
      <c r="E949" s="3" t="s">
        <v>1226</v>
      </c>
      <c r="F949" s="3">
        <v>0</v>
      </c>
      <c r="G949" s="3">
        <v>300000</v>
      </c>
    </row>
    <row r="950" spans="1:7" x14ac:dyDescent="0.2">
      <c r="A950" s="3" t="s">
        <v>1037</v>
      </c>
      <c r="B950" s="4">
        <v>44651</v>
      </c>
      <c r="C950" s="3" t="s">
        <v>1148</v>
      </c>
      <c r="D950" s="3" t="s">
        <v>1155</v>
      </c>
      <c r="E950" s="3" t="s">
        <v>1156</v>
      </c>
      <c r="F950" s="3">
        <v>703690.79</v>
      </c>
      <c r="G950" s="3">
        <v>728719.98</v>
      </c>
    </row>
    <row r="951" spans="1:7" x14ac:dyDescent="0.2">
      <c r="A951" s="3" t="s">
        <v>1040</v>
      </c>
      <c r="B951" s="4">
        <v>44651</v>
      </c>
      <c r="C951" s="3" t="s">
        <v>1148</v>
      </c>
      <c r="D951" s="3" t="s">
        <v>1155</v>
      </c>
      <c r="E951" s="3" t="s">
        <v>1401</v>
      </c>
      <c r="F951" s="3">
        <v>-381692.36</v>
      </c>
      <c r="G951" s="3">
        <v>45928.42</v>
      </c>
    </row>
    <row r="952" spans="1:7" x14ac:dyDescent="0.2">
      <c r="A952" s="3" t="s">
        <v>1040</v>
      </c>
      <c r="B952" s="4">
        <v>44651</v>
      </c>
      <c r="C952" s="3" t="s">
        <v>1148</v>
      </c>
      <c r="D952" s="3" t="s">
        <v>1403</v>
      </c>
      <c r="E952" s="3" t="s">
        <v>1404</v>
      </c>
      <c r="F952" s="3">
        <v>2.02</v>
      </c>
      <c r="G952" s="3">
        <v>511.66</v>
      </c>
    </row>
    <row r="953" spans="1:7" x14ac:dyDescent="0.2">
      <c r="A953" s="3" t="s">
        <v>1037</v>
      </c>
      <c r="B953" s="4">
        <v>44651</v>
      </c>
      <c r="C953" s="3" t="s">
        <v>1148</v>
      </c>
      <c r="D953" s="3" t="s">
        <v>1211</v>
      </c>
      <c r="E953" s="3" t="s">
        <v>1212</v>
      </c>
      <c r="F953" s="3">
        <v>3.12</v>
      </c>
      <c r="G953" s="3">
        <v>788.07</v>
      </c>
    </row>
    <row r="954" spans="1:7" x14ac:dyDescent="0.2">
      <c r="A954" s="3" t="s">
        <v>1037</v>
      </c>
      <c r="B954" s="4">
        <v>44651</v>
      </c>
      <c r="C954" s="3" t="s">
        <v>1148</v>
      </c>
      <c r="D954" s="3" t="s">
        <v>1213</v>
      </c>
      <c r="E954" s="3" t="s">
        <v>1214</v>
      </c>
      <c r="F954" s="3">
        <v>-1393634.92</v>
      </c>
      <c r="G954" s="3">
        <v>3022384.45</v>
      </c>
    </row>
    <row r="955" spans="1:7" x14ac:dyDescent="0.2">
      <c r="A955" s="3" t="s">
        <v>1040</v>
      </c>
      <c r="B955" s="4">
        <v>44651</v>
      </c>
      <c r="C955" s="3" t="s">
        <v>1143</v>
      </c>
      <c r="D955" s="3" t="s">
        <v>1405</v>
      </c>
      <c r="E955" s="3" t="s">
        <v>1406</v>
      </c>
      <c r="F955" s="3">
        <v>-0.04</v>
      </c>
      <c r="G955" s="3">
        <v>-0.03</v>
      </c>
    </row>
    <row r="956" spans="1:7" x14ac:dyDescent="0.2">
      <c r="A956" s="3" t="s">
        <v>1037</v>
      </c>
      <c r="B956" s="4">
        <v>44651</v>
      </c>
      <c r="C956" s="3" t="s">
        <v>1143</v>
      </c>
      <c r="D956" s="3" t="s">
        <v>1405</v>
      </c>
      <c r="E956" s="3" t="s">
        <v>1406</v>
      </c>
      <c r="F956" s="3">
        <v>0</v>
      </c>
      <c r="G956" s="3">
        <v>0.01</v>
      </c>
    </row>
    <row r="957" spans="1:7" x14ac:dyDescent="0.2">
      <c r="A957" s="3" t="s">
        <v>1040</v>
      </c>
      <c r="B957" s="4">
        <v>44651</v>
      </c>
      <c r="C957" s="3" t="s">
        <v>1143</v>
      </c>
      <c r="D957" s="3" t="s">
        <v>1159</v>
      </c>
      <c r="E957" s="3" t="s">
        <v>1160</v>
      </c>
      <c r="F957" s="3">
        <v>-1344321.38</v>
      </c>
      <c r="G957" s="3">
        <v>-3284534.31</v>
      </c>
    </row>
    <row r="958" spans="1:7" x14ac:dyDescent="0.2">
      <c r="A958" s="3" t="s">
        <v>1037</v>
      </c>
      <c r="B958" s="4">
        <v>44651</v>
      </c>
      <c r="C958" s="3" t="s">
        <v>1143</v>
      </c>
      <c r="D958" s="3" t="s">
        <v>1159</v>
      </c>
      <c r="E958" s="3" t="s">
        <v>1160</v>
      </c>
      <c r="F958" s="3">
        <v>-715169.89</v>
      </c>
      <c r="G958" s="3">
        <v>-46938417.920000002</v>
      </c>
    </row>
    <row r="959" spans="1:7" x14ac:dyDescent="0.2">
      <c r="A959" s="3" t="s">
        <v>1042</v>
      </c>
      <c r="B959" s="4">
        <v>44651</v>
      </c>
      <c r="C959" s="3" t="s">
        <v>1143</v>
      </c>
      <c r="D959" s="3" t="s">
        <v>1159</v>
      </c>
      <c r="E959" s="3" t="s">
        <v>1160</v>
      </c>
      <c r="F959" s="3">
        <v>4140</v>
      </c>
      <c r="G959" s="3">
        <v>4140</v>
      </c>
    </row>
    <row r="960" spans="1:7" x14ac:dyDescent="0.2">
      <c r="A960" s="3" t="s">
        <v>1040</v>
      </c>
      <c r="B960" s="4">
        <v>44651</v>
      </c>
      <c r="C960" s="3" t="s">
        <v>1143</v>
      </c>
      <c r="D960" s="3" t="s">
        <v>1456</v>
      </c>
      <c r="E960" s="3" t="s">
        <v>1457</v>
      </c>
      <c r="F960" s="3">
        <v>0</v>
      </c>
      <c r="G960" s="3">
        <v>1186.1300000000001</v>
      </c>
    </row>
    <row r="961" spans="1:7" x14ac:dyDescent="0.2">
      <c r="A961" s="3" t="s">
        <v>1037</v>
      </c>
      <c r="B961" s="4">
        <v>44651</v>
      </c>
      <c r="C961" s="3" t="s">
        <v>1143</v>
      </c>
      <c r="D961" s="3" t="s">
        <v>1205</v>
      </c>
      <c r="E961" s="3" t="s">
        <v>1206</v>
      </c>
      <c r="F961" s="3">
        <v>6223.51</v>
      </c>
      <c r="G961" s="3">
        <v>0</v>
      </c>
    </row>
    <row r="962" spans="1:7" x14ac:dyDescent="0.2">
      <c r="A962" s="3" t="s">
        <v>1040</v>
      </c>
      <c r="B962" s="4">
        <v>44651</v>
      </c>
      <c r="C962" s="3" t="s">
        <v>1143</v>
      </c>
      <c r="D962" s="3" t="s">
        <v>1407</v>
      </c>
      <c r="E962" s="3" t="s">
        <v>1408</v>
      </c>
      <c r="F962" s="3">
        <v>5644.75</v>
      </c>
      <c r="G962" s="3">
        <v>5644.75</v>
      </c>
    </row>
    <row r="963" spans="1:7" x14ac:dyDescent="0.2">
      <c r="A963" s="3" t="s">
        <v>1040</v>
      </c>
      <c r="B963" s="4">
        <v>44651</v>
      </c>
      <c r="C963" s="3" t="s">
        <v>1143</v>
      </c>
      <c r="D963" s="3" t="s">
        <v>1409</v>
      </c>
      <c r="E963" s="3" t="s">
        <v>1410</v>
      </c>
      <c r="F963" s="3">
        <v>33861.1</v>
      </c>
      <c r="G963" s="3">
        <v>-50698.27</v>
      </c>
    </row>
    <row r="964" spans="1:7" x14ac:dyDescent="0.2">
      <c r="A964" s="3" t="s">
        <v>1040</v>
      </c>
      <c r="B964" s="4">
        <v>44651</v>
      </c>
      <c r="C964" s="3" t="s">
        <v>1143</v>
      </c>
      <c r="D964" s="3" t="s">
        <v>1432</v>
      </c>
      <c r="E964" s="3" t="s">
        <v>1433</v>
      </c>
      <c r="F964" s="3">
        <v>-204.56</v>
      </c>
      <c r="G964" s="3">
        <v>-613.67999999999995</v>
      </c>
    </row>
    <row r="965" spans="1:7" x14ac:dyDescent="0.2">
      <c r="A965" s="3" t="s">
        <v>1040</v>
      </c>
      <c r="B965" s="4">
        <v>44651</v>
      </c>
      <c r="C965" s="3" t="s">
        <v>1143</v>
      </c>
      <c r="D965" s="3" t="s">
        <v>1161</v>
      </c>
      <c r="E965" s="3" t="s">
        <v>1411</v>
      </c>
      <c r="F965" s="3">
        <v>-153711.32</v>
      </c>
      <c r="G965" s="3">
        <v>-1047386.39</v>
      </c>
    </row>
    <row r="966" spans="1:7" x14ac:dyDescent="0.2">
      <c r="A966" s="3" t="s">
        <v>1037</v>
      </c>
      <c r="B966" s="4">
        <v>44651</v>
      </c>
      <c r="C966" s="3" t="s">
        <v>1143</v>
      </c>
      <c r="D966" s="3" t="s">
        <v>1161</v>
      </c>
      <c r="E966" s="3" t="s">
        <v>1162</v>
      </c>
      <c r="F966" s="3">
        <v>-697361.84</v>
      </c>
      <c r="G966" s="3">
        <v>132729.23000000001</v>
      </c>
    </row>
    <row r="967" spans="1:7" x14ac:dyDescent="0.2">
      <c r="A967" s="3" t="s">
        <v>1040</v>
      </c>
      <c r="B967" s="4">
        <v>44651</v>
      </c>
      <c r="C967" s="3" t="s">
        <v>1143</v>
      </c>
      <c r="D967" s="3" t="s">
        <v>1412</v>
      </c>
      <c r="E967" s="3" t="s">
        <v>1413</v>
      </c>
      <c r="F967" s="3">
        <v>-118.02</v>
      </c>
      <c r="G967" s="3">
        <v>1869.8</v>
      </c>
    </row>
    <row r="968" spans="1:7" x14ac:dyDescent="0.2">
      <c r="A968" s="3" t="s">
        <v>1040</v>
      </c>
      <c r="B968" s="4">
        <v>44651</v>
      </c>
      <c r="C968" s="3" t="s">
        <v>1143</v>
      </c>
      <c r="D968" s="3" t="s">
        <v>1414</v>
      </c>
      <c r="E968" s="3" t="s">
        <v>1415</v>
      </c>
      <c r="F968" s="3">
        <v>0</v>
      </c>
      <c r="G968" s="3">
        <v>-254.99</v>
      </c>
    </row>
    <row r="969" spans="1:7" x14ac:dyDescent="0.2">
      <c r="A969" s="3" t="s">
        <v>1040</v>
      </c>
      <c r="B969" s="4">
        <v>44681</v>
      </c>
      <c r="C969" s="3" t="s">
        <v>1178</v>
      </c>
      <c r="D969" s="3" t="s">
        <v>1416</v>
      </c>
      <c r="E969" s="3" t="s">
        <v>1417</v>
      </c>
      <c r="F969" s="3">
        <v>-2316900.66</v>
      </c>
      <c r="G969" s="3">
        <v>-3484263.6</v>
      </c>
    </row>
    <row r="970" spans="1:7" x14ac:dyDescent="0.2">
      <c r="A970" s="3" t="s">
        <v>1040</v>
      </c>
      <c r="B970" s="4">
        <v>44681</v>
      </c>
      <c r="C970" s="3" t="s">
        <v>1178</v>
      </c>
      <c r="D970" s="3" t="s">
        <v>1235</v>
      </c>
      <c r="E970" s="3" t="s">
        <v>1236</v>
      </c>
      <c r="F970" s="3">
        <v>-3823586.17</v>
      </c>
      <c r="G970" s="3">
        <v>-7547064.4299999997</v>
      </c>
    </row>
    <row r="971" spans="1:7" x14ac:dyDescent="0.2">
      <c r="A971" s="3" t="s">
        <v>1040</v>
      </c>
      <c r="B971" s="4">
        <v>44681</v>
      </c>
      <c r="C971" s="3" t="s">
        <v>1178</v>
      </c>
      <c r="D971" s="3" t="s">
        <v>1241</v>
      </c>
      <c r="E971" s="3" t="s">
        <v>1242</v>
      </c>
      <c r="F971" s="3">
        <v>-3490.94</v>
      </c>
      <c r="G971" s="3">
        <v>-6981.88</v>
      </c>
    </row>
    <row r="972" spans="1:7" x14ac:dyDescent="0.2">
      <c r="A972" s="3" t="s">
        <v>1040</v>
      </c>
      <c r="B972" s="4">
        <v>44681</v>
      </c>
      <c r="C972" s="3" t="s">
        <v>1178</v>
      </c>
      <c r="D972" s="3" t="s">
        <v>1468</v>
      </c>
      <c r="E972" s="3" t="s">
        <v>1469</v>
      </c>
      <c r="F972" s="3">
        <v>-104</v>
      </c>
      <c r="G972" s="3">
        <v>-104</v>
      </c>
    </row>
    <row r="973" spans="1:7" x14ac:dyDescent="0.2">
      <c r="A973" s="3" t="s">
        <v>1040</v>
      </c>
      <c r="B973" s="4">
        <v>44681</v>
      </c>
      <c r="C973" s="3" t="s">
        <v>1136</v>
      </c>
      <c r="D973" s="3" t="s">
        <v>1434</v>
      </c>
      <c r="E973" s="3" t="s">
        <v>1435</v>
      </c>
      <c r="F973" s="3">
        <v>957.28</v>
      </c>
      <c r="G973" s="3">
        <v>957.28</v>
      </c>
    </row>
    <row r="974" spans="1:7" x14ac:dyDescent="0.2">
      <c r="A974" s="3" t="s">
        <v>1040</v>
      </c>
      <c r="B974" s="4">
        <v>44681</v>
      </c>
      <c r="C974" s="3" t="s">
        <v>1136</v>
      </c>
      <c r="D974" s="3" t="s">
        <v>1249</v>
      </c>
      <c r="E974" s="3" t="s">
        <v>1250</v>
      </c>
      <c r="F974" s="3">
        <v>3114643.78</v>
      </c>
      <c r="G974" s="3">
        <v>6280209.8700000001</v>
      </c>
    </row>
    <row r="975" spans="1:7" x14ac:dyDescent="0.2">
      <c r="A975" s="3" t="s">
        <v>1040</v>
      </c>
      <c r="B975" s="4">
        <v>44681</v>
      </c>
      <c r="C975" s="3" t="s">
        <v>1136</v>
      </c>
      <c r="D975" s="3" t="s">
        <v>1251</v>
      </c>
      <c r="E975" s="3" t="s">
        <v>1252</v>
      </c>
      <c r="F975" s="3">
        <v>94519</v>
      </c>
      <c r="G975" s="3">
        <v>261083.88</v>
      </c>
    </row>
    <row r="976" spans="1:7" x14ac:dyDescent="0.2">
      <c r="A976" s="3" t="s">
        <v>1040</v>
      </c>
      <c r="B976" s="4">
        <v>44681</v>
      </c>
      <c r="C976" s="3" t="s">
        <v>1136</v>
      </c>
      <c r="D976" s="3" t="s">
        <v>1253</v>
      </c>
      <c r="E976" s="3" t="s">
        <v>1254</v>
      </c>
      <c r="F976" s="3">
        <v>6946.25</v>
      </c>
      <c r="G976" s="3">
        <v>9813.34</v>
      </c>
    </row>
    <row r="977" spans="1:7" x14ac:dyDescent="0.2">
      <c r="A977" s="3" t="s">
        <v>1040</v>
      </c>
      <c r="B977" s="4">
        <v>44681</v>
      </c>
      <c r="C977" s="3" t="s">
        <v>1136</v>
      </c>
      <c r="D977" s="3" t="s">
        <v>1257</v>
      </c>
      <c r="E977" s="3" t="s">
        <v>1258</v>
      </c>
      <c r="F977" s="3">
        <v>0</v>
      </c>
      <c r="G977" s="3">
        <v>5500</v>
      </c>
    </row>
    <row r="978" spans="1:7" x14ac:dyDescent="0.2">
      <c r="A978" s="3" t="s">
        <v>1040</v>
      </c>
      <c r="B978" s="4">
        <v>44681</v>
      </c>
      <c r="C978" s="3" t="s">
        <v>1136</v>
      </c>
      <c r="D978" s="3" t="s">
        <v>1259</v>
      </c>
      <c r="E978" s="3" t="s">
        <v>1260</v>
      </c>
      <c r="F978" s="3">
        <v>4000</v>
      </c>
      <c r="G978" s="3">
        <v>8000</v>
      </c>
    </row>
    <row r="979" spans="1:7" x14ac:dyDescent="0.2">
      <c r="A979" s="3" t="s">
        <v>1040</v>
      </c>
      <c r="B979" s="4">
        <v>44681</v>
      </c>
      <c r="C979" s="3" t="s">
        <v>1136</v>
      </c>
      <c r="D979" s="3" t="s">
        <v>1267</v>
      </c>
      <c r="E979" s="3" t="s">
        <v>1268</v>
      </c>
      <c r="F979" s="3">
        <v>2473.65</v>
      </c>
      <c r="G979" s="3">
        <v>2473.65</v>
      </c>
    </row>
    <row r="980" spans="1:7" x14ac:dyDescent="0.2">
      <c r="A980" s="3" t="s">
        <v>1040</v>
      </c>
      <c r="B980" s="4">
        <v>44681</v>
      </c>
      <c r="C980" s="3" t="s">
        <v>1136</v>
      </c>
      <c r="D980" s="3" t="s">
        <v>1269</v>
      </c>
      <c r="E980" s="3" t="s">
        <v>1270</v>
      </c>
      <c r="F980" s="3">
        <v>520.87</v>
      </c>
      <c r="G980" s="3">
        <v>937.39</v>
      </c>
    </row>
    <row r="981" spans="1:7" x14ac:dyDescent="0.2">
      <c r="A981" s="3" t="s">
        <v>1040</v>
      </c>
      <c r="B981" s="4">
        <v>44681</v>
      </c>
      <c r="C981" s="3" t="s">
        <v>1136</v>
      </c>
      <c r="D981" s="3" t="s">
        <v>1283</v>
      </c>
      <c r="E981" s="3" t="s">
        <v>1284</v>
      </c>
      <c r="F981" s="3">
        <v>2415</v>
      </c>
      <c r="G981" s="3">
        <v>2683.05</v>
      </c>
    </row>
    <row r="982" spans="1:7" x14ac:dyDescent="0.2">
      <c r="A982" s="3" t="s">
        <v>1040</v>
      </c>
      <c r="B982" s="4">
        <v>44681</v>
      </c>
      <c r="C982" s="3" t="s">
        <v>1136</v>
      </c>
      <c r="D982" s="3" t="s">
        <v>1418</v>
      </c>
      <c r="E982" s="3" t="s">
        <v>1419</v>
      </c>
      <c r="F982" s="3">
        <v>2138785</v>
      </c>
      <c r="G982" s="3">
        <v>3106575.23</v>
      </c>
    </row>
    <row r="983" spans="1:7" x14ac:dyDescent="0.2">
      <c r="A983" s="3" t="s">
        <v>1040</v>
      </c>
      <c r="B983" s="4">
        <v>44681</v>
      </c>
      <c r="C983" s="3" t="s">
        <v>1136</v>
      </c>
      <c r="D983" s="3" t="s">
        <v>1420</v>
      </c>
      <c r="E983" s="3" t="s">
        <v>1421</v>
      </c>
      <c r="F983" s="3">
        <v>239884.17</v>
      </c>
      <c r="G983" s="3">
        <v>332474.45</v>
      </c>
    </row>
    <row r="984" spans="1:7" x14ac:dyDescent="0.2">
      <c r="A984" s="3" t="s">
        <v>1040</v>
      </c>
      <c r="B984" s="4">
        <v>44681</v>
      </c>
      <c r="C984" s="3" t="s">
        <v>1136</v>
      </c>
      <c r="D984" s="3" t="s">
        <v>1422</v>
      </c>
      <c r="E984" s="3" t="s">
        <v>1423</v>
      </c>
      <c r="F984" s="3">
        <v>4000</v>
      </c>
      <c r="G984" s="3">
        <v>10286.299999999999</v>
      </c>
    </row>
    <row r="985" spans="1:7" x14ac:dyDescent="0.2">
      <c r="A985" s="3" t="s">
        <v>1040</v>
      </c>
      <c r="B985" s="4">
        <v>44681</v>
      </c>
      <c r="C985" s="3" t="s">
        <v>1136</v>
      </c>
      <c r="D985" s="3" t="s">
        <v>1436</v>
      </c>
      <c r="E985" s="3" t="s">
        <v>1437</v>
      </c>
      <c r="F985" s="3">
        <v>1085.22</v>
      </c>
      <c r="G985" s="3">
        <v>1630.81</v>
      </c>
    </row>
    <row r="986" spans="1:7" x14ac:dyDescent="0.2">
      <c r="A986" s="3" t="s">
        <v>1040</v>
      </c>
      <c r="B986" s="4">
        <v>44681</v>
      </c>
      <c r="C986" s="3" t="s">
        <v>1136</v>
      </c>
      <c r="D986" s="3" t="s">
        <v>1470</v>
      </c>
      <c r="E986" s="3" t="s">
        <v>1471</v>
      </c>
      <c r="F986" s="3">
        <v>4782.6099999999997</v>
      </c>
      <c r="G986" s="3">
        <v>4782.6099999999997</v>
      </c>
    </row>
    <row r="987" spans="1:7" x14ac:dyDescent="0.2">
      <c r="A987" s="3" t="s">
        <v>1040</v>
      </c>
      <c r="B987" s="4">
        <v>44681</v>
      </c>
      <c r="C987" s="3" t="s">
        <v>1178</v>
      </c>
      <c r="D987" s="3" t="s">
        <v>1291</v>
      </c>
      <c r="E987" s="3" t="s">
        <v>1292</v>
      </c>
      <c r="F987" s="3">
        <v>0</v>
      </c>
      <c r="G987" s="3">
        <v>-2.02</v>
      </c>
    </row>
    <row r="988" spans="1:7" x14ac:dyDescent="0.2">
      <c r="A988" s="3" t="s">
        <v>1037</v>
      </c>
      <c r="B988" s="4">
        <v>44681</v>
      </c>
      <c r="C988" s="3" t="s">
        <v>1178</v>
      </c>
      <c r="D988" s="3" t="s">
        <v>1217</v>
      </c>
      <c r="E988" s="3" t="s">
        <v>1218</v>
      </c>
      <c r="F988" s="3">
        <v>-33568.160000000003</v>
      </c>
      <c r="G988" s="3">
        <v>-41266.230000000003</v>
      </c>
    </row>
    <row r="989" spans="1:7" x14ac:dyDescent="0.2">
      <c r="A989" s="3" t="s">
        <v>1040</v>
      </c>
      <c r="B989" s="4">
        <v>44681</v>
      </c>
      <c r="C989" s="3" t="s">
        <v>1136</v>
      </c>
      <c r="D989" s="3" t="s">
        <v>1294</v>
      </c>
      <c r="E989" s="3" t="s">
        <v>1056</v>
      </c>
      <c r="F989" s="3">
        <v>10600</v>
      </c>
      <c r="G989" s="3">
        <v>10600</v>
      </c>
    </row>
    <row r="990" spans="1:7" x14ac:dyDescent="0.2">
      <c r="A990" s="3" t="s">
        <v>1040</v>
      </c>
      <c r="B990" s="4">
        <v>44681</v>
      </c>
      <c r="C990" s="3" t="s">
        <v>1136</v>
      </c>
      <c r="D990" s="3" t="s">
        <v>1305</v>
      </c>
      <c r="E990" s="3" t="s">
        <v>1306</v>
      </c>
      <c r="F990" s="3">
        <v>639.13</v>
      </c>
      <c r="G990" s="3">
        <v>639.13</v>
      </c>
    </row>
    <row r="991" spans="1:7" x14ac:dyDescent="0.2">
      <c r="A991" s="3" t="s">
        <v>1040</v>
      </c>
      <c r="B991" s="4">
        <v>44681</v>
      </c>
      <c r="C991" s="3" t="s">
        <v>1136</v>
      </c>
      <c r="D991" s="3" t="s">
        <v>1137</v>
      </c>
      <c r="E991" s="3" t="s">
        <v>1047</v>
      </c>
      <c r="F991" s="3">
        <v>0</v>
      </c>
      <c r="G991" s="3">
        <v>687.5</v>
      </c>
    </row>
    <row r="992" spans="1:7" x14ac:dyDescent="0.2">
      <c r="A992" s="3" t="s">
        <v>1037</v>
      </c>
      <c r="B992" s="4">
        <v>44681</v>
      </c>
      <c r="C992" s="3" t="s">
        <v>1136</v>
      </c>
      <c r="D992" s="3" t="s">
        <v>1137</v>
      </c>
      <c r="E992" s="3" t="s">
        <v>1047</v>
      </c>
      <c r="F992" s="3">
        <v>55237.86</v>
      </c>
      <c r="G992" s="3">
        <v>55787.86</v>
      </c>
    </row>
    <row r="993" spans="1:7" x14ac:dyDescent="0.2">
      <c r="A993" s="3" t="s">
        <v>1037</v>
      </c>
      <c r="B993" s="4">
        <v>44681</v>
      </c>
      <c r="C993" s="3" t="s">
        <v>1136</v>
      </c>
      <c r="D993" s="3" t="s">
        <v>1229</v>
      </c>
      <c r="E993" s="3" t="s">
        <v>1113</v>
      </c>
      <c r="F993" s="3">
        <v>23112</v>
      </c>
      <c r="G993" s="3">
        <v>23112</v>
      </c>
    </row>
    <row r="994" spans="1:7" x14ac:dyDescent="0.2">
      <c r="A994" s="3" t="s">
        <v>1040</v>
      </c>
      <c r="B994" s="4">
        <v>44681</v>
      </c>
      <c r="C994" s="3" t="s">
        <v>1136</v>
      </c>
      <c r="D994" s="3" t="s">
        <v>1163</v>
      </c>
      <c r="E994" s="3" t="s">
        <v>1053</v>
      </c>
      <c r="F994" s="3">
        <v>2938.93</v>
      </c>
      <c r="G994" s="3">
        <v>5514.02</v>
      </c>
    </row>
    <row r="995" spans="1:7" x14ac:dyDescent="0.2">
      <c r="A995" s="3" t="s">
        <v>1037</v>
      </c>
      <c r="B995" s="4">
        <v>44681</v>
      </c>
      <c r="C995" s="3" t="s">
        <v>1136</v>
      </c>
      <c r="D995" s="3" t="s">
        <v>1163</v>
      </c>
      <c r="E995" s="3" t="s">
        <v>1053</v>
      </c>
      <c r="F995" s="3">
        <v>714.16</v>
      </c>
      <c r="G995" s="3">
        <v>1367.86</v>
      </c>
    </row>
    <row r="996" spans="1:7" x14ac:dyDescent="0.2">
      <c r="A996" s="3" t="s">
        <v>1040</v>
      </c>
      <c r="B996" s="4">
        <v>44681</v>
      </c>
      <c r="C996" s="3" t="s">
        <v>1136</v>
      </c>
      <c r="D996" s="3" t="s">
        <v>1308</v>
      </c>
      <c r="E996" s="3" t="s">
        <v>1109</v>
      </c>
      <c r="F996" s="3">
        <v>250</v>
      </c>
      <c r="G996" s="3">
        <v>1986.89</v>
      </c>
    </row>
    <row r="997" spans="1:7" x14ac:dyDescent="0.2">
      <c r="A997" s="3" t="s">
        <v>1040</v>
      </c>
      <c r="B997" s="4">
        <v>44681</v>
      </c>
      <c r="C997" s="3" t="s">
        <v>1136</v>
      </c>
      <c r="D997" s="3" t="s">
        <v>1309</v>
      </c>
      <c r="E997" s="3" t="s">
        <v>1103</v>
      </c>
      <c r="F997" s="3">
        <v>662.7</v>
      </c>
      <c r="G997" s="3">
        <v>1284.53</v>
      </c>
    </row>
    <row r="998" spans="1:7" x14ac:dyDescent="0.2">
      <c r="A998" s="3" t="s">
        <v>1040</v>
      </c>
      <c r="B998" s="4">
        <v>44681</v>
      </c>
      <c r="C998" s="3" t="s">
        <v>1136</v>
      </c>
      <c r="D998" s="3" t="s">
        <v>1310</v>
      </c>
      <c r="E998" s="3" t="s">
        <v>1048</v>
      </c>
      <c r="F998" s="3">
        <v>0</v>
      </c>
      <c r="G998" s="3">
        <v>566.09</v>
      </c>
    </row>
    <row r="999" spans="1:7" x14ac:dyDescent="0.2">
      <c r="A999" s="3" t="s">
        <v>1040</v>
      </c>
      <c r="B999" s="4">
        <v>44681</v>
      </c>
      <c r="C999" s="3" t="s">
        <v>1136</v>
      </c>
      <c r="D999" s="3" t="s">
        <v>1472</v>
      </c>
      <c r="E999" s="3" t="s">
        <v>1110</v>
      </c>
      <c r="F999" s="3">
        <v>3130</v>
      </c>
      <c r="G999" s="3">
        <v>3130</v>
      </c>
    </row>
    <row r="1000" spans="1:7" x14ac:dyDescent="0.2">
      <c r="A1000" s="3" t="s">
        <v>1037</v>
      </c>
      <c r="B1000" s="4">
        <v>44681</v>
      </c>
      <c r="C1000" s="3" t="s">
        <v>1136</v>
      </c>
      <c r="D1000" s="3" t="s">
        <v>1219</v>
      </c>
      <c r="E1000" s="3" t="s">
        <v>1063</v>
      </c>
      <c r="F1000" s="3">
        <v>78771.649999999994</v>
      </c>
      <c r="G1000" s="3">
        <v>146415.69</v>
      </c>
    </row>
    <row r="1001" spans="1:7" x14ac:dyDescent="0.2">
      <c r="A1001" s="3" t="s">
        <v>1040</v>
      </c>
      <c r="B1001" s="4">
        <v>44681</v>
      </c>
      <c r="C1001" s="3" t="s">
        <v>1136</v>
      </c>
      <c r="D1001" s="3" t="s">
        <v>1219</v>
      </c>
      <c r="E1001" s="3" t="s">
        <v>1313</v>
      </c>
      <c r="F1001" s="3">
        <v>36000</v>
      </c>
      <c r="G1001" s="3">
        <v>72000</v>
      </c>
    </row>
    <row r="1002" spans="1:7" x14ac:dyDescent="0.2">
      <c r="A1002" s="3" t="s">
        <v>1040</v>
      </c>
      <c r="B1002" s="4">
        <v>44681</v>
      </c>
      <c r="C1002" s="3" t="s">
        <v>1136</v>
      </c>
      <c r="D1002" s="3" t="s">
        <v>1316</v>
      </c>
      <c r="E1002" s="3" t="s">
        <v>1063</v>
      </c>
      <c r="F1002" s="3">
        <v>119917.35</v>
      </c>
      <c r="G1002" s="3">
        <v>214421.87</v>
      </c>
    </row>
    <row r="1003" spans="1:7" x14ac:dyDescent="0.2">
      <c r="A1003" s="3" t="s">
        <v>1037</v>
      </c>
      <c r="B1003" s="4">
        <v>44681</v>
      </c>
      <c r="C1003" s="3" t="s">
        <v>1136</v>
      </c>
      <c r="D1003" s="3" t="s">
        <v>1220</v>
      </c>
      <c r="E1003" s="3" t="s">
        <v>1088</v>
      </c>
      <c r="F1003" s="3">
        <v>0</v>
      </c>
      <c r="G1003" s="3">
        <v>4000</v>
      </c>
    </row>
    <row r="1004" spans="1:7" x14ac:dyDescent="0.2">
      <c r="A1004" s="3" t="s">
        <v>1040</v>
      </c>
      <c r="B1004" s="4">
        <v>44681</v>
      </c>
      <c r="C1004" s="3" t="s">
        <v>1136</v>
      </c>
      <c r="D1004" s="3" t="s">
        <v>1318</v>
      </c>
      <c r="E1004" s="3" t="s">
        <v>1083</v>
      </c>
      <c r="F1004" s="3">
        <v>1539.82</v>
      </c>
      <c r="G1004" s="3">
        <v>2874.39</v>
      </c>
    </row>
    <row r="1005" spans="1:7" x14ac:dyDescent="0.2">
      <c r="A1005" s="3" t="s">
        <v>1040</v>
      </c>
      <c r="B1005" s="4">
        <v>44681</v>
      </c>
      <c r="C1005" s="3" t="s">
        <v>1136</v>
      </c>
      <c r="D1005" s="3" t="s">
        <v>1319</v>
      </c>
      <c r="E1005" s="3" t="s">
        <v>1064</v>
      </c>
      <c r="F1005" s="3">
        <v>193.34</v>
      </c>
      <c r="G1005" s="3">
        <v>386.67</v>
      </c>
    </row>
    <row r="1006" spans="1:7" x14ac:dyDescent="0.2">
      <c r="A1006" s="3" t="s">
        <v>1040</v>
      </c>
      <c r="B1006" s="4">
        <v>44681</v>
      </c>
      <c r="C1006" s="3" t="s">
        <v>1136</v>
      </c>
      <c r="D1006" s="3" t="s">
        <v>1442</v>
      </c>
      <c r="E1006" s="3" t="s">
        <v>1082</v>
      </c>
      <c r="F1006" s="3">
        <v>427.2</v>
      </c>
      <c r="G1006" s="3">
        <v>854.41</v>
      </c>
    </row>
    <row r="1007" spans="1:7" x14ac:dyDescent="0.2">
      <c r="A1007" s="3" t="s">
        <v>1037</v>
      </c>
      <c r="B1007" s="4">
        <v>44681</v>
      </c>
      <c r="C1007" s="3" t="s">
        <v>1136</v>
      </c>
      <c r="D1007" s="3" t="s">
        <v>1197</v>
      </c>
      <c r="E1007" s="3" t="s">
        <v>1104</v>
      </c>
      <c r="F1007" s="3">
        <v>0</v>
      </c>
      <c r="G1007" s="3">
        <v>2215.9</v>
      </c>
    </row>
    <row r="1008" spans="1:7" x14ac:dyDescent="0.2">
      <c r="A1008" s="3" t="s">
        <v>1040</v>
      </c>
      <c r="B1008" s="4">
        <v>44681</v>
      </c>
      <c r="C1008" s="3" t="s">
        <v>1136</v>
      </c>
      <c r="D1008" s="3" t="s">
        <v>1197</v>
      </c>
      <c r="E1008" s="3" t="s">
        <v>1074</v>
      </c>
      <c r="F1008" s="3">
        <v>7622.4</v>
      </c>
      <c r="G1008" s="3">
        <v>7622.4</v>
      </c>
    </row>
    <row r="1009" spans="1:7" x14ac:dyDescent="0.2">
      <c r="A1009" s="3" t="s">
        <v>1037</v>
      </c>
      <c r="B1009" s="4">
        <v>44681</v>
      </c>
      <c r="C1009" s="3" t="s">
        <v>1136</v>
      </c>
      <c r="D1009" s="3" t="s">
        <v>1198</v>
      </c>
      <c r="E1009" s="3" t="s">
        <v>1077</v>
      </c>
      <c r="F1009" s="3">
        <v>0</v>
      </c>
      <c r="G1009" s="3">
        <v>10580.4</v>
      </c>
    </row>
    <row r="1010" spans="1:7" x14ac:dyDescent="0.2">
      <c r="A1010" s="3" t="s">
        <v>1040</v>
      </c>
      <c r="B1010" s="4">
        <v>44681</v>
      </c>
      <c r="C1010" s="3" t="s">
        <v>1136</v>
      </c>
      <c r="D1010" s="3" t="s">
        <v>1164</v>
      </c>
      <c r="E1010" s="3" t="s">
        <v>1099</v>
      </c>
      <c r="F1010" s="3">
        <v>0</v>
      </c>
      <c r="G1010" s="3">
        <v>1801.52</v>
      </c>
    </row>
    <row r="1011" spans="1:7" x14ac:dyDescent="0.2">
      <c r="A1011" s="3" t="s">
        <v>1040</v>
      </c>
      <c r="B1011" s="4">
        <v>44681</v>
      </c>
      <c r="C1011" s="3" t="s">
        <v>1136</v>
      </c>
      <c r="D1011" s="3" t="s">
        <v>1322</v>
      </c>
      <c r="E1011" s="3" t="s">
        <v>1046</v>
      </c>
      <c r="F1011" s="3">
        <v>2461.8000000000002</v>
      </c>
      <c r="G1011" s="3">
        <v>3513.01</v>
      </c>
    </row>
    <row r="1012" spans="1:7" x14ac:dyDescent="0.2">
      <c r="A1012" s="3" t="s">
        <v>1040</v>
      </c>
      <c r="B1012" s="4">
        <v>44681</v>
      </c>
      <c r="C1012" s="3" t="s">
        <v>1136</v>
      </c>
      <c r="D1012" s="3" t="s">
        <v>1323</v>
      </c>
      <c r="E1012" s="3" t="s">
        <v>1324</v>
      </c>
      <c r="F1012" s="3">
        <v>237.57</v>
      </c>
      <c r="G1012" s="3">
        <v>475.14</v>
      </c>
    </row>
    <row r="1013" spans="1:7" x14ac:dyDescent="0.2">
      <c r="A1013" s="3" t="s">
        <v>1037</v>
      </c>
      <c r="B1013" s="4">
        <v>44681</v>
      </c>
      <c r="C1013" s="3" t="s">
        <v>1136</v>
      </c>
      <c r="D1013" s="3" t="s">
        <v>1424</v>
      </c>
      <c r="E1013" s="3" t="s">
        <v>1425</v>
      </c>
      <c r="F1013" s="3">
        <v>0</v>
      </c>
      <c r="G1013" s="3">
        <v>54.64</v>
      </c>
    </row>
    <row r="1014" spans="1:7" x14ac:dyDescent="0.2">
      <c r="A1014" s="3" t="s">
        <v>1037</v>
      </c>
      <c r="B1014" s="4">
        <v>44681</v>
      </c>
      <c r="C1014" s="3" t="s">
        <v>1136</v>
      </c>
      <c r="D1014" s="3" t="s">
        <v>1221</v>
      </c>
      <c r="E1014" s="3" t="s">
        <v>1071</v>
      </c>
      <c r="F1014" s="3">
        <v>19858.78</v>
      </c>
      <c r="G1014" s="3">
        <v>21015.19</v>
      </c>
    </row>
    <row r="1015" spans="1:7" x14ac:dyDescent="0.2">
      <c r="A1015" s="3" t="s">
        <v>1040</v>
      </c>
      <c r="B1015" s="4">
        <v>44681</v>
      </c>
      <c r="C1015" s="3" t="s">
        <v>1136</v>
      </c>
      <c r="D1015" s="3" t="s">
        <v>1327</v>
      </c>
      <c r="E1015" s="3" t="s">
        <v>1054</v>
      </c>
      <c r="F1015" s="3">
        <v>0</v>
      </c>
      <c r="G1015" s="3">
        <v>1200</v>
      </c>
    </row>
    <row r="1016" spans="1:7" x14ac:dyDescent="0.2">
      <c r="A1016" s="3" t="s">
        <v>1040</v>
      </c>
      <c r="B1016" s="4">
        <v>44681</v>
      </c>
      <c r="C1016" s="3" t="s">
        <v>1136</v>
      </c>
      <c r="D1016" s="3" t="s">
        <v>1169</v>
      </c>
      <c r="E1016" s="3" t="s">
        <v>1080</v>
      </c>
      <c r="F1016" s="3">
        <v>768.08</v>
      </c>
      <c r="G1016" s="3">
        <v>3497.97</v>
      </c>
    </row>
    <row r="1017" spans="1:7" x14ac:dyDescent="0.2">
      <c r="A1017" s="3" t="s">
        <v>1040</v>
      </c>
      <c r="B1017" s="4">
        <v>44681</v>
      </c>
      <c r="C1017" s="3" t="s">
        <v>1136</v>
      </c>
      <c r="D1017" s="3" t="s">
        <v>1328</v>
      </c>
      <c r="E1017" s="3" t="s">
        <v>1066</v>
      </c>
      <c r="F1017" s="3">
        <v>0</v>
      </c>
      <c r="G1017" s="3">
        <v>1226.2</v>
      </c>
    </row>
    <row r="1018" spans="1:7" x14ac:dyDescent="0.2">
      <c r="A1018" s="3" t="s">
        <v>1040</v>
      </c>
      <c r="B1018" s="4">
        <v>44681</v>
      </c>
      <c r="C1018" s="3" t="s">
        <v>1136</v>
      </c>
      <c r="D1018" s="3" t="s">
        <v>1329</v>
      </c>
      <c r="E1018" s="3" t="s">
        <v>1089</v>
      </c>
      <c r="F1018" s="3">
        <v>28087.5</v>
      </c>
      <c r="G1018" s="3">
        <v>56175</v>
      </c>
    </row>
    <row r="1019" spans="1:7" x14ac:dyDescent="0.2">
      <c r="A1019" s="3" t="s">
        <v>1040</v>
      </c>
      <c r="B1019" s="4">
        <v>44681</v>
      </c>
      <c r="C1019" s="3" t="s">
        <v>1136</v>
      </c>
      <c r="D1019" s="3" t="s">
        <v>1199</v>
      </c>
      <c r="E1019" s="3" t="s">
        <v>1051</v>
      </c>
      <c r="F1019" s="3">
        <v>843.6</v>
      </c>
      <c r="G1019" s="3">
        <v>1687.2</v>
      </c>
    </row>
    <row r="1020" spans="1:7" x14ac:dyDescent="0.2">
      <c r="A1020" s="3" t="s">
        <v>1037</v>
      </c>
      <c r="B1020" s="4">
        <v>44681</v>
      </c>
      <c r="C1020" s="3" t="s">
        <v>1136</v>
      </c>
      <c r="D1020" s="3" t="s">
        <v>1199</v>
      </c>
      <c r="E1020" s="3" t="s">
        <v>1038</v>
      </c>
      <c r="F1020" s="3">
        <v>0</v>
      </c>
      <c r="G1020" s="3">
        <v>3170.13</v>
      </c>
    </row>
    <row r="1021" spans="1:7" x14ac:dyDescent="0.2">
      <c r="A1021" s="3" t="s">
        <v>1040</v>
      </c>
      <c r="B1021" s="4">
        <v>44681</v>
      </c>
      <c r="C1021" s="3" t="s">
        <v>1136</v>
      </c>
      <c r="D1021" s="3" t="s">
        <v>1222</v>
      </c>
      <c r="E1021" s="3" t="s">
        <v>1043</v>
      </c>
      <c r="F1021" s="3">
        <v>0</v>
      </c>
      <c r="G1021" s="3">
        <v>450</v>
      </c>
    </row>
    <row r="1022" spans="1:7" x14ac:dyDescent="0.2">
      <c r="A1022" s="3" t="s">
        <v>1040</v>
      </c>
      <c r="B1022" s="4">
        <v>44681</v>
      </c>
      <c r="C1022" s="3" t="s">
        <v>1136</v>
      </c>
      <c r="D1022" s="3" t="s">
        <v>1330</v>
      </c>
      <c r="E1022" s="3" t="s">
        <v>1091</v>
      </c>
      <c r="F1022" s="3">
        <v>229998.21</v>
      </c>
      <c r="G1022" s="3">
        <v>457695.05</v>
      </c>
    </row>
    <row r="1023" spans="1:7" x14ac:dyDescent="0.2">
      <c r="A1023" s="3" t="s">
        <v>1037</v>
      </c>
      <c r="B1023" s="4">
        <v>44681</v>
      </c>
      <c r="C1023" s="3" t="s">
        <v>1136</v>
      </c>
      <c r="D1023" s="3" t="s">
        <v>1181</v>
      </c>
      <c r="E1023" s="3" t="s">
        <v>1118</v>
      </c>
      <c r="F1023" s="3">
        <v>302.64999999999998</v>
      </c>
      <c r="G1023" s="3">
        <v>587.91</v>
      </c>
    </row>
    <row r="1024" spans="1:7" x14ac:dyDescent="0.2">
      <c r="A1024" s="3" t="s">
        <v>1040</v>
      </c>
      <c r="B1024" s="4">
        <v>44681</v>
      </c>
      <c r="C1024" s="3" t="s">
        <v>1136</v>
      </c>
      <c r="D1024" s="3" t="s">
        <v>1335</v>
      </c>
      <c r="E1024" s="3" t="s">
        <v>1115</v>
      </c>
      <c r="F1024" s="3">
        <v>0</v>
      </c>
      <c r="G1024" s="3">
        <v>6800</v>
      </c>
    </row>
    <row r="1025" spans="1:7" x14ac:dyDescent="0.2">
      <c r="A1025" s="3" t="s">
        <v>1040</v>
      </c>
      <c r="B1025" s="4">
        <v>44681</v>
      </c>
      <c r="C1025" s="3" t="s">
        <v>1136</v>
      </c>
      <c r="D1025" s="3" t="s">
        <v>1336</v>
      </c>
      <c r="E1025" s="3" t="s">
        <v>1092</v>
      </c>
      <c r="F1025" s="3">
        <v>0</v>
      </c>
      <c r="G1025" s="3">
        <v>1751.65</v>
      </c>
    </row>
    <row r="1026" spans="1:7" x14ac:dyDescent="0.2">
      <c r="A1026" s="3" t="s">
        <v>1040</v>
      </c>
      <c r="B1026" s="4">
        <v>44681</v>
      </c>
      <c r="C1026" s="3" t="s">
        <v>1136</v>
      </c>
      <c r="D1026" s="3" t="s">
        <v>1338</v>
      </c>
      <c r="E1026" s="3" t="s">
        <v>1097</v>
      </c>
      <c r="F1026" s="3">
        <v>491</v>
      </c>
      <c r="G1026" s="3">
        <v>982</v>
      </c>
    </row>
    <row r="1027" spans="1:7" x14ac:dyDescent="0.2">
      <c r="A1027" s="3" t="s">
        <v>1040</v>
      </c>
      <c r="B1027" s="4">
        <v>44681</v>
      </c>
      <c r="C1027" s="3" t="s">
        <v>1136</v>
      </c>
      <c r="D1027" s="3" t="s">
        <v>1340</v>
      </c>
      <c r="E1027" s="3" t="s">
        <v>1126</v>
      </c>
      <c r="F1027" s="3">
        <v>600</v>
      </c>
      <c r="G1027" s="3">
        <v>1200</v>
      </c>
    </row>
    <row r="1028" spans="1:7" x14ac:dyDescent="0.2">
      <c r="A1028" s="3" t="s">
        <v>1040</v>
      </c>
      <c r="B1028" s="4">
        <v>44681</v>
      </c>
      <c r="C1028" s="3" t="s">
        <v>1136</v>
      </c>
      <c r="D1028" s="3" t="s">
        <v>1341</v>
      </c>
      <c r="E1028" s="3" t="s">
        <v>1060</v>
      </c>
      <c r="F1028" s="3">
        <v>0</v>
      </c>
      <c r="G1028" s="3">
        <v>363</v>
      </c>
    </row>
    <row r="1029" spans="1:7" x14ac:dyDescent="0.2">
      <c r="A1029" s="3" t="s">
        <v>1040</v>
      </c>
      <c r="B1029" s="4">
        <v>44681</v>
      </c>
      <c r="C1029" s="3" t="s">
        <v>1136</v>
      </c>
      <c r="D1029" s="3" t="s">
        <v>1458</v>
      </c>
      <c r="E1029" s="3" t="s">
        <v>1459</v>
      </c>
      <c r="F1029" s="3">
        <v>1640</v>
      </c>
      <c r="G1029" s="3">
        <v>5565</v>
      </c>
    </row>
    <row r="1030" spans="1:7" x14ac:dyDescent="0.2">
      <c r="A1030" s="3" t="s">
        <v>1037</v>
      </c>
      <c r="B1030" s="4">
        <v>44681</v>
      </c>
      <c r="C1030" s="3" t="s">
        <v>1136</v>
      </c>
      <c r="D1030" s="3" t="s">
        <v>1200</v>
      </c>
      <c r="E1030" s="3" t="s">
        <v>1073</v>
      </c>
      <c r="F1030" s="3">
        <v>600</v>
      </c>
      <c r="G1030" s="3">
        <v>1200</v>
      </c>
    </row>
    <row r="1031" spans="1:7" x14ac:dyDescent="0.2">
      <c r="A1031" s="3" t="s">
        <v>1042</v>
      </c>
      <c r="B1031" s="4">
        <v>44681</v>
      </c>
      <c r="C1031" s="3" t="s">
        <v>1136</v>
      </c>
      <c r="D1031" s="3" t="s">
        <v>1200</v>
      </c>
      <c r="E1031" s="3" t="s">
        <v>1073</v>
      </c>
      <c r="F1031" s="3">
        <v>1200</v>
      </c>
      <c r="G1031" s="3">
        <v>1200</v>
      </c>
    </row>
    <row r="1032" spans="1:7" x14ac:dyDescent="0.2">
      <c r="A1032" s="3" t="s">
        <v>1040</v>
      </c>
      <c r="B1032" s="4">
        <v>44681</v>
      </c>
      <c r="C1032" s="3" t="s">
        <v>1136</v>
      </c>
      <c r="D1032" s="3" t="s">
        <v>1346</v>
      </c>
      <c r="E1032" s="3" t="s">
        <v>1111</v>
      </c>
      <c r="F1032" s="3">
        <v>46961.19</v>
      </c>
      <c r="G1032" s="3">
        <v>92153.95</v>
      </c>
    </row>
    <row r="1033" spans="1:7" x14ac:dyDescent="0.2">
      <c r="A1033" s="3" t="s">
        <v>1040</v>
      </c>
      <c r="B1033" s="4">
        <v>44681</v>
      </c>
      <c r="C1033" s="3" t="s">
        <v>1136</v>
      </c>
      <c r="D1033" s="3" t="s">
        <v>1347</v>
      </c>
      <c r="E1033" s="3" t="s">
        <v>1075</v>
      </c>
      <c r="F1033" s="3">
        <v>2714.99</v>
      </c>
      <c r="G1033" s="3">
        <v>5249.44</v>
      </c>
    </row>
    <row r="1034" spans="1:7" x14ac:dyDescent="0.2">
      <c r="A1034" s="3" t="s">
        <v>1040</v>
      </c>
      <c r="B1034" s="4">
        <v>44681</v>
      </c>
      <c r="C1034" s="3" t="s">
        <v>1136</v>
      </c>
      <c r="D1034" s="3" t="s">
        <v>1348</v>
      </c>
      <c r="E1034" s="3" t="s">
        <v>1093</v>
      </c>
      <c r="F1034" s="3">
        <v>1621.66</v>
      </c>
      <c r="G1034" s="3">
        <v>3107.19</v>
      </c>
    </row>
    <row r="1035" spans="1:7" x14ac:dyDescent="0.2">
      <c r="A1035" s="3" t="s">
        <v>1040</v>
      </c>
      <c r="B1035" s="4">
        <v>44681</v>
      </c>
      <c r="C1035" s="3" t="s">
        <v>1136</v>
      </c>
      <c r="D1035" s="3" t="s">
        <v>1349</v>
      </c>
      <c r="E1035" s="3" t="s">
        <v>1098</v>
      </c>
      <c r="F1035" s="3">
        <v>1621.66</v>
      </c>
      <c r="G1035" s="3">
        <v>3107.19</v>
      </c>
    </row>
    <row r="1036" spans="1:7" x14ac:dyDescent="0.2">
      <c r="A1036" s="3" t="s">
        <v>1040</v>
      </c>
      <c r="B1036" s="4">
        <v>44681</v>
      </c>
      <c r="C1036" s="3" t="s">
        <v>1136</v>
      </c>
      <c r="D1036" s="3" t="s">
        <v>1426</v>
      </c>
      <c r="E1036" s="3" t="s">
        <v>1081</v>
      </c>
      <c r="F1036" s="3">
        <v>146.78</v>
      </c>
      <c r="G1036" s="3">
        <v>293.56</v>
      </c>
    </row>
    <row r="1037" spans="1:7" x14ac:dyDescent="0.2">
      <c r="A1037" s="3" t="s">
        <v>1040</v>
      </c>
      <c r="B1037" s="4">
        <v>44681</v>
      </c>
      <c r="C1037" s="3" t="s">
        <v>1136</v>
      </c>
      <c r="D1037" s="3" t="s">
        <v>1427</v>
      </c>
      <c r="E1037" s="3" t="s">
        <v>1107</v>
      </c>
      <c r="F1037" s="3">
        <v>57.78</v>
      </c>
      <c r="G1037" s="3">
        <v>115.56</v>
      </c>
    </row>
    <row r="1038" spans="1:7" x14ac:dyDescent="0.2">
      <c r="A1038" s="3" t="s">
        <v>1037</v>
      </c>
      <c r="B1038" s="4">
        <v>44681</v>
      </c>
      <c r="C1038" s="3" t="s">
        <v>1140</v>
      </c>
      <c r="D1038" s="3" t="s">
        <v>1141</v>
      </c>
      <c r="E1038" s="3" t="s">
        <v>1142</v>
      </c>
      <c r="F1038" s="3">
        <v>0</v>
      </c>
      <c r="G1038" s="3">
        <v>-100</v>
      </c>
    </row>
    <row r="1039" spans="1:7" x14ac:dyDescent="0.2">
      <c r="A1039" s="3" t="s">
        <v>1040</v>
      </c>
      <c r="B1039" s="4">
        <v>44681</v>
      </c>
      <c r="C1039" s="3" t="s">
        <v>1140</v>
      </c>
      <c r="D1039" s="3" t="s">
        <v>1350</v>
      </c>
      <c r="E1039" s="3" t="s">
        <v>1351</v>
      </c>
      <c r="F1039" s="3">
        <v>0</v>
      </c>
      <c r="G1039" s="3">
        <v>-120</v>
      </c>
    </row>
    <row r="1040" spans="1:7" x14ac:dyDescent="0.2">
      <c r="A1040" s="3" t="s">
        <v>1040</v>
      </c>
      <c r="B1040" s="4">
        <v>44681</v>
      </c>
      <c r="C1040" s="3" t="s">
        <v>1140</v>
      </c>
      <c r="D1040" s="3" t="s">
        <v>1352</v>
      </c>
      <c r="E1040" s="3" t="s">
        <v>1353</v>
      </c>
      <c r="F1040" s="3">
        <v>0</v>
      </c>
      <c r="G1040" s="3">
        <v>247347.05</v>
      </c>
    </row>
    <row r="1041" spans="1:7" x14ac:dyDescent="0.2">
      <c r="A1041" s="3" t="s">
        <v>1037</v>
      </c>
      <c r="B1041" s="4">
        <v>44681</v>
      </c>
      <c r="C1041" s="3" t="s">
        <v>1140</v>
      </c>
      <c r="D1041" s="3" t="s">
        <v>1352</v>
      </c>
      <c r="E1041" s="3" t="s">
        <v>1353</v>
      </c>
      <c r="F1041" s="3">
        <v>0</v>
      </c>
      <c r="G1041" s="3">
        <v>-17080353.050000001</v>
      </c>
    </row>
    <row r="1042" spans="1:7" x14ac:dyDescent="0.2">
      <c r="A1042" s="3" t="s">
        <v>1037</v>
      </c>
      <c r="B1042" s="4">
        <v>44681</v>
      </c>
      <c r="C1042" s="3" t="s">
        <v>1148</v>
      </c>
      <c r="D1042" s="3" t="s">
        <v>1209</v>
      </c>
      <c r="E1042" s="3" t="s">
        <v>1210</v>
      </c>
      <c r="F1042" s="3">
        <v>0</v>
      </c>
      <c r="G1042" s="3">
        <v>17562360.850000001</v>
      </c>
    </row>
    <row r="1043" spans="1:7" x14ac:dyDescent="0.2">
      <c r="A1043" s="3" t="s">
        <v>1040</v>
      </c>
      <c r="B1043" s="4">
        <v>44681</v>
      </c>
      <c r="C1043" s="3" t="s">
        <v>1148</v>
      </c>
      <c r="D1043" s="3" t="s">
        <v>1451</v>
      </c>
      <c r="E1043" s="3" t="s">
        <v>1145</v>
      </c>
      <c r="F1043" s="3">
        <v>0</v>
      </c>
      <c r="G1043" s="3">
        <v>2850000</v>
      </c>
    </row>
    <row r="1044" spans="1:7" x14ac:dyDescent="0.2">
      <c r="A1044" s="3" t="s">
        <v>1040</v>
      </c>
      <c r="B1044" s="4">
        <v>44681</v>
      </c>
      <c r="C1044" s="3" t="s">
        <v>1148</v>
      </c>
      <c r="D1044" s="3" t="s">
        <v>1358</v>
      </c>
      <c r="E1044" s="3" t="s">
        <v>1359</v>
      </c>
      <c r="F1044" s="3">
        <v>-178000</v>
      </c>
      <c r="G1044" s="3">
        <v>-208000</v>
      </c>
    </row>
    <row r="1045" spans="1:7" x14ac:dyDescent="0.2">
      <c r="A1045" s="3" t="s">
        <v>1040</v>
      </c>
      <c r="B1045" s="4">
        <v>44681</v>
      </c>
      <c r="C1045" s="3" t="s">
        <v>1148</v>
      </c>
      <c r="D1045" s="3" t="s">
        <v>1362</v>
      </c>
      <c r="E1045" s="3" t="s">
        <v>1224</v>
      </c>
      <c r="F1045" s="3">
        <v>29400</v>
      </c>
      <c r="G1045" s="3">
        <v>600</v>
      </c>
    </row>
    <row r="1046" spans="1:7" x14ac:dyDescent="0.2">
      <c r="A1046" s="3" t="s">
        <v>1040</v>
      </c>
      <c r="B1046" s="4">
        <v>44681</v>
      </c>
      <c r="C1046" s="3" t="s">
        <v>1148</v>
      </c>
      <c r="D1046" s="3" t="s">
        <v>1363</v>
      </c>
      <c r="E1046" s="3" t="s">
        <v>1364</v>
      </c>
      <c r="F1046" s="3">
        <v>-625000</v>
      </c>
      <c r="G1046" s="3">
        <v>-3981000</v>
      </c>
    </row>
    <row r="1047" spans="1:7" x14ac:dyDescent="0.2">
      <c r="A1047" s="3" t="s">
        <v>1040</v>
      </c>
      <c r="B1047" s="4">
        <v>44681</v>
      </c>
      <c r="C1047" s="3" t="s">
        <v>1148</v>
      </c>
      <c r="D1047" s="3" t="s">
        <v>1365</v>
      </c>
      <c r="E1047" s="3" t="s">
        <v>1366</v>
      </c>
      <c r="F1047" s="3">
        <v>-600</v>
      </c>
      <c r="G1047" s="3">
        <v>600</v>
      </c>
    </row>
    <row r="1048" spans="1:7" x14ac:dyDescent="0.2">
      <c r="A1048" s="3" t="s">
        <v>1040</v>
      </c>
      <c r="B1048" s="4">
        <v>44681</v>
      </c>
      <c r="C1048" s="3" t="s">
        <v>1148</v>
      </c>
      <c r="D1048" s="3" t="s">
        <v>1367</v>
      </c>
      <c r="E1048" s="3" t="s">
        <v>1368</v>
      </c>
      <c r="F1048" s="3">
        <v>-30000</v>
      </c>
      <c r="G1048" s="3">
        <v>-55233.05</v>
      </c>
    </row>
    <row r="1049" spans="1:7" x14ac:dyDescent="0.2">
      <c r="A1049" s="3" t="s">
        <v>1042</v>
      </c>
      <c r="B1049" s="4">
        <v>44681</v>
      </c>
      <c r="C1049" s="3" t="s">
        <v>1143</v>
      </c>
      <c r="D1049" s="3" t="s">
        <v>1460</v>
      </c>
      <c r="E1049" s="3" t="s">
        <v>1461</v>
      </c>
      <c r="F1049" s="3">
        <v>-1380</v>
      </c>
      <c r="G1049" s="3">
        <v>-5520</v>
      </c>
    </row>
    <row r="1050" spans="1:7" x14ac:dyDescent="0.2">
      <c r="A1050" s="3" t="s">
        <v>1037</v>
      </c>
      <c r="B1050" s="4">
        <v>44681</v>
      </c>
      <c r="C1050" s="3" t="s">
        <v>1143</v>
      </c>
      <c r="D1050" s="3" t="s">
        <v>1146</v>
      </c>
      <c r="E1050" s="3" t="s">
        <v>1147</v>
      </c>
      <c r="F1050" s="3">
        <v>625000</v>
      </c>
      <c r="G1050" s="3">
        <v>3981000</v>
      </c>
    </row>
    <row r="1051" spans="1:7" x14ac:dyDescent="0.2">
      <c r="A1051" s="3" t="s">
        <v>1037</v>
      </c>
      <c r="B1051" s="4">
        <v>44681</v>
      </c>
      <c r="C1051" s="3" t="s">
        <v>1143</v>
      </c>
      <c r="D1051" s="3" t="s">
        <v>1462</v>
      </c>
      <c r="E1051" s="3" t="s">
        <v>1463</v>
      </c>
      <c r="F1051" s="3">
        <v>1380</v>
      </c>
      <c r="G1051" s="3">
        <v>5520</v>
      </c>
    </row>
    <row r="1052" spans="1:7" x14ac:dyDescent="0.2">
      <c r="A1052" s="3" t="s">
        <v>1040</v>
      </c>
      <c r="B1052" s="4">
        <v>44681</v>
      </c>
      <c r="C1052" s="3" t="s">
        <v>1143</v>
      </c>
      <c r="D1052" s="3" t="s">
        <v>1373</v>
      </c>
      <c r="E1052" s="3" t="s">
        <v>1374</v>
      </c>
      <c r="F1052" s="3">
        <v>10396.469999999999</v>
      </c>
      <c r="G1052" s="3">
        <v>15591.67</v>
      </c>
    </row>
    <row r="1053" spans="1:7" x14ac:dyDescent="0.2">
      <c r="A1053" s="3" t="s">
        <v>1040</v>
      </c>
      <c r="B1053" s="4">
        <v>44681</v>
      </c>
      <c r="C1053" s="3" t="s">
        <v>1143</v>
      </c>
      <c r="D1053" s="3" t="s">
        <v>1375</v>
      </c>
      <c r="E1053" s="3" t="s">
        <v>1376</v>
      </c>
      <c r="F1053" s="3">
        <v>0</v>
      </c>
      <c r="G1053" s="3">
        <v>-58920.1</v>
      </c>
    </row>
    <row r="1054" spans="1:7" x14ac:dyDescent="0.2">
      <c r="A1054" s="3" t="s">
        <v>1040</v>
      </c>
      <c r="B1054" s="4">
        <v>44681</v>
      </c>
      <c r="C1054" s="3" t="s">
        <v>1148</v>
      </c>
      <c r="D1054" s="3" t="s">
        <v>1377</v>
      </c>
      <c r="E1054" s="3" t="s">
        <v>1378</v>
      </c>
      <c r="F1054" s="3">
        <v>0</v>
      </c>
      <c r="G1054" s="3">
        <v>216064.1</v>
      </c>
    </row>
    <row r="1055" spans="1:7" x14ac:dyDescent="0.2">
      <c r="A1055" s="3" t="s">
        <v>1040</v>
      </c>
      <c r="B1055" s="4">
        <v>44681</v>
      </c>
      <c r="C1055" s="3" t="s">
        <v>1148</v>
      </c>
      <c r="D1055" s="3" t="s">
        <v>1379</v>
      </c>
      <c r="E1055" s="3" t="s">
        <v>1380</v>
      </c>
      <c r="F1055" s="3">
        <v>0</v>
      </c>
      <c r="G1055" s="3">
        <v>-176453</v>
      </c>
    </row>
    <row r="1056" spans="1:7" x14ac:dyDescent="0.2">
      <c r="A1056" s="3" t="s">
        <v>1040</v>
      </c>
      <c r="B1056" s="4">
        <v>44681</v>
      </c>
      <c r="C1056" s="3" t="s">
        <v>1148</v>
      </c>
      <c r="D1056" s="3" t="s">
        <v>1381</v>
      </c>
      <c r="E1056" s="3" t="s">
        <v>1382</v>
      </c>
      <c r="F1056" s="3">
        <v>7389.56</v>
      </c>
      <c r="G1056" s="3">
        <v>69563.91</v>
      </c>
    </row>
    <row r="1057" spans="1:7" x14ac:dyDescent="0.2">
      <c r="A1057" s="3" t="s">
        <v>1040</v>
      </c>
      <c r="B1057" s="4">
        <v>44681</v>
      </c>
      <c r="C1057" s="3" t="s">
        <v>1148</v>
      </c>
      <c r="D1057" s="3" t="s">
        <v>1383</v>
      </c>
      <c r="E1057" s="3" t="s">
        <v>1384</v>
      </c>
      <c r="F1057" s="3">
        <v>-1539.82</v>
      </c>
      <c r="G1057" s="3">
        <v>-22015.48</v>
      </c>
    </row>
    <row r="1058" spans="1:7" x14ac:dyDescent="0.2">
      <c r="A1058" s="3" t="s">
        <v>1040</v>
      </c>
      <c r="B1058" s="4">
        <v>44681</v>
      </c>
      <c r="C1058" s="3" t="s">
        <v>1148</v>
      </c>
      <c r="D1058" s="3" t="s">
        <v>1430</v>
      </c>
      <c r="E1058" s="3" t="s">
        <v>1431</v>
      </c>
      <c r="F1058" s="3">
        <v>0</v>
      </c>
      <c r="G1058" s="3">
        <v>29281.39</v>
      </c>
    </row>
    <row r="1059" spans="1:7" x14ac:dyDescent="0.2">
      <c r="A1059" s="3" t="s">
        <v>1040</v>
      </c>
      <c r="B1059" s="4">
        <v>44681</v>
      </c>
      <c r="C1059" s="3" t="s">
        <v>1148</v>
      </c>
      <c r="D1059" s="3" t="s">
        <v>1452</v>
      </c>
      <c r="E1059" s="3" t="s">
        <v>1453</v>
      </c>
      <c r="F1059" s="3">
        <v>-427.2</v>
      </c>
      <c r="G1059" s="3">
        <v>-1261.0999999999999</v>
      </c>
    </row>
    <row r="1060" spans="1:7" x14ac:dyDescent="0.2">
      <c r="A1060" s="3" t="s">
        <v>1040</v>
      </c>
      <c r="B1060" s="4">
        <v>44681</v>
      </c>
      <c r="C1060" s="3" t="s">
        <v>1148</v>
      </c>
      <c r="D1060" s="3" t="s">
        <v>1385</v>
      </c>
      <c r="E1060" s="3" t="s">
        <v>1386</v>
      </c>
      <c r="F1060" s="3">
        <v>0</v>
      </c>
      <c r="G1060" s="3">
        <v>11600</v>
      </c>
    </row>
    <row r="1061" spans="1:7" x14ac:dyDescent="0.2">
      <c r="A1061" s="3" t="s">
        <v>1040</v>
      </c>
      <c r="B1061" s="4">
        <v>44681</v>
      </c>
      <c r="C1061" s="3" t="s">
        <v>1148</v>
      </c>
      <c r="D1061" s="3" t="s">
        <v>1387</v>
      </c>
      <c r="E1061" s="3" t="s">
        <v>1388</v>
      </c>
      <c r="F1061" s="3">
        <v>-193.34</v>
      </c>
      <c r="G1061" s="3">
        <v>-1192.23</v>
      </c>
    </row>
    <row r="1062" spans="1:7" x14ac:dyDescent="0.2">
      <c r="A1062" s="3" t="s">
        <v>1037</v>
      </c>
      <c r="B1062" s="4">
        <v>44681</v>
      </c>
      <c r="C1062" s="3" t="s">
        <v>1148</v>
      </c>
      <c r="D1062" s="3" t="s">
        <v>1389</v>
      </c>
      <c r="E1062" s="3" t="s">
        <v>1390</v>
      </c>
      <c r="F1062" s="3">
        <v>612664.25</v>
      </c>
      <c r="G1062" s="3">
        <v>874505.75</v>
      </c>
    </row>
    <row r="1063" spans="1:7" x14ac:dyDescent="0.2">
      <c r="A1063" s="3" t="s">
        <v>1037</v>
      </c>
      <c r="B1063" s="4">
        <v>44681</v>
      </c>
      <c r="C1063" s="3" t="s">
        <v>1148</v>
      </c>
      <c r="D1063" s="3" t="s">
        <v>1182</v>
      </c>
      <c r="E1063" s="3" t="s">
        <v>1183</v>
      </c>
      <c r="F1063" s="3">
        <v>0</v>
      </c>
      <c r="G1063" s="3">
        <v>26200000</v>
      </c>
    </row>
    <row r="1064" spans="1:7" x14ac:dyDescent="0.2">
      <c r="A1064" s="3" t="s">
        <v>1037</v>
      </c>
      <c r="B1064" s="4">
        <v>44681</v>
      </c>
      <c r="C1064" s="3" t="s">
        <v>1148</v>
      </c>
      <c r="D1064" s="3" t="s">
        <v>1184</v>
      </c>
      <c r="E1064" s="3" t="s">
        <v>1185</v>
      </c>
      <c r="F1064" s="3">
        <v>0</v>
      </c>
      <c r="G1064" s="3">
        <v>68427</v>
      </c>
    </row>
    <row r="1065" spans="1:7" x14ac:dyDescent="0.2">
      <c r="A1065" s="3" t="s">
        <v>1037</v>
      </c>
      <c r="B1065" s="4">
        <v>44681</v>
      </c>
      <c r="C1065" s="3" t="s">
        <v>1148</v>
      </c>
      <c r="D1065" s="3" t="s">
        <v>1186</v>
      </c>
      <c r="E1065" s="3" t="s">
        <v>1187</v>
      </c>
      <c r="F1065" s="3">
        <v>0</v>
      </c>
      <c r="G1065" s="3">
        <v>103812</v>
      </c>
    </row>
    <row r="1066" spans="1:7" x14ac:dyDescent="0.2">
      <c r="A1066" s="3" t="s">
        <v>1037</v>
      </c>
      <c r="B1066" s="4">
        <v>44681</v>
      </c>
      <c r="C1066" s="3" t="s">
        <v>1148</v>
      </c>
      <c r="D1066" s="3" t="s">
        <v>1165</v>
      </c>
      <c r="E1066" s="3" t="s">
        <v>1166</v>
      </c>
      <c r="F1066" s="3">
        <v>3800</v>
      </c>
      <c r="G1066" s="3">
        <v>150780</v>
      </c>
    </row>
    <row r="1067" spans="1:7" x14ac:dyDescent="0.2">
      <c r="A1067" s="3" t="s">
        <v>1037</v>
      </c>
      <c r="B1067" s="4">
        <v>44681</v>
      </c>
      <c r="C1067" s="3" t="s">
        <v>1148</v>
      </c>
      <c r="D1067" s="3" t="s">
        <v>1464</v>
      </c>
      <c r="E1067" s="3" t="s">
        <v>1465</v>
      </c>
      <c r="F1067" s="3">
        <v>11000</v>
      </c>
      <c r="G1067" s="3">
        <v>27000</v>
      </c>
    </row>
    <row r="1068" spans="1:7" x14ac:dyDescent="0.2">
      <c r="A1068" s="3" t="s">
        <v>1037</v>
      </c>
      <c r="B1068" s="4">
        <v>44681</v>
      </c>
      <c r="C1068" s="3" t="s">
        <v>1148</v>
      </c>
      <c r="D1068" s="3" t="s">
        <v>1149</v>
      </c>
      <c r="E1068" s="3" t="s">
        <v>1150</v>
      </c>
      <c r="F1068" s="3">
        <v>135158.78</v>
      </c>
      <c r="G1068" s="3">
        <v>5490508.2800000003</v>
      </c>
    </row>
    <row r="1069" spans="1:7" x14ac:dyDescent="0.2">
      <c r="A1069" s="3" t="s">
        <v>1037</v>
      </c>
      <c r="B1069" s="4">
        <v>44681</v>
      </c>
      <c r="C1069" s="3" t="s">
        <v>1148</v>
      </c>
      <c r="D1069" s="3" t="s">
        <v>1231</v>
      </c>
      <c r="E1069" s="3" t="s">
        <v>1232</v>
      </c>
      <c r="F1069" s="3">
        <v>0</v>
      </c>
      <c r="G1069" s="3">
        <v>13807.78</v>
      </c>
    </row>
    <row r="1070" spans="1:7" x14ac:dyDescent="0.2">
      <c r="A1070" s="3" t="s">
        <v>1037</v>
      </c>
      <c r="B1070" s="4">
        <v>44681</v>
      </c>
      <c r="C1070" s="3" t="s">
        <v>1148</v>
      </c>
      <c r="D1070" s="3" t="s">
        <v>1170</v>
      </c>
      <c r="E1070" s="3" t="s">
        <v>1171</v>
      </c>
      <c r="F1070" s="3">
        <v>37676.089999999997</v>
      </c>
      <c r="G1070" s="3">
        <v>44026.09</v>
      </c>
    </row>
    <row r="1071" spans="1:7" x14ac:dyDescent="0.2">
      <c r="A1071" s="3" t="s">
        <v>1037</v>
      </c>
      <c r="B1071" s="4">
        <v>44681</v>
      </c>
      <c r="C1071" s="3" t="s">
        <v>1148</v>
      </c>
      <c r="D1071" s="3" t="s">
        <v>1172</v>
      </c>
      <c r="E1071" s="3" t="s">
        <v>1173</v>
      </c>
      <c r="F1071" s="3">
        <v>0</v>
      </c>
      <c r="G1071" s="3">
        <v>7500</v>
      </c>
    </row>
    <row r="1072" spans="1:7" x14ac:dyDescent="0.2">
      <c r="A1072" s="3" t="s">
        <v>1037</v>
      </c>
      <c r="B1072" s="4">
        <v>44681</v>
      </c>
      <c r="C1072" s="3" t="s">
        <v>1148</v>
      </c>
      <c r="D1072" s="3" t="s">
        <v>1167</v>
      </c>
      <c r="E1072" s="3" t="s">
        <v>1168</v>
      </c>
      <c r="F1072" s="3">
        <v>0</v>
      </c>
      <c r="G1072" s="3">
        <v>67400</v>
      </c>
    </row>
    <row r="1073" spans="1:7" x14ac:dyDescent="0.2">
      <c r="A1073" s="3" t="s">
        <v>1037</v>
      </c>
      <c r="B1073" s="4">
        <v>44681</v>
      </c>
      <c r="C1073" s="3" t="s">
        <v>1148</v>
      </c>
      <c r="D1073" s="3" t="s">
        <v>1454</v>
      </c>
      <c r="E1073" s="3" t="s">
        <v>1455</v>
      </c>
      <c r="F1073" s="3">
        <v>1400</v>
      </c>
      <c r="G1073" s="3">
        <v>9400</v>
      </c>
    </row>
    <row r="1074" spans="1:7" x14ac:dyDescent="0.2">
      <c r="A1074" s="3" t="s">
        <v>1037</v>
      </c>
      <c r="B1074" s="4">
        <v>44681</v>
      </c>
      <c r="C1074" s="3" t="s">
        <v>1148</v>
      </c>
      <c r="D1074" s="3" t="s">
        <v>1188</v>
      </c>
      <c r="E1074" s="3" t="s">
        <v>1189</v>
      </c>
      <c r="F1074" s="3">
        <v>0</v>
      </c>
      <c r="G1074" s="3">
        <v>15175</v>
      </c>
    </row>
    <row r="1075" spans="1:7" x14ac:dyDescent="0.2">
      <c r="A1075" s="3" t="s">
        <v>1037</v>
      </c>
      <c r="B1075" s="4">
        <v>44681</v>
      </c>
      <c r="C1075" s="3" t="s">
        <v>1148</v>
      </c>
      <c r="D1075" s="3" t="s">
        <v>1466</v>
      </c>
      <c r="E1075" s="3" t="s">
        <v>1467</v>
      </c>
      <c r="F1075" s="3">
        <v>124395.7</v>
      </c>
      <c r="G1075" s="3">
        <v>570856.07999999996</v>
      </c>
    </row>
    <row r="1076" spans="1:7" x14ac:dyDescent="0.2">
      <c r="A1076" s="3" t="s">
        <v>1037</v>
      </c>
      <c r="B1076" s="4">
        <v>44681</v>
      </c>
      <c r="C1076" s="3" t="s">
        <v>1148</v>
      </c>
      <c r="D1076" s="3" t="s">
        <v>1151</v>
      </c>
      <c r="E1076" s="3" t="s">
        <v>1152</v>
      </c>
      <c r="F1076" s="3">
        <v>2316900.66</v>
      </c>
      <c r="G1076" s="3">
        <v>3671623.49</v>
      </c>
    </row>
    <row r="1077" spans="1:7" x14ac:dyDescent="0.2">
      <c r="A1077" s="3" t="s">
        <v>1037</v>
      </c>
      <c r="B1077" s="4">
        <v>44681</v>
      </c>
      <c r="C1077" s="3" t="s">
        <v>1148</v>
      </c>
      <c r="D1077" s="3" t="s">
        <v>1190</v>
      </c>
      <c r="E1077" s="3" t="s">
        <v>1191</v>
      </c>
      <c r="F1077" s="3">
        <v>0</v>
      </c>
      <c r="G1077" s="3">
        <v>2376904.9900000002</v>
      </c>
    </row>
    <row r="1078" spans="1:7" x14ac:dyDescent="0.2">
      <c r="A1078" s="3" t="s">
        <v>1037</v>
      </c>
      <c r="B1078" s="4">
        <v>44681</v>
      </c>
      <c r="C1078" s="3" t="s">
        <v>1148</v>
      </c>
      <c r="D1078" s="3" t="s">
        <v>1203</v>
      </c>
      <c r="E1078" s="3" t="s">
        <v>1204</v>
      </c>
      <c r="F1078" s="3">
        <v>0</v>
      </c>
      <c r="G1078" s="3">
        <v>782608.07</v>
      </c>
    </row>
    <row r="1079" spans="1:7" x14ac:dyDescent="0.2">
      <c r="A1079" s="3" t="s">
        <v>1037</v>
      </c>
      <c r="B1079" s="4">
        <v>44681</v>
      </c>
      <c r="C1079" s="3" t="s">
        <v>1148</v>
      </c>
      <c r="D1079" s="3" t="s">
        <v>1174</v>
      </c>
      <c r="E1079" s="3" t="s">
        <v>1175</v>
      </c>
      <c r="F1079" s="3">
        <v>0</v>
      </c>
      <c r="G1079" s="3">
        <v>129550</v>
      </c>
    </row>
    <row r="1080" spans="1:7" x14ac:dyDescent="0.2">
      <c r="A1080" s="3" t="s">
        <v>1037</v>
      </c>
      <c r="B1080" s="4">
        <v>44681</v>
      </c>
      <c r="C1080" s="3" t="s">
        <v>1148</v>
      </c>
      <c r="D1080" s="3" t="s">
        <v>1176</v>
      </c>
      <c r="E1080" s="3" t="s">
        <v>1177</v>
      </c>
      <c r="F1080" s="3">
        <v>0</v>
      </c>
      <c r="G1080" s="3">
        <v>45000</v>
      </c>
    </row>
    <row r="1081" spans="1:7" x14ac:dyDescent="0.2">
      <c r="A1081" s="3" t="s">
        <v>1037</v>
      </c>
      <c r="B1081" s="4">
        <v>44681</v>
      </c>
      <c r="C1081" s="3" t="s">
        <v>1148</v>
      </c>
      <c r="D1081" s="3" t="s">
        <v>1227</v>
      </c>
      <c r="E1081" s="3" t="s">
        <v>1228</v>
      </c>
      <c r="F1081" s="3">
        <v>11000</v>
      </c>
      <c r="G1081" s="3">
        <v>71000</v>
      </c>
    </row>
    <row r="1082" spans="1:7" x14ac:dyDescent="0.2">
      <c r="A1082" s="3" t="s">
        <v>1037</v>
      </c>
      <c r="B1082" s="4">
        <v>44681</v>
      </c>
      <c r="C1082" s="3" t="s">
        <v>1148</v>
      </c>
      <c r="D1082" s="3" t="s">
        <v>1233</v>
      </c>
      <c r="E1082" s="3" t="s">
        <v>1234</v>
      </c>
      <c r="F1082" s="3">
        <v>9600</v>
      </c>
      <c r="G1082" s="3">
        <v>749972.41</v>
      </c>
    </row>
    <row r="1083" spans="1:7" x14ac:dyDescent="0.2">
      <c r="A1083" s="3" t="s">
        <v>1037</v>
      </c>
      <c r="B1083" s="4">
        <v>44681</v>
      </c>
      <c r="C1083" s="3" t="s">
        <v>1148</v>
      </c>
      <c r="D1083" s="3" t="s">
        <v>1391</v>
      </c>
      <c r="E1083" s="3" t="s">
        <v>1392</v>
      </c>
      <c r="F1083" s="3">
        <v>0</v>
      </c>
      <c r="G1083" s="3">
        <v>622274.51</v>
      </c>
    </row>
    <row r="1084" spans="1:7" x14ac:dyDescent="0.2">
      <c r="A1084" s="3" t="s">
        <v>1040</v>
      </c>
      <c r="B1084" s="4">
        <v>44681</v>
      </c>
      <c r="C1084" s="3" t="s">
        <v>1148</v>
      </c>
      <c r="D1084" s="3" t="s">
        <v>1393</v>
      </c>
      <c r="E1084" s="3" t="s">
        <v>1394</v>
      </c>
      <c r="F1084" s="3">
        <v>0</v>
      </c>
      <c r="G1084" s="3">
        <v>6875.45</v>
      </c>
    </row>
    <row r="1085" spans="1:7" x14ac:dyDescent="0.2">
      <c r="A1085" s="3" t="s">
        <v>1040</v>
      </c>
      <c r="B1085" s="4">
        <v>44681</v>
      </c>
      <c r="C1085" s="3" t="s">
        <v>1148</v>
      </c>
      <c r="D1085" s="3" t="s">
        <v>1395</v>
      </c>
      <c r="E1085" s="3" t="s">
        <v>1396</v>
      </c>
      <c r="F1085" s="3">
        <v>1105559.8500000001</v>
      </c>
      <c r="G1085" s="3">
        <v>5669676.7599999998</v>
      </c>
    </row>
    <row r="1086" spans="1:7" x14ac:dyDescent="0.2">
      <c r="A1086" s="3" t="s">
        <v>1040</v>
      </c>
      <c r="B1086" s="4">
        <v>44681</v>
      </c>
      <c r="C1086" s="3" t="s">
        <v>1148</v>
      </c>
      <c r="D1086" s="3" t="s">
        <v>1397</v>
      </c>
      <c r="E1086" s="3" t="s">
        <v>1398</v>
      </c>
      <c r="F1086" s="3">
        <v>-6946.25</v>
      </c>
      <c r="G1086" s="3">
        <v>38515.1</v>
      </c>
    </row>
    <row r="1087" spans="1:7" x14ac:dyDescent="0.2">
      <c r="A1087" s="3" t="s">
        <v>1037</v>
      </c>
      <c r="B1087" s="4">
        <v>44681</v>
      </c>
      <c r="C1087" s="3" t="s">
        <v>1148</v>
      </c>
      <c r="D1087" s="3" t="s">
        <v>1225</v>
      </c>
      <c r="E1087" s="3" t="s">
        <v>1226</v>
      </c>
      <c r="F1087" s="3">
        <v>0</v>
      </c>
      <c r="G1087" s="3">
        <v>300000</v>
      </c>
    </row>
    <row r="1088" spans="1:7" x14ac:dyDescent="0.2">
      <c r="A1088" s="3" t="s">
        <v>1037</v>
      </c>
      <c r="B1088" s="4">
        <v>44681</v>
      </c>
      <c r="C1088" s="3" t="s">
        <v>1148</v>
      </c>
      <c r="D1088" s="3" t="s">
        <v>1155</v>
      </c>
      <c r="E1088" s="3" t="s">
        <v>1156</v>
      </c>
      <c r="F1088" s="3">
        <v>-712650.9</v>
      </c>
      <c r="G1088" s="3">
        <v>16069.08</v>
      </c>
    </row>
    <row r="1089" spans="1:7" x14ac:dyDescent="0.2">
      <c r="A1089" s="3" t="s">
        <v>1040</v>
      </c>
      <c r="B1089" s="4">
        <v>44681</v>
      </c>
      <c r="C1089" s="3" t="s">
        <v>1148</v>
      </c>
      <c r="D1089" s="3" t="s">
        <v>1155</v>
      </c>
      <c r="E1089" s="3" t="s">
        <v>1401</v>
      </c>
      <c r="F1089" s="3">
        <v>137387.03</v>
      </c>
      <c r="G1089" s="3">
        <v>183315.45</v>
      </c>
    </row>
    <row r="1090" spans="1:7" x14ac:dyDescent="0.2">
      <c r="A1090" s="3" t="s">
        <v>1040</v>
      </c>
      <c r="B1090" s="4">
        <v>44681</v>
      </c>
      <c r="C1090" s="3" t="s">
        <v>1148</v>
      </c>
      <c r="D1090" s="3" t="s">
        <v>1403</v>
      </c>
      <c r="E1090" s="3" t="s">
        <v>1404</v>
      </c>
      <c r="F1090" s="3">
        <v>0</v>
      </c>
      <c r="G1090" s="3">
        <v>511.66</v>
      </c>
    </row>
    <row r="1091" spans="1:7" x14ac:dyDescent="0.2">
      <c r="A1091" s="3" t="s">
        <v>1037</v>
      </c>
      <c r="B1091" s="4">
        <v>44681</v>
      </c>
      <c r="C1091" s="3" t="s">
        <v>1148</v>
      </c>
      <c r="D1091" s="3" t="s">
        <v>1211</v>
      </c>
      <c r="E1091" s="3" t="s">
        <v>1212</v>
      </c>
      <c r="F1091" s="3">
        <v>2.33</v>
      </c>
      <c r="G1091" s="3">
        <v>790.4</v>
      </c>
    </row>
    <row r="1092" spans="1:7" x14ac:dyDescent="0.2">
      <c r="A1092" s="3" t="s">
        <v>1037</v>
      </c>
      <c r="B1092" s="4">
        <v>44681</v>
      </c>
      <c r="C1092" s="3" t="s">
        <v>1148</v>
      </c>
      <c r="D1092" s="3" t="s">
        <v>1213</v>
      </c>
      <c r="E1092" s="3" t="s">
        <v>1214</v>
      </c>
      <c r="F1092" s="3">
        <v>-1255266.78</v>
      </c>
      <c r="G1092" s="3">
        <v>1767117.67</v>
      </c>
    </row>
    <row r="1093" spans="1:7" x14ac:dyDescent="0.2">
      <c r="A1093" s="3" t="s">
        <v>1040</v>
      </c>
      <c r="B1093" s="4">
        <v>44681</v>
      </c>
      <c r="C1093" s="3" t="s">
        <v>1143</v>
      </c>
      <c r="D1093" s="3" t="s">
        <v>1405</v>
      </c>
      <c r="E1093" s="3" t="s">
        <v>1406</v>
      </c>
      <c r="F1093" s="3">
        <v>0</v>
      </c>
      <c r="G1093" s="3">
        <v>-0.03</v>
      </c>
    </row>
    <row r="1094" spans="1:7" x14ac:dyDescent="0.2">
      <c r="A1094" s="3" t="s">
        <v>1037</v>
      </c>
      <c r="B1094" s="4">
        <v>44681</v>
      </c>
      <c r="C1094" s="3" t="s">
        <v>1143</v>
      </c>
      <c r="D1094" s="3" t="s">
        <v>1405</v>
      </c>
      <c r="E1094" s="3" t="s">
        <v>1406</v>
      </c>
      <c r="F1094" s="3">
        <v>0</v>
      </c>
      <c r="G1094" s="3">
        <v>0.01</v>
      </c>
    </row>
    <row r="1095" spans="1:7" x14ac:dyDescent="0.2">
      <c r="A1095" s="3" t="s">
        <v>1040</v>
      </c>
      <c r="B1095" s="4">
        <v>44681</v>
      </c>
      <c r="C1095" s="3" t="s">
        <v>1143</v>
      </c>
      <c r="D1095" s="3" t="s">
        <v>1159</v>
      </c>
      <c r="E1095" s="3" t="s">
        <v>1160</v>
      </c>
      <c r="F1095" s="3">
        <v>-563883.97</v>
      </c>
      <c r="G1095" s="3">
        <v>-3848418.28</v>
      </c>
    </row>
    <row r="1096" spans="1:7" x14ac:dyDescent="0.2">
      <c r="A1096" s="3" t="s">
        <v>1037</v>
      </c>
      <c r="B1096" s="4">
        <v>44681</v>
      </c>
      <c r="C1096" s="3" t="s">
        <v>1143</v>
      </c>
      <c r="D1096" s="3" t="s">
        <v>1159</v>
      </c>
      <c r="E1096" s="3" t="s">
        <v>1160</v>
      </c>
      <c r="F1096" s="3">
        <v>-2481281.73</v>
      </c>
      <c r="G1096" s="3">
        <v>-49419699.649999999</v>
      </c>
    </row>
    <row r="1097" spans="1:7" x14ac:dyDescent="0.2">
      <c r="A1097" s="3" t="s">
        <v>1042</v>
      </c>
      <c r="B1097" s="4">
        <v>44681</v>
      </c>
      <c r="C1097" s="3" t="s">
        <v>1143</v>
      </c>
      <c r="D1097" s="3" t="s">
        <v>1159</v>
      </c>
      <c r="E1097" s="3" t="s">
        <v>1160</v>
      </c>
      <c r="F1097" s="3">
        <v>0</v>
      </c>
      <c r="G1097" s="3">
        <v>4140</v>
      </c>
    </row>
    <row r="1098" spans="1:7" x14ac:dyDescent="0.2">
      <c r="A1098" s="3" t="s">
        <v>1040</v>
      </c>
      <c r="B1098" s="4">
        <v>44681</v>
      </c>
      <c r="C1098" s="3" t="s">
        <v>1143</v>
      </c>
      <c r="D1098" s="3" t="s">
        <v>1456</v>
      </c>
      <c r="E1098" s="3" t="s">
        <v>1457</v>
      </c>
      <c r="F1098" s="3">
        <v>0</v>
      </c>
      <c r="G1098" s="3">
        <v>1186.1300000000001</v>
      </c>
    </row>
    <row r="1099" spans="1:7" x14ac:dyDescent="0.2">
      <c r="A1099" s="3" t="s">
        <v>1040</v>
      </c>
      <c r="B1099" s="4">
        <v>44681</v>
      </c>
      <c r="C1099" s="3" t="s">
        <v>1143</v>
      </c>
      <c r="D1099" s="3" t="s">
        <v>1407</v>
      </c>
      <c r="E1099" s="3" t="s">
        <v>1408</v>
      </c>
      <c r="F1099" s="3">
        <v>15113.79</v>
      </c>
      <c r="G1099" s="3">
        <v>20758.54</v>
      </c>
    </row>
    <row r="1100" spans="1:7" x14ac:dyDescent="0.2">
      <c r="A1100" s="3" t="s">
        <v>1040</v>
      </c>
      <c r="B1100" s="4">
        <v>44681</v>
      </c>
      <c r="C1100" s="3" t="s">
        <v>1143</v>
      </c>
      <c r="D1100" s="3" t="s">
        <v>1409</v>
      </c>
      <c r="E1100" s="3" t="s">
        <v>1410</v>
      </c>
      <c r="F1100" s="3">
        <v>-510.68</v>
      </c>
      <c r="G1100" s="3">
        <v>-51208.95</v>
      </c>
    </row>
    <row r="1101" spans="1:7" x14ac:dyDescent="0.2">
      <c r="A1101" s="3" t="s">
        <v>1040</v>
      </c>
      <c r="B1101" s="4">
        <v>44681</v>
      </c>
      <c r="C1101" s="3" t="s">
        <v>1143</v>
      </c>
      <c r="D1101" s="3" t="s">
        <v>1432</v>
      </c>
      <c r="E1101" s="3" t="s">
        <v>1433</v>
      </c>
      <c r="F1101" s="3">
        <v>-204.56</v>
      </c>
      <c r="G1101" s="3">
        <v>-818.24</v>
      </c>
    </row>
    <row r="1102" spans="1:7" x14ac:dyDescent="0.2">
      <c r="A1102" s="3" t="s">
        <v>1040</v>
      </c>
      <c r="B1102" s="4">
        <v>44681</v>
      </c>
      <c r="C1102" s="3" t="s">
        <v>1143</v>
      </c>
      <c r="D1102" s="3" t="s">
        <v>1161</v>
      </c>
      <c r="E1102" s="3" t="s">
        <v>1411</v>
      </c>
      <c r="F1102" s="3">
        <v>-39490.879999999997</v>
      </c>
      <c r="G1102" s="3">
        <v>-1086877.27</v>
      </c>
    </row>
    <row r="1103" spans="1:7" x14ac:dyDescent="0.2">
      <c r="A1103" s="3" t="s">
        <v>1037</v>
      </c>
      <c r="B1103" s="4">
        <v>44681</v>
      </c>
      <c r="C1103" s="3" t="s">
        <v>1143</v>
      </c>
      <c r="D1103" s="3" t="s">
        <v>1161</v>
      </c>
      <c r="E1103" s="3" t="s">
        <v>1162</v>
      </c>
      <c r="F1103" s="3">
        <v>414192.66</v>
      </c>
      <c r="G1103" s="3">
        <v>546921.89</v>
      </c>
    </row>
    <row r="1104" spans="1:7" x14ac:dyDescent="0.2">
      <c r="A1104" s="3" t="s">
        <v>1042</v>
      </c>
      <c r="B1104" s="4">
        <v>44681</v>
      </c>
      <c r="C1104" s="3" t="s">
        <v>1143</v>
      </c>
      <c r="D1104" s="3" t="s">
        <v>1161</v>
      </c>
      <c r="E1104" s="3" t="s">
        <v>1162</v>
      </c>
      <c r="F1104" s="3">
        <v>180</v>
      </c>
      <c r="G1104" s="3">
        <v>180</v>
      </c>
    </row>
    <row r="1105" spans="1:7" x14ac:dyDescent="0.2">
      <c r="A1105" s="3" t="s">
        <v>1040</v>
      </c>
      <c r="B1105" s="4">
        <v>44681</v>
      </c>
      <c r="C1105" s="3" t="s">
        <v>1143</v>
      </c>
      <c r="D1105" s="3" t="s">
        <v>1473</v>
      </c>
      <c r="E1105" s="3" t="s">
        <v>1474</v>
      </c>
      <c r="F1105" s="3">
        <v>168446.25</v>
      </c>
      <c r="G1105" s="3">
        <v>168446.25</v>
      </c>
    </row>
    <row r="1106" spans="1:7" x14ac:dyDescent="0.2">
      <c r="A1106" s="3" t="s">
        <v>1040</v>
      </c>
      <c r="B1106" s="4">
        <v>44681</v>
      </c>
      <c r="C1106" s="3" t="s">
        <v>1143</v>
      </c>
      <c r="D1106" s="3" t="s">
        <v>1412</v>
      </c>
      <c r="E1106" s="3" t="s">
        <v>1413</v>
      </c>
      <c r="F1106" s="3">
        <v>0</v>
      </c>
      <c r="G1106" s="3">
        <v>1869.8</v>
      </c>
    </row>
    <row r="1107" spans="1:7" x14ac:dyDescent="0.2">
      <c r="A1107" s="3" t="s">
        <v>1040</v>
      </c>
      <c r="B1107" s="4">
        <v>44681</v>
      </c>
      <c r="C1107" s="3" t="s">
        <v>1143</v>
      </c>
      <c r="D1107" s="3" t="s">
        <v>1414</v>
      </c>
      <c r="E1107" s="3" t="s">
        <v>1415</v>
      </c>
      <c r="F1107" s="3">
        <v>0</v>
      </c>
      <c r="G1107" s="3">
        <v>-254.99</v>
      </c>
    </row>
    <row r="1108" spans="1:7" x14ac:dyDescent="0.2">
      <c r="A1108" s="3" t="s">
        <v>1040</v>
      </c>
      <c r="B1108" s="4">
        <v>44712</v>
      </c>
      <c r="C1108" s="3" t="s">
        <v>1178</v>
      </c>
      <c r="D1108" s="3" t="s">
        <v>1416</v>
      </c>
      <c r="E1108" s="3" t="s">
        <v>1417</v>
      </c>
      <c r="F1108" s="3">
        <v>-2231250.1</v>
      </c>
      <c r="G1108" s="3">
        <v>-5715513.7000000002</v>
      </c>
    </row>
    <row r="1109" spans="1:7" x14ac:dyDescent="0.2">
      <c r="A1109" s="3" t="s">
        <v>1040</v>
      </c>
      <c r="B1109" s="4">
        <v>44712</v>
      </c>
      <c r="C1109" s="3" t="s">
        <v>1178</v>
      </c>
      <c r="D1109" s="3" t="s">
        <v>1235</v>
      </c>
      <c r="E1109" s="3" t="s">
        <v>1236</v>
      </c>
      <c r="F1109" s="3">
        <v>-3566047.38</v>
      </c>
      <c r="G1109" s="3">
        <v>-11113111.810000001</v>
      </c>
    </row>
    <row r="1110" spans="1:7" x14ac:dyDescent="0.2">
      <c r="A1110" s="3" t="s">
        <v>1040</v>
      </c>
      <c r="B1110" s="4">
        <v>44712</v>
      </c>
      <c r="C1110" s="3" t="s">
        <v>1178</v>
      </c>
      <c r="D1110" s="3" t="s">
        <v>1475</v>
      </c>
      <c r="E1110" s="3" t="s">
        <v>1476</v>
      </c>
      <c r="F1110" s="3">
        <v>-1782369.8</v>
      </c>
      <c r="G1110" s="3">
        <v>-1782369.8</v>
      </c>
    </row>
    <row r="1111" spans="1:7" x14ac:dyDescent="0.2">
      <c r="A1111" s="3" t="s">
        <v>1040</v>
      </c>
      <c r="B1111" s="4">
        <v>44712</v>
      </c>
      <c r="C1111" s="3" t="s">
        <v>1178</v>
      </c>
      <c r="D1111" s="3" t="s">
        <v>1239</v>
      </c>
      <c r="E1111" s="3" t="s">
        <v>1240</v>
      </c>
      <c r="F1111" s="3">
        <v>-2839.7</v>
      </c>
      <c r="G1111" s="3">
        <v>-2839.7</v>
      </c>
    </row>
    <row r="1112" spans="1:7" x14ac:dyDescent="0.2">
      <c r="A1112" s="3" t="s">
        <v>1040</v>
      </c>
      <c r="B1112" s="4">
        <v>44712</v>
      </c>
      <c r="C1112" s="3" t="s">
        <v>1178</v>
      </c>
      <c r="D1112" s="3" t="s">
        <v>1241</v>
      </c>
      <c r="E1112" s="3" t="s">
        <v>1242</v>
      </c>
      <c r="F1112" s="3">
        <v>-3490.94</v>
      </c>
      <c r="G1112" s="3">
        <v>-10472.82</v>
      </c>
    </row>
    <row r="1113" spans="1:7" x14ac:dyDescent="0.2">
      <c r="A1113" s="3" t="s">
        <v>1040</v>
      </c>
      <c r="B1113" s="4">
        <v>44712</v>
      </c>
      <c r="C1113" s="3" t="s">
        <v>1178</v>
      </c>
      <c r="D1113" s="3" t="s">
        <v>1468</v>
      </c>
      <c r="E1113" s="3" t="s">
        <v>1469</v>
      </c>
      <c r="F1113" s="3">
        <v>0</v>
      </c>
      <c r="G1113" s="3">
        <v>-104</v>
      </c>
    </row>
    <row r="1114" spans="1:7" x14ac:dyDescent="0.2">
      <c r="A1114" s="3" t="s">
        <v>1040</v>
      </c>
      <c r="B1114" s="4">
        <v>44712</v>
      </c>
      <c r="C1114" s="3" t="s">
        <v>1136</v>
      </c>
      <c r="D1114" s="3" t="s">
        <v>1434</v>
      </c>
      <c r="E1114" s="3" t="s">
        <v>1435</v>
      </c>
      <c r="F1114" s="3">
        <v>0</v>
      </c>
      <c r="G1114" s="3">
        <v>957.28</v>
      </c>
    </row>
    <row r="1115" spans="1:7" x14ac:dyDescent="0.2">
      <c r="A1115" s="3" t="s">
        <v>1040</v>
      </c>
      <c r="B1115" s="4">
        <v>44712</v>
      </c>
      <c r="C1115" s="3" t="s">
        <v>1136</v>
      </c>
      <c r="D1115" s="3" t="s">
        <v>1249</v>
      </c>
      <c r="E1115" s="3" t="s">
        <v>1250</v>
      </c>
      <c r="F1115" s="3">
        <v>2992307.2</v>
      </c>
      <c r="G1115" s="3">
        <v>9272517.0700000003</v>
      </c>
    </row>
    <row r="1116" spans="1:7" x14ac:dyDescent="0.2">
      <c r="A1116" s="3" t="s">
        <v>1040</v>
      </c>
      <c r="B1116" s="4">
        <v>44712</v>
      </c>
      <c r="C1116" s="3" t="s">
        <v>1136</v>
      </c>
      <c r="D1116" s="3" t="s">
        <v>1251</v>
      </c>
      <c r="E1116" s="3" t="s">
        <v>1252</v>
      </c>
      <c r="F1116" s="3">
        <v>176708.88</v>
      </c>
      <c r="G1116" s="3">
        <v>437792.76</v>
      </c>
    </row>
    <row r="1117" spans="1:7" x14ac:dyDescent="0.2">
      <c r="A1117" s="3" t="s">
        <v>1040</v>
      </c>
      <c r="B1117" s="4">
        <v>44712</v>
      </c>
      <c r="C1117" s="3" t="s">
        <v>1136</v>
      </c>
      <c r="D1117" s="3" t="s">
        <v>1253</v>
      </c>
      <c r="E1117" s="3" t="s">
        <v>1254</v>
      </c>
      <c r="F1117" s="3">
        <v>5586.53</v>
      </c>
      <c r="G1117" s="3">
        <v>15399.87</v>
      </c>
    </row>
    <row r="1118" spans="1:7" x14ac:dyDescent="0.2">
      <c r="A1118" s="3" t="s">
        <v>1040</v>
      </c>
      <c r="B1118" s="4">
        <v>44712</v>
      </c>
      <c r="C1118" s="3" t="s">
        <v>1136</v>
      </c>
      <c r="D1118" s="3" t="s">
        <v>1255</v>
      </c>
      <c r="E1118" s="3" t="s">
        <v>1256</v>
      </c>
      <c r="F1118" s="3">
        <v>269.64999999999998</v>
      </c>
      <c r="G1118" s="3">
        <v>269.64999999999998</v>
      </c>
    </row>
    <row r="1119" spans="1:7" x14ac:dyDescent="0.2">
      <c r="A1119" s="3" t="s">
        <v>1040</v>
      </c>
      <c r="B1119" s="4">
        <v>44712</v>
      </c>
      <c r="C1119" s="3" t="s">
        <v>1136</v>
      </c>
      <c r="D1119" s="3" t="s">
        <v>1257</v>
      </c>
      <c r="E1119" s="3" t="s">
        <v>1258</v>
      </c>
      <c r="F1119" s="3">
        <v>5500</v>
      </c>
      <c r="G1119" s="3">
        <v>11000</v>
      </c>
    </row>
    <row r="1120" spans="1:7" x14ac:dyDescent="0.2">
      <c r="A1120" s="3" t="s">
        <v>1040</v>
      </c>
      <c r="B1120" s="4">
        <v>44712</v>
      </c>
      <c r="C1120" s="3" t="s">
        <v>1136</v>
      </c>
      <c r="D1120" s="3" t="s">
        <v>1259</v>
      </c>
      <c r="E1120" s="3" t="s">
        <v>1260</v>
      </c>
      <c r="F1120" s="3">
        <v>4000</v>
      </c>
      <c r="G1120" s="3">
        <v>12000</v>
      </c>
    </row>
    <row r="1121" spans="1:7" x14ac:dyDescent="0.2">
      <c r="A1121" s="3" t="s">
        <v>1040</v>
      </c>
      <c r="B1121" s="4">
        <v>44712</v>
      </c>
      <c r="C1121" s="3" t="s">
        <v>1136</v>
      </c>
      <c r="D1121" s="3" t="s">
        <v>1267</v>
      </c>
      <c r="E1121" s="3" t="s">
        <v>1268</v>
      </c>
      <c r="F1121" s="3">
        <v>0</v>
      </c>
      <c r="G1121" s="3">
        <v>2473.65</v>
      </c>
    </row>
    <row r="1122" spans="1:7" x14ac:dyDescent="0.2">
      <c r="A1122" s="3" t="s">
        <v>1040</v>
      </c>
      <c r="B1122" s="4">
        <v>44712</v>
      </c>
      <c r="C1122" s="3" t="s">
        <v>1136</v>
      </c>
      <c r="D1122" s="3" t="s">
        <v>1269</v>
      </c>
      <c r="E1122" s="3" t="s">
        <v>1270</v>
      </c>
      <c r="F1122" s="3">
        <v>0</v>
      </c>
      <c r="G1122" s="3">
        <v>937.39</v>
      </c>
    </row>
    <row r="1123" spans="1:7" x14ac:dyDescent="0.2">
      <c r="A1123" s="3" t="s">
        <v>1040</v>
      </c>
      <c r="B1123" s="4">
        <v>44712</v>
      </c>
      <c r="C1123" s="3" t="s">
        <v>1136</v>
      </c>
      <c r="D1123" s="3" t="s">
        <v>1273</v>
      </c>
      <c r="E1123" s="3" t="s">
        <v>1274</v>
      </c>
      <c r="F1123" s="3">
        <v>2418.2600000000002</v>
      </c>
      <c r="G1123" s="3">
        <v>2418.2600000000002</v>
      </c>
    </row>
    <row r="1124" spans="1:7" x14ac:dyDescent="0.2">
      <c r="A1124" s="3" t="s">
        <v>1040</v>
      </c>
      <c r="B1124" s="4">
        <v>44712</v>
      </c>
      <c r="C1124" s="3" t="s">
        <v>1136</v>
      </c>
      <c r="D1124" s="3" t="s">
        <v>1283</v>
      </c>
      <c r="E1124" s="3" t="s">
        <v>1284</v>
      </c>
      <c r="F1124" s="3">
        <v>269.64999999999998</v>
      </c>
      <c r="G1124" s="3">
        <v>2952.7</v>
      </c>
    </row>
    <row r="1125" spans="1:7" x14ac:dyDescent="0.2">
      <c r="A1125" s="3" t="s">
        <v>1040</v>
      </c>
      <c r="B1125" s="4">
        <v>44712</v>
      </c>
      <c r="C1125" s="3" t="s">
        <v>1136</v>
      </c>
      <c r="D1125" s="3" t="s">
        <v>1418</v>
      </c>
      <c r="E1125" s="3" t="s">
        <v>1419</v>
      </c>
      <c r="F1125" s="3">
        <v>3587901.07</v>
      </c>
      <c r="G1125" s="3">
        <v>6694476.2999999998</v>
      </c>
    </row>
    <row r="1126" spans="1:7" x14ac:dyDescent="0.2">
      <c r="A1126" s="3" t="s">
        <v>1040</v>
      </c>
      <c r="B1126" s="4">
        <v>44712</v>
      </c>
      <c r="C1126" s="3" t="s">
        <v>1136</v>
      </c>
      <c r="D1126" s="3" t="s">
        <v>1420</v>
      </c>
      <c r="E1126" s="3" t="s">
        <v>1421</v>
      </c>
      <c r="F1126" s="3">
        <v>265346.33</v>
      </c>
      <c r="G1126" s="3">
        <v>597820.78</v>
      </c>
    </row>
    <row r="1127" spans="1:7" x14ac:dyDescent="0.2">
      <c r="A1127" s="3" t="s">
        <v>1040</v>
      </c>
      <c r="B1127" s="4">
        <v>44712</v>
      </c>
      <c r="C1127" s="3" t="s">
        <v>1136</v>
      </c>
      <c r="D1127" s="3" t="s">
        <v>1422</v>
      </c>
      <c r="E1127" s="3" t="s">
        <v>1423</v>
      </c>
      <c r="F1127" s="3">
        <v>4000</v>
      </c>
      <c r="G1127" s="3">
        <v>14286.3</v>
      </c>
    </row>
    <row r="1128" spans="1:7" x14ac:dyDescent="0.2">
      <c r="A1128" s="3" t="s">
        <v>1040</v>
      </c>
      <c r="B1128" s="4">
        <v>44712</v>
      </c>
      <c r="C1128" s="3" t="s">
        <v>1136</v>
      </c>
      <c r="D1128" s="3" t="s">
        <v>1436</v>
      </c>
      <c r="E1128" s="3" t="s">
        <v>1437</v>
      </c>
      <c r="F1128" s="3">
        <v>0</v>
      </c>
      <c r="G1128" s="3">
        <v>1630.81</v>
      </c>
    </row>
    <row r="1129" spans="1:7" x14ac:dyDescent="0.2">
      <c r="A1129" s="3" t="s">
        <v>1040</v>
      </c>
      <c r="B1129" s="4">
        <v>44712</v>
      </c>
      <c r="C1129" s="3" t="s">
        <v>1136</v>
      </c>
      <c r="D1129" s="3" t="s">
        <v>1470</v>
      </c>
      <c r="E1129" s="3" t="s">
        <v>1471</v>
      </c>
      <c r="F1129" s="3">
        <v>0</v>
      </c>
      <c r="G1129" s="3">
        <v>4782.6099999999997</v>
      </c>
    </row>
    <row r="1130" spans="1:7" x14ac:dyDescent="0.2">
      <c r="A1130" s="3" t="s">
        <v>1040</v>
      </c>
      <c r="B1130" s="4">
        <v>44712</v>
      </c>
      <c r="C1130" s="3" t="s">
        <v>1178</v>
      </c>
      <c r="D1130" s="3" t="s">
        <v>1477</v>
      </c>
      <c r="E1130" s="3" t="s">
        <v>1478</v>
      </c>
      <c r="F1130" s="3">
        <v>-3.49</v>
      </c>
      <c r="G1130" s="3">
        <v>-3.49</v>
      </c>
    </row>
    <row r="1131" spans="1:7" x14ac:dyDescent="0.2">
      <c r="A1131" s="3" t="s">
        <v>1040</v>
      </c>
      <c r="B1131" s="4">
        <v>44712</v>
      </c>
      <c r="C1131" s="3" t="s">
        <v>1178</v>
      </c>
      <c r="D1131" s="3" t="s">
        <v>1291</v>
      </c>
      <c r="E1131" s="3" t="s">
        <v>1292</v>
      </c>
      <c r="F1131" s="3">
        <v>-4.12</v>
      </c>
      <c r="G1131" s="3">
        <v>-6.14</v>
      </c>
    </row>
    <row r="1132" spans="1:7" x14ac:dyDescent="0.2">
      <c r="A1132" s="3" t="s">
        <v>1037</v>
      </c>
      <c r="B1132" s="4">
        <v>44712</v>
      </c>
      <c r="C1132" s="3" t="s">
        <v>1178</v>
      </c>
      <c r="D1132" s="3" t="s">
        <v>1217</v>
      </c>
      <c r="E1132" s="3" t="s">
        <v>1218</v>
      </c>
      <c r="F1132" s="3">
        <v>-19914.54</v>
      </c>
      <c r="G1132" s="3">
        <v>-61180.77</v>
      </c>
    </row>
    <row r="1133" spans="1:7" x14ac:dyDescent="0.2">
      <c r="A1133" s="3" t="s">
        <v>1040</v>
      </c>
      <c r="B1133" s="4">
        <v>44712</v>
      </c>
      <c r="C1133" s="3" t="s">
        <v>1136</v>
      </c>
      <c r="D1133" s="3" t="s">
        <v>1294</v>
      </c>
      <c r="E1133" s="3" t="s">
        <v>1056</v>
      </c>
      <c r="F1133" s="3">
        <v>0</v>
      </c>
      <c r="G1133" s="3">
        <v>10600</v>
      </c>
    </row>
    <row r="1134" spans="1:7" x14ac:dyDescent="0.2">
      <c r="A1134" s="3" t="s">
        <v>1040</v>
      </c>
      <c r="B1134" s="4">
        <v>44712</v>
      </c>
      <c r="C1134" s="3" t="s">
        <v>1136</v>
      </c>
      <c r="D1134" s="3" t="s">
        <v>1305</v>
      </c>
      <c r="E1134" s="3" t="s">
        <v>1306</v>
      </c>
      <c r="F1134" s="3">
        <v>13500</v>
      </c>
      <c r="G1134" s="3">
        <v>14139.13</v>
      </c>
    </row>
    <row r="1135" spans="1:7" x14ac:dyDescent="0.2">
      <c r="A1135" s="3" t="s">
        <v>1040</v>
      </c>
      <c r="B1135" s="4">
        <v>44712</v>
      </c>
      <c r="C1135" s="3" t="s">
        <v>1136</v>
      </c>
      <c r="D1135" s="3" t="s">
        <v>1137</v>
      </c>
      <c r="E1135" s="3" t="s">
        <v>1047</v>
      </c>
      <c r="F1135" s="3">
        <v>0</v>
      </c>
      <c r="G1135" s="3">
        <v>687.5</v>
      </c>
    </row>
    <row r="1136" spans="1:7" x14ac:dyDescent="0.2">
      <c r="A1136" s="3" t="s">
        <v>1037</v>
      </c>
      <c r="B1136" s="4">
        <v>44712</v>
      </c>
      <c r="C1136" s="3" t="s">
        <v>1136</v>
      </c>
      <c r="D1136" s="3" t="s">
        <v>1137</v>
      </c>
      <c r="E1136" s="3" t="s">
        <v>1047</v>
      </c>
      <c r="F1136" s="3">
        <v>7620</v>
      </c>
      <c r="G1136" s="3">
        <v>63407.86</v>
      </c>
    </row>
    <row r="1137" spans="1:7" x14ac:dyDescent="0.2">
      <c r="A1137" s="3" t="s">
        <v>1037</v>
      </c>
      <c r="B1137" s="4">
        <v>44712</v>
      </c>
      <c r="C1137" s="3" t="s">
        <v>1136</v>
      </c>
      <c r="D1137" s="3" t="s">
        <v>1229</v>
      </c>
      <c r="E1137" s="3" t="s">
        <v>1113</v>
      </c>
      <c r="F1137" s="3">
        <v>11556</v>
      </c>
      <c r="G1137" s="3">
        <v>34668</v>
      </c>
    </row>
    <row r="1138" spans="1:7" x14ac:dyDescent="0.2">
      <c r="A1138" s="3" t="s">
        <v>1040</v>
      </c>
      <c r="B1138" s="4">
        <v>44712</v>
      </c>
      <c r="C1138" s="3" t="s">
        <v>1136</v>
      </c>
      <c r="D1138" s="3" t="s">
        <v>1307</v>
      </c>
      <c r="E1138" s="3" t="s">
        <v>1055</v>
      </c>
      <c r="F1138" s="3">
        <v>137.5</v>
      </c>
      <c r="G1138" s="3">
        <v>137.5</v>
      </c>
    </row>
    <row r="1139" spans="1:7" x14ac:dyDescent="0.2">
      <c r="A1139" s="3" t="s">
        <v>1040</v>
      </c>
      <c r="B1139" s="4">
        <v>44712</v>
      </c>
      <c r="C1139" s="3" t="s">
        <v>1136</v>
      </c>
      <c r="D1139" s="3" t="s">
        <v>1163</v>
      </c>
      <c r="E1139" s="3" t="s">
        <v>1053</v>
      </c>
      <c r="F1139" s="3">
        <v>3257.75</v>
      </c>
      <c r="G1139" s="3">
        <v>8771.77</v>
      </c>
    </row>
    <row r="1140" spans="1:7" x14ac:dyDescent="0.2">
      <c r="A1140" s="3" t="s">
        <v>1037</v>
      </c>
      <c r="B1140" s="4">
        <v>44712</v>
      </c>
      <c r="C1140" s="3" t="s">
        <v>1136</v>
      </c>
      <c r="D1140" s="3" t="s">
        <v>1163</v>
      </c>
      <c r="E1140" s="3" t="s">
        <v>1053</v>
      </c>
      <c r="F1140" s="3">
        <v>698.54</v>
      </c>
      <c r="G1140" s="3">
        <v>2066.4</v>
      </c>
    </row>
    <row r="1141" spans="1:7" x14ac:dyDescent="0.2">
      <c r="A1141" s="3" t="s">
        <v>1040</v>
      </c>
      <c r="B1141" s="4">
        <v>44712</v>
      </c>
      <c r="C1141" s="3" t="s">
        <v>1136</v>
      </c>
      <c r="D1141" s="3" t="s">
        <v>1308</v>
      </c>
      <c r="E1141" s="3" t="s">
        <v>1109</v>
      </c>
      <c r="F1141" s="3">
        <v>0</v>
      </c>
      <c r="G1141" s="3">
        <v>1986.89</v>
      </c>
    </row>
    <row r="1142" spans="1:7" x14ac:dyDescent="0.2">
      <c r="A1142" s="3" t="s">
        <v>1040</v>
      </c>
      <c r="B1142" s="4">
        <v>44712</v>
      </c>
      <c r="C1142" s="3" t="s">
        <v>1136</v>
      </c>
      <c r="D1142" s="3" t="s">
        <v>1309</v>
      </c>
      <c r="E1142" s="3" t="s">
        <v>1103</v>
      </c>
      <c r="F1142" s="3">
        <v>656.62</v>
      </c>
      <c r="G1142" s="3">
        <v>1941.15</v>
      </c>
    </row>
    <row r="1143" spans="1:7" x14ac:dyDescent="0.2">
      <c r="A1143" s="3" t="s">
        <v>1040</v>
      </c>
      <c r="B1143" s="4">
        <v>44712</v>
      </c>
      <c r="C1143" s="3" t="s">
        <v>1136</v>
      </c>
      <c r="D1143" s="3" t="s">
        <v>1310</v>
      </c>
      <c r="E1143" s="3" t="s">
        <v>1048</v>
      </c>
      <c r="F1143" s="3">
        <v>0</v>
      </c>
      <c r="G1143" s="3">
        <v>566.09</v>
      </c>
    </row>
    <row r="1144" spans="1:7" x14ac:dyDescent="0.2">
      <c r="A1144" s="3" t="s">
        <v>1040</v>
      </c>
      <c r="B1144" s="4">
        <v>44712</v>
      </c>
      <c r="C1144" s="3" t="s">
        <v>1136</v>
      </c>
      <c r="D1144" s="3" t="s">
        <v>1472</v>
      </c>
      <c r="E1144" s="3" t="s">
        <v>1110</v>
      </c>
      <c r="F1144" s="3">
        <v>10823</v>
      </c>
      <c r="G1144" s="3">
        <v>13953</v>
      </c>
    </row>
    <row r="1145" spans="1:7" x14ac:dyDescent="0.2">
      <c r="A1145" s="3" t="s">
        <v>1037</v>
      </c>
      <c r="B1145" s="4">
        <v>44712</v>
      </c>
      <c r="C1145" s="3" t="s">
        <v>1136</v>
      </c>
      <c r="D1145" s="3" t="s">
        <v>1219</v>
      </c>
      <c r="E1145" s="3" t="s">
        <v>1063</v>
      </c>
      <c r="F1145" s="3">
        <v>86424.99</v>
      </c>
      <c r="G1145" s="3">
        <v>232840.68</v>
      </c>
    </row>
    <row r="1146" spans="1:7" x14ac:dyDescent="0.2">
      <c r="A1146" s="3" t="s">
        <v>1040</v>
      </c>
      <c r="B1146" s="4">
        <v>44712</v>
      </c>
      <c r="C1146" s="3" t="s">
        <v>1136</v>
      </c>
      <c r="D1146" s="3" t="s">
        <v>1219</v>
      </c>
      <c r="E1146" s="3" t="s">
        <v>1313</v>
      </c>
      <c r="F1146" s="3">
        <v>36000</v>
      </c>
      <c r="G1146" s="3">
        <v>108000</v>
      </c>
    </row>
    <row r="1147" spans="1:7" x14ac:dyDescent="0.2">
      <c r="A1147" s="3" t="s">
        <v>1040</v>
      </c>
      <c r="B1147" s="4">
        <v>44712</v>
      </c>
      <c r="C1147" s="3" t="s">
        <v>1136</v>
      </c>
      <c r="D1147" s="3" t="s">
        <v>1316</v>
      </c>
      <c r="E1147" s="3" t="s">
        <v>1063</v>
      </c>
      <c r="F1147" s="3">
        <v>132650</v>
      </c>
      <c r="G1147" s="3">
        <v>347071.87</v>
      </c>
    </row>
    <row r="1148" spans="1:7" x14ac:dyDescent="0.2">
      <c r="A1148" s="3" t="s">
        <v>1037</v>
      </c>
      <c r="B1148" s="4">
        <v>44712</v>
      </c>
      <c r="C1148" s="3" t="s">
        <v>1136</v>
      </c>
      <c r="D1148" s="3" t="s">
        <v>1220</v>
      </c>
      <c r="E1148" s="3" t="s">
        <v>1088</v>
      </c>
      <c r="F1148" s="3">
        <v>24000</v>
      </c>
      <c r="G1148" s="3">
        <v>28000</v>
      </c>
    </row>
    <row r="1149" spans="1:7" x14ac:dyDescent="0.2">
      <c r="A1149" s="3" t="s">
        <v>1040</v>
      </c>
      <c r="B1149" s="4">
        <v>44712</v>
      </c>
      <c r="C1149" s="3" t="s">
        <v>1136</v>
      </c>
      <c r="D1149" s="3" t="s">
        <v>1318</v>
      </c>
      <c r="E1149" s="3" t="s">
        <v>1083</v>
      </c>
      <c r="F1149" s="3">
        <v>1926.81</v>
      </c>
      <c r="G1149" s="3">
        <v>4801.2</v>
      </c>
    </row>
    <row r="1150" spans="1:7" x14ac:dyDescent="0.2">
      <c r="A1150" s="3" t="s">
        <v>1040</v>
      </c>
      <c r="B1150" s="4">
        <v>44712</v>
      </c>
      <c r="C1150" s="3" t="s">
        <v>1136</v>
      </c>
      <c r="D1150" s="3" t="s">
        <v>1319</v>
      </c>
      <c r="E1150" s="3" t="s">
        <v>1064</v>
      </c>
      <c r="F1150" s="3">
        <v>193.33</v>
      </c>
      <c r="G1150" s="3">
        <v>580</v>
      </c>
    </row>
    <row r="1151" spans="1:7" x14ac:dyDescent="0.2">
      <c r="A1151" s="3" t="s">
        <v>1040</v>
      </c>
      <c r="B1151" s="4">
        <v>44712</v>
      </c>
      <c r="C1151" s="3" t="s">
        <v>1136</v>
      </c>
      <c r="D1151" s="3" t="s">
        <v>1442</v>
      </c>
      <c r="E1151" s="3" t="s">
        <v>1082</v>
      </c>
      <c r="F1151" s="3">
        <v>427.21</v>
      </c>
      <c r="G1151" s="3">
        <v>1281.6199999999999</v>
      </c>
    </row>
    <row r="1152" spans="1:7" x14ac:dyDescent="0.2">
      <c r="A1152" s="3" t="s">
        <v>1037</v>
      </c>
      <c r="B1152" s="4">
        <v>44712</v>
      </c>
      <c r="C1152" s="3" t="s">
        <v>1136</v>
      </c>
      <c r="D1152" s="3" t="s">
        <v>1197</v>
      </c>
      <c r="E1152" s="3" t="s">
        <v>1104</v>
      </c>
      <c r="F1152" s="3">
        <v>4886.7299999999996</v>
      </c>
      <c r="G1152" s="3">
        <v>7102.63</v>
      </c>
    </row>
    <row r="1153" spans="1:7" x14ac:dyDescent="0.2">
      <c r="A1153" s="3" t="s">
        <v>1040</v>
      </c>
      <c r="B1153" s="4">
        <v>44712</v>
      </c>
      <c r="C1153" s="3" t="s">
        <v>1136</v>
      </c>
      <c r="D1153" s="3" t="s">
        <v>1197</v>
      </c>
      <c r="E1153" s="3" t="s">
        <v>1074</v>
      </c>
      <c r="F1153" s="3">
        <v>4899.68</v>
      </c>
      <c r="G1153" s="3">
        <v>12522.08</v>
      </c>
    </row>
    <row r="1154" spans="1:7" x14ac:dyDescent="0.2">
      <c r="A1154" s="3" t="s">
        <v>1037</v>
      </c>
      <c r="B1154" s="4">
        <v>44712</v>
      </c>
      <c r="C1154" s="3" t="s">
        <v>1136</v>
      </c>
      <c r="D1154" s="3" t="s">
        <v>1198</v>
      </c>
      <c r="E1154" s="3" t="s">
        <v>1077</v>
      </c>
      <c r="F1154" s="3">
        <v>9207.4</v>
      </c>
      <c r="G1154" s="3">
        <v>19787.8</v>
      </c>
    </row>
    <row r="1155" spans="1:7" x14ac:dyDescent="0.2">
      <c r="A1155" s="3" t="s">
        <v>1040</v>
      </c>
      <c r="B1155" s="4">
        <v>44712</v>
      </c>
      <c r="C1155" s="3" t="s">
        <v>1136</v>
      </c>
      <c r="D1155" s="3" t="s">
        <v>1164</v>
      </c>
      <c r="E1155" s="3" t="s">
        <v>1099</v>
      </c>
      <c r="F1155" s="3">
        <v>0</v>
      </c>
      <c r="G1155" s="3">
        <v>1801.52</v>
      </c>
    </row>
    <row r="1156" spans="1:7" x14ac:dyDescent="0.2">
      <c r="A1156" s="3" t="s">
        <v>1040</v>
      </c>
      <c r="B1156" s="4">
        <v>44712</v>
      </c>
      <c r="C1156" s="3" t="s">
        <v>1136</v>
      </c>
      <c r="D1156" s="3" t="s">
        <v>1322</v>
      </c>
      <c r="E1156" s="3" t="s">
        <v>1046</v>
      </c>
      <c r="F1156" s="3">
        <v>0</v>
      </c>
      <c r="G1156" s="3">
        <v>3513.01</v>
      </c>
    </row>
    <row r="1157" spans="1:7" x14ac:dyDescent="0.2">
      <c r="A1157" s="3" t="s">
        <v>1040</v>
      </c>
      <c r="B1157" s="4">
        <v>44712</v>
      </c>
      <c r="C1157" s="3" t="s">
        <v>1136</v>
      </c>
      <c r="D1157" s="3" t="s">
        <v>1323</v>
      </c>
      <c r="E1157" s="3" t="s">
        <v>1324</v>
      </c>
      <c r="F1157" s="3">
        <v>237.57</v>
      </c>
      <c r="G1157" s="3">
        <v>712.71</v>
      </c>
    </row>
    <row r="1158" spans="1:7" x14ac:dyDescent="0.2">
      <c r="A1158" s="3" t="s">
        <v>1037</v>
      </c>
      <c r="B1158" s="4">
        <v>44712</v>
      </c>
      <c r="C1158" s="3" t="s">
        <v>1136</v>
      </c>
      <c r="D1158" s="3" t="s">
        <v>1424</v>
      </c>
      <c r="E1158" s="3" t="s">
        <v>1425</v>
      </c>
      <c r="F1158" s="3">
        <v>0</v>
      </c>
      <c r="G1158" s="3">
        <v>54.64</v>
      </c>
    </row>
    <row r="1159" spans="1:7" x14ac:dyDescent="0.2">
      <c r="A1159" s="3" t="s">
        <v>1037</v>
      </c>
      <c r="B1159" s="4">
        <v>44712</v>
      </c>
      <c r="C1159" s="3" t="s">
        <v>1136</v>
      </c>
      <c r="D1159" s="3" t="s">
        <v>1221</v>
      </c>
      <c r="E1159" s="3" t="s">
        <v>1071</v>
      </c>
      <c r="F1159" s="3">
        <v>49434.6</v>
      </c>
      <c r="G1159" s="3">
        <v>70449.789999999994</v>
      </c>
    </row>
    <row r="1160" spans="1:7" x14ac:dyDescent="0.2">
      <c r="A1160" s="3" t="s">
        <v>1040</v>
      </c>
      <c r="B1160" s="4">
        <v>44712</v>
      </c>
      <c r="C1160" s="3" t="s">
        <v>1136</v>
      </c>
      <c r="D1160" s="3" t="s">
        <v>1327</v>
      </c>
      <c r="E1160" s="3" t="s">
        <v>1054</v>
      </c>
      <c r="F1160" s="3">
        <v>0</v>
      </c>
      <c r="G1160" s="3">
        <v>1200</v>
      </c>
    </row>
    <row r="1161" spans="1:7" x14ac:dyDescent="0.2">
      <c r="A1161" s="3" t="s">
        <v>1040</v>
      </c>
      <c r="B1161" s="4">
        <v>44712</v>
      </c>
      <c r="C1161" s="3" t="s">
        <v>1136</v>
      </c>
      <c r="D1161" s="3" t="s">
        <v>1169</v>
      </c>
      <c r="E1161" s="3" t="s">
        <v>1080</v>
      </c>
      <c r="F1161" s="3">
        <v>1164.19</v>
      </c>
      <c r="G1161" s="3">
        <v>4662.16</v>
      </c>
    </row>
    <row r="1162" spans="1:7" x14ac:dyDescent="0.2">
      <c r="A1162" s="3" t="s">
        <v>1040</v>
      </c>
      <c r="B1162" s="4">
        <v>44712</v>
      </c>
      <c r="C1162" s="3" t="s">
        <v>1136</v>
      </c>
      <c r="D1162" s="3" t="s">
        <v>1328</v>
      </c>
      <c r="E1162" s="3" t="s">
        <v>1066</v>
      </c>
      <c r="F1162" s="3">
        <v>616.23</v>
      </c>
      <c r="G1162" s="3">
        <v>1842.43</v>
      </c>
    </row>
    <row r="1163" spans="1:7" x14ac:dyDescent="0.2">
      <c r="A1163" s="3" t="s">
        <v>1040</v>
      </c>
      <c r="B1163" s="4">
        <v>44712</v>
      </c>
      <c r="C1163" s="3" t="s">
        <v>1136</v>
      </c>
      <c r="D1163" s="3" t="s">
        <v>1329</v>
      </c>
      <c r="E1163" s="3" t="s">
        <v>1089</v>
      </c>
      <c r="F1163" s="3">
        <v>28087.5</v>
      </c>
      <c r="G1163" s="3">
        <v>84262.5</v>
      </c>
    </row>
    <row r="1164" spans="1:7" x14ac:dyDescent="0.2">
      <c r="A1164" s="3" t="s">
        <v>1040</v>
      </c>
      <c r="B1164" s="4">
        <v>44712</v>
      </c>
      <c r="C1164" s="3" t="s">
        <v>1136</v>
      </c>
      <c r="D1164" s="3" t="s">
        <v>1199</v>
      </c>
      <c r="E1164" s="3" t="s">
        <v>1051</v>
      </c>
      <c r="F1164" s="3">
        <v>843.6</v>
      </c>
      <c r="G1164" s="3">
        <v>2530.8000000000002</v>
      </c>
    </row>
    <row r="1165" spans="1:7" x14ac:dyDescent="0.2">
      <c r="A1165" s="3" t="s">
        <v>1037</v>
      </c>
      <c r="B1165" s="4">
        <v>44712</v>
      </c>
      <c r="C1165" s="3" t="s">
        <v>1136</v>
      </c>
      <c r="D1165" s="3" t="s">
        <v>1199</v>
      </c>
      <c r="E1165" s="3" t="s">
        <v>1038</v>
      </c>
      <c r="F1165" s="3">
        <v>6340.26</v>
      </c>
      <c r="G1165" s="3">
        <v>9510.39</v>
      </c>
    </row>
    <row r="1166" spans="1:7" x14ac:dyDescent="0.2">
      <c r="A1166" s="3" t="s">
        <v>1040</v>
      </c>
      <c r="B1166" s="4">
        <v>44712</v>
      </c>
      <c r="C1166" s="3" t="s">
        <v>1136</v>
      </c>
      <c r="D1166" s="3" t="s">
        <v>1222</v>
      </c>
      <c r="E1166" s="3" t="s">
        <v>1043</v>
      </c>
      <c r="F1166" s="3">
        <v>0</v>
      </c>
      <c r="G1166" s="3">
        <v>450</v>
      </c>
    </row>
    <row r="1167" spans="1:7" x14ac:dyDescent="0.2">
      <c r="A1167" s="3" t="s">
        <v>1040</v>
      </c>
      <c r="B1167" s="4">
        <v>44712</v>
      </c>
      <c r="C1167" s="3" t="s">
        <v>1136</v>
      </c>
      <c r="D1167" s="3" t="s">
        <v>1330</v>
      </c>
      <c r="E1167" s="3" t="s">
        <v>1091</v>
      </c>
      <c r="F1167" s="3">
        <v>231061.89</v>
      </c>
      <c r="G1167" s="3">
        <v>688756.94</v>
      </c>
    </row>
    <row r="1168" spans="1:7" x14ac:dyDescent="0.2">
      <c r="A1168" s="3" t="s">
        <v>1040</v>
      </c>
      <c r="B1168" s="4">
        <v>44712</v>
      </c>
      <c r="C1168" s="3" t="s">
        <v>1136</v>
      </c>
      <c r="D1168" s="3" t="s">
        <v>1479</v>
      </c>
      <c r="E1168" s="3" t="s">
        <v>1072</v>
      </c>
      <c r="F1168" s="3">
        <v>328.7</v>
      </c>
      <c r="G1168" s="3">
        <v>328.7</v>
      </c>
    </row>
    <row r="1169" spans="1:7" x14ac:dyDescent="0.2">
      <c r="A1169" s="3" t="s">
        <v>1040</v>
      </c>
      <c r="B1169" s="4">
        <v>44712</v>
      </c>
      <c r="C1169" s="3" t="s">
        <v>1136</v>
      </c>
      <c r="D1169" s="3" t="s">
        <v>1334</v>
      </c>
      <c r="E1169" s="3" t="s">
        <v>1112</v>
      </c>
      <c r="F1169" s="3">
        <v>898</v>
      </c>
      <c r="G1169" s="3">
        <v>898</v>
      </c>
    </row>
    <row r="1170" spans="1:7" x14ac:dyDescent="0.2">
      <c r="A1170" s="3" t="s">
        <v>1037</v>
      </c>
      <c r="B1170" s="4">
        <v>44712</v>
      </c>
      <c r="C1170" s="3" t="s">
        <v>1136</v>
      </c>
      <c r="D1170" s="3" t="s">
        <v>1181</v>
      </c>
      <c r="E1170" s="3" t="s">
        <v>1118</v>
      </c>
      <c r="F1170" s="3">
        <v>302.64999999999998</v>
      </c>
      <c r="G1170" s="3">
        <v>890.56</v>
      </c>
    </row>
    <row r="1171" spans="1:7" x14ac:dyDescent="0.2">
      <c r="A1171" s="3" t="s">
        <v>1040</v>
      </c>
      <c r="B1171" s="4">
        <v>44712</v>
      </c>
      <c r="C1171" s="3" t="s">
        <v>1136</v>
      </c>
      <c r="D1171" s="3" t="s">
        <v>1335</v>
      </c>
      <c r="E1171" s="3" t="s">
        <v>1115</v>
      </c>
      <c r="F1171" s="3">
        <v>0</v>
      </c>
      <c r="G1171" s="3">
        <v>6800</v>
      </c>
    </row>
    <row r="1172" spans="1:7" x14ac:dyDescent="0.2">
      <c r="A1172" s="3" t="s">
        <v>1040</v>
      </c>
      <c r="B1172" s="4">
        <v>44712</v>
      </c>
      <c r="C1172" s="3" t="s">
        <v>1136</v>
      </c>
      <c r="D1172" s="3" t="s">
        <v>1336</v>
      </c>
      <c r="E1172" s="3" t="s">
        <v>1092</v>
      </c>
      <c r="F1172" s="3">
        <v>922.85</v>
      </c>
      <c r="G1172" s="3">
        <v>2674.5</v>
      </c>
    </row>
    <row r="1173" spans="1:7" x14ac:dyDescent="0.2">
      <c r="A1173" s="3" t="s">
        <v>1040</v>
      </c>
      <c r="B1173" s="4">
        <v>44712</v>
      </c>
      <c r="C1173" s="3" t="s">
        <v>1136</v>
      </c>
      <c r="D1173" s="3" t="s">
        <v>1338</v>
      </c>
      <c r="E1173" s="3" t="s">
        <v>1097</v>
      </c>
      <c r="F1173" s="3">
        <v>491</v>
      </c>
      <c r="G1173" s="3">
        <v>1473</v>
      </c>
    </row>
    <row r="1174" spans="1:7" x14ac:dyDescent="0.2">
      <c r="A1174" s="3" t="s">
        <v>1040</v>
      </c>
      <c r="B1174" s="4">
        <v>44712</v>
      </c>
      <c r="C1174" s="3" t="s">
        <v>1136</v>
      </c>
      <c r="D1174" s="3" t="s">
        <v>1340</v>
      </c>
      <c r="E1174" s="3" t="s">
        <v>1126</v>
      </c>
      <c r="F1174" s="3">
        <v>600</v>
      </c>
      <c r="G1174" s="3">
        <v>1800</v>
      </c>
    </row>
    <row r="1175" spans="1:7" x14ac:dyDescent="0.2">
      <c r="A1175" s="3" t="s">
        <v>1040</v>
      </c>
      <c r="B1175" s="4">
        <v>44712</v>
      </c>
      <c r="C1175" s="3" t="s">
        <v>1136</v>
      </c>
      <c r="D1175" s="3" t="s">
        <v>1341</v>
      </c>
      <c r="E1175" s="3" t="s">
        <v>1060</v>
      </c>
      <c r="F1175" s="3">
        <v>726</v>
      </c>
      <c r="G1175" s="3">
        <v>1089</v>
      </c>
    </row>
    <row r="1176" spans="1:7" x14ac:dyDescent="0.2">
      <c r="A1176" s="3" t="s">
        <v>1040</v>
      </c>
      <c r="B1176" s="4">
        <v>44712</v>
      </c>
      <c r="C1176" s="3" t="s">
        <v>1136</v>
      </c>
      <c r="D1176" s="3" t="s">
        <v>1458</v>
      </c>
      <c r="E1176" s="3" t="s">
        <v>1459</v>
      </c>
      <c r="F1176" s="3">
        <v>1640</v>
      </c>
      <c r="G1176" s="3">
        <v>7205</v>
      </c>
    </row>
    <row r="1177" spans="1:7" x14ac:dyDescent="0.2">
      <c r="A1177" s="3" t="s">
        <v>1037</v>
      </c>
      <c r="B1177" s="4">
        <v>44712</v>
      </c>
      <c r="C1177" s="3" t="s">
        <v>1136</v>
      </c>
      <c r="D1177" s="3" t="s">
        <v>1200</v>
      </c>
      <c r="E1177" s="3" t="s">
        <v>1073</v>
      </c>
      <c r="F1177" s="3">
        <v>600</v>
      </c>
      <c r="G1177" s="3">
        <v>1800</v>
      </c>
    </row>
    <row r="1178" spans="1:7" x14ac:dyDescent="0.2">
      <c r="A1178" s="3" t="s">
        <v>1042</v>
      </c>
      <c r="B1178" s="4">
        <v>44712</v>
      </c>
      <c r="C1178" s="3" t="s">
        <v>1136</v>
      </c>
      <c r="D1178" s="3" t="s">
        <v>1200</v>
      </c>
      <c r="E1178" s="3" t="s">
        <v>1073</v>
      </c>
      <c r="F1178" s="3">
        <v>600</v>
      </c>
      <c r="G1178" s="3">
        <v>1800</v>
      </c>
    </row>
    <row r="1179" spans="1:7" x14ac:dyDescent="0.2">
      <c r="A1179" s="3" t="s">
        <v>1040</v>
      </c>
      <c r="B1179" s="4">
        <v>44712</v>
      </c>
      <c r="C1179" s="3" t="s">
        <v>1136</v>
      </c>
      <c r="D1179" s="3" t="s">
        <v>1346</v>
      </c>
      <c r="E1179" s="3" t="s">
        <v>1111</v>
      </c>
      <c r="F1179" s="3">
        <v>36200.89</v>
      </c>
      <c r="G1179" s="3">
        <v>128354.84</v>
      </c>
    </row>
    <row r="1180" spans="1:7" x14ac:dyDescent="0.2">
      <c r="A1180" s="3" t="s">
        <v>1040</v>
      </c>
      <c r="B1180" s="4">
        <v>44712</v>
      </c>
      <c r="C1180" s="3" t="s">
        <v>1136</v>
      </c>
      <c r="D1180" s="3" t="s">
        <v>1347</v>
      </c>
      <c r="E1180" s="3" t="s">
        <v>1075</v>
      </c>
      <c r="F1180" s="3">
        <v>2541.9899999999998</v>
      </c>
      <c r="G1180" s="3">
        <v>7791.43</v>
      </c>
    </row>
    <row r="1181" spans="1:7" x14ac:dyDescent="0.2">
      <c r="A1181" s="3" t="s">
        <v>1040</v>
      </c>
      <c r="B1181" s="4">
        <v>44712</v>
      </c>
      <c r="C1181" s="3" t="s">
        <v>1136</v>
      </c>
      <c r="D1181" s="3" t="s">
        <v>1348</v>
      </c>
      <c r="E1181" s="3" t="s">
        <v>1093</v>
      </c>
      <c r="F1181" s="3">
        <v>1802.24</v>
      </c>
      <c r="G1181" s="3">
        <v>4909.43</v>
      </c>
    </row>
    <row r="1182" spans="1:7" x14ac:dyDescent="0.2">
      <c r="A1182" s="3" t="s">
        <v>1040</v>
      </c>
      <c r="B1182" s="4">
        <v>44712</v>
      </c>
      <c r="C1182" s="3" t="s">
        <v>1136</v>
      </c>
      <c r="D1182" s="3" t="s">
        <v>1349</v>
      </c>
      <c r="E1182" s="3" t="s">
        <v>1098</v>
      </c>
      <c r="F1182" s="3">
        <v>1802.24</v>
      </c>
      <c r="G1182" s="3">
        <v>4909.43</v>
      </c>
    </row>
    <row r="1183" spans="1:7" x14ac:dyDescent="0.2">
      <c r="A1183" s="3" t="s">
        <v>1040</v>
      </c>
      <c r="B1183" s="4">
        <v>44712</v>
      </c>
      <c r="C1183" s="3" t="s">
        <v>1136</v>
      </c>
      <c r="D1183" s="3" t="s">
        <v>1426</v>
      </c>
      <c r="E1183" s="3" t="s">
        <v>1081</v>
      </c>
      <c r="F1183" s="3">
        <v>2579.79</v>
      </c>
      <c r="G1183" s="3">
        <v>2873.35</v>
      </c>
    </row>
    <row r="1184" spans="1:7" x14ac:dyDescent="0.2">
      <c r="A1184" s="3" t="s">
        <v>1040</v>
      </c>
      <c r="B1184" s="4">
        <v>44712</v>
      </c>
      <c r="C1184" s="3" t="s">
        <v>1136</v>
      </c>
      <c r="D1184" s="3" t="s">
        <v>1427</v>
      </c>
      <c r="E1184" s="3" t="s">
        <v>1107</v>
      </c>
      <c r="F1184" s="3">
        <v>2579.79</v>
      </c>
      <c r="G1184" s="3">
        <v>2695.35</v>
      </c>
    </row>
    <row r="1185" spans="1:7" x14ac:dyDescent="0.2">
      <c r="A1185" s="3" t="s">
        <v>1037</v>
      </c>
      <c r="B1185" s="4">
        <v>44712</v>
      </c>
      <c r="C1185" s="3" t="s">
        <v>1140</v>
      </c>
      <c r="D1185" s="3" t="s">
        <v>1141</v>
      </c>
      <c r="E1185" s="3" t="s">
        <v>1142</v>
      </c>
      <c r="F1185" s="3">
        <v>0</v>
      </c>
      <c r="G1185" s="3">
        <v>-100</v>
      </c>
    </row>
    <row r="1186" spans="1:7" x14ac:dyDescent="0.2">
      <c r="A1186" s="3" t="s">
        <v>1040</v>
      </c>
      <c r="B1186" s="4">
        <v>44712</v>
      </c>
      <c r="C1186" s="3" t="s">
        <v>1140</v>
      </c>
      <c r="D1186" s="3" t="s">
        <v>1350</v>
      </c>
      <c r="E1186" s="3" t="s">
        <v>1351</v>
      </c>
      <c r="F1186" s="3">
        <v>0</v>
      </c>
      <c r="G1186" s="3">
        <v>-120</v>
      </c>
    </row>
    <row r="1187" spans="1:7" x14ac:dyDescent="0.2">
      <c r="A1187" s="3" t="s">
        <v>1040</v>
      </c>
      <c r="B1187" s="4">
        <v>44712</v>
      </c>
      <c r="C1187" s="3" t="s">
        <v>1140</v>
      </c>
      <c r="D1187" s="3" t="s">
        <v>1352</v>
      </c>
      <c r="E1187" s="3" t="s">
        <v>1353</v>
      </c>
      <c r="F1187" s="3">
        <v>0</v>
      </c>
      <c r="G1187" s="3">
        <v>247347.05</v>
      </c>
    </row>
    <row r="1188" spans="1:7" x14ac:dyDescent="0.2">
      <c r="A1188" s="3" t="s">
        <v>1037</v>
      </c>
      <c r="B1188" s="4">
        <v>44712</v>
      </c>
      <c r="C1188" s="3" t="s">
        <v>1140</v>
      </c>
      <c r="D1188" s="3" t="s">
        <v>1352</v>
      </c>
      <c r="E1188" s="3" t="s">
        <v>1353</v>
      </c>
      <c r="F1188" s="3">
        <v>0</v>
      </c>
      <c r="G1188" s="3">
        <v>-17080353.050000001</v>
      </c>
    </row>
    <row r="1189" spans="1:7" x14ac:dyDescent="0.2">
      <c r="A1189" s="3" t="s">
        <v>1037</v>
      </c>
      <c r="B1189" s="4">
        <v>44712</v>
      </c>
      <c r="C1189" s="3" t="s">
        <v>1148</v>
      </c>
      <c r="D1189" s="3" t="s">
        <v>1209</v>
      </c>
      <c r="E1189" s="3" t="s">
        <v>1210</v>
      </c>
      <c r="F1189" s="3">
        <v>0</v>
      </c>
      <c r="G1189" s="3">
        <v>17562360.850000001</v>
      </c>
    </row>
    <row r="1190" spans="1:7" x14ac:dyDescent="0.2">
      <c r="A1190" s="3" t="s">
        <v>1040</v>
      </c>
      <c r="B1190" s="4">
        <v>44712</v>
      </c>
      <c r="C1190" s="3" t="s">
        <v>1148</v>
      </c>
      <c r="D1190" s="3" t="s">
        <v>1451</v>
      </c>
      <c r="E1190" s="3" t="s">
        <v>1145</v>
      </c>
      <c r="F1190" s="3">
        <v>0</v>
      </c>
      <c r="G1190" s="3">
        <v>2850000</v>
      </c>
    </row>
    <row r="1191" spans="1:7" x14ac:dyDescent="0.2">
      <c r="A1191" s="3" t="s">
        <v>1040</v>
      </c>
      <c r="B1191" s="4">
        <v>44712</v>
      </c>
      <c r="C1191" s="3" t="s">
        <v>1148</v>
      </c>
      <c r="D1191" s="3" t="s">
        <v>1358</v>
      </c>
      <c r="E1191" s="3" t="s">
        <v>1359</v>
      </c>
      <c r="F1191" s="3">
        <v>-115000</v>
      </c>
      <c r="G1191" s="3">
        <v>-323000</v>
      </c>
    </row>
    <row r="1192" spans="1:7" x14ac:dyDescent="0.2">
      <c r="A1192" s="3" t="s">
        <v>1040</v>
      </c>
      <c r="B1192" s="4">
        <v>44712</v>
      </c>
      <c r="C1192" s="3" t="s">
        <v>1148</v>
      </c>
      <c r="D1192" s="3" t="s">
        <v>1362</v>
      </c>
      <c r="E1192" s="3" t="s">
        <v>1224</v>
      </c>
      <c r="F1192" s="3">
        <v>-600</v>
      </c>
      <c r="G1192" s="3">
        <v>0</v>
      </c>
    </row>
    <row r="1193" spans="1:7" x14ac:dyDescent="0.2">
      <c r="A1193" s="3" t="s">
        <v>1040</v>
      </c>
      <c r="B1193" s="4">
        <v>44712</v>
      </c>
      <c r="C1193" s="3" t="s">
        <v>1148</v>
      </c>
      <c r="D1193" s="3" t="s">
        <v>1363</v>
      </c>
      <c r="E1193" s="3" t="s">
        <v>1364</v>
      </c>
      <c r="F1193" s="3">
        <v>270000</v>
      </c>
      <c r="G1193" s="3">
        <v>-3711000</v>
      </c>
    </row>
    <row r="1194" spans="1:7" x14ac:dyDescent="0.2">
      <c r="A1194" s="3" t="s">
        <v>1040</v>
      </c>
      <c r="B1194" s="4">
        <v>44712</v>
      </c>
      <c r="C1194" s="3" t="s">
        <v>1148</v>
      </c>
      <c r="D1194" s="3" t="s">
        <v>1365</v>
      </c>
      <c r="E1194" s="3" t="s">
        <v>1366</v>
      </c>
      <c r="F1194" s="3">
        <v>-600</v>
      </c>
      <c r="G1194" s="3">
        <v>0</v>
      </c>
    </row>
    <row r="1195" spans="1:7" x14ac:dyDescent="0.2">
      <c r="A1195" s="3" t="s">
        <v>1040</v>
      </c>
      <c r="B1195" s="4">
        <v>44712</v>
      </c>
      <c r="C1195" s="3" t="s">
        <v>1148</v>
      </c>
      <c r="D1195" s="3" t="s">
        <v>1480</v>
      </c>
      <c r="E1195" s="3" t="s">
        <v>1481</v>
      </c>
      <c r="F1195" s="3">
        <v>-162675.54</v>
      </c>
      <c r="G1195" s="3">
        <v>-162675.54</v>
      </c>
    </row>
    <row r="1196" spans="1:7" x14ac:dyDescent="0.2">
      <c r="A1196" s="3" t="s">
        <v>1040</v>
      </c>
      <c r="B1196" s="4">
        <v>44712</v>
      </c>
      <c r="C1196" s="3" t="s">
        <v>1148</v>
      </c>
      <c r="D1196" s="3" t="s">
        <v>1367</v>
      </c>
      <c r="E1196" s="3" t="s">
        <v>1368</v>
      </c>
      <c r="F1196" s="3">
        <v>5233.05</v>
      </c>
      <c r="G1196" s="3">
        <v>-50000</v>
      </c>
    </row>
    <row r="1197" spans="1:7" x14ac:dyDescent="0.2">
      <c r="A1197" s="3" t="s">
        <v>1042</v>
      </c>
      <c r="B1197" s="4">
        <v>44712</v>
      </c>
      <c r="C1197" s="3" t="s">
        <v>1143</v>
      </c>
      <c r="D1197" s="3" t="s">
        <v>1460</v>
      </c>
      <c r="E1197" s="3" t="s">
        <v>1461</v>
      </c>
      <c r="F1197" s="3">
        <v>-5200</v>
      </c>
      <c r="G1197" s="3">
        <v>-10720</v>
      </c>
    </row>
    <row r="1198" spans="1:7" x14ac:dyDescent="0.2">
      <c r="A1198" s="3" t="s">
        <v>1037</v>
      </c>
      <c r="B1198" s="4">
        <v>44712</v>
      </c>
      <c r="C1198" s="3" t="s">
        <v>1143</v>
      </c>
      <c r="D1198" s="3" t="s">
        <v>1146</v>
      </c>
      <c r="E1198" s="3" t="s">
        <v>1147</v>
      </c>
      <c r="F1198" s="3">
        <v>-270000</v>
      </c>
      <c r="G1198" s="3">
        <v>3711000</v>
      </c>
    </row>
    <row r="1199" spans="1:7" x14ac:dyDescent="0.2">
      <c r="A1199" s="3" t="s">
        <v>1037</v>
      </c>
      <c r="B1199" s="4">
        <v>44712</v>
      </c>
      <c r="C1199" s="3" t="s">
        <v>1143</v>
      </c>
      <c r="D1199" s="3" t="s">
        <v>1462</v>
      </c>
      <c r="E1199" s="3" t="s">
        <v>1463</v>
      </c>
      <c r="F1199" s="3">
        <v>5200</v>
      </c>
      <c r="G1199" s="3">
        <v>10720</v>
      </c>
    </row>
    <row r="1200" spans="1:7" x14ac:dyDescent="0.2">
      <c r="A1200" s="3" t="s">
        <v>1040</v>
      </c>
      <c r="B1200" s="4">
        <v>44712</v>
      </c>
      <c r="C1200" s="3" t="s">
        <v>1143</v>
      </c>
      <c r="D1200" s="3" t="s">
        <v>1373</v>
      </c>
      <c r="E1200" s="3" t="s">
        <v>1374</v>
      </c>
      <c r="F1200" s="3">
        <v>0</v>
      </c>
      <c r="G1200" s="3">
        <v>15591.67</v>
      </c>
    </row>
    <row r="1201" spans="1:7" x14ac:dyDescent="0.2">
      <c r="A1201" s="3" t="s">
        <v>1040</v>
      </c>
      <c r="B1201" s="4">
        <v>44712</v>
      </c>
      <c r="C1201" s="3" t="s">
        <v>1143</v>
      </c>
      <c r="D1201" s="3" t="s">
        <v>1375</v>
      </c>
      <c r="E1201" s="3" t="s">
        <v>1376</v>
      </c>
      <c r="F1201" s="3">
        <v>0</v>
      </c>
      <c r="G1201" s="3">
        <v>-58920.1</v>
      </c>
    </row>
    <row r="1202" spans="1:7" x14ac:dyDescent="0.2">
      <c r="A1202" s="3" t="s">
        <v>1040</v>
      </c>
      <c r="B1202" s="4">
        <v>44712</v>
      </c>
      <c r="C1202" s="3" t="s">
        <v>1148</v>
      </c>
      <c r="D1202" s="3" t="s">
        <v>1377</v>
      </c>
      <c r="E1202" s="3" t="s">
        <v>1378</v>
      </c>
      <c r="F1202" s="3">
        <v>0</v>
      </c>
      <c r="G1202" s="3">
        <v>216064.1</v>
      </c>
    </row>
    <row r="1203" spans="1:7" x14ac:dyDescent="0.2">
      <c r="A1203" s="3" t="s">
        <v>1040</v>
      </c>
      <c r="B1203" s="4">
        <v>44712</v>
      </c>
      <c r="C1203" s="3" t="s">
        <v>1148</v>
      </c>
      <c r="D1203" s="3" t="s">
        <v>1379</v>
      </c>
      <c r="E1203" s="3" t="s">
        <v>1380</v>
      </c>
      <c r="F1203" s="3">
        <v>0</v>
      </c>
      <c r="G1203" s="3">
        <v>-176453</v>
      </c>
    </row>
    <row r="1204" spans="1:7" x14ac:dyDescent="0.2">
      <c r="A1204" s="3" t="s">
        <v>1040</v>
      </c>
      <c r="B1204" s="4">
        <v>44712</v>
      </c>
      <c r="C1204" s="3" t="s">
        <v>1148</v>
      </c>
      <c r="D1204" s="3" t="s">
        <v>1381</v>
      </c>
      <c r="E1204" s="3" t="s">
        <v>1382</v>
      </c>
      <c r="F1204" s="3">
        <v>13931</v>
      </c>
      <c r="G1204" s="3">
        <v>83494.91</v>
      </c>
    </row>
    <row r="1205" spans="1:7" x14ac:dyDescent="0.2">
      <c r="A1205" s="3" t="s">
        <v>1040</v>
      </c>
      <c r="B1205" s="4">
        <v>44712</v>
      </c>
      <c r="C1205" s="3" t="s">
        <v>1148</v>
      </c>
      <c r="D1205" s="3" t="s">
        <v>1383</v>
      </c>
      <c r="E1205" s="3" t="s">
        <v>1384</v>
      </c>
      <c r="F1205" s="3">
        <v>-1926.81</v>
      </c>
      <c r="G1205" s="3">
        <v>-23942.29</v>
      </c>
    </row>
    <row r="1206" spans="1:7" x14ac:dyDescent="0.2">
      <c r="A1206" s="3" t="s">
        <v>1040</v>
      </c>
      <c r="B1206" s="4">
        <v>44712</v>
      </c>
      <c r="C1206" s="3" t="s">
        <v>1148</v>
      </c>
      <c r="D1206" s="3" t="s">
        <v>1430</v>
      </c>
      <c r="E1206" s="3" t="s">
        <v>1431</v>
      </c>
      <c r="F1206" s="3">
        <v>0</v>
      </c>
      <c r="G1206" s="3">
        <v>29281.39</v>
      </c>
    </row>
    <row r="1207" spans="1:7" x14ac:dyDescent="0.2">
      <c r="A1207" s="3" t="s">
        <v>1040</v>
      </c>
      <c r="B1207" s="4">
        <v>44712</v>
      </c>
      <c r="C1207" s="3" t="s">
        <v>1148</v>
      </c>
      <c r="D1207" s="3" t="s">
        <v>1452</v>
      </c>
      <c r="E1207" s="3" t="s">
        <v>1453</v>
      </c>
      <c r="F1207" s="3">
        <v>-427.21</v>
      </c>
      <c r="G1207" s="3">
        <v>-1688.31</v>
      </c>
    </row>
    <row r="1208" spans="1:7" x14ac:dyDescent="0.2">
      <c r="A1208" s="3" t="s">
        <v>1040</v>
      </c>
      <c r="B1208" s="4">
        <v>44712</v>
      </c>
      <c r="C1208" s="3" t="s">
        <v>1148</v>
      </c>
      <c r="D1208" s="3" t="s">
        <v>1385</v>
      </c>
      <c r="E1208" s="3" t="s">
        <v>1386</v>
      </c>
      <c r="F1208" s="3">
        <v>0</v>
      </c>
      <c r="G1208" s="3">
        <v>11600</v>
      </c>
    </row>
    <row r="1209" spans="1:7" x14ac:dyDescent="0.2">
      <c r="A1209" s="3" t="s">
        <v>1040</v>
      </c>
      <c r="B1209" s="4">
        <v>44712</v>
      </c>
      <c r="C1209" s="3" t="s">
        <v>1148</v>
      </c>
      <c r="D1209" s="3" t="s">
        <v>1387</v>
      </c>
      <c r="E1209" s="3" t="s">
        <v>1388</v>
      </c>
      <c r="F1209" s="3">
        <v>-193.33</v>
      </c>
      <c r="G1209" s="3">
        <v>-1385.56</v>
      </c>
    </row>
    <row r="1210" spans="1:7" x14ac:dyDescent="0.2">
      <c r="A1210" s="3" t="s">
        <v>1037</v>
      </c>
      <c r="B1210" s="4">
        <v>44712</v>
      </c>
      <c r="C1210" s="3" t="s">
        <v>1148</v>
      </c>
      <c r="D1210" s="3" t="s">
        <v>1389</v>
      </c>
      <c r="E1210" s="3" t="s">
        <v>1390</v>
      </c>
      <c r="F1210" s="3">
        <v>0</v>
      </c>
      <c r="G1210" s="3">
        <v>874505.75</v>
      </c>
    </row>
    <row r="1211" spans="1:7" x14ac:dyDescent="0.2">
      <c r="A1211" s="3" t="s">
        <v>1037</v>
      </c>
      <c r="B1211" s="4">
        <v>44712</v>
      </c>
      <c r="C1211" s="3" t="s">
        <v>1148</v>
      </c>
      <c r="D1211" s="3" t="s">
        <v>1182</v>
      </c>
      <c r="E1211" s="3" t="s">
        <v>1183</v>
      </c>
      <c r="F1211" s="3">
        <v>0</v>
      </c>
      <c r="G1211" s="3">
        <v>26200000</v>
      </c>
    </row>
    <row r="1212" spans="1:7" x14ac:dyDescent="0.2">
      <c r="A1212" s="3" t="s">
        <v>1037</v>
      </c>
      <c r="B1212" s="4">
        <v>44712</v>
      </c>
      <c r="C1212" s="3" t="s">
        <v>1148</v>
      </c>
      <c r="D1212" s="3" t="s">
        <v>1184</v>
      </c>
      <c r="E1212" s="3" t="s">
        <v>1185</v>
      </c>
      <c r="F1212" s="3">
        <v>0</v>
      </c>
      <c r="G1212" s="3">
        <v>68427</v>
      </c>
    </row>
    <row r="1213" spans="1:7" x14ac:dyDescent="0.2">
      <c r="A1213" s="3" t="s">
        <v>1037</v>
      </c>
      <c r="B1213" s="4">
        <v>44712</v>
      </c>
      <c r="C1213" s="3" t="s">
        <v>1148</v>
      </c>
      <c r="D1213" s="3" t="s">
        <v>1186</v>
      </c>
      <c r="E1213" s="3" t="s">
        <v>1187</v>
      </c>
      <c r="F1213" s="3">
        <v>0</v>
      </c>
      <c r="G1213" s="3">
        <v>103812</v>
      </c>
    </row>
    <row r="1214" spans="1:7" x14ac:dyDescent="0.2">
      <c r="A1214" s="3" t="s">
        <v>1037</v>
      </c>
      <c r="B1214" s="4">
        <v>44712</v>
      </c>
      <c r="C1214" s="3" t="s">
        <v>1148</v>
      </c>
      <c r="D1214" s="3" t="s">
        <v>1165</v>
      </c>
      <c r="E1214" s="3" t="s">
        <v>1166</v>
      </c>
      <c r="F1214" s="3">
        <v>0</v>
      </c>
      <c r="G1214" s="3">
        <v>150780</v>
      </c>
    </row>
    <row r="1215" spans="1:7" x14ac:dyDescent="0.2">
      <c r="A1215" s="3" t="s">
        <v>1037</v>
      </c>
      <c r="B1215" s="4">
        <v>44712</v>
      </c>
      <c r="C1215" s="3" t="s">
        <v>1148</v>
      </c>
      <c r="D1215" s="3" t="s">
        <v>1464</v>
      </c>
      <c r="E1215" s="3" t="s">
        <v>1465</v>
      </c>
      <c r="F1215" s="3">
        <v>11000</v>
      </c>
      <c r="G1215" s="3">
        <v>38000</v>
      </c>
    </row>
    <row r="1216" spans="1:7" x14ac:dyDescent="0.2">
      <c r="A1216" s="3" t="s">
        <v>1037</v>
      </c>
      <c r="B1216" s="4">
        <v>44712</v>
      </c>
      <c r="C1216" s="3" t="s">
        <v>1148</v>
      </c>
      <c r="D1216" s="3" t="s">
        <v>1149</v>
      </c>
      <c r="E1216" s="3" t="s">
        <v>1150</v>
      </c>
      <c r="F1216" s="3">
        <v>272866.52</v>
      </c>
      <c r="G1216" s="3">
        <v>5763374.7999999998</v>
      </c>
    </row>
    <row r="1217" spans="1:7" x14ac:dyDescent="0.2">
      <c r="A1217" s="3" t="s">
        <v>1037</v>
      </c>
      <c r="B1217" s="4">
        <v>44712</v>
      </c>
      <c r="C1217" s="3" t="s">
        <v>1148</v>
      </c>
      <c r="D1217" s="3" t="s">
        <v>1231</v>
      </c>
      <c r="E1217" s="3" t="s">
        <v>1232</v>
      </c>
      <c r="F1217" s="3">
        <v>0</v>
      </c>
      <c r="G1217" s="3">
        <v>13807.78</v>
      </c>
    </row>
    <row r="1218" spans="1:7" x14ac:dyDescent="0.2">
      <c r="A1218" s="3" t="s">
        <v>1037</v>
      </c>
      <c r="B1218" s="4">
        <v>44712</v>
      </c>
      <c r="C1218" s="3" t="s">
        <v>1148</v>
      </c>
      <c r="D1218" s="3" t="s">
        <v>1170</v>
      </c>
      <c r="E1218" s="3" t="s">
        <v>1171</v>
      </c>
      <c r="F1218" s="3">
        <v>0</v>
      </c>
      <c r="G1218" s="3">
        <v>44026.09</v>
      </c>
    </row>
    <row r="1219" spans="1:7" x14ac:dyDescent="0.2">
      <c r="A1219" s="3" t="s">
        <v>1037</v>
      </c>
      <c r="B1219" s="4">
        <v>44712</v>
      </c>
      <c r="C1219" s="3" t="s">
        <v>1148</v>
      </c>
      <c r="D1219" s="3" t="s">
        <v>1172</v>
      </c>
      <c r="E1219" s="3" t="s">
        <v>1173</v>
      </c>
      <c r="F1219" s="3">
        <v>0</v>
      </c>
      <c r="G1219" s="3">
        <v>7500</v>
      </c>
    </row>
    <row r="1220" spans="1:7" x14ac:dyDescent="0.2">
      <c r="A1220" s="3" t="s">
        <v>1037</v>
      </c>
      <c r="B1220" s="4">
        <v>44712</v>
      </c>
      <c r="C1220" s="3" t="s">
        <v>1148</v>
      </c>
      <c r="D1220" s="3" t="s">
        <v>1167</v>
      </c>
      <c r="E1220" s="3" t="s">
        <v>1168</v>
      </c>
      <c r="F1220" s="3">
        <v>0</v>
      </c>
      <c r="G1220" s="3">
        <v>67400</v>
      </c>
    </row>
    <row r="1221" spans="1:7" x14ac:dyDescent="0.2">
      <c r="A1221" s="3" t="s">
        <v>1037</v>
      </c>
      <c r="B1221" s="4">
        <v>44712</v>
      </c>
      <c r="C1221" s="3" t="s">
        <v>1148</v>
      </c>
      <c r="D1221" s="3" t="s">
        <v>1454</v>
      </c>
      <c r="E1221" s="3" t="s">
        <v>1455</v>
      </c>
      <c r="F1221" s="3">
        <v>1400</v>
      </c>
      <c r="G1221" s="3">
        <v>10800</v>
      </c>
    </row>
    <row r="1222" spans="1:7" x14ac:dyDescent="0.2">
      <c r="A1222" s="3" t="s">
        <v>1037</v>
      </c>
      <c r="B1222" s="4">
        <v>44712</v>
      </c>
      <c r="C1222" s="3" t="s">
        <v>1148</v>
      </c>
      <c r="D1222" s="3" t="s">
        <v>1188</v>
      </c>
      <c r="E1222" s="3" t="s">
        <v>1189</v>
      </c>
      <c r="F1222" s="3">
        <v>0</v>
      </c>
      <c r="G1222" s="3">
        <v>15175</v>
      </c>
    </row>
    <row r="1223" spans="1:7" x14ac:dyDescent="0.2">
      <c r="A1223" s="3" t="s">
        <v>1037</v>
      </c>
      <c r="B1223" s="4">
        <v>44712</v>
      </c>
      <c r="C1223" s="3" t="s">
        <v>1148</v>
      </c>
      <c r="D1223" s="3" t="s">
        <v>1466</v>
      </c>
      <c r="E1223" s="3" t="s">
        <v>1467</v>
      </c>
      <c r="F1223" s="3">
        <v>0</v>
      </c>
      <c r="G1223" s="3">
        <v>570856.07999999996</v>
      </c>
    </row>
    <row r="1224" spans="1:7" x14ac:dyDescent="0.2">
      <c r="A1224" s="3" t="s">
        <v>1037</v>
      </c>
      <c r="B1224" s="4">
        <v>44712</v>
      </c>
      <c r="C1224" s="3" t="s">
        <v>1148</v>
      </c>
      <c r="D1224" s="3" t="s">
        <v>1151</v>
      </c>
      <c r="E1224" s="3" t="s">
        <v>1152</v>
      </c>
      <c r="F1224" s="3">
        <v>4013619.9</v>
      </c>
      <c r="G1224" s="3">
        <v>7685243.3899999997</v>
      </c>
    </row>
    <row r="1225" spans="1:7" x14ac:dyDescent="0.2">
      <c r="A1225" s="3" t="s">
        <v>1037</v>
      </c>
      <c r="B1225" s="4">
        <v>44712</v>
      </c>
      <c r="C1225" s="3" t="s">
        <v>1148</v>
      </c>
      <c r="D1225" s="3" t="s">
        <v>1190</v>
      </c>
      <c r="E1225" s="3" t="s">
        <v>1191</v>
      </c>
      <c r="F1225" s="3">
        <v>0</v>
      </c>
      <c r="G1225" s="3">
        <v>2376904.9900000002</v>
      </c>
    </row>
    <row r="1226" spans="1:7" x14ac:dyDescent="0.2">
      <c r="A1226" s="3" t="s">
        <v>1037</v>
      </c>
      <c r="B1226" s="4">
        <v>44712</v>
      </c>
      <c r="C1226" s="3" t="s">
        <v>1148</v>
      </c>
      <c r="D1226" s="3" t="s">
        <v>1203</v>
      </c>
      <c r="E1226" s="3" t="s">
        <v>1204</v>
      </c>
      <c r="F1226" s="3">
        <v>0</v>
      </c>
      <c r="G1226" s="3">
        <v>782608.07</v>
      </c>
    </row>
    <row r="1227" spans="1:7" x14ac:dyDescent="0.2">
      <c r="A1227" s="3" t="s">
        <v>1037</v>
      </c>
      <c r="B1227" s="4">
        <v>44712</v>
      </c>
      <c r="C1227" s="3" t="s">
        <v>1148</v>
      </c>
      <c r="D1227" s="3" t="s">
        <v>1174</v>
      </c>
      <c r="E1227" s="3" t="s">
        <v>1175</v>
      </c>
      <c r="F1227" s="3">
        <v>0</v>
      </c>
      <c r="G1227" s="3">
        <v>129550</v>
      </c>
    </row>
    <row r="1228" spans="1:7" x14ac:dyDescent="0.2">
      <c r="A1228" s="3" t="s">
        <v>1037</v>
      </c>
      <c r="B1228" s="4">
        <v>44712</v>
      </c>
      <c r="C1228" s="3" t="s">
        <v>1148</v>
      </c>
      <c r="D1228" s="3" t="s">
        <v>1176</v>
      </c>
      <c r="E1228" s="3" t="s">
        <v>1177</v>
      </c>
      <c r="F1228" s="3">
        <v>0</v>
      </c>
      <c r="G1228" s="3">
        <v>45000</v>
      </c>
    </row>
    <row r="1229" spans="1:7" x14ac:dyDescent="0.2">
      <c r="A1229" s="3" t="s">
        <v>1037</v>
      </c>
      <c r="B1229" s="4">
        <v>44712</v>
      </c>
      <c r="C1229" s="3" t="s">
        <v>1148</v>
      </c>
      <c r="D1229" s="3" t="s">
        <v>1227</v>
      </c>
      <c r="E1229" s="3" t="s">
        <v>1228</v>
      </c>
      <c r="F1229" s="3">
        <v>6000</v>
      </c>
      <c r="G1229" s="3">
        <v>77000</v>
      </c>
    </row>
    <row r="1230" spans="1:7" x14ac:dyDescent="0.2">
      <c r="A1230" s="3" t="s">
        <v>1037</v>
      </c>
      <c r="B1230" s="4">
        <v>44712</v>
      </c>
      <c r="C1230" s="3" t="s">
        <v>1148</v>
      </c>
      <c r="D1230" s="3" t="s">
        <v>1233</v>
      </c>
      <c r="E1230" s="3" t="s">
        <v>1234</v>
      </c>
      <c r="F1230" s="3">
        <v>0</v>
      </c>
      <c r="G1230" s="3">
        <v>749972.41</v>
      </c>
    </row>
    <row r="1231" spans="1:7" x14ac:dyDescent="0.2">
      <c r="A1231" s="3" t="s">
        <v>1037</v>
      </c>
      <c r="B1231" s="4">
        <v>44712</v>
      </c>
      <c r="C1231" s="3" t="s">
        <v>1148</v>
      </c>
      <c r="D1231" s="3" t="s">
        <v>1391</v>
      </c>
      <c r="E1231" s="3" t="s">
        <v>1392</v>
      </c>
      <c r="F1231" s="3">
        <v>0</v>
      </c>
      <c r="G1231" s="3">
        <v>622274.51</v>
      </c>
    </row>
    <row r="1232" spans="1:7" x14ac:dyDescent="0.2">
      <c r="A1232" s="3" t="s">
        <v>1040</v>
      </c>
      <c r="B1232" s="4">
        <v>44712</v>
      </c>
      <c r="C1232" s="3" t="s">
        <v>1148</v>
      </c>
      <c r="D1232" s="3" t="s">
        <v>1393</v>
      </c>
      <c r="E1232" s="3" t="s">
        <v>1394</v>
      </c>
      <c r="F1232" s="3">
        <v>0</v>
      </c>
      <c r="G1232" s="3">
        <v>6875.45</v>
      </c>
    </row>
    <row r="1233" spans="1:7" x14ac:dyDescent="0.2">
      <c r="A1233" s="3" t="s">
        <v>1040</v>
      </c>
      <c r="B1233" s="4">
        <v>44712</v>
      </c>
      <c r="C1233" s="3" t="s">
        <v>1148</v>
      </c>
      <c r="D1233" s="3" t="s">
        <v>1395</v>
      </c>
      <c r="E1233" s="3" t="s">
        <v>1396</v>
      </c>
      <c r="F1233" s="3">
        <v>1985117.36</v>
      </c>
      <c r="G1233" s="3">
        <v>7654794.1200000001</v>
      </c>
    </row>
    <row r="1234" spans="1:7" x14ac:dyDescent="0.2">
      <c r="A1234" s="3" t="s">
        <v>1040</v>
      </c>
      <c r="B1234" s="4">
        <v>44712</v>
      </c>
      <c r="C1234" s="3" t="s">
        <v>1148</v>
      </c>
      <c r="D1234" s="3" t="s">
        <v>1397</v>
      </c>
      <c r="E1234" s="3" t="s">
        <v>1398</v>
      </c>
      <c r="F1234" s="3">
        <v>-5586.53</v>
      </c>
      <c r="G1234" s="3">
        <v>32928.57</v>
      </c>
    </row>
    <row r="1235" spans="1:7" x14ac:dyDescent="0.2">
      <c r="A1235" s="3" t="s">
        <v>1037</v>
      </c>
      <c r="B1235" s="4">
        <v>44712</v>
      </c>
      <c r="C1235" s="3" t="s">
        <v>1148</v>
      </c>
      <c r="D1235" s="3" t="s">
        <v>1225</v>
      </c>
      <c r="E1235" s="3" t="s">
        <v>1226</v>
      </c>
      <c r="F1235" s="3">
        <v>-300000</v>
      </c>
      <c r="G1235" s="3">
        <v>0</v>
      </c>
    </row>
    <row r="1236" spans="1:7" x14ac:dyDescent="0.2">
      <c r="A1236" s="3" t="s">
        <v>1037</v>
      </c>
      <c r="B1236" s="4">
        <v>44712</v>
      </c>
      <c r="C1236" s="3" t="s">
        <v>1148</v>
      </c>
      <c r="D1236" s="3" t="s">
        <v>1155</v>
      </c>
      <c r="E1236" s="3" t="s">
        <v>1156</v>
      </c>
      <c r="F1236" s="3">
        <v>1373413.49</v>
      </c>
      <c r="G1236" s="3">
        <v>1389482.57</v>
      </c>
    </row>
    <row r="1237" spans="1:7" x14ac:dyDescent="0.2">
      <c r="A1237" s="3" t="s">
        <v>1040</v>
      </c>
      <c r="B1237" s="4">
        <v>44712</v>
      </c>
      <c r="C1237" s="3" t="s">
        <v>1148</v>
      </c>
      <c r="D1237" s="3" t="s">
        <v>1155</v>
      </c>
      <c r="E1237" s="3" t="s">
        <v>1401</v>
      </c>
      <c r="F1237" s="3">
        <v>-135598.42000000001</v>
      </c>
      <c r="G1237" s="3">
        <v>47717.03</v>
      </c>
    </row>
    <row r="1238" spans="1:7" x14ac:dyDescent="0.2">
      <c r="A1238" s="3" t="s">
        <v>1040</v>
      </c>
      <c r="B1238" s="4">
        <v>44712</v>
      </c>
      <c r="C1238" s="3" t="s">
        <v>1148</v>
      </c>
      <c r="D1238" s="3" t="s">
        <v>1403</v>
      </c>
      <c r="E1238" s="3" t="s">
        <v>1404</v>
      </c>
      <c r="F1238" s="3">
        <v>4.12</v>
      </c>
      <c r="G1238" s="3">
        <v>515.78</v>
      </c>
    </row>
    <row r="1239" spans="1:7" x14ac:dyDescent="0.2">
      <c r="A1239" s="3" t="s">
        <v>1037</v>
      </c>
      <c r="B1239" s="4">
        <v>44712</v>
      </c>
      <c r="C1239" s="3" t="s">
        <v>1148</v>
      </c>
      <c r="D1239" s="3" t="s">
        <v>1211</v>
      </c>
      <c r="E1239" s="3" t="s">
        <v>1212</v>
      </c>
      <c r="F1239" s="3">
        <v>2.88</v>
      </c>
      <c r="G1239" s="3">
        <v>793.28</v>
      </c>
    </row>
    <row r="1240" spans="1:7" x14ac:dyDescent="0.2">
      <c r="A1240" s="3" t="s">
        <v>1037</v>
      </c>
      <c r="B1240" s="4">
        <v>44712</v>
      </c>
      <c r="C1240" s="3" t="s">
        <v>1148</v>
      </c>
      <c r="D1240" s="3" t="s">
        <v>1213</v>
      </c>
      <c r="E1240" s="3" t="s">
        <v>1214</v>
      </c>
      <c r="F1240" s="3">
        <v>6595964.96</v>
      </c>
      <c r="G1240" s="3">
        <v>8363082.6299999999</v>
      </c>
    </row>
    <row r="1241" spans="1:7" x14ac:dyDescent="0.2">
      <c r="A1241" s="3" t="s">
        <v>1040</v>
      </c>
      <c r="B1241" s="4">
        <v>44712</v>
      </c>
      <c r="C1241" s="3" t="s">
        <v>1143</v>
      </c>
      <c r="D1241" s="3" t="s">
        <v>1405</v>
      </c>
      <c r="E1241" s="3" t="s">
        <v>1406</v>
      </c>
      <c r="F1241" s="3">
        <v>0</v>
      </c>
      <c r="G1241" s="3">
        <v>-0.03</v>
      </c>
    </row>
    <row r="1242" spans="1:7" x14ac:dyDescent="0.2">
      <c r="A1242" s="3" t="s">
        <v>1037</v>
      </c>
      <c r="B1242" s="4">
        <v>44712</v>
      </c>
      <c r="C1242" s="3" t="s">
        <v>1143</v>
      </c>
      <c r="D1242" s="3" t="s">
        <v>1405</v>
      </c>
      <c r="E1242" s="3" t="s">
        <v>1406</v>
      </c>
      <c r="F1242" s="3">
        <v>0</v>
      </c>
      <c r="G1242" s="3">
        <v>0.01</v>
      </c>
    </row>
    <row r="1243" spans="1:7" x14ac:dyDescent="0.2">
      <c r="A1243" s="3" t="s">
        <v>1040</v>
      </c>
      <c r="B1243" s="4">
        <v>44712</v>
      </c>
      <c r="C1243" s="3" t="s">
        <v>1143</v>
      </c>
      <c r="D1243" s="3" t="s">
        <v>1159</v>
      </c>
      <c r="E1243" s="3" t="s">
        <v>1160</v>
      </c>
      <c r="F1243" s="3">
        <v>-1431977.96</v>
      </c>
      <c r="G1243" s="3">
        <v>-5280396.24</v>
      </c>
    </row>
    <row r="1244" spans="1:7" x14ac:dyDescent="0.2">
      <c r="A1244" s="3" t="s">
        <v>1037</v>
      </c>
      <c r="B1244" s="4">
        <v>44712</v>
      </c>
      <c r="C1244" s="3" t="s">
        <v>1143</v>
      </c>
      <c r="D1244" s="3" t="s">
        <v>1159</v>
      </c>
      <c r="E1244" s="3" t="s">
        <v>1160</v>
      </c>
      <c r="F1244" s="3">
        <v>-12561963.99</v>
      </c>
      <c r="G1244" s="3">
        <v>-61981663.640000001</v>
      </c>
    </row>
    <row r="1245" spans="1:7" x14ac:dyDescent="0.2">
      <c r="A1245" s="3" t="s">
        <v>1042</v>
      </c>
      <c r="B1245" s="4">
        <v>44712</v>
      </c>
      <c r="C1245" s="3" t="s">
        <v>1143</v>
      </c>
      <c r="D1245" s="3" t="s">
        <v>1159</v>
      </c>
      <c r="E1245" s="3" t="s">
        <v>1160</v>
      </c>
      <c r="F1245" s="3">
        <v>4510</v>
      </c>
      <c r="G1245" s="3">
        <v>8650</v>
      </c>
    </row>
    <row r="1246" spans="1:7" x14ac:dyDescent="0.2">
      <c r="A1246" s="3" t="s">
        <v>1040</v>
      </c>
      <c r="B1246" s="4">
        <v>44712</v>
      </c>
      <c r="C1246" s="3" t="s">
        <v>1143</v>
      </c>
      <c r="D1246" s="3" t="s">
        <v>1456</v>
      </c>
      <c r="E1246" s="3" t="s">
        <v>1457</v>
      </c>
      <c r="F1246" s="3">
        <v>0</v>
      </c>
      <c r="G1246" s="3">
        <v>1186.1300000000001</v>
      </c>
    </row>
    <row r="1247" spans="1:7" x14ac:dyDescent="0.2">
      <c r="A1247" s="3" t="s">
        <v>1040</v>
      </c>
      <c r="B1247" s="4">
        <v>44712</v>
      </c>
      <c r="C1247" s="3" t="s">
        <v>1143</v>
      </c>
      <c r="D1247" s="3" t="s">
        <v>1407</v>
      </c>
      <c r="E1247" s="3" t="s">
        <v>1408</v>
      </c>
      <c r="F1247" s="3">
        <v>0</v>
      </c>
      <c r="G1247" s="3">
        <v>20758.54</v>
      </c>
    </row>
    <row r="1248" spans="1:7" x14ac:dyDescent="0.2">
      <c r="A1248" s="3" t="s">
        <v>1040</v>
      </c>
      <c r="B1248" s="4">
        <v>44712</v>
      </c>
      <c r="C1248" s="3" t="s">
        <v>1143</v>
      </c>
      <c r="D1248" s="3" t="s">
        <v>1409</v>
      </c>
      <c r="E1248" s="3" t="s">
        <v>1410</v>
      </c>
      <c r="F1248" s="3">
        <v>10572.14</v>
      </c>
      <c r="G1248" s="3">
        <v>-40636.81</v>
      </c>
    </row>
    <row r="1249" spans="1:7" x14ac:dyDescent="0.2">
      <c r="A1249" s="3" t="s">
        <v>1040</v>
      </c>
      <c r="B1249" s="4">
        <v>44712</v>
      </c>
      <c r="C1249" s="3" t="s">
        <v>1143</v>
      </c>
      <c r="D1249" s="3" t="s">
        <v>1432</v>
      </c>
      <c r="E1249" s="3" t="s">
        <v>1433</v>
      </c>
      <c r="F1249" s="3">
        <v>-5159.58</v>
      </c>
      <c r="G1249" s="3">
        <v>-5977.82</v>
      </c>
    </row>
    <row r="1250" spans="1:7" x14ac:dyDescent="0.2">
      <c r="A1250" s="3" t="s">
        <v>1040</v>
      </c>
      <c r="B1250" s="4">
        <v>44712</v>
      </c>
      <c r="C1250" s="3" t="s">
        <v>1143</v>
      </c>
      <c r="D1250" s="3" t="s">
        <v>1161</v>
      </c>
      <c r="E1250" s="3" t="s">
        <v>1411</v>
      </c>
      <c r="F1250" s="3">
        <v>-234644.45</v>
      </c>
      <c r="G1250" s="3">
        <v>-1321521.72</v>
      </c>
    </row>
    <row r="1251" spans="1:7" x14ac:dyDescent="0.2">
      <c r="A1251" s="3" t="s">
        <v>1037</v>
      </c>
      <c r="B1251" s="4">
        <v>44712</v>
      </c>
      <c r="C1251" s="3" t="s">
        <v>1143</v>
      </c>
      <c r="D1251" s="3" t="s">
        <v>1161</v>
      </c>
      <c r="E1251" s="3" t="s">
        <v>1162</v>
      </c>
      <c r="F1251" s="3">
        <v>671339.61</v>
      </c>
      <c r="G1251" s="3">
        <v>1218261.5</v>
      </c>
    </row>
    <row r="1252" spans="1:7" x14ac:dyDescent="0.2">
      <c r="A1252" s="3" t="s">
        <v>1042</v>
      </c>
      <c r="B1252" s="4">
        <v>44712</v>
      </c>
      <c r="C1252" s="3" t="s">
        <v>1143</v>
      </c>
      <c r="D1252" s="3" t="s">
        <v>1161</v>
      </c>
      <c r="E1252" s="3" t="s">
        <v>1162</v>
      </c>
      <c r="F1252" s="3">
        <v>90</v>
      </c>
      <c r="G1252" s="3">
        <v>270</v>
      </c>
    </row>
    <row r="1253" spans="1:7" x14ac:dyDescent="0.2">
      <c r="A1253" s="3" t="s">
        <v>1040</v>
      </c>
      <c r="B1253" s="4">
        <v>44712</v>
      </c>
      <c r="C1253" s="3" t="s">
        <v>1143</v>
      </c>
      <c r="D1253" s="3" t="s">
        <v>1473</v>
      </c>
      <c r="E1253" s="3" t="s">
        <v>1474</v>
      </c>
      <c r="F1253" s="3">
        <v>-168366.25</v>
      </c>
      <c r="G1253" s="3">
        <v>80</v>
      </c>
    </row>
    <row r="1254" spans="1:7" x14ac:dyDescent="0.2">
      <c r="A1254" s="3" t="s">
        <v>1040</v>
      </c>
      <c r="B1254" s="4">
        <v>44712</v>
      </c>
      <c r="C1254" s="3" t="s">
        <v>1143</v>
      </c>
      <c r="D1254" s="3" t="s">
        <v>1412</v>
      </c>
      <c r="E1254" s="3" t="s">
        <v>1413</v>
      </c>
      <c r="F1254" s="3">
        <v>0</v>
      </c>
      <c r="G1254" s="3">
        <v>1869.8</v>
      </c>
    </row>
    <row r="1255" spans="1:7" x14ac:dyDescent="0.2">
      <c r="A1255" s="3" t="s">
        <v>1040</v>
      </c>
      <c r="B1255" s="4">
        <v>44712</v>
      </c>
      <c r="C1255" s="3" t="s">
        <v>1143</v>
      </c>
      <c r="D1255" s="3" t="s">
        <v>1414</v>
      </c>
      <c r="E1255" s="3" t="s">
        <v>1415</v>
      </c>
      <c r="F1255" s="3">
        <v>0</v>
      </c>
      <c r="G1255" s="3">
        <v>-254.99</v>
      </c>
    </row>
    <row r="1256" spans="1:7" x14ac:dyDescent="0.2">
      <c r="A1256" s="3" t="s">
        <v>1040</v>
      </c>
      <c r="B1256" s="4">
        <v>44742</v>
      </c>
      <c r="C1256" s="3" t="s">
        <v>1178</v>
      </c>
      <c r="D1256" s="3" t="s">
        <v>1416</v>
      </c>
      <c r="E1256" s="3" t="s">
        <v>1417</v>
      </c>
      <c r="F1256" s="3">
        <v>-5468173.6200000001</v>
      </c>
      <c r="G1256" s="3">
        <v>-11183687.32</v>
      </c>
    </row>
    <row r="1257" spans="1:7" x14ac:dyDescent="0.2">
      <c r="A1257" s="3" t="s">
        <v>1040</v>
      </c>
      <c r="B1257" s="4">
        <v>44742</v>
      </c>
      <c r="C1257" s="3" t="s">
        <v>1178</v>
      </c>
      <c r="D1257" s="3" t="s">
        <v>1235</v>
      </c>
      <c r="E1257" s="3" t="s">
        <v>1236</v>
      </c>
      <c r="F1257" s="3">
        <v>-11339330.6</v>
      </c>
      <c r="G1257" s="3">
        <v>-22452442.41</v>
      </c>
    </row>
    <row r="1258" spans="1:7" x14ac:dyDescent="0.2">
      <c r="A1258" s="3" t="s">
        <v>1040</v>
      </c>
      <c r="B1258" s="4">
        <v>44742</v>
      </c>
      <c r="C1258" s="3" t="s">
        <v>1178</v>
      </c>
      <c r="D1258" s="3" t="s">
        <v>1475</v>
      </c>
      <c r="E1258" s="3" t="s">
        <v>1476</v>
      </c>
      <c r="F1258" s="3">
        <v>0</v>
      </c>
      <c r="G1258" s="3">
        <v>-1782369.8</v>
      </c>
    </row>
    <row r="1259" spans="1:7" x14ac:dyDescent="0.2">
      <c r="A1259" s="3" t="s">
        <v>1040</v>
      </c>
      <c r="B1259" s="4">
        <v>44742</v>
      </c>
      <c r="C1259" s="3" t="s">
        <v>1178</v>
      </c>
      <c r="D1259" s="3" t="s">
        <v>1239</v>
      </c>
      <c r="E1259" s="3" t="s">
        <v>1240</v>
      </c>
      <c r="F1259" s="3">
        <v>0</v>
      </c>
      <c r="G1259" s="3">
        <v>-2839.7</v>
      </c>
    </row>
    <row r="1260" spans="1:7" x14ac:dyDescent="0.2">
      <c r="A1260" s="3" t="s">
        <v>1040</v>
      </c>
      <c r="B1260" s="4">
        <v>44742</v>
      </c>
      <c r="C1260" s="3" t="s">
        <v>1178</v>
      </c>
      <c r="D1260" s="3" t="s">
        <v>1241</v>
      </c>
      <c r="E1260" s="3" t="s">
        <v>1242</v>
      </c>
      <c r="F1260" s="3">
        <v>-3490.94</v>
      </c>
      <c r="G1260" s="3">
        <v>-13963.76</v>
      </c>
    </row>
    <row r="1261" spans="1:7" x14ac:dyDescent="0.2">
      <c r="A1261" s="3" t="s">
        <v>1040</v>
      </c>
      <c r="B1261" s="4">
        <v>44742</v>
      </c>
      <c r="C1261" s="3" t="s">
        <v>1178</v>
      </c>
      <c r="D1261" s="3" t="s">
        <v>1468</v>
      </c>
      <c r="E1261" s="3" t="s">
        <v>1469</v>
      </c>
      <c r="F1261" s="3">
        <v>104</v>
      </c>
      <c r="G1261" s="3">
        <v>0</v>
      </c>
    </row>
    <row r="1262" spans="1:7" x14ac:dyDescent="0.2">
      <c r="A1262" s="3" t="s">
        <v>1037</v>
      </c>
      <c r="B1262" s="4">
        <v>44742</v>
      </c>
      <c r="C1262" s="3" t="s">
        <v>1136</v>
      </c>
      <c r="D1262" s="3" t="s">
        <v>1482</v>
      </c>
      <c r="E1262" s="3" t="s">
        <v>1483</v>
      </c>
      <c r="F1262" s="3">
        <v>86956.52</v>
      </c>
      <c r="G1262" s="3">
        <v>86956.52</v>
      </c>
    </row>
    <row r="1263" spans="1:7" x14ac:dyDescent="0.2">
      <c r="A1263" s="3" t="s">
        <v>1040</v>
      </c>
      <c r="B1263" s="4">
        <v>44742</v>
      </c>
      <c r="C1263" s="3" t="s">
        <v>1136</v>
      </c>
      <c r="D1263" s="3" t="s">
        <v>1434</v>
      </c>
      <c r="E1263" s="3" t="s">
        <v>1435</v>
      </c>
      <c r="F1263" s="3">
        <v>0</v>
      </c>
      <c r="G1263" s="3">
        <v>957.28</v>
      </c>
    </row>
    <row r="1264" spans="1:7" x14ac:dyDescent="0.2">
      <c r="A1264" s="3" t="s">
        <v>1040</v>
      </c>
      <c r="B1264" s="4">
        <v>44742</v>
      </c>
      <c r="C1264" s="3" t="s">
        <v>1136</v>
      </c>
      <c r="D1264" s="3" t="s">
        <v>1249</v>
      </c>
      <c r="E1264" s="3" t="s">
        <v>1250</v>
      </c>
      <c r="F1264" s="3">
        <v>2300399.5099999998</v>
      </c>
      <c r="G1264" s="3">
        <v>11572916.58</v>
      </c>
    </row>
    <row r="1265" spans="1:7" x14ac:dyDescent="0.2">
      <c r="A1265" s="3" t="s">
        <v>1040</v>
      </c>
      <c r="B1265" s="4">
        <v>44742</v>
      </c>
      <c r="C1265" s="3" t="s">
        <v>1136</v>
      </c>
      <c r="D1265" s="3" t="s">
        <v>1251</v>
      </c>
      <c r="E1265" s="3" t="s">
        <v>1252</v>
      </c>
      <c r="F1265" s="3">
        <v>141455.82999999999</v>
      </c>
      <c r="G1265" s="3">
        <v>579248.59</v>
      </c>
    </row>
    <row r="1266" spans="1:7" x14ac:dyDescent="0.2">
      <c r="A1266" s="3" t="s">
        <v>1040</v>
      </c>
      <c r="B1266" s="4">
        <v>44742</v>
      </c>
      <c r="C1266" s="3" t="s">
        <v>1136</v>
      </c>
      <c r="D1266" s="3" t="s">
        <v>1253</v>
      </c>
      <c r="E1266" s="3" t="s">
        <v>1254</v>
      </c>
      <c r="F1266" s="3">
        <v>5586.53</v>
      </c>
      <c r="G1266" s="3">
        <v>20986.400000000001</v>
      </c>
    </row>
    <row r="1267" spans="1:7" x14ac:dyDescent="0.2">
      <c r="A1267" s="3" t="s">
        <v>1040</v>
      </c>
      <c r="B1267" s="4">
        <v>44742</v>
      </c>
      <c r="C1267" s="3" t="s">
        <v>1136</v>
      </c>
      <c r="D1267" s="3" t="s">
        <v>1255</v>
      </c>
      <c r="E1267" s="3" t="s">
        <v>1256</v>
      </c>
      <c r="F1267" s="3">
        <v>0</v>
      </c>
      <c r="G1267" s="3">
        <v>269.64999999999998</v>
      </c>
    </row>
    <row r="1268" spans="1:7" x14ac:dyDescent="0.2">
      <c r="A1268" s="3" t="s">
        <v>1040</v>
      </c>
      <c r="B1268" s="4">
        <v>44742</v>
      </c>
      <c r="C1268" s="3" t="s">
        <v>1136</v>
      </c>
      <c r="D1268" s="3" t="s">
        <v>1257</v>
      </c>
      <c r="E1268" s="3" t="s">
        <v>1258</v>
      </c>
      <c r="F1268" s="3">
        <v>0</v>
      </c>
      <c r="G1268" s="3">
        <v>11000</v>
      </c>
    </row>
    <row r="1269" spans="1:7" x14ac:dyDescent="0.2">
      <c r="A1269" s="3" t="s">
        <v>1040</v>
      </c>
      <c r="B1269" s="4">
        <v>44742</v>
      </c>
      <c r="C1269" s="3" t="s">
        <v>1136</v>
      </c>
      <c r="D1269" s="3" t="s">
        <v>1259</v>
      </c>
      <c r="E1269" s="3" t="s">
        <v>1260</v>
      </c>
      <c r="F1269" s="3">
        <v>4000</v>
      </c>
      <c r="G1269" s="3">
        <v>16000</v>
      </c>
    </row>
    <row r="1270" spans="1:7" x14ac:dyDescent="0.2">
      <c r="A1270" s="3" t="s">
        <v>1040</v>
      </c>
      <c r="B1270" s="4">
        <v>44742</v>
      </c>
      <c r="C1270" s="3" t="s">
        <v>1136</v>
      </c>
      <c r="D1270" s="3" t="s">
        <v>1267</v>
      </c>
      <c r="E1270" s="3" t="s">
        <v>1268</v>
      </c>
      <c r="F1270" s="3">
        <v>0</v>
      </c>
      <c r="G1270" s="3">
        <v>2473.65</v>
      </c>
    </row>
    <row r="1271" spans="1:7" x14ac:dyDescent="0.2">
      <c r="A1271" s="3" t="s">
        <v>1040</v>
      </c>
      <c r="B1271" s="4">
        <v>44742</v>
      </c>
      <c r="C1271" s="3" t="s">
        <v>1136</v>
      </c>
      <c r="D1271" s="3" t="s">
        <v>1269</v>
      </c>
      <c r="E1271" s="3" t="s">
        <v>1270</v>
      </c>
      <c r="F1271" s="3">
        <v>0</v>
      </c>
      <c r="G1271" s="3">
        <v>937.39</v>
      </c>
    </row>
    <row r="1272" spans="1:7" x14ac:dyDescent="0.2">
      <c r="A1272" s="3" t="s">
        <v>1040</v>
      </c>
      <c r="B1272" s="4">
        <v>44742</v>
      </c>
      <c r="C1272" s="3" t="s">
        <v>1136</v>
      </c>
      <c r="D1272" s="3" t="s">
        <v>1273</v>
      </c>
      <c r="E1272" s="3" t="s">
        <v>1274</v>
      </c>
      <c r="F1272" s="3">
        <v>0</v>
      </c>
      <c r="G1272" s="3">
        <v>2418.2600000000002</v>
      </c>
    </row>
    <row r="1273" spans="1:7" x14ac:dyDescent="0.2">
      <c r="A1273" s="3" t="s">
        <v>1040</v>
      </c>
      <c r="B1273" s="4">
        <v>44742</v>
      </c>
      <c r="C1273" s="3" t="s">
        <v>1136</v>
      </c>
      <c r="D1273" s="3" t="s">
        <v>1283</v>
      </c>
      <c r="E1273" s="3" t="s">
        <v>1284</v>
      </c>
      <c r="F1273" s="3">
        <v>0</v>
      </c>
      <c r="G1273" s="3">
        <v>2952.7</v>
      </c>
    </row>
    <row r="1274" spans="1:7" x14ac:dyDescent="0.2">
      <c r="A1274" s="3" t="s">
        <v>1040</v>
      </c>
      <c r="B1274" s="4">
        <v>44742</v>
      </c>
      <c r="C1274" s="3" t="s">
        <v>1136</v>
      </c>
      <c r="D1274" s="3" t="s">
        <v>1418</v>
      </c>
      <c r="E1274" s="3" t="s">
        <v>1419</v>
      </c>
      <c r="F1274" s="3">
        <v>2326102.06</v>
      </c>
      <c r="G1274" s="3">
        <v>9020578.3599999994</v>
      </c>
    </row>
    <row r="1275" spans="1:7" x14ac:dyDescent="0.2">
      <c r="A1275" s="3" t="s">
        <v>1040</v>
      </c>
      <c r="B1275" s="4">
        <v>44742</v>
      </c>
      <c r="C1275" s="3" t="s">
        <v>1136</v>
      </c>
      <c r="D1275" s="3" t="s">
        <v>1420</v>
      </c>
      <c r="E1275" s="3" t="s">
        <v>1421</v>
      </c>
      <c r="F1275" s="3">
        <v>246746.39</v>
      </c>
      <c r="G1275" s="3">
        <v>844567.17</v>
      </c>
    </row>
    <row r="1276" spans="1:7" x14ac:dyDescent="0.2">
      <c r="A1276" s="3" t="s">
        <v>1040</v>
      </c>
      <c r="B1276" s="4">
        <v>44742</v>
      </c>
      <c r="C1276" s="3" t="s">
        <v>1136</v>
      </c>
      <c r="D1276" s="3" t="s">
        <v>1422</v>
      </c>
      <c r="E1276" s="3" t="s">
        <v>1423</v>
      </c>
      <c r="F1276" s="3">
        <v>4000</v>
      </c>
      <c r="G1276" s="3">
        <v>18286.3</v>
      </c>
    </row>
    <row r="1277" spans="1:7" x14ac:dyDescent="0.2">
      <c r="A1277" s="3" t="s">
        <v>1040</v>
      </c>
      <c r="B1277" s="4">
        <v>44742</v>
      </c>
      <c r="C1277" s="3" t="s">
        <v>1136</v>
      </c>
      <c r="D1277" s="3" t="s">
        <v>1436</v>
      </c>
      <c r="E1277" s="3" t="s">
        <v>1437</v>
      </c>
      <c r="F1277" s="3">
        <v>607.83000000000004</v>
      </c>
      <c r="G1277" s="3">
        <v>2238.64</v>
      </c>
    </row>
    <row r="1278" spans="1:7" x14ac:dyDescent="0.2">
      <c r="A1278" s="3" t="s">
        <v>1040</v>
      </c>
      <c r="B1278" s="4">
        <v>44742</v>
      </c>
      <c r="C1278" s="3" t="s">
        <v>1136</v>
      </c>
      <c r="D1278" s="3" t="s">
        <v>1470</v>
      </c>
      <c r="E1278" s="3" t="s">
        <v>1471</v>
      </c>
      <c r="F1278" s="3">
        <v>4782.6099999999997</v>
      </c>
      <c r="G1278" s="3">
        <v>9565.2199999999993</v>
      </c>
    </row>
    <row r="1279" spans="1:7" x14ac:dyDescent="0.2">
      <c r="A1279" s="3" t="s">
        <v>1040</v>
      </c>
      <c r="B1279" s="4">
        <v>44742</v>
      </c>
      <c r="C1279" s="3" t="s">
        <v>1178</v>
      </c>
      <c r="D1279" s="3" t="s">
        <v>1477</v>
      </c>
      <c r="E1279" s="3" t="s">
        <v>1478</v>
      </c>
      <c r="F1279" s="3">
        <v>0</v>
      </c>
      <c r="G1279" s="3">
        <v>-3.49</v>
      </c>
    </row>
    <row r="1280" spans="1:7" x14ac:dyDescent="0.2">
      <c r="A1280" s="3" t="s">
        <v>1040</v>
      </c>
      <c r="B1280" s="4">
        <v>44742</v>
      </c>
      <c r="C1280" s="3" t="s">
        <v>1178</v>
      </c>
      <c r="D1280" s="3" t="s">
        <v>1291</v>
      </c>
      <c r="E1280" s="3" t="s">
        <v>1292</v>
      </c>
      <c r="F1280" s="3">
        <v>-2.15</v>
      </c>
      <c r="G1280" s="3">
        <v>-8.2899999999999991</v>
      </c>
    </row>
    <row r="1281" spans="1:7" x14ac:dyDescent="0.2">
      <c r="A1281" s="3" t="s">
        <v>1037</v>
      </c>
      <c r="B1281" s="4">
        <v>44742</v>
      </c>
      <c r="C1281" s="3" t="s">
        <v>1178</v>
      </c>
      <c r="D1281" s="3" t="s">
        <v>1217</v>
      </c>
      <c r="E1281" s="3" t="s">
        <v>1218</v>
      </c>
      <c r="F1281" s="3">
        <v>-59954.34</v>
      </c>
      <c r="G1281" s="3">
        <v>-121135.11</v>
      </c>
    </row>
    <row r="1282" spans="1:7" x14ac:dyDescent="0.2">
      <c r="A1282" s="3" t="s">
        <v>1040</v>
      </c>
      <c r="B1282" s="4">
        <v>44742</v>
      </c>
      <c r="C1282" s="3" t="s">
        <v>1136</v>
      </c>
      <c r="D1282" s="3" t="s">
        <v>1294</v>
      </c>
      <c r="E1282" s="3" t="s">
        <v>1056</v>
      </c>
      <c r="F1282" s="3">
        <v>0</v>
      </c>
      <c r="G1282" s="3">
        <v>10600</v>
      </c>
    </row>
    <row r="1283" spans="1:7" x14ac:dyDescent="0.2">
      <c r="A1283" s="3" t="s">
        <v>1040</v>
      </c>
      <c r="B1283" s="4">
        <v>44742</v>
      </c>
      <c r="C1283" s="3" t="s">
        <v>1136</v>
      </c>
      <c r="D1283" s="3" t="s">
        <v>1305</v>
      </c>
      <c r="E1283" s="3" t="s">
        <v>1306</v>
      </c>
      <c r="F1283" s="3">
        <v>0</v>
      </c>
      <c r="G1283" s="3">
        <v>14139.13</v>
      </c>
    </row>
    <row r="1284" spans="1:7" x14ac:dyDescent="0.2">
      <c r="A1284" s="3" t="s">
        <v>1040</v>
      </c>
      <c r="B1284" s="4">
        <v>44742</v>
      </c>
      <c r="C1284" s="3" t="s">
        <v>1136</v>
      </c>
      <c r="D1284" s="3" t="s">
        <v>1137</v>
      </c>
      <c r="E1284" s="3" t="s">
        <v>1047</v>
      </c>
      <c r="F1284" s="3">
        <v>0</v>
      </c>
      <c r="G1284" s="3">
        <v>687.5</v>
      </c>
    </row>
    <row r="1285" spans="1:7" x14ac:dyDescent="0.2">
      <c r="A1285" s="3" t="s">
        <v>1037</v>
      </c>
      <c r="B1285" s="4">
        <v>44742</v>
      </c>
      <c r="C1285" s="3" t="s">
        <v>1136</v>
      </c>
      <c r="D1285" s="3" t="s">
        <v>1137</v>
      </c>
      <c r="E1285" s="3" t="s">
        <v>1047</v>
      </c>
      <c r="F1285" s="3">
        <v>0</v>
      </c>
      <c r="G1285" s="3">
        <v>63407.86</v>
      </c>
    </row>
    <row r="1286" spans="1:7" x14ac:dyDescent="0.2">
      <c r="A1286" s="3" t="s">
        <v>1037</v>
      </c>
      <c r="B1286" s="4">
        <v>44742</v>
      </c>
      <c r="C1286" s="3" t="s">
        <v>1136</v>
      </c>
      <c r="D1286" s="3" t="s">
        <v>1229</v>
      </c>
      <c r="E1286" s="3" t="s">
        <v>1113</v>
      </c>
      <c r="F1286" s="3">
        <v>11556</v>
      </c>
      <c r="G1286" s="3">
        <v>46224</v>
      </c>
    </row>
    <row r="1287" spans="1:7" x14ac:dyDescent="0.2">
      <c r="A1287" s="3" t="s">
        <v>1040</v>
      </c>
      <c r="B1287" s="4">
        <v>44742</v>
      </c>
      <c r="C1287" s="3" t="s">
        <v>1136</v>
      </c>
      <c r="D1287" s="3" t="s">
        <v>1307</v>
      </c>
      <c r="E1287" s="3" t="s">
        <v>1055</v>
      </c>
      <c r="F1287" s="3">
        <v>0</v>
      </c>
      <c r="G1287" s="3">
        <v>137.5</v>
      </c>
    </row>
    <row r="1288" spans="1:7" x14ac:dyDescent="0.2">
      <c r="A1288" s="3" t="s">
        <v>1040</v>
      </c>
      <c r="B1288" s="4">
        <v>44742</v>
      </c>
      <c r="C1288" s="3" t="s">
        <v>1136</v>
      </c>
      <c r="D1288" s="3" t="s">
        <v>1163</v>
      </c>
      <c r="E1288" s="3" t="s">
        <v>1053</v>
      </c>
      <c r="F1288" s="3">
        <v>3186.59</v>
      </c>
      <c r="G1288" s="3">
        <v>11958.36</v>
      </c>
    </row>
    <row r="1289" spans="1:7" x14ac:dyDescent="0.2">
      <c r="A1289" s="3" t="s">
        <v>1037</v>
      </c>
      <c r="B1289" s="4">
        <v>44742</v>
      </c>
      <c r="C1289" s="3" t="s">
        <v>1136</v>
      </c>
      <c r="D1289" s="3" t="s">
        <v>1163</v>
      </c>
      <c r="E1289" s="3" t="s">
        <v>1053</v>
      </c>
      <c r="F1289" s="3">
        <v>633.27</v>
      </c>
      <c r="G1289" s="3">
        <v>2699.67</v>
      </c>
    </row>
    <row r="1290" spans="1:7" x14ac:dyDescent="0.2">
      <c r="A1290" s="3" t="s">
        <v>1040</v>
      </c>
      <c r="B1290" s="4">
        <v>44742</v>
      </c>
      <c r="C1290" s="3" t="s">
        <v>1136</v>
      </c>
      <c r="D1290" s="3" t="s">
        <v>1308</v>
      </c>
      <c r="E1290" s="3" t="s">
        <v>1109</v>
      </c>
      <c r="F1290" s="3">
        <v>0</v>
      </c>
      <c r="G1290" s="3">
        <v>1986.89</v>
      </c>
    </row>
    <row r="1291" spans="1:7" x14ac:dyDescent="0.2">
      <c r="A1291" s="3" t="s">
        <v>1040</v>
      </c>
      <c r="B1291" s="4">
        <v>44742</v>
      </c>
      <c r="C1291" s="3" t="s">
        <v>1136</v>
      </c>
      <c r="D1291" s="3" t="s">
        <v>1309</v>
      </c>
      <c r="E1291" s="3" t="s">
        <v>1103</v>
      </c>
      <c r="F1291" s="3">
        <v>662.7</v>
      </c>
      <c r="G1291" s="3">
        <v>2603.85</v>
      </c>
    </row>
    <row r="1292" spans="1:7" x14ac:dyDescent="0.2">
      <c r="A1292" s="3" t="s">
        <v>1040</v>
      </c>
      <c r="B1292" s="4">
        <v>44742</v>
      </c>
      <c r="C1292" s="3" t="s">
        <v>1136</v>
      </c>
      <c r="D1292" s="3" t="s">
        <v>1310</v>
      </c>
      <c r="E1292" s="3" t="s">
        <v>1048</v>
      </c>
      <c r="F1292" s="3">
        <v>742.6</v>
      </c>
      <c r="G1292" s="3">
        <v>1308.69</v>
      </c>
    </row>
    <row r="1293" spans="1:7" x14ac:dyDescent="0.2">
      <c r="A1293" s="3" t="s">
        <v>1040</v>
      </c>
      <c r="B1293" s="4">
        <v>44742</v>
      </c>
      <c r="C1293" s="3" t="s">
        <v>1136</v>
      </c>
      <c r="D1293" s="3" t="s">
        <v>1472</v>
      </c>
      <c r="E1293" s="3" t="s">
        <v>1110</v>
      </c>
      <c r="F1293" s="3">
        <v>4430</v>
      </c>
      <c r="G1293" s="3">
        <v>18383</v>
      </c>
    </row>
    <row r="1294" spans="1:7" x14ac:dyDescent="0.2">
      <c r="A1294" s="3" t="s">
        <v>1037</v>
      </c>
      <c r="B1294" s="4">
        <v>44742</v>
      </c>
      <c r="C1294" s="3" t="s">
        <v>1136</v>
      </c>
      <c r="D1294" s="3" t="s">
        <v>1219</v>
      </c>
      <c r="E1294" s="3" t="s">
        <v>1063</v>
      </c>
      <c r="F1294" s="3">
        <v>86425</v>
      </c>
      <c r="G1294" s="3">
        <v>319265.68</v>
      </c>
    </row>
    <row r="1295" spans="1:7" x14ac:dyDescent="0.2">
      <c r="A1295" s="3" t="s">
        <v>1040</v>
      </c>
      <c r="B1295" s="4">
        <v>44742</v>
      </c>
      <c r="C1295" s="3" t="s">
        <v>1136</v>
      </c>
      <c r="D1295" s="3" t="s">
        <v>1219</v>
      </c>
      <c r="E1295" s="3" t="s">
        <v>1313</v>
      </c>
      <c r="F1295" s="3">
        <v>36000</v>
      </c>
      <c r="G1295" s="3">
        <v>144000</v>
      </c>
    </row>
    <row r="1296" spans="1:7" x14ac:dyDescent="0.2">
      <c r="A1296" s="3" t="s">
        <v>1040</v>
      </c>
      <c r="B1296" s="4">
        <v>44742</v>
      </c>
      <c r="C1296" s="3" t="s">
        <v>1136</v>
      </c>
      <c r="D1296" s="3" t="s">
        <v>1316</v>
      </c>
      <c r="E1296" s="3" t="s">
        <v>1063</v>
      </c>
      <c r="F1296" s="3">
        <v>132650</v>
      </c>
      <c r="G1296" s="3">
        <v>479721.87</v>
      </c>
    </row>
    <row r="1297" spans="1:7" x14ac:dyDescent="0.2">
      <c r="A1297" s="3" t="s">
        <v>1037</v>
      </c>
      <c r="B1297" s="4">
        <v>44742</v>
      </c>
      <c r="C1297" s="3" t="s">
        <v>1136</v>
      </c>
      <c r="D1297" s="3" t="s">
        <v>1220</v>
      </c>
      <c r="E1297" s="3" t="s">
        <v>1088</v>
      </c>
      <c r="F1297" s="3">
        <v>4000</v>
      </c>
      <c r="G1297" s="3">
        <v>32000</v>
      </c>
    </row>
    <row r="1298" spans="1:7" x14ac:dyDescent="0.2">
      <c r="A1298" s="3" t="s">
        <v>1040</v>
      </c>
      <c r="B1298" s="4">
        <v>44742</v>
      </c>
      <c r="C1298" s="3" t="s">
        <v>1136</v>
      </c>
      <c r="D1298" s="3" t="s">
        <v>1317</v>
      </c>
      <c r="E1298" s="3" t="s">
        <v>1057</v>
      </c>
      <c r="F1298" s="3">
        <v>160.87</v>
      </c>
      <c r="G1298" s="3">
        <v>160.87</v>
      </c>
    </row>
    <row r="1299" spans="1:7" x14ac:dyDescent="0.2">
      <c r="A1299" s="3" t="s">
        <v>1040</v>
      </c>
      <c r="B1299" s="4">
        <v>44742</v>
      </c>
      <c r="C1299" s="3" t="s">
        <v>1136</v>
      </c>
      <c r="D1299" s="3" t="s">
        <v>1318</v>
      </c>
      <c r="E1299" s="3" t="s">
        <v>1083</v>
      </c>
      <c r="F1299" s="3">
        <v>1926.8</v>
      </c>
      <c r="G1299" s="3">
        <v>6728</v>
      </c>
    </row>
    <row r="1300" spans="1:7" x14ac:dyDescent="0.2">
      <c r="A1300" s="3" t="s">
        <v>1040</v>
      </c>
      <c r="B1300" s="4">
        <v>44742</v>
      </c>
      <c r="C1300" s="3" t="s">
        <v>1136</v>
      </c>
      <c r="D1300" s="3" t="s">
        <v>1319</v>
      </c>
      <c r="E1300" s="3" t="s">
        <v>1064</v>
      </c>
      <c r="F1300" s="3">
        <v>193.33</v>
      </c>
      <c r="G1300" s="3">
        <v>773.33</v>
      </c>
    </row>
    <row r="1301" spans="1:7" x14ac:dyDescent="0.2">
      <c r="A1301" s="3" t="s">
        <v>1040</v>
      </c>
      <c r="B1301" s="4">
        <v>44742</v>
      </c>
      <c r="C1301" s="3" t="s">
        <v>1136</v>
      </c>
      <c r="D1301" s="3" t="s">
        <v>1442</v>
      </c>
      <c r="E1301" s="3" t="s">
        <v>1082</v>
      </c>
      <c r="F1301" s="3">
        <v>427.2</v>
      </c>
      <c r="G1301" s="3">
        <v>1708.82</v>
      </c>
    </row>
    <row r="1302" spans="1:7" x14ac:dyDescent="0.2">
      <c r="A1302" s="3" t="s">
        <v>1037</v>
      </c>
      <c r="B1302" s="4">
        <v>44742</v>
      </c>
      <c r="C1302" s="3" t="s">
        <v>1136</v>
      </c>
      <c r="D1302" s="3" t="s">
        <v>1197</v>
      </c>
      <c r="E1302" s="3" t="s">
        <v>1104</v>
      </c>
      <c r="F1302" s="3">
        <v>2619.62</v>
      </c>
      <c r="G1302" s="3">
        <v>9722.25</v>
      </c>
    </row>
    <row r="1303" spans="1:7" x14ac:dyDescent="0.2">
      <c r="A1303" s="3" t="s">
        <v>1040</v>
      </c>
      <c r="B1303" s="4">
        <v>44742</v>
      </c>
      <c r="C1303" s="3" t="s">
        <v>1136</v>
      </c>
      <c r="D1303" s="3" t="s">
        <v>1197</v>
      </c>
      <c r="E1303" s="3" t="s">
        <v>1074</v>
      </c>
      <c r="F1303" s="3">
        <v>5224.1499999999996</v>
      </c>
      <c r="G1303" s="3">
        <v>17746.23</v>
      </c>
    </row>
    <row r="1304" spans="1:7" x14ac:dyDescent="0.2">
      <c r="A1304" s="3" t="s">
        <v>1037</v>
      </c>
      <c r="B1304" s="4">
        <v>44742</v>
      </c>
      <c r="C1304" s="3" t="s">
        <v>1136</v>
      </c>
      <c r="D1304" s="3" t="s">
        <v>1198</v>
      </c>
      <c r="E1304" s="3" t="s">
        <v>1077</v>
      </c>
      <c r="F1304" s="3">
        <v>4339.57</v>
      </c>
      <c r="G1304" s="3">
        <v>24127.37</v>
      </c>
    </row>
    <row r="1305" spans="1:7" x14ac:dyDescent="0.2">
      <c r="A1305" s="3" t="s">
        <v>1040</v>
      </c>
      <c r="B1305" s="4">
        <v>44742</v>
      </c>
      <c r="C1305" s="3" t="s">
        <v>1136</v>
      </c>
      <c r="D1305" s="3" t="s">
        <v>1164</v>
      </c>
      <c r="E1305" s="3" t="s">
        <v>1099</v>
      </c>
      <c r="F1305" s="3">
        <v>0</v>
      </c>
      <c r="G1305" s="3">
        <v>1801.52</v>
      </c>
    </row>
    <row r="1306" spans="1:7" x14ac:dyDescent="0.2">
      <c r="A1306" s="3" t="s">
        <v>1040</v>
      </c>
      <c r="B1306" s="4">
        <v>44742</v>
      </c>
      <c r="C1306" s="3" t="s">
        <v>1136</v>
      </c>
      <c r="D1306" s="3" t="s">
        <v>1322</v>
      </c>
      <c r="E1306" s="3" t="s">
        <v>1046</v>
      </c>
      <c r="F1306" s="3">
        <v>1194.1500000000001</v>
      </c>
      <c r="G1306" s="3">
        <v>4707.16</v>
      </c>
    </row>
    <row r="1307" spans="1:7" x14ac:dyDescent="0.2">
      <c r="A1307" s="3" t="s">
        <v>1040</v>
      </c>
      <c r="B1307" s="4">
        <v>44742</v>
      </c>
      <c r="C1307" s="3" t="s">
        <v>1136</v>
      </c>
      <c r="D1307" s="3" t="s">
        <v>1323</v>
      </c>
      <c r="E1307" s="3" t="s">
        <v>1324</v>
      </c>
      <c r="F1307" s="3">
        <v>237.57</v>
      </c>
      <c r="G1307" s="3">
        <v>950.28</v>
      </c>
    </row>
    <row r="1308" spans="1:7" x14ac:dyDescent="0.2">
      <c r="A1308" s="3" t="s">
        <v>1037</v>
      </c>
      <c r="B1308" s="4">
        <v>44742</v>
      </c>
      <c r="C1308" s="3" t="s">
        <v>1136</v>
      </c>
      <c r="D1308" s="3" t="s">
        <v>1424</v>
      </c>
      <c r="E1308" s="3" t="s">
        <v>1425</v>
      </c>
      <c r="F1308" s="3">
        <v>158.56</v>
      </c>
      <c r="G1308" s="3">
        <v>213.2</v>
      </c>
    </row>
    <row r="1309" spans="1:7" x14ac:dyDescent="0.2">
      <c r="A1309" s="3" t="s">
        <v>1037</v>
      </c>
      <c r="B1309" s="4">
        <v>44742</v>
      </c>
      <c r="C1309" s="3" t="s">
        <v>1136</v>
      </c>
      <c r="D1309" s="3" t="s">
        <v>1221</v>
      </c>
      <c r="E1309" s="3" t="s">
        <v>1071</v>
      </c>
      <c r="F1309" s="3">
        <v>73214.48</v>
      </c>
      <c r="G1309" s="3">
        <v>143664.26999999999</v>
      </c>
    </row>
    <row r="1310" spans="1:7" x14ac:dyDescent="0.2">
      <c r="A1310" s="3" t="s">
        <v>1040</v>
      </c>
      <c r="B1310" s="4">
        <v>44742</v>
      </c>
      <c r="C1310" s="3" t="s">
        <v>1136</v>
      </c>
      <c r="D1310" s="3" t="s">
        <v>1327</v>
      </c>
      <c r="E1310" s="3" t="s">
        <v>1054</v>
      </c>
      <c r="F1310" s="3">
        <v>0</v>
      </c>
      <c r="G1310" s="3">
        <v>1200</v>
      </c>
    </row>
    <row r="1311" spans="1:7" x14ac:dyDescent="0.2">
      <c r="A1311" s="3" t="s">
        <v>1040</v>
      </c>
      <c r="B1311" s="4">
        <v>44742</v>
      </c>
      <c r="C1311" s="3" t="s">
        <v>1136</v>
      </c>
      <c r="D1311" s="3" t="s">
        <v>1169</v>
      </c>
      <c r="E1311" s="3" t="s">
        <v>1080</v>
      </c>
      <c r="F1311" s="3">
        <v>927.52</v>
      </c>
      <c r="G1311" s="3">
        <v>5589.68</v>
      </c>
    </row>
    <row r="1312" spans="1:7" x14ac:dyDescent="0.2">
      <c r="A1312" s="3" t="s">
        <v>1040</v>
      </c>
      <c r="B1312" s="4">
        <v>44742</v>
      </c>
      <c r="C1312" s="3" t="s">
        <v>1136</v>
      </c>
      <c r="D1312" s="3" t="s">
        <v>1328</v>
      </c>
      <c r="E1312" s="3" t="s">
        <v>1066</v>
      </c>
      <c r="F1312" s="3">
        <v>1232.46</v>
      </c>
      <c r="G1312" s="3">
        <v>3074.89</v>
      </c>
    </row>
    <row r="1313" spans="1:7" x14ac:dyDescent="0.2">
      <c r="A1313" s="3" t="s">
        <v>1040</v>
      </c>
      <c r="B1313" s="4">
        <v>44742</v>
      </c>
      <c r="C1313" s="3" t="s">
        <v>1136</v>
      </c>
      <c r="D1313" s="3" t="s">
        <v>1329</v>
      </c>
      <c r="E1313" s="3" t="s">
        <v>1089</v>
      </c>
      <c r="F1313" s="3">
        <v>28087.5</v>
      </c>
      <c r="G1313" s="3">
        <v>112350</v>
      </c>
    </row>
    <row r="1314" spans="1:7" x14ac:dyDescent="0.2">
      <c r="A1314" s="3" t="s">
        <v>1040</v>
      </c>
      <c r="B1314" s="4">
        <v>44742</v>
      </c>
      <c r="C1314" s="3" t="s">
        <v>1136</v>
      </c>
      <c r="D1314" s="3" t="s">
        <v>1199</v>
      </c>
      <c r="E1314" s="3" t="s">
        <v>1051</v>
      </c>
      <c r="F1314" s="3">
        <v>843.6</v>
      </c>
      <c r="G1314" s="3">
        <v>3374.4</v>
      </c>
    </row>
    <row r="1315" spans="1:7" x14ac:dyDescent="0.2">
      <c r="A1315" s="3" t="s">
        <v>1037</v>
      </c>
      <c r="B1315" s="4">
        <v>44742</v>
      </c>
      <c r="C1315" s="3" t="s">
        <v>1136</v>
      </c>
      <c r="D1315" s="3" t="s">
        <v>1199</v>
      </c>
      <c r="E1315" s="3" t="s">
        <v>1038</v>
      </c>
      <c r="F1315" s="3">
        <v>3067.87</v>
      </c>
      <c r="G1315" s="3">
        <v>12578.26</v>
      </c>
    </row>
    <row r="1316" spans="1:7" x14ac:dyDescent="0.2">
      <c r="A1316" s="3" t="s">
        <v>1040</v>
      </c>
      <c r="B1316" s="4">
        <v>44742</v>
      </c>
      <c r="C1316" s="3" t="s">
        <v>1136</v>
      </c>
      <c r="D1316" s="3" t="s">
        <v>1222</v>
      </c>
      <c r="E1316" s="3" t="s">
        <v>1043</v>
      </c>
      <c r="F1316" s="3">
        <v>2250</v>
      </c>
      <c r="G1316" s="3">
        <v>2700</v>
      </c>
    </row>
    <row r="1317" spans="1:7" x14ac:dyDescent="0.2">
      <c r="A1317" s="3" t="s">
        <v>1040</v>
      </c>
      <c r="B1317" s="4">
        <v>44742</v>
      </c>
      <c r="C1317" s="3" t="s">
        <v>1136</v>
      </c>
      <c r="D1317" s="3" t="s">
        <v>1330</v>
      </c>
      <c r="E1317" s="3" t="s">
        <v>1091</v>
      </c>
      <c r="F1317" s="3">
        <v>162299.9</v>
      </c>
      <c r="G1317" s="3">
        <v>851056.84</v>
      </c>
    </row>
    <row r="1318" spans="1:7" x14ac:dyDescent="0.2">
      <c r="A1318" s="3" t="s">
        <v>1040</v>
      </c>
      <c r="B1318" s="4">
        <v>44742</v>
      </c>
      <c r="C1318" s="3" t="s">
        <v>1136</v>
      </c>
      <c r="D1318" s="3" t="s">
        <v>1479</v>
      </c>
      <c r="E1318" s="3" t="s">
        <v>1072</v>
      </c>
      <c r="F1318" s="3">
        <v>164.35</v>
      </c>
      <c r="G1318" s="3">
        <v>493.05</v>
      </c>
    </row>
    <row r="1319" spans="1:7" x14ac:dyDescent="0.2">
      <c r="A1319" s="3" t="s">
        <v>1040</v>
      </c>
      <c r="B1319" s="4">
        <v>44742</v>
      </c>
      <c r="C1319" s="3" t="s">
        <v>1136</v>
      </c>
      <c r="D1319" s="3" t="s">
        <v>1334</v>
      </c>
      <c r="E1319" s="3" t="s">
        <v>1112</v>
      </c>
      <c r="F1319" s="3">
        <v>638.96</v>
      </c>
      <c r="G1319" s="3">
        <v>1536.96</v>
      </c>
    </row>
    <row r="1320" spans="1:7" x14ac:dyDescent="0.2">
      <c r="A1320" s="3" t="s">
        <v>1037</v>
      </c>
      <c r="B1320" s="4">
        <v>44742</v>
      </c>
      <c r="C1320" s="3" t="s">
        <v>1136</v>
      </c>
      <c r="D1320" s="3" t="s">
        <v>1181</v>
      </c>
      <c r="E1320" s="3" t="s">
        <v>1118</v>
      </c>
      <c r="F1320" s="3">
        <v>1723.38</v>
      </c>
      <c r="G1320" s="3">
        <v>2613.94</v>
      </c>
    </row>
    <row r="1321" spans="1:7" x14ac:dyDescent="0.2">
      <c r="A1321" s="3" t="s">
        <v>1040</v>
      </c>
      <c r="B1321" s="4">
        <v>44742</v>
      </c>
      <c r="C1321" s="3" t="s">
        <v>1136</v>
      </c>
      <c r="D1321" s="3" t="s">
        <v>1335</v>
      </c>
      <c r="E1321" s="3" t="s">
        <v>1115</v>
      </c>
      <c r="F1321" s="3">
        <v>0</v>
      </c>
      <c r="G1321" s="3">
        <v>6800</v>
      </c>
    </row>
    <row r="1322" spans="1:7" x14ac:dyDescent="0.2">
      <c r="A1322" s="3" t="s">
        <v>1040</v>
      </c>
      <c r="B1322" s="4">
        <v>44742</v>
      </c>
      <c r="C1322" s="3" t="s">
        <v>1136</v>
      </c>
      <c r="D1322" s="3" t="s">
        <v>1336</v>
      </c>
      <c r="E1322" s="3" t="s">
        <v>1092</v>
      </c>
      <c r="F1322" s="3">
        <v>0</v>
      </c>
      <c r="G1322" s="3">
        <v>2674.5</v>
      </c>
    </row>
    <row r="1323" spans="1:7" x14ac:dyDescent="0.2">
      <c r="A1323" s="3" t="s">
        <v>1040</v>
      </c>
      <c r="B1323" s="4">
        <v>44742</v>
      </c>
      <c r="C1323" s="3" t="s">
        <v>1136</v>
      </c>
      <c r="D1323" s="3" t="s">
        <v>1337</v>
      </c>
      <c r="E1323" s="3" t="s">
        <v>1067</v>
      </c>
      <c r="F1323" s="3">
        <v>526.32000000000005</v>
      </c>
      <c r="G1323" s="3">
        <v>526.32000000000005</v>
      </c>
    </row>
    <row r="1324" spans="1:7" x14ac:dyDescent="0.2">
      <c r="A1324" s="3" t="s">
        <v>1040</v>
      </c>
      <c r="B1324" s="4">
        <v>44742</v>
      </c>
      <c r="C1324" s="3" t="s">
        <v>1136</v>
      </c>
      <c r="D1324" s="3" t="s">
        <v>1338</v>
      </c>
      <c r="E1324" s="3" t="s">
        <v>1097</v>
      </c>
      <c r="F1324" s="3">
        <v>491</v>
      </c>
      <c r="G1324" s="3">
        <v>1964</v>
      </c>
    </row>
    <row r="1325" spans="1:7" x14ac:dyDescent="0.2">
      <c r="A1325" s="3" t="s">
        <v>1040</v>
      </c>
      <c r="B1325" s="4">
        <v>44742</v>
      </c>
      <c r="C1325" s="3" t="s">
        <v>1136</v>
      </c>
      <c r="D1325" s="3" t="s">
        <v>1340</v>
      </c>
      <c r="E1325" s="3" t="s">
        <v>1126</v>
      </c>
      <c r="F1325" s="3">
        <v>600</v>
      </c>
      <c r="G1325" s="3">
        <v>2400</v>
      </c>
    </row>
    <row r="1326" spans="1:7" x14ac:dyDescent="0.2">
      <c r="A1326" s="3" t="s">
        <v>1040</v>
      </c>
      <c r="B1326" s="4">
        <v>44742</v>
      </c>
      <c r="C1326" s="3" t="s">
        <v>1136</v>
      </c>
      <c r="D1326" s="3" t="s">
        <v>1341</v>
      </c>
      <c r="E1326" s="3" t="s">
        <v>1060</v>
      </c>
      <c r="F1326" s="3">
        <v>363</v>
      </c>
      <c r="G1326" s="3">
        <v>1452</v>
      </c>
    </row>
    <row r="1327" spans="1:7" x14ac:dyDescent="0.2">
      <c r="A1327" s="3" t="s">
        <v>1040</v>
      </c>
      <c r="B1327" s="4">
        <v>44742</v>
      </c>
      <c r="C1327" s="3" t="s">
        <v>1136</v>
      </c>
      <c r="D1327" s="3" t="s">
        <v>1458</v>
      </c>
      <c r="E1327" s="3" t="s">
        <v>1459</v>
      </c>
      <c r="F1327" s="3">
        <v>1640</v>
      </c>
      <c r="G1327" s="3">
        <v>8845</v>
      </c>
    </row>
    <row r="1328" spans="1:7" x14ac:dyDescent="0.2">
      <c r="A1328" s="3" t="s">
        <v>1037</v>
      </c>
      <c r="B1328" s="4">
        <v>44742</v>
      </c>
      <c r="C1328" s="3" t="s">
        <v>1136</v>
      </c>
      <c r="D1328" s="3" t="s">
        <v>1200</v>
      </c>
      <c r="E1328" s="3" t="s">
        <v>1073</v>
      </c>
      <c r="F1328" s="3">
        <v>600</v>
      </c>
      <c r="G1328" s="3">
        <v>2400</v>
      </c>
    </row>
    <row r="1329" spans="1:7" x14ac:dyDescent="0.2">
      <c r="A1329" s="3" t="s">
        <v>1042</v>
      </c>
      <c r="B1329" s="4">
        <v>44742</v>
      </c>
      <c r="C1329" s="3" t="s">
        <v>1136</v>
      </c>
      <c r="D1329" s="3" t="s">
        <v>1200</v>
      </c>
      <c r="E1329" s="3" t="s">
        <v>1073</v>
      </c>
      <c r="F1329" s="3">
        <v>600</v>
      </c>
      <c r="G1329" s="3">
        <v>2400</v>
      </c>
    </row>
    <row r="1330" spans="1:7" x14ac:dyDescent="0.2">
      <c r="A1330" s="3" t="s">
        <v>1040</v>
      </c>
      <c r="B1330" s="4">
        <v>44742</v>
      </c>
      <c r="C1330" s="3" t="s">
        <v>1136</v>
      </c>
      <c r="D1330" s="3" t="s">
        <v>1342</v>
      </c>
      <c r="E1330" s="3" t="s">
        <v>1076</v>
      </c>
      <c r="F1330" s="3">
        <v>2500</v>
      </c>
      <c r="G1330" s="3">
        <v>2500</v>
      </c>
    </row>
    <row r="1331" spans="1:7" x14ac:dyDescent="0.2">
      <c r="A1331" s="3" t="s">
        <v>1040</v>
      </c>
      <c r="B1331" s="4">
        <v>44742</v>
      </c>
      <c r="C1331" s="3" t="s">
        <v>1136</v>
      </c>
      <c r="D1331" s="3" t="s">
        <v>1346</v>
      </c>
      <c r="E1331" s="3" t="s">
        <v>1111</v>
      </c>
      <c r="F1331" s="3">
        <v>21588.6</v>
      </c>
      <c r="G1331" s="3">
        <v>149943.44</v>
      </c>
    </row>
    <row r="1332" spans="1:7" x14ac:dyDescent="0.2">
      <c r="A1332" s="3" t="s">
        <v>1040</v>
      </c>
      <c r="B1332" s="4">
        <v>44742</v>
      </c>
      <c r="C1332" s="3" t="s">
        <v>1136</v>
      </c>
      <c r="D1332" s="3" t="s">
        <v>1347</v>
      </c>
      <c r="E1332" s="3" t="s">
        <v>1075</v>
      </c>
      <c r="F1332" s="3">
        <v>1747.83</v>
      </c>
      <c r="G1332" s="3">
        <v>9539.26</v>
      </c>
    </row>
    <row r="1333" spans="1:7" x14ac:dyDescent="0.2">
      <c r="A1333" s="3" t="s">
        <v>1040</v>
      </c>
      <c r="B1333" s="4">
        <v>44742</v>
      </c>
      <c r="C1333" s="3" t="s">
        <v>1136</v>
      </c>
      <c r="D1333" s="3" t="s">
        <v>1348</v>
      </c>
      <c r="E1333" s="3" t="s">
        <v>1093</v>
      </c>
      <c r="F1333" s="3">
        <v>1446.19</v>
      </c>
      <c r="G1333" s="3">
        <v>6355.62</v>
      </c>
    </row>
    <row r="1334" spans="1:7" x14ac:dyDescent="0.2">
      <c r="A1334" s="3" t="s">
        <v>1040</v>
      </c>
      <c r="B1334" s="4">
        <v>44742</v>
      </c>
      <c r="C1334" s="3" t="s">
        <v>1136</v>
      </c>
      <c r="D1334" s="3" t="s">
        <v>1349</v>
      </c>
      <c r="E1334" s="3" t="s">
        <v>1098</v>
      </c>
      <c r="F1334" s="3">
        <v>1446.19</v>
      </c>
      <c r="G1334" s="3">
        <v>6355.62</v>
      </c>
    </row>
    <row r="1335" spans="1:7" x14ac:dyDescent="0.2">
      <c r="A1335" s="3" t="s">
        <v>1040</v>
      </c>
      <c r="B1335" s="4">
        <v>44742</v>
      </c>
      <c r="C1335" s="3" t="s">
        <v>1136</v>
      </c>
      <c r="D1335" s="3" t="s">
        <v>1426</v>
      </c>
      <c r="E1335" s="3" t="s">
        <v>1081</v>
      </c>
      <c r="F1335" s="3">
        <v>3717.96</v>
      </c>
      <c r="G1335" s="3">
        <v>6591.31</v>
      </c>
    </row>
    <row r="1336" spans="1:7" x14ac:dyDescent="0.2">
      <c r="A1336" s="3" t="s">
        <v>1040</v>
      </c>
      <c r="B1336" s="4">
        <v>44742</v>
      </c>
      <c r="C1336" s="3" t="s">
        <v>1136</v>
      </c>
      <c r="D1336" s="3" t="s">
        <v>1427</v>
      </c>
      <c r="E1336" s="3" t="s">
        <v>1107</v>
      </c>
      <c r="F1336" s="3">
        <v>3717.96</v>
      </c>
      <c r="G1336" s="3">
        <v>6413.31</v>
      </c>
    </row>
    <row r="1337" spans="1:7" x14ac:dyDescent="0.2">
      <c r="A1337" s="3" t="s">
        <v>1037</v>
      </c>
      <c r="B1337" s="4">
        <v>44742</v>
      </c>
      <c r="C1337" s="3" t="s">
        <v>1140</v>
      </c>
      <c r="D1337" s="3" t="s">
        <v>1141</v>
      </c>
      <c r="E1337" s="3" t="s">
        <v>1142</v>
      </c>
      <c r="F1337" s="3">
        <v>0</v>
      </c>
      <c r="G1337" s="3">
        <v>-100</v>
      </c>
    </row>
    <row r="1338" spans="1:7" x14ac:dyDescent="0.2">
      <c r="A1338" s="3" t="s">
        <v>1040</v>
      </c>
      <c r="B1338" s="4">
        <v>44742</v>
      </c>
      <c r="C1338" s="3" t="s">
        <v>1140</v>
      </c>
      <c r="D1338" s="3" t="s">
        <v>1350</v>
      </c>
      <c r="E1338" s="3" t="s">
        <v>1351</v>
      </c>
      <c r="F1338" s="3">
        <v>0</v>
      </c>
      <c r="G1338" s="3">
        <v>-120</v>
      </c>
    </row>
    <row r="1339" spans="1:7" x14ac:dyDescent="0.2">
      <c r="A1339" s="3" t="s">
        <v>1040</v>
      </c>
      <c r="B1339" s="4">
        <v>44742</v>
      </c>
      <c r="C1339" s="3" t="s">
        <v>1140</v>
      </c>
      <c r="D1339" s="3" t="s">
        <v>1352</v>
      </c>
      <c r="E1339" s="3" t="s">
        <v>1353</v>
      </c>
      <c r="F1339" s="3">
        <v>0</v>
      </c>
      <c r="G1339" s="3">
        <v>247347.05</v>
      </c>
    </row>
    <row r="1340" spans="1:7" x14ac:dyDescent="0.2">
      <c r="A1340" s="3" t="s">
        <v>1037</v>
      </c>
      <c r="B1340" s="4">
        <v>44742</v>
      </c>
      <c r="C1340" s="3" t="s">
        <v>1140</v>
      </c>
      <c r="D1340" s="3" t="s">
        <v>1352</v>
      </c>
      <c r="E1340" s="3" t="s">
        <v>1353</v>
      </c>
      <c r="F1340" s="3">
        <v>0</v>
      </c>
      <c r="G1340" s="3">
        <v>-17080353.050000001</v>
      </c>
    </row>
    <row r="1341" spans="1:7" x14ac:dyDescent="0.2">
      <c r="A1341" s="3" t="s">
        <v>1037</v>
      </c>
      <c r="B1341" s="4">
        <v>44742</v>
      </c>
      <c r="C1341" s="3" t="s">
        <v>1148</v>
      </c>
      <c r="D1341" s="3" t="s">
        <v>1209</v>
      </c>
      <c r="E1341" s="3" t="s">
        <v>1210</v>
      </c>
      <c r="F1341" s="3">
        <v>0</v>
      </c>
      <c r="G1341" s="3">
        <v>17562360.850000001</v>
      </c>
    </row>
    <row r="1342" spans="1:7" x14ac:dyDescent="0.2">
      <c r="A1342" s="3" t="s">
        <v>1040</v>
      </c>
      <c r="B1342" s="4">
        <v>44742</v>
      </c>
      <c r="C1342" s="3" t="s">
        <v>1148</v>
      </c>
      <c r="D1342" s="3" t="s">
        <v>1451</v>
      </c>
      <c r="E1342" s="3" t="s">
        <v>1145</v>
      </c>
      <c r="F1342" s="3">
        <v>0</v>
      </c>
      <c r="G1342" s="3">
        <v>2850000</v>
      </c>
    </row>
    <row r="1343" spans="1:7" x14ac:dyDescent="0.2">
      <c r="A1343" s="3" t="s">
        <v>1040</v>
      </c>
      <c r="B1343" s="4">
        <v>44742</v>
      </c>
      <c r="C1343" s="3" t="s">
        <v>1148</v>
      </c>
      <c r="D1343" s="3" t="s">
        <v>1358</v>
      </c>
      <c r="E1343" s="3" t="s">
        <v>1359</v>
      </c>
      <c r="F1343" s="3">
        <v>313000</v>
      </c>
      <c r="G1343" s="3">
        <v>-10000</v>
      </c>
    </row>
    <row r="1344" spans="1:7" x14ac:dyDescent="0.2">
      <c r="A1344" s="3" t="s">
        <v>1040</v>
      </c>
      <c r="B1344" s="4">
        <v>44742</v>
      </c>
      <c r="C1344" s="3" t="s">
        <v>1148</v>
      </c>
      <c r="D1344" s="3" t="s">
        <v>1362</v>
      </c>
      <c r="E1344" s="3" t="s">
        <v>1224</v>
      </c>
      <c r="F1344" s="3">
        <v>600</v>
      </c>
      <c r="G1344" s="3">
        <v>600</v>
      </c>
    </row>
    <row r="1345" spans="1:7" x14ac:dyDescent="0.2">
      <c r="A1345" s="3" t="s">
        <v>1040</v>
      </c>
      <c r="B1345" s="4">
        <v>44742</v>
      </c>
      <c r="C1345" s="3" t="s">
        <v>1148</v>
      </c>
      <c r="D1345" s="3" t="s">
        <v>1363</v>
      </c>
      <c r="E1345" s="3" t="s">
        <v>1364</v>
      </c>
      <c r="F1345" s="3">
        <v>551000</v>
      </c>
      <c r="G1345" s="3">
        <v>-3160000</v>
      </c>
    </row>
    <row r="1346" spans="1:7" x14ac:dyDescent="0.2">
      <c r="A1346" s="3" t="s">
        <v>1040</v>
      </c>
      <c r="B1346" s="4">
        <v>44742</v>
      </c>
      <c r="C1346" s="3" t="s">
        <v>1148</v>
      </c>
      <c r="D1346" s="3" t="s">
        <v>1365</v>
      </c>
      <c r="E1346" s="3" t="s">
        <v>1366</v>
      </c>
      <c r="F1346" s="3">
        <v>600</v>
      </c>
      <c r="G1346" s="3">
        <v>600</v>
      </c>
    </row>
    <row r="1347" spans="1:7" x14ac:dyDescent="0.2">
      <c r="A1347" s="3" t="s">
        <v>1040</v>
      </c>
      <c r="B1347" s="4">
        <v>44742</v>
      </c>
      <c r="C1347" s="3" t="s">
        <v>1148</v>
      </c>
      <c r="D1347" s="3" t="s">
        <v>1480</v>
      </c>
      <c r="E1347" s="3" t="s">
        <v>1481</v>
      </c>
      <c r="F1347" s="3">
        <v>162675.54</v>
      </c>
      <c r="G1347" s="3">
        <v>0</v>
      </c>
    </row>
    <row r="1348" spans="1:7" x14ac:dyDescent="0.2">
      <c r="A1348" s="3" t="s">
        <v>1040</v>
      </c>
      <c r="B1348" s="4">
        <v>44742</v>
      </c>
      <c r="C1348" s="3" t="s">
        <v>1148</v>
      </c>
      <c r="D1348" s="3" t="s">
        <v>1367</v>
      </c>
      <c r="E1348" s="3" t="s">
        <v>1368</v>
      </c>
      <c r="F1348" s="3">
        <v>50000</v>
      </c>
      <c r="G1348" s="3">
        <v>0</v>
      </c>
    </row>
    <row r="1349" spans="1:7" x14ac:dyDescent="0.2">
      <c r="A1349" s="3" t="s">
        <v>1042</v>
      </c>
      <c r="B1349" s="4">
        <v>44742</v>
      </c>
      <c r="C1349" s="3" t="s">
        <v>1143</v>
      </c>
      <c r="D1349" s="3" t="s">
        <v>1460</v>
      </c>
      <c r="E1349" s="3" t="s">
        <v>1461</v>
      </c>
      <c r="F1349" s="3">
        <v>-1420041.22</v>
      </c>
      <c r="G1349" s="3">
        <v>-1430761.22</v>
      </c>
    </row>
    <row r="1350" spans="1:7" x14ac:dyDescent="0.2">
      <c r="A1350" s="3" t="s">
        <v>1037</v>
      </c>
      <c r="B1350" s="4">
        <v>44742</v>
      </c>
      <c r="C1350" s="3" t="s">
        <v>1143</v>
      </c>
      <c r="D1350" s="3" t="s">
        <v>1144</v>
      </c>
      <c r="E1350" s="3" t="s">
        <v>1145</v>
      </c>
      <c r="F1350" s="3">
        <v>-420000</v>
      </c>
      <c r="G1350" s="3">
        <v>-420000</v>
      </c>
    </row>
    <row r="1351" spans="1:7" x14ac:dyDescent="0.2">
      <c r="A1351" s="3" t="s">
        <v>1037</v>
      </c>
      <c r="B1351" s="4">
        <v>44742</v>
      </c>
      <c r="C1351" s="3" t="s">
        <v>1143</v>
      </c>
      <c r="D1351" s="3" t="s">
        <v>1146</v>
      </c>
      <c r="E1351" s="3" t="s">
        <v>1147</v>
      </c>
      <c r="F1351" s="3">
        <v>-551000</v>
      </c>
      <c r="G1351" s="3">
        <v>3160000</v>
      </c>
    </row>
    <row r="1352" spans="1:7" x14ac:dyDescent="0.2">
      <c r="A1352" s="3" t="s">
        <v>1037</v>
      </c>
      <c r="B1352" s="4">
        <v>44742</v>
      </c>
      <c r="C1352" s="3" t="s">
        <v>1143</v>
      </c>
      <c r="D1352" s="3" t="s">
        <v>1201</v>
      </c>
      <c r="E1352" s="3" t="s">
        <v>1202</v>
      </c>
      <c r="F1352" s="3">
        <v>-127000</v>
      </c>
      <c r="G1352" s="3">
        <v>-127000</v>
      </c>
    </row>
    <row r="1353" spans="1:7" x14ac:dyDescent="0.2">
      <c r="A1353" s="3" t="s">
        <v>1037</v>
      </c>
      <c r="B1353" s="4">
        <v>44742</v>
      </c>
      <c r="C1353" s="3" t="s">
        <v>1143</v>
      </c>
      <c r="D1353" s="3" t="s">
        <v>1223</v>
      </c>
      <c r="E1353" s="3" t="s">
        <v>1224</v>
      </c>
      <c r="F1353" s="3">
        <v>-45000</v>
      </c>
      <c r="G1353" s="3">
        <v>-45000</v>
      </c>
    </row>
    <row r="1354" spans="1:7" x14ac:dyDescent="0.2">
      <c r="A1354" s="3" t="s">
        <v>1037</v>
      </c>
      <c r="B1354" s="4">
        <v>44742</v>
      </c>
      <c r="C1354" s="3" t="s">
        <v>1143</v>
      </c>
      <c r="D1354" s="3" t="s">
        <v>1462</v>
      </c>
      <c r="E1354" s="3" t="s">
        <v>1463</v>
      </c>
      <c r="F1354" s="3">
        <v>1420041.22</v>
      </c>
      <c r="G1354" s="3">
        <v>1430761.22</v>
      </c>
    </row>
    <row r="1355" spans="1:7" x14ac:dyDescent="0.2">
      <c r="A1355" s="3" t="s">
        <v>1037</v>
      </c>
      <c r="B1355" s="4">
        <v>44742</v>
      </c>
      <c r="C1355" s="3" t="s">
        <v>1143</v>
      </c>
      <c r="D1355" s="3" t="s">
        <v>1484</v>
      </c>
      <c r="E1355" s="3" t="s">
        <v>1368</v>
      </c>
      <c r="F1355" s="3">
        <v>-127000</v>
      </c>
      <c r="G1355" s="3">
        <v>-127000</v>
      </c>
    </row>
    <row r="1356" spans="1:7" x14ac:dyDescent="0.2">
      <c r="A1356" s="3" t="s">
        <v>1037</v>
      </c>
      <c r="B1356" s="4">
        <v>44742</v>
      </c>
      <c r="C1356" s="3" t="s">
        <v>1143</v>
      </c>
      <c r="D1356" s="3" t="s">
        <v>1485</v>
      </c>
      <c r="E1356" s="3" t="s">
        <v>1366</v>
      </c>
      <c r="F1356" s="3">
        <v>-11000</v>
      </c>
      <c r="G1356" s="3">
        <v>-11000</v>
      </c>
    </row>
    <row r="1357" spans="1:7" x14ac:dyDescent="0.2">
      <c r="A1357" s="3" t="s">
        <v>1040</v>
      </c>
      <c r="B1357" s="4">
        <v>44742</v>
      </c>
      <c r="C1357" s="3" t="s">
        <v>1143</v>
      </c>
      <c r="D1357" s="3" t="s">
        <v>1373</v>
      </c>
      <c r="E1357" s="3" t="s">
        <v>1374</v>
      </c>
      <c r="F1357" s="3">
        <v>5201.2700000000004</v>
      </c>
      <c r="G1357" s="3">
        <v>20792.939999999999</v>
      </c>
    </row>
    <row r="1358" spans="1:7" x14ac:dyDescent="0.2">
      <c r="A1358" s="3" t="s">
        <v>1040</v>
      </c>
      <c r="B1358" s="4">
        <v>44742</v>
      </c>
      <c r="C1358" s="3" t="s">
        <v>1143</v>
      </c>
      <c r="D1358" s="3" t="s">
        <v>1375</v>
      </c>
      <c r="E1358" s="3" t="s">
        <v>1376</v>
      </c>
      <c r="F1358" s="3">
        <v>0</v>
      </c>
      <c r="G1358" s="3">
        <v>-58920.1</v>
      </c>
    </row>
    <row r="1359" spans="1:7" x14ac:dyDescent="0.2">
      <c r="A1359" s="3" t="s">
        <v>1040</v>
      </c>
      <c r="B1359" s="4">
        <v>44742</v>
      </c>
      <c r="C1359" s="3" t="s">
        <v>1148</v>
      </c>
      <c r="D1359" s="3" t="s">
        <v>1377</v>
      </c>
      <c r="E1359" s="3" t="s">
        <v>1378</v>
      </c>
      <c r="F1359" s="3">
        <v>0</v>
      </c>
      <c r="G1359" s="3">
        <v>216064.1</v>
      </c>
    </row>
    <row r="1360" spans="1:7" x14ac:dyDescent="0.2">
      <c r="A1360" s="3" t="s">
        <v>1040</v>
      </c>
      <c r="B1360" s="4">
        <v>44742</v>
      </c>
      <c r="C1360" s="3" t="s">
        <v>1148</v>
      </c>
      <c r="D1360" s="3" t="s">
        <v>1379</v>
      </c>
      <c r="E1360" s="3" t="s">
        <v>1380</v>
      </c>
      <c r="F1360" s="3">
        <v>0</v>
      </c>
      <c r="G1360" s="3">
        <v>-176453</v>
      </c>
    </row>
    <row r="1361" spans="1:7" x14ac:dyDescent="0.2">
      <c r="A1361" s="3" t="s">
        <v>1040</v>
      </c>
      <c r="B1361" s="4">
        <v>44742</v>
      </c>
      <c r="C1361" s="3" t="s">
        <v>1148</v>
      </c>
      <c r="D1361" s="3" t="s">
        <v>1381</v>
      </c>
      <c r="E1361" s="3" t="s">
        <v>1382</v>
      </c>
      <c r="F1361" s="3">
        <v>0</v>
      </c>
      <c r="G1361" s="3">
        <v>83494.91</v>
      </c>
    </row>
    <row r="1362" spans="1:7" x14ac:dyDescent="0.2">
      <c r="A1362" s="3" t="s">
        <v>1040</v>
      </c>
      <c r="B1362" s="4">
        <v>44742</v>
      </c>
      <c r="C1362" s="3" t="s">
        <v>1148</v>
      </c>
      <c r="D1362" s="3" t="s">
        <v>1383</v>
      </c>
      <c r="E1362" s="3" t="s">
        <v>1384</v>
      </c>
      <c r="F1362" s="3">
        <v>-1926.8</v>
      </c>
      <c r="G1362" s="3">
        <v>-25869.09</v>
      </c>
    </row>
    <row r="1363" spans="1:7" x14ac:dyDescent="0.2">
      <c r="A1363" s="3" t="s">
        <v>1040</v>
      </c>
      <c r="B1363" s="4">
        <v>44742</v>
      </c>
      <c r="C1363" s="3" t="s">
        <v>1148</v>
      </c>
      <c r="D1363" s="3" t="s">
        <v>1430</v>
      </c>
      <c r="E1363" s="3" t="s">
        <v>1431</v>
      </c>
      <c r="F1363" s="3">
        <v>0</v>
      </c>
      <c r="G1363" s="3">
        <v>29281.39</v>
      </c>
    </row>
    <row r="1364" spans="1:7" x14ac:dyDescent="0.2">
      <c r="A1364" s="3" t="s">
        <v>1040</v>
      </c>
      <c r="B1364" s="4">
        <v>44742</v>
      </c>
      <c r="C1364" s="3" t="s">
        <v>1148</v>
      </c>
      <c r="D1364" s="3" t="s">
        <v>1452</v>
      </c>
      <c r="E1364" s="3" t="s">
        <v>1453</v>
      </c>
      <c r="F1364" s="3">
        <v>-427.2</v>
      </c>
      <c r="G1364" s="3">
        <v>-2115.5100000000002</v>
      </c>
    </row>
    <row r="1365" spans="1:7" x14ac:dyDescent="0.2">
      <c r="A1365" s="3" t="s">
        <v>1040</v>
      </c>
      <c r="B1365" s="4">
        <v>44742</v>
      </c>
      <c r="C1365" s="3" t="s">
        <v>1148</v>
      </c>
      <c r="D1365" s="3" t="s">
        <v>1385</v>
      </c>
      <c r="E1365" s="3" t="s">
        <v>1386</v>
      </c>
      <c r="F1365" s="3">
        <v>0</v>
      </c>
      <c r="G1365" s="3">
        <v>11600</v>
      </c>
    </row>
    <row r="1366" spans="1:7" x14ac:dyDescent="0.2">
      <c r="A1366" s="3" t="s">
        <v>1040</v>
      </c>
      <c r="B1366" s="4">
        <v>44742</v>
      </c>
      <c r="C1366" s="3" t="s">
        <v>1148</v>
      </c>
      <c r="D1366" s="3" t="s">
        <v>1387</v>
      </c>
      <c r="E1366" s="3" t="s">
        <v>1388</v>
      </c>
      <c r="F1366" s="3">
        <v>-193.33</v>
      </c>
      <c r="G1366" s="3">
        <v>-1578.89</v>
      </c>
    </row>
    <row r="1367" spans="1:7" x14ac:dyDescent="0.2">
      <c r="A1367" s="3" t="s">
        <v>1037</v>
      </c>
      <c r="B1367" s="4">
        <v>44742</v>
      </c>
      <c r="C1367" s="3" t="s">
        <v>1148</v>
      </c>
      <c r="D1367" s="3" t="s">
        <v>1389</v>
      </c>
      <c r="E1367" s="3" t="s">
        <v>1390</v>
      </c>
      <c r="F1367" s="3">
        <v>0</v>
      </c>
      <c r="G1367" s="3">
        <v>874505.75</v>
      </c>
    </row>
    <row r="1368" spans="1:7" x14ac:dyDescent="0.2">
      <c r="A1368" s="3" t="s">
        <v>1037</v>
      </c>
      <c r="B1368" s="4">
        <v>44742</v>
      </c>
      <c r="C1368" s="3" t="s">
        <v>1148</v>
      </c>
      <c r="D1368" s="3" t="s">
        <v>1182</v>
      </c>
      <c r="E1368" s="3" t="s">
        <v>1183</v>
      </c>
      <c r="F1368" s="3">
        <v>0</v>
      </c>
      <c r="G1368" s="3">
        <v>26200000</v>
      </c>
    </row>
    <row r="1369" spans="1:7" x14ac:dyDescent="0.2">
      <c r="A1369" s="3" t="s">
        <v>1037</v>
      </c>
      <c r="B1369" s="4">
        <v>44742</v>
      </c>
      <c r="C1369" s="3" t="s">
        <v>1148</v>
      </c>
      <c r="D1369" s="3" t="s">
        <v>1184</v>
      </c>
      <c r="E1369" s="3" t="s">
        <v>1185</v>
      </c>
      <c r="F1369" s="3">
        <v>0</v>
      </c>
      <c r="G1369" s="3">
        <v>68427</v>
      </c>
    </row>
    <row r="1370" spans="1:7" x14ac:dyDescent="0.2">
      <c r="A1370" s="3" t="s">
        <v>1037</v>
      </c>
      <c r="B1370" s="4">
        <v>44742</v>
      </c>
      <c r="C1370" s="3" t="s">
        <v>1148</v>
      </c>
      <c r="D1370" s="3" t="s">
        <v>1186</v>
      </c>
      <c r="E1370" s="3" t="s">
        <v>1187</v>
      </c>
      <c r="F1370" s="3">
        <v>0</v>
      </c>
      <c r="G1370" s="3">
        <v>103812</v>
      </c>
    </row>
    <row r="1371" spans="1:7" x14ac:dyDescent="0.2">
      <c r="A1371" s="3" t="s">
        <v>1037</v>
      </c>
      <c r="B1371" s="4">
        <v>44742</v>
      </c>
      <c r="C1371" s="3" t="s">
        <v>1148</v>
      </c>
      <c r="D1371" s="3" t="s">
        <v>1165</v>
      </c>
      <c r="E1371" s="3" t="s">
        <v>1166</v>
      </c>
      <c r="F1371" s="3">
        <v>0</v>
      </c>
      <c r="G1371" s="3">
        <v>150780</v>
      </c>
    </row>
    <row r="1372" spans="1:7" x14ac:dyDescent="0.2">
      <c r="A1372" s="3" t="s">
        <v>1037</v>
      </c>
      <c r="B1372" s="4">
        <v>44742</v>
      </c>
      <c r="C1372" s="3" t="s">
        <v>1148</v>
      </c>
      <c r="D1372" s="3" t="s">
        <v>1464</v>
      </c>
      <c r="E1372" s="3" t="s">
        <v>1465</v>
      </c>
      <c r="F1372" s="3">
        <v>11000</v>
      </c>
      <c r="G1372" s="3">
        <v>49000</v>
      </c>
    </row>
    <row r="1373" spans="1:7" x14ac:dyDescent="0.2">
      <c r="A1373" s="3" t="s">
        <v>1037</v>
      </c>
      <c r="B1373" s="4">
        <v>44742</v>
      </c>
      <c r="C1373" s="3" t="s">
        <v>1148</v>
      </c>
      <c r="D1373" s="3" t="s">
        <v>1149</v>
      </c>
      <c r="E1373" s="3" t="s">
        <v>1150</v>
      </c>
      <c r="F1373" s="3">
        <v>425220</v>
      </c>
      <c r="G1373" s="3">
        <v>6188594.7999999998</v>
      </c>
    </row>
    <row r="1374" spans="1:7" x14ac:dyDescent="0.2">
      <c r="A1374" s="3" t="s">
        <v>1037</v>
      </c>
      <c r="B1374" s="4">
        <v>44742</v>
      </c>
      <c r="C1374" s="3" t="s">
        <v>1148</v>
      </c>
      <c r="D1374" s="3" t="s">
        <v>1231</v>
      </c>
      <c r="E1374" s="3" t="s">
        <v>1232</v>
      </c>
      <c r="F1374" s="3">
        <v>0</v>
      </c>
      <c r="G1374" s="3">
        <v>13807.78</v>
      </c>
    </row>
    <row r="1375" spans="1:7" x14ac:dyDescent="0.2">
      <c r="A1375" s="3" t="s">
        <v>1037</v>
      </c>
      <c r="B1375" s="4">
        <v>44742</v>
      </c>
      <c r="C1375" s="3" t="s">
        <v>1148</v>
      </c>
      <c r="D1375" s="3" t="s">
        <v>1170</v>
      </c>
      <c r="E1375" s="3" t="s">
        <v>1171</v>
      </c>
      <c r="F1375" s="3">
        <v>0</v>
      </c>
      <c r="G1375" s="3">
        <v>44026.09</v>
      </c>
    </row>
    <row r="1376" spans="1:7" x14ac:dyDescent="0.2">
      <c r="A1376" s="3" t="s">
        <v>1037</v>
      </c>
      <c r="B1376" s="4">
        <v>44742</v>
      </c>
      <c r="C1376" s="3" t="s">
        <v>1148</v>
      </c>
      <c r="D1376" s="3" t="s">
        <v>1172</v>
      </c>
      <c r="E1376" s="3" t="s">
        <v>1173</v>
      </c>
      <c r="F1376" s="3">
        <v>0</v>
      </c>
      <c r="G1376" s="3">
        <v>7500</v>
      </c>
    </row>
    <row r="1377" spans="1:7" x14ac:dyDescent="0.2">
      <c r="A1377" s="3" t="s">
        <v>1037</v>
      </c>
      <c r="B1377" s="4">
        <v>44742</v>
      </c>
      <c r="C1377" s="3" t="s">
        <v>1148</v>
      </c>
      <c r="D1377" s="3" t="s">
        <v>1167</v>
      </c>
      <c r="E1377" s="3" t="s">
        <v>1168</v>
      </c>
      <c r="F1377" s="3">
        <v>0</v>
      </c>
      <c r="G1377" s="3">
        <v>67400</v>
      </c>
    </row>
    <row r="1378" spans="1:7" x14ac:dyDescent="0.2">
      <c r="A1378" s="3" t="s">
        <v>1037</v>
      </c>
      <c r="B1378" s="4">
        <v>44742</v>
      </c>
      <c r="C1378" s="3" t="s">
        <v>1148</v>
      </c>
      <c r="D1378" s="3" t="s">
        <v>1454</v>
      </c>
      <c r="E1378" s="3" t="s">
        <v>1455</v>
      </c>
      <c r="F1378" s="3">
        <v>1400</v>
      </c>
      <c r="G1378" s="3">
        <v>12200</v>
      </c>
    </row>
    <row r="1379" spans="1:7" x14ac:dyDescent="0.2">
      <c r="A1379" s="3" t="s">
        <v>1037</v>
      </c>
      <c r="B1379" s="4">
        <v>44742</v>
      </c>
      <c r="C1379" s="3" t="s">
        <v>1148</v>
      </c>
      <c r="D1379" s="3" t="s">
        <v>1188</v>
      </c>
      <c r="E1379" s="3" t="s">
        <v>1189</v>
      </c>
      <c r="F1379" s="3">
        <v>0</v>
      </c>
      <c r="G1379" s="3">
        <v>15175</v>
      </c>
    </row>
    <row r="1380" spans="1:7" x14ac:dyDescent="0.2">
      <c r="A1380" s="3" t="s">
        <v>1037</v>
      </c>
      <c r="B1380" s="4">
        <v>44742</v>
      </c>
      <c r="C1380" s="3" t="s">
        <v>1148</v>
      </c>
      <c r="D1380" s="3" t="s">
        <v>1466</v>
      </c>
      <c r="E1380" s="3" t="s">
        <v>1467</v>
      </c>
      <c r="F1380" s="3">
        <v>0</v>
      </c>
      <c r="G1380" s="3">
        <v>570856.07999999996</v>
      </c>
    </row>
    <row r="1381" spans="1:7" x14ac:dyDescent="0.2">
      <c r="A1381" s="3" t="s">
        <v>1037</v>
      </c>
      <c r="B1381" s="4">
        <v>44742</v>
      </c>
      <c r="C1381" s="3" t="s">
        <v>1148</v>
      </c>
      <c r="D1381" s="3" t="s">
        <v>1151</v>
      </c>
      <c r="E1381" s="3" t="s">
        <v>1152</v>
      </c>
      <c r="F1381" s="3">
        <v>5855130.1399999997</v>
      </c>
      <c r="G1381" s="3">
        <v>13540373.529999999</v>
      </c>
    </row>
    <row r="1382" spans="1:7" x14ac:dyDescent="0.2">
      <c r="A1382" s="3" t="s">
        <v>1037</v>
      </c>
      <c r="B1382" s="4">
        <v>44742</v>
      </c>
      <c r="C1382" s="3" t="s">
        <v>1148</v>
      </c>
      <c r="D1382" s="3" t="s">
        <v>1190</v>
      </c>
      <c r="E1382" s="3" t="s">
        <v>1191</v>
      </c>
      <c r="F1382" s="3">
        <v>0</v>
      </c>
      <c r="G1382" s="3">
        <v>2376904.9900000002</v>
      </c>
    </row>
    <row r="1383" spans="1:7" x14ac:dyDescent="0.2">
      <c r="A1383" s="3" t="s">
        <v>1037</v>
      </c>
      <c r="B1383" s="4">
        <v>44742</v>
      </c>
      <c r="C1383" s="3" t="s">
        <v>1148</v>
      </c>
      <c r="D1383" s="3" t="s">
        <v>1203</v>
      </c>
      <c r="E1383" s="3" t="s">
        <v>1204</v>
      </c>
      <c r="F1383" s="3">
        <v>0</v>
      </c>
      <c r="G1383" s="3">
        <v>782608.07</v>
      </c>
    </row>
    <row r="1384" spans="1:7" x14ac:dyDescent="0.2">
      <c r="A1384" s="3" t="s">
        <v>1037</v>
      </c>
      <c r="B1384" s="4">
        <v>44742</v>
      </c>
      <c r="C1384" s="3" t="s">
        <v>1148</v>
      </c>
      <c r="D1384" s="3" t="s">
        <v>1174</v>
      </c>
      <c r="E1384" s="3" t="s">
        <v>1175</v>
      </c>
      <c r="F1384" s="3">
        <v>34000</v>
      </c>
      <c r="G1384" s="3">
        <v>163550</v>
      </c>
    </row>
    <row r="1385" spans="1:7" x14ac:dyDescent="0.2">
      <c r="A1385" s="3" t="s">
        <v>1037</v>
      </c>
      <c r="B1385" s="4">
        <v>44742</v>
      </c>
      <c r="C1385" s="3" t="s">
        <v>1148</v>
      </c>
      <c r="D1385" s="3" t="s">
        <v>1176</v>
      </c>
      <c r="E1385" s="3" t="s">
        <v>1177</v>
      </c>
      <c r="F1385" s="3">
        <v>0</v>
      </c>
      <c r="G1385" s="3">
        <v>45000</v>
      </c>
    </row>
    <row r="1386" spans="1:7" x14ac:dyDescent="0.2">
      <c r="A1386" s="3" t="s">
        <v>1037</v>
      </c>
      <c r="B1386" s="4">
        <v>44742</v>
      </c>
      <c r="C1386" s="3" t="s">
        <v>1148</v>
      </c>
      <c r="D1386" s="3" t="s">
        <v>1227</v>
      </c>
      <c r="E1386" s="3" t="s">
        <v>1228</v>
      </c>
      <c r="F1386" s="3">
        <v>6000</v>
      </c>
      <c r="G1386" s="3">
        <v>83000</v>
      </c>
    </row>
    <row r="1387" spans="1:7" x14ac:dyDescent="0.2">
      <c r="A1387" s="3" t="s">
        <v>1037</v>
      </c>
      <c r="B1387" s="4">
        <v>44742</v>
      </c>
      <c r="C1387" s="3" t="s">
        <v>1148</v>
      </c>
      <c r="D1387" s="3" t="s">
        <v>1233</v>
      </c>
      <c r="E1387" s="3" t="s">
        <v>1234</v>
      </c>
      <c r="F1387" s="3">
        <v>223707.3</v>
      </c>
      <c r="G1387" s="3">
        <v>973679.71</v>
      </c>
    </row>
    <row r="1388" spans="1:7" x14ac:dyDescent="0.2">
      <c r="A1388" s="3" t="s">
        <v>1042</v>
      </c>
      <c r="B1388" s="4">
        <v>44742</v>
      </c>
      <c r="C1388" s="3" t="s">
        <v>1148</v>
      </c>
      <c r="D1388" s="3" t="s">
        <v>1233</v>
      </c>
      <c r="E1388" s="3" t="s">
        <v>1486</v>
      </c>
      <c r="F1388" s="3">
        <v>1233261.93</v>
      </c>
      <c r="G1388" s="3">
        <v>1233261.93</v>
      </c>
    </row>
    <row r="1389" spans="1:7" x14ac:dyDescent="0.2">
      <c r="A1389" s="3" t="s">
        <v>1037</v>
      </c>
      <c r="B1389" s="4">
        <v>44742</v>
      </c>
      <c r="C1389" s="3" t="s">
        <v>1148</v>
      </c>
      <c r="D1389" s="3" t="s">
        <v>1391</v>
      </c>
      <c r="E1389" s="3" t="s">
        <v>1392</v>
      </c>
      <c r="F1389" s="3">
        <v>0</v>
      </c>
      <c r="G1389" s="3">
        <v>622274.51</v>
      </c>
    </row>
    <row r="1390" spans="1:7" x14ac:dyDescent="0.2">
      <c r="A1390" s="3" t="s">
        <v>1037</v>
      </c>
      <c r="B1390" s="4">
        <v>44742</v>
      </c>
      <c r="C1390" s="3" t="s">
        <v>1148</v>
      </c>
      <c r="D1390" s="3" t="s">
        <v>1487</v>
      </c>
      <c r="E1390" s="3" t="s">
        <v>1488</v>
      </c>
      <c r="F1390" s="3">
        <v>475734.17</v>
      </c>
      <c r="G1390" s="3">
        <v>475734.17</v>
      </c>
    </row>
    <row r="1391" spans="1:7" x14ac:dyDescent="0.2">
      <c r="A1391" s="3" t="s">
        <v>1042</v>
      </c>
      <c r="B1391" s="4">
        <v>44742</v>
      </c>
      <c r="C1391" s="3" t="s">
        <v>1148</v>
      </c>
      <c r="D1391" s="3" t="s">
        <v>1489</v>
      </c>
      <c r="E1391" s="3" t="s">
        <v>1490</v>
      </c>
      <c r="F1391" s="3">
        <v>1100</v>
      </c>
      <c r="G1391" s="3">
        <v>1100</v>
      </c>
    </row>
    <row r="1392" spans="1:7" x14ac:dyDescent="0.2">
      <c r="A1392" s="3" t="s">
        <v>1040</v>
      </c>
      <c r="B1392" s="4">
        <v>44742</v>
      </c>
      <c r="C1392" s="3" t="s">
        <v>1148</v>
      </c>
      <c r="D1392" s="3" t="s">
        <v>1393</v>
      </c>
      <c r="E1392" s="3" t="s">
        <v>1394</v>
      </c>
      <c r="F1392" s="3">
        <v>0</v>
      </c>
      <c r="G1392" s="3">
        <v>6875.45</v>
      </c>
    </row>
    <row r="1393" spans="1:7" x14ac:dyDescent="0.2">
      <c r="A1393" s="3" t="s">
        <v>1040</v>
      </c>
      <c r="B1393" s="4">
        <v>44742</v>
      </c>
      <c r="C1393" s="3" t="s">
        <v>1148</v>
      </c>
      <c r="D1393" s="3" t="s">
        <v>1395</v>
      </c>
      <c r="E1393" s="3" t="s">
        <v>1396</v>
      </c>
      <c r="F1393" s="3">
        <v>11920629.859999999</v>
      </c>
      <c r="G1393" s="3">
        <v>19575423.98</v>
      </c>
    </row>
    <row r="1394" spans="1:7" x14ac:dyDescent="0.2">
      <c r="A1394" s="3" t="s">
        <v>1040</v>
      </c>
      <c r="B1394" s="4">
        <v>44742</v>
      </c>
      <c r="C1394" s="3" t="s">
        <v>1148</v>
      </c>
      <c r="D1394" s="3" t="s">
        <v>1397</v>
      </c>
      <c r="E1394" s="3" t="s">
        <v>1398</v>
      </c>
      <c r="F1394" s="3">
        <v>-5586.53</v>
      </c>
      <c r="G1394" s="3">
        <v>27342.04</v>
      </c>
    </row>
    <row r="1395" spans="1:7" x14ac:dyDescent="0.2">
      <c r="A1395" s="3" t="s">
        <v>1037</v>
      </c>
      <c r="B1395" s="4">
        <v>44742</v>
      </c>
      <c r="C1395" s="3" t="s">
        <v>1148</v>
      </c>
      <c r="D1395" s="3" t="s">
        <v>1155</v>
      </c>
      <c r="E1395" s="3" t="s">
        <v>1156</v>
      </c>
      <c r="F1395" s="3">
        <v>3796064.73</v>
      </c>
      <c r="G1395" s="3">
        <v>5185547.3</v>
      </c>
    </row>
    <row r="1396" spans="1:7" x14ac:dyDescent="0.2">
      <c r="A1396" s="3" t="s">
        <v>1040</v>
      </c>
      <c r="B1396" s="4">
        <v>44742</v>
      </c>
      <c r="C1396" s="3" t="s">
        <v>1148</v>
      </c>
      <c r="D1396" s="3" t="s">
        <v>1155</v>
      </c>
      <c r="E1396" s="3" t="s">
        <v>1401</v>
      </c>
      <c r="F1396" s="3">
        <v>-31615.39</v>
      </c>
      <c r="G1396" s="3">
        <v>16101.64</v>
      </c>
    </row>
    <row r="1397" spans="1:7" x14ac:dyDescent="0.2">
      <c r="A1397" s="3" t="s">
        <v>1040</v>
      </c>
      <c r="B1397" s="4">
        <v>44742</v>
      </c>
      <c r="C1397" s="3" t="s">
        <v>1148</v>
      </c>
      <c r="D1397" s="3" t="s">
        <v>1403</v>
      </c>
      <c r="E1397" s="3" t="s">
        <v>1404</v>
      </c>
      <c r="F1397" s="3">
        <v>2.15</v>
      </c>
      <c r="G1397" s="3">
        <v>517.92999999999995</v>
      </c>
    </row>
    <row r="1398" spans="1:7" x14ac:dyDescent="0.2">
      <c r="A1398" s="3" t="s">
        <v>1037</v>
      </c>
      <c r="B1398" s="4">
        <v>44742</v>
      </c>
      <c r="C1398" s="3" t="s">
        <v>1148</v>
      </c>
      <c r="D1398" s="3" t="s">
        <v>1211</v>
      </c>
      <c r="E1398" s="3" t="s">
        <v>1212</v>
      </c>
      <c r="F1398" s="3">
        <v>2.92</v>
      </c>
      <c r="G1398" s="3">
        <v>796.2</v>
      </c>
    </row>
    <row r="1399" spans="1:7" x14ac:dyDescent="0.2">
      <c r="A1399" s="3" t="s">
        <v>1037</v>
      </c>
      <c r="B1399" s="4">
        <v>44742</v>
      </c>
      <c r="C1399" s="3" t="s">
        <v>1148</v>
      </c>
      <c r="D1399" s="3" t="s">
        <v>1213</v>
      </c>
      <c r="E1399" s="3" t="s">
        <v>1214</v>
      </c>
      <c r="F1399" s="3">
        <v>1659015.12</v>
      </c>
      <c r="G1399" s="3">
        <v>10022097.75</v>
      </c>
    </row>
    <row r="1400" spans="1:7" x14ac:dyDescent="0.2">
      <c r="A1400" s="3" t="s">
        <v>1037</v>
      </c>
      <c r="B1400" s="4">
        <v>44742</v>
      </c>
      <c r="C1400" s="3" t="s">
        <v>1148</v>
      </c>
      <c r="D1400" s="3" t="s">
        <v>1491</v>
      </c>
      <c r="E1400" s="3" t="s">
        <v>1492</v>
      </c>
      <c r="F1400" s="3">
        <v>500000</v>
      </c>
      <c r="G1400" s="3">
        <v>500000</v>
      </c>
    </row>
    <row r="1401" spans="1:7" x14ac:dyDescent="0.2">
      <c r="A1401" s="3" t="s">
        <v>1040</v>
      </c>
      <c r="B1401" s="4">
        <v>44742</v>
      </c>
      <c r="C1401" s="3" t="s">
        <v>1143</v>
      </c>
      <c r="D1401" s="3" t="s">
        <v>1405</v>
      </c>
      <c r="E1401" s="3" t="s">
        <v>1406</v>
      </c>
      <c r="F1401" s="3">
        <v>-0.01</v>
      </c>
      <c r="G1401" s="3">
        <v>-0.04</v>
      </c>
    </row>
    <row r="1402" spans="1:7" x14ac:dyDescent="0.2">
      <c r="A1402" s="3" t="s">
        <v>1037</v>
      </c>
      <c r="B1402" s="4">
        <v>44742</v>
      </c>
      <c r="C1402" s="3" t="s">
        <v>1143</v>
      </c>
      <c r="D1402" s="3" t="s">
        <v>1405</v>
      </c>
      <c r="E1402" s="3" t="s">
        <v>1406</v>
      </c>
      <c r="F1402" s="3">
        <v>-0.01</v>
      </c>
      <c r="G1402" s="3">
        <v>0</v>
      </c>
    </row>
    <row r="1403" spans="1:7" x14ac:dyDescent="0.2">
      <c r="A1403" s="3" t="s">
        <v>1040</v>
      </c>
      <c r="B1403" s="4">
        <v>44742</v>
      </c>
      <c r="C1403" s="3" t="s">
        <v>1143</v>
      </c>
      <c r="D1403" s="3" t="s">
        <v>1159</v>
      </c>
      <c r="E1403" s="3" t="s">
        <v>1160</v>
      </c>
      <c r="F1403" s="3">
        <v>246690.54</v>
      </c>
      <c r="G1403" s="3">
        <v>-5033705.7</v>
      </c>
    </row>
    <row r="1404" spans="1:7" x14ac:dyDescent="0.2">
      <c r="A1404" s="3" t="s">
        <v>1037</v>
      </c>
      <c r="B1404" s="4">
        <v>44742</v>
      </c>
      <c r="C1404" s="3" t="s">
        <v>1143</v>
      </c>
      <c r="D1404" s="3" t="s">
        <v>1159</v>
      </c>
      <c r="E1404" s="3" t="s">
        <v>1160</v>
      </c>
      <c r="F1404" s="3">
        <v>-14434834.460000001</v>
      </c>
      <c r="G1404" s="3">
        <v>-76416498.099999994</v>
      </c>
    </row>
    <row r="1405" spans="1:7" x14ac:dyDescent="0.2">
      <c r="A1405" s="3" t="s">
        <v>1042</v>
      </c>
      <c r="B1405" s="4">
        <v>44742</v>
      </c>
      <c r="C1405" s="3" t="s">
        <v>1143</v>
      </c>
      <c r="D1405" s="3" t="s">
        <v>1159</v>
      </c>
      <c r="E1405" s="3" t="s">
        <v>1160</v>
      </c>
      <c r="F1405" s="3">
        <v>0</v>
      </c>
      <c r="G1405" s="3">
        <v>8650</v>
      </c>
    </row>
    <row r="1406" spans="1:7" x14ac:dyDescent="0.2">
      <c r="A1406" s="3" t="s">
        <v>1040</v>
      </c>
      <c r="B1406" s="4">
        <v>44742</v>
      </c>
      <c r="C1406" s="3" t="s">
        <v>1143</v>
      </c>
      <c r="D1406" s="3" t="s">
        <v>1456</v>
      </c>
      <c r="E1406" s="3" t="s">
        <v>1457</v>
      </c>
      <c r="F1406" s="3">
        <v>0</v>
      </c>
      <c r="G1406" s="3">
        <v>1186.1300000000001</v>
      </c>
    </row>
    <row r="1407" spans="1:7" x14ac:dyDescent="0.2">
      <c r="A1407" s="3" t="s">
        <v>1040</v>
      </c>
      <c r="B1407" s="4">
        <v>44742</v>
      </c>
      <c r="C1407" s="3" t="s">
        <v>1143</v>
      </c>
      <c r="D1407" s="3" t="s">
        <v>1407</v>
      </c>
      <c r="E1407" s="3" t="s">
        <v>1408</v>
      </c>
      <c r="F1407" s="3">
        <v>0.01</v>
      </c>
      <c r="G1407" s="3">
        <v>20758.55</v>
      </c>
    </row>
    <row r="1408" spans="1:7" x14ac:dyDescent="0.2">
      <c r="A1408" s="3" t="s">
        <v>1040</v>
      </c>
      <c r="B1408" s="4">
        <v>44742</v>
      </c>
      <c r="C1408" s="3" t="s">
        <v>1143</v>
      </c>
      <c r="D1408" s="3" t="s">
        <v>1409</v>
      </c>
      <c r="E1408" s="3" t="s">
        <v>1410</v>
      </c>
      <c r="F1408" s="3">
        <v>16118.55</v>
      </c>
      <c r="G1408" s="3">
        <v>-24518.26</v>
      </c>
    </row>
    <row r="1409" spans="1:7" x14ac:dyDescent="0.2">
      <c r="A1409" s="3" t="s">
        <v>1040</v>
      </c>
      <c r="B1409" s="4">
        <v>44742</v>
      </c>
      <c r="C1409" s="3" t="s">
        <v>1143</v>
      </c>
      <c r="D1409" s="3" t="s">
        <v>1432</v>
      </c>
      <c r="E1409" s="3" t="s">
        <v>1433</v>
      </c>
      <c r="F1409" s="3">
        <v>-7435.92</v>
      </c>
      <c r="G1409" s="3">
        <v>-13413.74</v>
      </c>
    </row>
    <row r="1410" spans="1:7" x14ac:dyDescent="0.2">
      <c r="A1410" s="3" t="s">
        <v>1040</v>
      </c>
      <c r="B1410" s="4">
        <v>44742</v>
      </c>
      <c r="C1410" s="3" t="s">
        <v>1143</v>
      </c>
      <c r="D1410" s="3" t="s">
        <v>1161</v>
      </c>
      <c r="E1410" s="3" t="s">
        <v>1411</v>
      </c>
      <c r="F1410" s="3">
        <v>-1865385.49</v>
      </c>
      <c r="G1410" s="3">
        <v>-3186907.21</v>
      </c>
    </row>
    <row r="1411" spans="1:7" x14ac:dyDescent="0.2">
      <c r="A1411" s="3" t="s">
        <v>1037</v>
      </c>
      <c r="B1411" s="4">
        <v>44742</v>
      </c>
      <c r="C1411" s="3" t="s">
        <v>1143</v>
      </c>
      <c r="D1411" s="3" t="s">
        <v>1161</v>
      </c>
      <c r="E1411" s="3" t="s">
        <v>1162</v>
      </c>
      <c r="F1411" s="3">
        <v>1093178.94</v>
      </c>
      <c r="G1411" s="3">
        <v>2311440.44</v>
      </c>
    </row>
    <row r="1412" spans="1:7" x14ac:dyDescent="0.2">
      <c r="A1412" s="3" t="s">
        <v>1042</v>
      </c>
      <c r="B1412" s="4">
        <v>44742</v>
      </c>
      <c r="C1412" s="3" t="s">
        <v>1143</v>
      </c>
      <c r="D1412" s="3" t="s">
        <v>1161</v>
      </c>
      <c r="E1412" s="3" t="s">
        <v>1162</v>
      </c>
      <c r="F1412" s="3">
        <v>185079.29</v>
      </c>
      <c r="G1412" s="3">
        <v>185349.29</v>
      </c>
    </row>
    <row r="1413" spans="1:7" x14ac:dyDescent="0.2">
      <c r="A1413" s="3" t="s">
        <v>1040</v>
      </c>
      <c r="B1413" s="4">
        <v>44742</v>
      </c>
      <c r="C1413" s="3" t="s">
        <v>1143</v>
      </c>
      <c r="D1413" s="3" t="s">
        <v>1473</v>
      </c>
      <c r="E1413" s="3" t="s">
        <v>1474</v>
      </c>
      <c r="F1413" s="3">
        <v>0</v>
      </c>
      <c r="G1413" s="3">
        <v>80</v>
      </c>
    </row>
    <row r="1414" spans="1:7" x14ac:dyDescent="0.2">
      <c r="A1414" s="3" t="s">
        <v>1040</v>
      </c>
      <c r="B1414" s="4">
        <v>44742</v>
      </c>
      <c r="C1414" s="3" t="s">
        <v>1143</v>
      </c>
      <c r="D1414" s="3" t="s">
        <v>1412</v>
      </c>
      <c r="E1414" s="3" t="s">
        <v>1413</v>
      </c>
      <c r="F1414" s="3">
        <v>0</v>
      </c>
      <c r="G1414" s="3">
        <v>1869.8</v>
      </c>
    </row>
    <row r="1415" spans="1:7" x14ac:dyDescent="0.2">
      <c r="A1415" s="3" t="s">
        <v>1040</v>
      </c>
      <c r="B1415" s="4">
        <v>44742</v>
      </c>
      <c r="C1415" s="3" t="s">
        <v>1143</v>
      </c>
      <c r="D1415" s="3" t="s">
        <v>1414</v>
      </c>
      <c r="E1415" s="3" t="s">
        <v>1415</v>
      </c>
      <c r="F1415" s="3">
        <v>0</v>
      </c>
      <c r="G1415" s="3">
        <v>-254.99</v>
      </c>
    </row>
    <row r="1416" spans="1:7" x14ac:dyDescent="0.2">
      <c r="A1416" s="3" t="s">
        <v>1040</v>
      </c>
      <c r="B1416" s="4">
        <v>44773</v>
      </c>
      <c r="C1416" s="3" t="s">
        <v>1178</v>
      </c>
      <c r="D1416" s="3" t="s">
        <v>1416</v>
      </c>
      <c r="E1416" s="3" t="s">
        <v>1417</v>
      </c>
      <c r="F1416" s="3">
        <v>-6000215.8799999999</v>
      </c>
      <c r="G1416" s="3">
        <v>-17183903.199999999</v>
      </c>
    </row>
    <row r="1417" spans="1:7" x14ac:dyDescent="0.2">
      <c r="A1417" s="3" t="s">
        <v>1040</v>
      </c>
      <c r="B1417" s="4">
        <v>44773</v>
      </c>
      <c r="C1417" s="3" t="s">
        <v>1178</v>
      </c>
      <c r="D1417" s="3" t="s">
        <v>1235</v>
      </c>
      <c r="E1417" s="3" t="s">
        <v>1236</v>
      </c>
      <c r="F1417" s="3">
        <v>10393543.48</v>
      </c>
      <c r="G1417" s="3">
        <v>-12058898.93</v>
      </c>
    </row>
    <row r="1418" spans="1:7" x14ac:dyDescent="0.2">
      <c r="A1418" s="3" t="s">
        <v>1040</v>
      </c>
      <c r="B1418" s="4">
        <v>44773</v>
      </c>
      <c r="C1418" s="3" t="s">
        <v>1178</v>
      </c>
      <c r="D1418" s="3" t="s">
        <v>1475</v>
      </c>
      <c r="E1418" s="3" t="s">
        <v>1476</v>
      </c>
      <c r="F1418" s="3">
        <v>0</v>
      </c>
      <c r="G1418" s="3">
        <v>-1782369.8</v>
      </c>
    </row>
    <row r="1419" spans="1:7" x14ac:dyDescent="0.2">
      <c r="A1419" s="3" t="s">
        <v>1040</v>
      </c>
      <c r="B1419" s="4">
        <v>44773</v>
      </c>
      <c r="C1419" s="3" t="s">
        <v>1178</v>
      </c>
      <c r="D1419" s="3" t="s">
        <v>1493</v>
      </c>
      <c r="E1419" s="3" t="s">
        <v>1494</v>
      </c>
      <c r="F1419" s="3">
        <v>1616.91</v>
      </c>
      <c r="G1419" s="3">
        <v>1616.91</v>
      </c>
    </row>
    <row r="1420" spans="1:7" x14ac:dyDescent="0.2">
      <c r="A1420" s="3" t="s">
        <v>1040</v>
      </c>
      <c r="B1420" s="4">
        <v>44773</v>
      </c>
      <c r="C1420" s="3" t="s">
        <v>1178</v>
      </c>
      <c r="D1420" s="3" t="s">
        <v>1239</v>
      </c>
      <c r="E1420" s="3" t="s">
        <v>1240</v>
      </c>
      <c r="F1420" s="3">
        <v>0</v>
      </c>
      <c r="G1420" s="3">
        <v>-2839.7</v>
      </c>
    </row>
    <row r="1421" spans="1:7" x14ac:dyDescent="0.2">
      <c r="A1421" s="3" t="s">
        <v>1040</v>
      </c>
      <c r="B1421" s="4">
        <v>44773</v>
      </c>
      <c r="C1421" s="3" t="s">
        <v>1178</v>
      </c>
      <c r="D1421" s="3" t="s">
        <v>1241</v>
      </c>
      <c r="E1421" s="3" t="s">
        <v>1242</v>
      </c>
      <c r="F1421" s="3">
        <v>-3490.94</v>
      </c>
      <c r="G1421" s="3">
        <v>-17454.7</v>
      </c>
    </row>
    <row r="1422" spans="1:7" x14ac:dyDescent="0.2">
      <c r="A1422" s="3" t="s">
        <v>1037</v>
      </c>
      <c r="B1422" s="4">
        <v>44773</v>
      </c>
      <c r="C1422" s="3" t="s">
        <v>1136</v>
      </c>
      <c r="D1422" s="3" t="s">
        <v>1482</v>
      </c>
      <c r="E1422" s="3" t="s">
        <v>1483</v>
      </c>
      <c r="F1422" s="3">
        <v>0</v>
      </c>
      <c r="G1422" s="3">
        <v>86956.52</v>
      </c>
    </row>
    <row r="1423" spans="1:7" x14ac:dyDescent="0.2">
      <c r="A1423" s="3" t="s">
        <v>1040</v>
      </c>
      <c r="B1423" s="4">
        <v>44773</v>
      </c>
      <c r="C1423" s="3" t="s">
        <v>1136</v>
      </c>
      <c r="D1423" s="3" t="s">
        <v>1434</v>
      </c>
      <c r="E1423" s="3" t="s">
        <v>1435</v>
      </c>
      <c r="F1423" s="3">
        <v>0</v>
      </c>
      <c r="G1423" s="3">
        <v>957.28</v>
      </c>
    </row>
    <row r="1424" spans="1:7" x14ac:dyDescent="0.2">
      <c r="A1424" s="3" t="s">
        <v>1040</v>
      </c>
      <c r="B1424" s="4">
        <v>44773</v>
      </c>
      <c r="C1424" s="3" t="s">
        <v>1136</v>
      </c>
      <c r="D1424" s="3" t="s">
        <v>1249</v>
      </c>
      <c r="E1424" s="3" t="s">
        <v>1250</v>
      </c>
      <c r="F1424" s="3">
        <v>2144043.98</v>
      </c>
      <c r="G1424" s="3">
        <v>13716960.560000001</v>
      </c>
    </row>
    <row r="1425" spans="1:7" x14ac:dyDescent="0.2">
      <c r="A1425" s="3" t="s">
        <v>1040</v>
      </c>
      <c r="B1425" s="4">
        <v>44773</v>
      </c>
      <c r="C1425" s="3" t="s">
        <v>1136</v>
      </c>
      <c r="D1425" s="3" t="s">
        <v>1251</v>
      </c>
      <c r="E1425" s="3" t="s">
        <v>1252</v>
      </c>
      <c r="F1425" s="3">
        <v>151471.51999999999</v>
      </c>
      <c r="G1425" s="3">
        <v>730720.11</v>
      </c>
    </row>
    <row r="1426" spans="1:7" x14ac:dyDescent="0.2">
      <c r="A1426" s="3" t="s">
        <v>1040</v>
      </c>
      <c r="B1426" s="4">
        <v>44773</v>
      </c>
      <c r="C1426" s="3" t="s">
        <v>1136</v>
      </c>
      <c r="D1426" s="3" t="s">
        <v>1253</v>
      </c>
      <c r="E1426" s="3" t="s">
        <v>1254</v>
      </c>
      <c r="F1426" s="3">
        <v>5586.53</v>
      </c>
      <c r="G1426" s="3">
        <v>26572.93</v>
      </c>
    </row>
    <row r="1427" spans="1:7" x14ac:dyDescent="0.2">
      <c r="A1427" s="3" t="s">
        <v>1040</v>
      </c>
      <c r="B1427" s="4">
        <v>44773</v>
      </c>
      <c r="C1427" s="3" t="s">
        <v>1136</v>
      </c>
      <c r="D1427" s="3" t="s">
        <v>1255</v>
      </c>
      <c r="E1427" s="3" t="s">
        <v>1256</v>
      </c>
      <c r="F1427" s="3">
        <v>0</v>
      </c>
      <c r="G1427" s="3">
        <v>269.64999999999998</v>
      </c>
    </row>
    <row r="1428" spans="1:7" x14ac:dyDescent="0.2">
      <c r="A1428" s="3" t="s">
        <v>1040</v>
      </c>
      <c r="B1428" s="4">
        <v>44773</v>
      </c>
      <c r="C1428" s="3" t="s">
        <v>1136</v>
      </c>
      <c r="D1428" s="3" t="s">
        <v>1257</v>
      </c>
      <c r="E1428" s="3" t="s">
        <v>1258</v>
      </c>
      <c r="F1428" s="3">
        <v>0</v>
      </c>
      <c r="G1428" s="3">
        <v>11000</v>
      </c>
    </row>
    <row r="1429" spans="1:7" x14ac:dyDescent="0.2">
      <c r="A1429" s="3" t="s">
        <v>1040</v>
      </c>
      <c r="B1429" s="4">
        <v>44773</v>
      </c>
      <c r="C1429" s="3" t="s">
        <v>1136</v>
      </c>
      <c r="D1429" s="3" t="s">
        <v>1259</v>
      </c>
      <c r="E1429" s="3" t="s">
        <v>1260</v>
      </c>
      <c r="F1429" s="3">
        <v>4000</v>
      </c>
      <c r="G1429" s="3">
        <v>20000</v>
      </c>
    </row>
    <row r="1430" spans="1:7" x14ac:dyDescent="0.2">
      <c r="A1430" s="3" t="s">
        <v>1040</v>
      </c>
      <c r="B1430" s="4">
        <v>44773</v>
      </c>
      <c r="C1430" s="3" t="s">
        <v>1136</v>
      </c>
      <c r="D1430" s="3" t="s">
        <v>1267</v>
      </c>
      <c r="E1430" s="3" t="s">
        <v>1268</v>
      </c>
      <c r="F1430" s="3">
        <v>0</v>
      </c>
      <c r="G1430" s="3">
        <v>2473.65</v>
      </c>
    </row>
    <row r="1431" spans="1:7" x14ac:dyDescent="0.2">
      <c r="A1431" s="3" t="s">
        <v>1040</v>
      </c>
      <c r="B1431" s="4">
        <v>44773</v>
      </c>
      <c r="C1431" s="3" t="s">
        <v>1136</v>
      </c>
      <c r="D1431" s="3" t="s">
        <v>1269</v>
      </c>
      <c r="E1431" s="3" t="s">
        <v>1270</v>
      </c>
      <c r="F1431" s="3">
        <v>0</v>
      </c>
      <c r="G1431" s="3">
        <v>937.39</v>
      </c>
    </row>
    <row r="1432" spans="1:7" x14ac:dyDescent="0.2">
      <c r="A1432" s="3" t="s">
        <v>1040</v>
      </c>
      <c r="B1432" s="4">
        <v>44773</v>
      </c>
      <c r="C1432" s="3" t="s">
        <v>1136</v>
      </c>
      <c r="D1432" s="3" t="s">
        <v>1273</v>
      </c>
      <c r="E1432" s="3" t="s">
        <v>1274</v>
      </c>
      <c r="F1432" s="3">
        <v>0</v>
      </c>
      <c r="G1432" s="3">
        <v>2418.2600000000002</v>
      </c>
    </row>
    <row r="1433" spans="1:7" x14ac:dyDescent="0.2">
      <c r="A1433" s="3" t="s">
        <v>1040</v>
      </c>
      <c r="B1433" s="4">
        <v>44773</v>
      </c>
      <c r="C1433" s="3" t="s">
        <v>1136</v>
      </c>
      <c r="D1433" s="3" t="s">
        <v>1283</v>
      </c>
      <c r="E1433" s="3" t="s">
        <v>1284</v>
      </c>
      <c r="F1433" s="3">
        <v>0</v>
      </c>
      <c r="G1433" s="3">
        <v>2952.7</v>
      </c>
    </row>
    <row r="1434" spans="1:7" x14ac:dyDescent="0.2">
      <c r="A1434" s="3" t="s">
        <v>1040</v>
      </c>
      <c r="B1434" s="4">
        <v>44773</v>
      </c>
      <c r="C1434" s="3" t="s">
        <v>1136</v>
      </c>
      <c r="D1434" s="3" t="s">
        <v>1418</v>
      </c>
      <c r="E1434" s="3" t="s">
        <v>1419</v>
      </c>
      <c r="F1434" s="3">
        <v>3666477.2</v>
      </c>
      <c r="G1434" s="3">
        <v>12687055.560000001</v>
      </c>
    </row>
    <row r="1435" spans="1:7" x14ac:dyDescent="0.2">
      <c r="A1435" s="3" t="s">
        <v>1040</v>
      </c>
      <c r="B1435" s="4">
        <v>44773</v>
      </c>
      <c r="C1435" s="3" t="s">
        <v>1136</v>
      </c>
      <c r="D1435" s="3" t="s">
        <v>1420</v>
      </c>
      <c r="E1435" s="3" t="s">
        <v>1421</v>
      </c>
      <c r="F1435" s="3">
        <v>355948.88</v>
      </c>
      <c r="G1435" s="3">
        <v>1200516.05</v>
      </c>
    </row>
    <row r="1436" spans="1:7" x14ac:dyDescent="0.2">
      <c r="A1436" s="3" t="s">
        <v>1040</v>
      </c>
      <c r="B1436" s="4">
        <v>44773</v>
      </c>
      <c r="C1436" s="3" t="s">
        <v>1136</v>
      </c>
      <c r="D1436" s="3" t="s">
        <v>1422</v>
      </c>
      <c r="E1436" s="3" t="s">
        <v>1423</v>
      </c>
      <c r="F1436" s="3">
        <v>4000</v>
      </c>
      <c r="G1436" s="3">
        <v>22286.3</v>
      </c>
    </row>
    <row r="1437" spans="1:7" x14ac:dyDescent="0.2">
      <c r="A1437" s="3" t="s">
        <v>1040</v>
      </c>
      <c r="B1437" s="4">
        <v>44773</v>
      </c>
      <c r="C1437" s="3" t="s">
        <v>1136</v>
      </c>
      <c r="D1437" s="3" t="s">
        <v>1436</v>
      </c>
      <c r="E1437" s="3" t="s">
        <v>1437</v>
      </c>
      <c r="F1437" s="3">
        <v>607.83000000000004</v>
      </c>
      <c r="G1437" s="3">
        <v>2846.47</v>
      </c>
    </row>
    <row r="1438" spans="1:7" x14ac:dyDescent="0.2">
      <c r="A1438" s="3" t="s">
        <v>1040</v>
      </c>
      <c r="B1438" s="4">
        <v>44773</v>
      </c>
      <c r="C1438" s="3" t="s">
        <v>1136</v>
      </c>
      <c r="D1438" s="3" t="s">
        <v>1470</v>
      </c>
      <c r="E1438" s="3" t="s">
        <v>1471</v>
      </c>
      <c r="F1438" s="3">
        <v>11000</v>
      </c>
      <c r="G1438" s="3">
        <v>20565.22</v>
      </c>
    </row>
    <row r="1439" spans="1:7" x14ac:dyDescent="0.2">
      <c r="A1439" s="3" t="s">
        <v>1040</v>
      </c>
      <c r="B1439" s="4">
        <v>44773</v>
      </c>
      <c r="C1439" s="3" t="s">
        <v>1136</v>
      </c>
      <c r="D1439" s="3" t="s">
        <v>1495</v>
      </c>
      <c r="E1439" s="3" t="s">
        <v>1496</v>
      </c>
      <c r="F1439" s="3">
        <v>5914.78</v>
      </c>
      <c r="G1439" s="3">
        <v>5914.78</v>
      </c>
    </row>
    <row r="1440" spans="1:7" x14ac:dyDescent="0.2">
      <c r="A1440" s="3" t="s">
        <v>1040</v>
      </c>
      <c r="B1440" s="4">
        <v>44773</v>
      </c>
      <c r="C1440" s="3" t="s">
        <v>1178</v>
      </c>
      <c r="D1440" s="3" t="s">
        <v>1477</v>
      </c>
      <c r="E1440" s="3" t="s">
        <v>1478</v>
      </c>
      <c r="F1440" s="3">
        <v>-79.290000000000006</v>
      </c>
      <c r="G1440" s="3">
        <v>-82.78</v>
      </c>
    </row>
    <row r="1441" spans="1:7" x14ac:dyDescent="0.2">
      <c r="A1441" s="3" t="s">
        <v>1040</v>
      </c>
      <c r="B1441" s="4">
        <v>44773</v>
      </c>
      <c r="C1441" s="3" t="s">
        <v>1178</v>
      </c>
      <c r="D1441" s="3" t="s">
        <v>1291</v>
      </c>
      <c r="E1441" s="3" t="s">
        <v>1292</v>
      </c>
      <c r="F1441" s="3">
        <v>-2.2799999999999998</v>
      </c>
      <c r="G1441" s="3">
        <v>-10.57</v>
      </c>
    </row>
    <row r="1442" spans="1:7" x14ac:dyDescent="0.2">
      <c r="A1442" s="3" t="s">
        <v>1037</v>
      </c>
      <c r="B1442" s="4">
        <v>44773</v>
      </c>
      <c r="C1442" s="3" t="s">
        <v>1178</v>
      </c>
      <c r="D1442" s="3" t="s">
        <v>1217</v>
      </c>
      <c r="E1442" s="3" t="s">
        <v>1218</v>
      </c>
      <c r="F1442" s="3">
        <v>-50001.11</v>
      </c>
      <c r="G1442" s="3">
        <v>-171136.22</v>
      </c>
    </row>
    <row r="1443" spans="1:7" x14ac:dyDescent="0.2">
      <c r="A1443" s="3" t="s">
        <v>1040</v>
      </c>
      <c r="B1443" s="4">
        <v>44773</v>
      </c>
      <c r="C1443" s="3" t="s">
        <v>1136</v>
      </c>
      <c r="D1443" s="3" t="s">
        <v>1294</v>
      </c>
      <c r="E1443" s="3" t="s">
        <v>1056</v>
      </c>
      <c r="F1443" s="3">
        <v>0</v>
      </c>
      <c r="G1443" s="3">
        <v>10600</v>
      </c>
    </row>
    <row r="1444" spans="1:7" x14ac:dyDescent="0.2">
      <c r="A1444" s="3" t="s">
        <v>1040</v>
      </c>
      <c r="B1444" s="4">
        <v>44773</v>
      </c>
      <c r="C1444" s="3" t="s">
        <v>1136</v>
      </c>
      <c r="D1444" s="3" t="s">
        <v>1305</v>
      </c>
      <c r="E1444" s="3" t="s">
        <v>1306</v>
      </c>
      <c r="F1444" s="3">
        <v>0</v>
      </c>
      <c r="G1444" s="3">
        <v>14139.13</v>
      </c>
    </row>
    <row r="1445" spans="1:7" x14ac:dyDescent="0.2">
      <c r="A1445" s="3" t="s">
        <v>1040</v>
      </c>
      <c r="B1445" s="4">
        <v>44773</v>
      </c>
      <c r="C1445" s="3" t="s">
        <v>1136</v>
      </c>
      <c r="D1445" s="3" t="s">
        <v>1137</v>
      </c>
      <c r="E1445" s="3" t="s">
        <v>1047</v>
      </c>
      <c r="F1445" s="3">
        <v>0</v>
      </c>
      <c r="G1445" s="3">
        <v>687.5</v>
      </c>
    </row>
    <row r="1446" spans="1:7" x14ac:dyDescent="0.2">
      <c r="A1446" s="3" t="s">
        <v>1037</v>
      </c>
      <c r="B1446" s="4">
        <v>44773</v>
      </c>
      <c r="C1446" s="3" t="s">
        <v>1136</v>
      </c>
      <c r="D1446" s="3" t="s">
        <v>1137</v>
      </c>
      <c r="E1446" s="3" t="s">
        <v>1047</v>
      </c>
      <c r="F1446" s="3">
        <v>0</v>
      </c>
      <c r="G1446" s="3">
        <v>63407.86</v>
      </c>
    </row>
    <row r="1447" spans="1:7" x14ac:dyDescent="0.2">
      <c r="A1447" s="3" t="s">
        <v>1037</v>
      </c>
      <c r="B1447" s="4">
        <v>44773</v>
      </c>
      <c r="C1447" s="3" t="s">
        <v>1136</v>
      </c>
      <c r="D1447" s="3" t="s">
        <v>1229</v>
      </c>
      <c r="E1447" s="3" t="s">
        <v>1113</v>
      </c>
      <c r="F1447" s="3">
        <v>11556</v>
      </c>
      <c r="G1447" s="3">
        <v>57780</v>
      </c>
    </row>
    <row r="1448" spans="1:7" x14ac:dyDescent="0.2">
      <c r="A1448" s="3" t="s">
        <v>1040</v>
      </c>
      <c r="B1448" s="4">
        <v>44773</v>
      </c>
      <c r="C1448" s="3" t="s">
        <v>1136</v>
      </c>
      <c r="D1448" s="3" t="s">
        <v>1307</v>
      </c>
      <c r="E1448" s="3" t="s">
        <v>1055</v>
      </c>
      <c r="F1448" s="3">
        <v>0</v>
      </c>
      <c r="G1448" s="3">
        <v>137.5</v>
      </c>
    </row>
    <row r="1449" spans="1:7" x14ac:dyDescent="0.2">
      <c r="A1449" s="3" t="s">
        <v>1040</v>
      </c>
      <c r="B1449" s="4">
        <v>44773</v>
      </c>
      <c r="C1449" s="3" t="s">
        <v>1136</v>
      </c>
      <c r="D1449" s="3" t="s">
        <v>1163</v>
      </c>
      <c r="E1449" s="3" t="s">
        <v>1053</v>
      </c>
      <c r="F1449" s="3">
        <v>2943.31</v>
      </c>
      <c r="G1449" s="3">
        <v>14901.67</v>
      </c>
    </row>
    <row r="1450" spans="1:7" x14ac:dyDescent="0.2">
      <c r="A1450" s="3" t="s">
        <v>1037</v>
      </c>
      <c r="B1450" s="4">
        <v>44773</v>
      </c>
      <c r="C1450" s="3" t="s">
        <v>1136</v>
      </c>
      <c r="D1450" s="3" t="s">
        <v>1163</v>
      </c>
      <c r="E1450" s="3" t="s">
        <v>1053</v>
      </c>
      <c r="F1450" s="3">
        <v>1218.08</v>
      </c>
      <c r="G1450" s="3">
        <v>3917.75</v>
      </c>
    </row>
    <row r="1451" spans="1:7" x14ac:dyDescent="0.2">
      <c r="A1451" s="3" t="s">
        <v>1040</v>
      </c>
      <c r="B1451" s="4">
        <v>44773</v>
      </c>
      <c r="C1451" s="3" t="s">
        <v>1136</v>
      </c>
      <c r="D1451" s="3" t="s">
        <v>1308</v>
      </c>
      <c r="E1451" s="3" t="s">
        <v>1109</v>
      </c>
      <c r="F1451" s="3">
        <v>0</v>
      </c>
      <c r="G1451" s="3">
        <v>1986.89</v>
      </c>
    </row>
    <row r="1452" spans="1:7" x14ac:dyDescent="0.2">
      <c r="A1452" s="3" t="s">
        <v>1040</v>
      </c>
      <c r="B1452" s="4">
        <v>44773</v>
      </c>
      <c r="C1452" s="3" t="s">
        <v>1136</v>
      </c>
      <c r="D1452" s="3" t="s">
        <v>1309</v>
      </c>
      <c r="E1452" s="3" t="s">
        <v>1103</v>
      </c>
      <c r="F1452" s="3">
        <v>656.62</v>
      </c>
      <c r="G1452" s="3">
        <v>3260.47</v>
      </c>
    </row>
    <row r="1453" spans="1:7" x14ac:dyDescent="0.2">
      <c r="A1453" s="3" t="s">
        <v>1040</v>
      </c>
      <c r="B1453" s="4">
        <v>44773</v>
      </c>
      <c r="C1453" s="3" t="s">
        <v>1136</v>
      </c>
      <c r="D1453" s="3" t="s">
        <v>1310</v>
      </c>
      <c r="E1453" s="3" t="s">
        <v>1048</v>
      </c>
      <c r="F1453" s="3">
        <v>0</v>
      </c>
      <c r="G1453" s="3">
        <v>1308.69</v>
      </c>
    </row>
    <row r="1454" spans="1:7" x14ac:dyDescent="0.2">
      <c r="A1454" s="3" t="s">
        <v>1040</v>
      </c>
      <c r="B1454" s="4">
        <v>44773</v>
      </c>
      <c r="C1454" s="3" t="s">
        <v>1136</v>
      </c>
      <c r="D1454" s="3" t="s">
        <v>1472</v>
      </c>
      <c r="E1454" s="3" t="s">
        <v>1110</v>
      </c>
      <c r="F1454" s="3">
        <v>396</v>
      </c>
      <c r="G1454" s="3">
        <v>18779</v>
      </c>
    </row>
    <row r="1455" spans="1:7" x14ac:dyDescent="0.2">
      <c r="A1455" s="3" t="s">
        <v>1037</v>
      </c>
      <c r="B1455" s="4">
        <v>44773</v>
      </c>
      <c r="C1455" s="3" t="s">
        <v>1136</v>
      </c>
      <c r="D1455" s="3" t="s">
        <v>1219</v>
      </c>
      <c r="E1455" s="3" t="s">
        <v>1063</v>
      </c>
      <c r="F1455" s="3">
        <v>86425</v>
      </c>
      <c r="G1455" s="3">
        <v>405690.68</v>
      </c>
    </row>
    <row r="1456" spans="1:7" x14ac:dyDescent="0.2">
      <c r="A1456" s="3" t="s">
        <v>1040</v>
      </c>
      <c r="B1456" s="4">
        <v>44773</v>
      </c>
      <c r="C1456" s="3" t="s">
        <v>1136</v>
      </c>
      <c r="D1456" s="3" t="s">
        <v>1219</v>
      </c>
      <c r="E1456" s="3" t="s">
        <v>1313</v>
      </c>
      <c r="F1456" s="3">
        <v>36000</v>
      </c>
      <c r="G1456" s="3">
        <v>180000</v>
      </c>
    </row>
    <row r="1457" spans="1:7" x14ac:dyDescent="0.2">
      <c r="A1457" s="3" t="s">
        <v>1040</v>
      </c>
      <c r="B1457" s="4">
        <v>44773</v>
      </c>
      <c r="C1457" s="3" t="s">
        <v>1136</v>
      </c>
      <c r="D1457" s="3" t="s">
        <v>1316</v>
      </c>
      <c r="E1457" s="3" t="s">
        <v>1063</v>
      </c>
      <c r="F1457" s="3">
        <v>132650</v>
      </c>
      <c r="G1457" s="3">
        <v>612371.87</v>
      </c>
    </row>
    <row r="1458" spans="1:7" x14ac:dyDescent="0.2">
      <c r="A1458" s="3" t="s">
        <v>1037</v>
      </c>
      <c r="B1458" s="4">
        <v>44773</v>
      </c>
      <c r="C1458" s="3" t="s">
        <v>1136</v>
      </c>
      <c r="D1458" s="3" t="s">
        <v>1220</v>
      </c>
      <c r="E1458" s="3" t="s">
        <v>1088</v>
      </c>
      <c r="F1458" s="3">
        <v>4000</v>
      </c>
      <c r="G1458" s="3">
        <v>36000</v>
      </c>
    </row>
    <row r="1459" spans="1:7" x14ac:dyDescent="0.2">
      <c r="A1459" s="3" t="s">
        <v>1040</v>
      </c>
      <c r="B1459" s="4">
        <v>44773</v>
      </c>
      <c r="C1459" s="3" t="s">
        <v>1136</v>
      </c>
      <c r="D1459" s="3" t="s">
        <v>1317</v>
      </c>
      <c r="E1459" s="3" t="s">
        <v>1057</v>
      </c>
      <c r="F1459" s="3">
        <v>0</v>
      </c>
      <c r="G1459" s="3">
        <v>160.87</v>
      </c>
    </row>
    <row r="1460" spans="1:7" x14ac:dyDescent="0.2">
      <c r="A1460" s="3" t="s">
        <v>1040</v>
      </c>
      <c r="B1460" s="4">
        <v>44773</v>
      </c>
      <c r="C1460" s="3" t="s">
        <v>1136</v>
      </c>
      <c r="D1460" s="3" t="s">
        <v>1318</v>
      </c>
      <c r="E1460" s="3" t="s">
        <v>1083</v>
      </c>
      <c r="F1460" s="3">
        <v>1926.81</v>
      </c>
      <c r="G1460" s="3">
        <v>8654.81</v>
      </c>
    </row>
    <row r="1461" spans="1:7" x14ac:dyDescent="0.2">
      <c r="A1461" s="3" t="s">
        <v>1040</v>
      </c>
      <c r="B1461" s="4">
        <v>44773</v>
      </c>
      <c r="C1461" s="3" t="s">
        <v>1136</v>
      </c>
      <c r="D1461" s="3" t="s">
        <v>1319</v>
      </c>
      <c r="E1461" s="3" t="s">
        <v>1064</v>
      </c>
      <c r="F1461" s="3">
        <v>193.34</v>
      </c>
      <c r="G1461" s="3">
        <v>966.67</v>
      </c>
    </row>
    <row r="1462" spans="1:7" x14ac:dyDescent="0.2">
      <c r="A1462" s="3" t="s">
        <v>1040</v>
      </c>
      <c r="B1462" s="4">
        <v>44773</v>
      </c>
      <c r="C1462" s="3" t="s">
        <v>1136</v>
      </c>
      <c r="D1462" s="3" t="s">
        <v>1440</v>
      </c>
      <c r="E1462" s="3" t="s">
        <v>1441</v>
      </c>
      <c r="F1462" s="3">
        <v>39610.1</v>
      </c>
      <c r="G1462" s="3">
        <v>39610.1</v>
      </c>
    </row>
    <row r="1463" spans="1:7" x14ac:dyDescent="0.2">
      <c r="A1463" s="3" t="s">
        <v>1040</v>
      </c>
      <c r="B1463" s="4">
        <v>44773</v>
      </c>
      <c r="C1463" s="3" t="s">
        <v>1136</v>
      </c>
      <c r="D1463" s="3" t="s">
        <v>1442</v>
      </c>
      <c r="E1463" s="3" t="s">
        <v>1082</v>
      </c>
      <c r="F1463" s="3">
        <v>427.21</v>
      </c>
      <c r="G1463" s="3">
        <v>2136.0300000000002</v>
      </c>
    </row>
    <row r="1464" spans="1:7" x14ac:dyDescent="0.2">
      <c r="A1464" s="3" t="s">
        <v>1037</v>
      </c>
      <c r="B1464" s="4">
        <v>44773</v>
      </c>
      <c r="C1464" s="3" t="s">
        <v>1136</v>
      </c>
      <c r="D1464" s="3" t="s">
        <v>1197</v>
      </c>
      <c r="E1464" s="3" t="s">
        <v>1104</v>
      </c>
      <c r="F1464" s="3">
        <v>3534.69</v>
      </c>
      <c r="G1464" s="3">
        <v>13256.94</v>
      </c>
    </row>
    <row r="1465" spans="1:7" x14ac:dyDescent="0.2">
      <c r="A1465" s="3" t="s">
        <v>1040</v>
      </c>
      <c r="B1465" s="4">
        <v>44773</v>
      </c>
      <c r="C1465" s="3" t="s">
        <v>1136</v>
      </c>
      <c r="D1465" s="3" t="s">
        <v>1197</v>
      </c>
      <c r="E1465" s="3" t="s">
        <v>1074</v>
      </c>
      <c r="F1465" s="3">
        <v>5172.63</v>
      </c>
      <c r="G1465" s="3">
        <v>22918.86</v>
      </c>
    </row>
    <row r="1466" spans="1:7" x14ac:dyDescent="0.2">
      <c r="A1466" s="3" t="s">
        <v>1037</v>
      </c>
      <c r="B1466" s="4">
        <v>44773</v>
      </c>
      <c r="C1466" s="3" t="s">
        <v>1136</v>
      </c>
      <c r="D1466" s="3" t="s">
        <v>1198</v>
      </c>
      <c r="E1466" s="3" t="s">
        <v>1077</v>
      </c>
      <c r="F1466" s="3">
        <v>4380.79</v>
      </c>
      <c r="G1466" s="3">
        <v>28508.16</v>
      </c>
    </row>
    <row r="1467" spans="1:7" x14ac:dyDescent="0.2">
      <c r="A1467" s="3" t="s">
        <v>1040</v>
      </c>
      <c r="B1467" s="4">
        <v>44773</v>
      </c>
      <c r="C1467" s="3" t="s">
        <v>1136</v>
      </c>
      <c r="D1467" s="3" t="s">
        <v>1164</v>
      </c>
      <c r="E1467" s="3" t="s">
        <v>1099</v>
      </c>
      <c r="F1467" s="3">
        <v>0</v>
      </c>
      <c r="G1467" s="3">
        <v>1801.52</v>
      </c>
    </row>
    <row r="1468" spans="1:7" x14ac:dyDescent="0.2">
      <c r="A1468" s="3" t="s">
        <v>1040</v>
      </c>
      <c r="B1468" s="4">
        <v>44773</v>
      </c>
      <c r="C1468" s="3" t="s">
        <v>1136</v>
      </c>
      <c r="D1468" s="3" t="s">
        <v>1322</v>
      </c>
      <c r="E1468" s="3" t="s">
        <v>1046</v>
      </c>
      <c r="F1468" s="3">
        <v>1194.1500000000001</v>
      </c>
      <c r="G1468" s="3">
        <v>5901.31</v>
      </c>
    </row>
    <row r="1469" spans="1:7" x14ac:dyDescent="0.2">
      <c r="A1469" s="3" t="s">
        <v>1040</v>
      </c>
      <c r="B1469" s="4">
        <v>44773</v>
      </c>
      <c r="C1469" s="3" t="s">
        <v>1136</v>
      </c>
      <c r="D1469" s="3" t="s">
        <v>1323</v>
      </c>
      <c r="E1469" s="3" t="s">
        <v>1324</v>
      </c>
      <c r="F1469" s="3">
        <v>237.57</v>
      </c>
      <c r="G1469" s="3">
        <v>1187.8499999999999</v>
      </c>
    </row>
    <row r="1470" spans="1:7" x14ac:dyDescent="0.2">
      <c r="A1470" s="3" t="s">
        <v>1037</v>
      </c>
      <c r="B1470" s="4">
        <v>44773</v>
      </c>
      <c r="C1470" s="3" t="s">
        <v>1136</v>
      </c>
      <c r="D1470" s="3" t="s">
        <v>1424</v>
      </c>
      <c r="E1470" s="3" t="s">
        <v>1425</v>
      </c>
      <c r="F1470" s="3">
        <v>11.22</v>
      </c>
      <c r="G1470" s="3">
        <v>224.42</v>
      </c>
    </row>
    <row r="1471" spans="1:7" x14ac:dyDescent="0.2">
      <c r="A1471" s="3" t="s">
        <v>1037</v>
      </c>
      <c r="B1471" s="4">
        <v>44773</v>
      </c>
      <c r="C1471" s="3" t="s">
        <v>1136</v>
      </c>
      <c r="D1471" s="3" t="s">
        <v>1221</v>
      </c>
      <c r="E1471" s="3" t="s">
        <v>1071</v>
      </c>
      <c r="F1471" s="3">
        <v>52251.97</v>
      </c>
      <c r="G1471" s="3">
        <v>195916.24</v>
      </c>
    </row>
    <row r="1472" spans="1:7" x14ac:dyDescent="0.2">
      <c r="A1472" s="3" t="s">
        <v>1040</v>
      </c>
      <c r="B1472" s="4">
        <v>44773</v>
      </c>
      <c r="C1472" s="3" t="s">
        <v>1136</v>
      </c>
      <c r="D1472" s="3" t="s">
        <v>1327</v>
      </c>
      <c r="E1472" s="3" t="s">
        <v>1054</v>
      </c>
      <c r="F1472" s="3">
        <v>0</v>
      </c>
      <c r="G1472" s="3">
        <v>1200</v>
      </c>
    </row>
    <row r="1473" spans="1:7" x14ac:dyDescent="0.2">
      <c r="A1473" s="3" t="s">
        <v>1040</v>
      </c>
      <c r="B1473" s="4">
        <v>44773</v>
      </c>
      <c r="C1473" s="3" t="s">
        <v>1136</v>
      </c>
      <c r="D1473" s="3" t="s">
        <v>1169</v>
      </c>
      <c r="E1473" s="3" t="s">
        <v>1080</v>
      </c>
      <c r="F1473" s="3">
        <v>1174.0899999999999</v>
      </c>
      <c r="G1473" s="3">
        <v>6763.77</v>
      </c>
    </row>
    <row r="1474" spans="1:7" x14ac:dyDescent="0.2">
      <c r="A1474" s="3" t="s">
        <v>1040</v>
      </c>
      <c r="B1474" s="4">
        <v>44773</v>
      </c>
      <c r="C1474" s="3" t="s">
        <v>1136</v>
      </c>
      <c r="D1474" s="3" t="s">
        <v>1328</v>
      </c>
      <c r="E1474" s="3" t="s">
        <v>1066</v>
      </c>
      <c r="F1474" s="3">
        <v>620.28</v>
      </c>
      <c r="G1474" s="3">
        <v>3695.17</v>
      </c>
    </row>
    <row r="1475" spans="1:7" x14ac:dyDescent="0.2">
      <c r="A1475" s="3" t="s">
        <v>1040</v>
      </c>
      <c r="B1475" s="4">
        <v>44773</v>
      </c>
      <c r="C1475" s="3" t="s">
        <v>1136</v>
      </c>
      <c r="D1475" s="3" t="s">
        <v>1329</v>
      </c>
      <c r="E1475" s="3" t="s">
        <v>1089</v>
      </c>
      <c r="F1475" s="3">
        <v>28087.5</v>
      </c>
      <c r="G1475" s="3">
        <v>140437.5</v>
      </c>
    </row>
    <row r="1476" spans="1:7" x14ac:dyDescent="0.2">
      <c r="A1476" s="3" t="s">
        <v>1040</v>
      </c>
      <c r="B1476" s="4">
        <v>44773</v>
      </c>
      <c r="C1476" s="3" t="s">
        <v>1136</v>
      </c>
      <c r="D1476" s="3" t="s">
        <v>1199</v>
      </c>
      <c r="E1476" s="3" t="s">
        <v>1051</v>
      </c>
      <c r="F1476" s="3">
        <v>843.6</v>
      </c>
      <c r="G1476" s="3">
        <v>4218</v>
      </c>
    </row>
    <row r="1477" spans="1:7" x14ac:dyDescent="0.2">
      <c r="A1477" s="3" t="s">
        <v>1037</v>
      </c>
      <c r="B1477" s="4">
        <v>44773</v>
      </c>
      <c r="C1477" s="3" t="s">
        <v>1136</v>
      </c>
      <c r="D1477" s="3" t="s">
        <v>1199</v>
      </c>
      <c r="E1477" s="3" t="s">
        <v>1038</v>
      </c>
      <c r="F1477" s="3">
        <v>3114.7</v>
      </c>
      <c r="G1477" s="3">
        <v>15692.96</v>
      </c>
    </row>
    <row r="1478" spans="1:7" x14ac:dyDescent="0.2">
      <c r="A1478" s="3" t="s">
        <v>1040</v>
      </c>
      <c r="B1478" s="4">
        <v>44773</v>
      </c>
      <c r="C1478" s="3" t="s">
        <v>1136</v>
      </c>
      <c r="D1478" s="3" t="s">
        <v>1222</v>
      </c>
      <c r="E1478" s="3" t="s">
        <v>1043</v>
      </c>
      <c r="F1478" s="3">
        <v>871.72</v>
      </c>
      <c r="G1478" s="3">
        <v>3571.72</v>
      </c>
    </row>
    <row r="1479" spans="1:7" x14ac:dyDescent="0.2">
      <c r="A1479" s="3" t="s">
        <v>1040</v>
      </c>
      <c r="B1479" s="4">
        <v>44773</v>
      </c>
      <c r="C1479" s="3" t="s">
        <v>1136</v>
      </c>
      <c r="D1479" s="3" t="s">
        <v>1330</v>
      </c>
      <c r="E1479" s="3" t="s">
        <v>1091</v>
      </c>
      <c r="F1479" s="3">
        <v>226304.8</v>
      </c>
      <c r="G1479" s="3">
        <v>1077361.6399999999</v>
      </c>
    </row>
    <row r="1480" spans="1:7" x14ac:dyDescent="0.2">
      <c r="A1480" s="3" t="s">
        <v>1040</v>
      </c>
      <c r="B1480" s="4">
        <v>44773</v>
      </c>
      <c r="C1480" s="3" t="s">
        <v>1136</v>
      </c>
      <c r="D1480" s="3" t="s">
        <v>1333</v>
      </c>
      <c r="E1480" s="3" t="s">
        <v>1058</v>
      </c>
      <c r="F1480" s="3">
        <v>3746.27</v>
      </c>
      <c r="G1480" s="3">
        <v>3746.27</v>
      </c>
    </row>
    <row r="1481" spans="1:7" x14ac:dyDescent="0.2">
      <c r="A1481" s="3" t="s">
        <v>1040</v>
      </c>
      <c r="B1481" s="4">
        <v>44773</v>
      </c>
      <c r="C1481" s="3" t="s">
        <v>1136</v>
      </c>
      <c r="D1481" s="3" t="s">
        <v>1479</v>
      </c>
      <c r="E1481" s="3" t="s">
        <v>1072</v>
      </c>
      <c r="F1481" s="3">
        <v>164.35</v>
      </c>
      <c r="G1481" s="3">
        <v>657.4</v>
      </c>
    </row>
    <row r="1482" spans="1:7" x14ac:dyDescent="0.2">
      <c r="A1482" s="3" t="s">
        <v>1040</v>
      </c>
      <c r="B1482" s="4">
        <v>44773</v>
      </c>
      <c r="C1482" s="3" t="s">
        <v>1136</v>
      </c>
      <c r="D1482" s="3" t="s">
        <v>1334</v>
      </c>
      <c r="E1482" s="3" t="s">
        <v>1112</v>
      </c>
      <c r="F1482" s="3">
        <v>0</v>
      </c>
      <c r="G1482" s="3">
        <v>1536.96</v>
      </c>
    </row>
    <row r="1483" spans="1:7" x14ac:dyDescent="0.2">
      <c r="A1483" s="3" t="s">
        <v>1037</v>
      </c>
      <c r="B1483" s="4">
        <v>44773</v>
      </c>
      <c r="C1483" s="3" t="s">
        <v>1136</v>
      </c>
      <c r="D1483" s="3" t="s">
        <v>1181</v>
      </c>
      <c r="E1483" s="3" t="s">
        <v>1118</v>
      </c>
      <c r="F1483" s="3">
        <v>328.38</v>
      </c>
      <c r="G1483" s="3">
        <v>2942.32</v>
      </c>
    </row>
    <row r="1484" spans="1:7" x14ac:dyDescent="0.2">
      <c r="A1484" s="3" t="s">
        <v>1040</v>
      </c>
      <c r="B1484" s="4">
        <v>44773</v>
      </c>
      <c r="C1484" s="3" t="s">
        <v>1136</v>
      </c>
      <c r="D1484" s="3" t="s">
        <v>1335</v>
      </c>
      <c r="E1484" s="3" t="s">
        <v>1115</v>
      </c>
      <c r="F1484" s="3">
        <v>0</v>
      </c>
      <c r="G1484" s="3">
        <v>6800</v>
      </c>
    </row>
    <row r="1485" spans="1:7" x14ac:dyDescent="0.2">
      <c r="A1485" s="3" t="s">
        <v>1040</v>
      </c>
      <c r="B1485" s="4">
        <v>44773</v>
      </c>
      <c r="C1485" s="3" t="s">
        <v>1136</v>
      </c>
      <c r="D1485" s="3" t="s">
        <v>1336</v>
      </c>
      <c r="E1485" s="3" t="s">
        <v>1092</v>
      </c>
      <c r="F1485" s="3">
        <v>0</v>
      </c>
      <c r="G1485" s="3">
        <v>2674.5</v>
      </c>
    </row>
    <row r="1486" spans="1:7" x14ac:dyDescent="0.2">
      <c r="A1486" s="3" t="s">
        <v>1040</v>
      </c>
      <c r="B1486" s="4">
        <v>44773</v>
      </c>
      <c r="C1486" s="3" t="s">
        <v>1136</v>
      </c>
      <c r="D1486" s="3" t="s">
        <v>1337</v>
      </c>
      <c r="E1486" s="3" t="s">
        <v>1067</v>
      </c>
      <c r="F1486" s="3">
        <v>0</v>
      </c>
      <c r="G1486" s="3">
        <v>526.32000000000005</v>
      </c>
    </row>
    <row r="1487" spans="1:7" x14ac:dyDescent="0.2">
      <c r="A1487" s="3" t="s">
        <v>1040</v>
      </c>
      <c r="B1487" s="4">
        <v>44773</v>
      </c>
      <c r="C1487" s="3" t="s">
        <v>1136</v>
      </c>
      <c r="D1487" s="3" t="s">
        <v>1338</v>
      </c>
      <c r="E1487" s="3" t="s">
        <v>1097</v>
      </c>
      <c r="F1487" s="3">
        <v>686</v>
      </c>
      <c r="G1487" s="3">
        <v>2650</v>
      </c>
    </row>
    <row r="1488" spans="1:7" x14ac:dyDescent="0.2">
      <c r="A1488" s="3" t="s">
        <v>1040</v>
      </c>
      <c r="B1488" s="4">
        <v>44773</v>
      </c>
      <c r="C1488" s="3" t="s">
        <v>1136</v>
      </c>
      <c r="D1488" s="3" t="s">
        <v>1340</v>
      </c>
      <c r="E1488" s="3" t="s">
        <v>1126</v>
      </c>
      <c r="F1488" s="3">
        <v>600</v>
      </c>
      <c r="G1488" s="3">
        <v>3000</v>
      </c>
    </row>
    <row r="1489" spans="1:7" x14ac:dyDescent="0.2">
      <c r="A1489" s="3" t="s">
        <v>1040</v>
      </c>
      <c r="B1489" s="4">
        <v>44773</v>
      </c>
      <c r="C1489" s="3" t="s">
        <v>1136</v>
      </c>
      <c r="D1489" s="3" t="s">
        <v>1341</v>
      </c>
      <c r="E1489" s="3" t="s">
        <v>1060</v>
      </c>
      <c r="F1489" s="3">
        <v>363</v>
      </c>
      <c r="G1489" s="3">
        <v>1815</v>
      </c>
    </row>
    <row r="1490" spans="1:7" x14ac:dyDescent="0.2">
      <c r="A1490" s="3" t="s">
        <v>1040</v>
      </c>
      <c r="B1490" s="4">
        <v>44773</v>
      </c>
      <c r="C1490" s="3" t="s">
        <v>1136</v>
      </c>
      <c r="D1490" s="3" t="s">
        <v>1458</v>
      </c>
      <c r="E1490" s="3" t="s">
        <v>1459</v>
      </c>
      <c r="F1490" s="3">
        <v>1640</v>
      </c>
      <c r="G1490" s="3">
        <v>10485</v>
      </c>
    </row>
    <row r="1491" spans="1:7" x14ac:dyDescent="0.2">
      <c r="A1491" s="3" t="s">
        <v>1037</v>
      </c>
      <c r="B1491" s="4">
        <v>44773</v>
      </c>
      <c r="C1491" s="3" t="s">
        <v>1136</v>
      </c>
      <c r="D1491" s="3" t="s">
        <v>1200</v>
      </c>
      <c r="E1491" s="3" t="s">
        <v>1073</v>
      </c>
      <c r="F1491" s="3">
        <v>600</v>
      </c>
      <c r="G1491" s="3">
        <v>3000</v>
      </c>
    </row>
    <row r="1492" spans="1:7" x14ac:dyDescent="0.2">
      <c r="A1492" s="3" t="s">
        <v>1042</v>
      </c>
      <c r="B1492" s="4">
        <v>44773</v>
      </c>
      <c r="C1492" s="3" t="s">
        <v>1136</v>
      </c>
      <c r="D1492" s="3" t="s">
        <v>1200</v>
      </c>
      <c r="E1492" s="3" t="s">
        <v>1073</v>
      </c>
      <c r="F1492" s="3">
        <v>600</v>
      </c>
      <c r="G1492" s="3">
        <v>3000</v>
      </c>
    </row>
    <row r="1493" spans="1:7" x14ac:dyDescent="0.2">
      <c r="A1493" s="3" t="s">
        <v>1040</v>
      </c>
      <c r="B1493" s="4">
        <v>44773</v>
      </c>
      <c r="C1493" s="3" t="s">
        <v>1136</v>
      </c>
      <c r="D1493" s="3" t="s">
        <v>1342</v>
      </c>
      <c r="E1493" s="3" t="s">
        <v>1076</v>
      </c>
      <c r="F1493" s="3">
        <v>0</v>
      </c>
      <c r="G1493" s="3">
        <v>2500</v>
      </c>
    </row>
    <row r="1494" spans="1:7" x14ac:dyDescent="0.2">
      <c r="A1494" s="3" t="s">
        <v>1040</v>
      </c>
      <c r="B1494" s="4">
        <v>44773</v>
      </c>
      <c r="C1494" s="3" t="s">
        <v>1136</v>
      </c>
      <c r="D1494" s="3" t="s">
        <v>1346</v>
      </c>
      <c r="E1494" s="3" t="s">
        <v>1111</v>
      </c>
      <c r="F1494" s="3">
        <v>29871.62</v>
      </c>
      <c r="G1494" s="3">
        <v>179815.06</v>
      </c>
    </row>
    <row r="1495" spans="1:7" x14ac:dyDescent="0.2">
      <c r="A1495" s="3" t="s">
        <v>1040</v>
      </c>
      <c r="B1495" s="4">
        <v>44773</v>
      </c>
      <c r="C1495" s="3" t="s">
        <v>1136</v>
      </c>
      <c r="D1495" s="3" t="s">
        <v>1347</v>
      </c>
      <c r="E1495" s="3" t="s">
        <v>1075</v>
      </c>
      <c r="F1495" s="3">
        <v>2475.61</v>
      </c>
      <c r="G1495" s="3">
        <v>12014.87</v>
      </c>
    </row>
    <row r="1496" spans="1:7" x14ac:dyDescent="0.2">
      <c r="A1496" s="3" t="s">
        <v>1040</v>
      </c>
      <c r="B1496" s="4">
        <v>44773</v>
      </c>
      <c r="C1496" s="3" t="s">
        <v>1136</v>
      </c>
      <c r="D1496" s="3" t="s">
        <v>1348</v>
      </c>
      <c r="E1496" s="3" t="s">
        <v>1093</v>
      </c>
      <c r="F1496" s="3">
        <v>1968.41</v>
      </c>
      <c r="G1496" s="3">
        <v>8324.0300000000007</v>
      </c>
    </row>
    <row r="1497" spans="1:7" x14ac:dyDescent="0.2">
      <c r="A1497" s="3" t="s">
        <v>1040</v>
      </c>
      <c r="B1497" s="4">
        <v>44773</v>
      </c>
      <c r="C1497" s="3" t="s">
        <v>1136</v>
      </c>
      <c r="D1497" s="3" t="s">
        <v>1349</v>
      </c>
      <c r="E1497" s="3" t="s">
        <v>1098</v>
      </c>
      <c r="F1497" s="3">
        <v>1968.41</v>
      </c>
      <c r="G1497" s="3">
        <v>8324.0300000000007</v>
      </c>
    </row>
    <row r="1498" spans="1:7" x14ac:dyDescent="0.2">
      <c r="A1498" s="3" t="s">
        <v>1040</v>
      </c>
      <c r="B1498" s="4">
        <v>44773</v>
      </c>
      <c r="C1498" s="3" t="s">
        <v>1136</v>
      </c>
      <c r="D1498" s="3" t="s">
        <v>1426</v>
      </c>
      <c r="E1498" s="3" t="s">
        <v>1081</v>
      </c>
      <c r="F1498" s="3">
        <v>9644.5</v>
      </c>
      <c r="G1498" s="3">
        <v>16235.81</v>
      </c>
    </row>
    <row r="1499" spans="1:7" x14ac:dyDescent="0.2">
      <c r="A1499" s="3" t="s">
        <v>1040</v>
      </c>
      <c r="B1499" s="4">
        <v>44773</v>
      </c>
      <c r="C1499" s="3" t="s">
        <v>1136</v>
      </c>
      <c r="D1499" s="3" t="s">
        <v>1427</v>
      </c>
      <c r="E1499" s="3" t="s">
        <v>1107</v>
      </c>
      <c r="F1499" s="3">
        <v>3347.72</v>
      </c>
      <c r="G1499" s="3">
        <v>9761.0300000000007</v>
      </c>
    </row>
    <row r="1500" spans="1:7" x14ac:dyDescent="0.2">
      <c r="A1500" s="3" t="s">
        <v>1037</v>
      </c>
      <c r="B1500" s="4">
        <v>44773</v>
      </c>
      <c r="C1500" s="3" t="s">
        <v>1140</v>
      </c>
      <c r="D1500" s="3" t="s">
        <v>1141</v>
      </c>
      <c r="E1500" s="3" t="s">
        <v>1142</v>
      </c>
      <c r="F1500" s="3">
        <v>0</v>
      </c>
      <c r="G1500" s="3">
        <v>-100</v>
      </c>
    </row>
    <row r="1501" spans="1:7" x14ac:dyDescent="0.2">
      <c r="A1501" s="3" t="s">
        <v>1040</v>
      </c>
      <c r="B1501" s="4">
        <v>44773</v>
      </c>
      <c r="C1501" s="3" t="s">
        <v>1140</v>
      </c>
      <c r="D1501" s="3" t="s">
        <v>1350</v>
      </c>
      <c r="E1501" s="3" t="s">
        <v>1351</v>
      </c>
      <c r="F1501" s="3">
        <v>0</v>
      </c>
      <c r="G1501" s="3">
        <v>-120</v>
      </c>
    </row>
    <row r="1502" spans="1:7" x14ac:dyDescent="0.2">
      <c r="A1502" s="3" t="s">
        <v>1040</v>
      </c>
      <c r="B1502" s="4">
        <v>44773</v>
      </c>
      <c r="C1502" s="3" t="s">
        <v>1140</v>
      </c>
      <c r="D1502" s="3" t="s">
        <v>1352</v>
      </c>
      <c r="E1502" s="3" t="s">
        <v>1353</v>
      </c>
      <c r="F1502" s="3">
        <v>0</v>
      </c>
      <c r="G1502" s="3">
        <v>247347.05</v>
      </c>
    </row>
    <row r="1503" spans="1:7" x14ac:dyDescent="0.2">
      <c r="A1503" s="3" t="s">
        <v>1037</v>
      </c>
      <c r="B1503" s="4">
        <v>44773</v>
      </c>
      <c r="C1503" s="3" t="s">
        <v>1140</v>
      </c>
      <c r="D1503" s="3" t="s">
        <v>1352</v>
      </c>
      <c r="E1503" s="3" t="s">
        <v>1353</v>
      </c>
      <c r="F1503" s="3">
        <v>0</v>
      </c>
      <c r="G1503" s="3">
        <v>-17080353.050000001</v>
      </c>
    </row>
    <row r="1504" spans="1:7" x14ac:dyDescent="0.2">
      <c r="A1504" s="3" t="s">
        <v>1037</v>
      </c>
      <c r="B1504" s="4">
        <v>44773</v>
      </c>
      <c r="C1504" s="3" t="s">
        <v>1148</v>
      </c>
      <c r="D1504" s="3" t="s">
        <v>1209</v>
      </c>
      <c r="E1504" s="3" t="s">
        <v>1210</v>
      </c>
      <c r="F1504" s="3">
        <v>0</v>
      </c>
      <c r="G1504" s="3">
        <v>17562360.850000001</v>
      </c>
    </row>
    <row r="1505" spans="1:7" x14ac:dyDescent="0.2">
      <c r="A1505" s="3" t="s">
        <v>1040</v>
      </c>
      <c r="B1505" s="4">
        <v>44773</v>
      </c>
      <c r="C1505" s="3" t="s">
        <v>1148</v>
      </c>
      <c r="D1505" s="3" t="s">
        <v>1451</v>
      </c>
      <c r="E1505" s="3" t="s">
        <v>1145</v>
      </c>
      <c r="F1505" s="3">
        <v>200000</v>
      </c>
      <c r="G1505" s="3">
        <v>3050000</v>
      </c>
    </row>
    <row r="1506" spans="1:7" x14ac:dyDescent="0.2">
      <c r="A1506" s="3" t="s">
        <v>1040</v>
      </c>
      <c r="B1506" s="4">
        <v>44773</v>
      </c>
      <c r="C1506" s="3" t="s">
        <v>1148</v>
      </c>
      <c r="D1506" s="3" t="s">
        <v>1358</v>
      </c>
      <c r="E1506" s="3" t="s">
        <v>1359</v>
      </c>
      <c r="F1506" s="3">
        <v>75000</v>
      </c>
      <c r="G1506" s="3">
        <v>65000</v>
      </c>
    </row>
    <row r="1507" spans="1:7" x14ac:dyDescent="0.2">
      <c r="A1507" s="3" t="s">
        <v>1040</v>
      </c>
      <c r="B1507" s="4">
        <v>44773</v>
      </c>
      <c r="C1507" s="3" t="s">
        <v>1148</v>
      </c>
      <c r="D1507" s="3" t="s">
        <v>1362</v>
      </c>
      <c r="E1507" s="3" t="s">
        <v>1224</v>
      </c>
      <c r="F1507" s="3">
        <v>0</v>
      </c>
      <c r="G1507" s="3">
        <v>600</v>
      </c>
    </row>
    <row r="1508" spans="1:7" x14ac:dyDescent="0.2">
      <c r="A1508" s="3" t="s">
        <v>1040</v>
      </c>
      <c r="B1508" s="4">
        <v>44773</v>
      </c>
      <c r="C1508" s="3" t="s">
        <v>1148</v>
      </c>
      <c r="D1508" s="3" t="s">
        <v>1363</v>
      </c>
      <c r="E1508" s="3" t="s">
        <v>1364</v>
      </c>
      <c r="F1508" s="3">
        <v>-321000</v>
      </c>
      <c r="G1508" s="3">
        <v>-3481000</v>
      </c>
    </row>
    <row r="1509" spans="1:7" x14ac:dyDescent="0.2">
      <c r="A1509" s="3" t="s">
        <v>1040</v>
      </c>
      <c r="B1509" s="4">
        <v>44773</v>
      </c>
      <c r="C1509" s="3" t="s">
        <v>1148</v>
      </c>
      <c r="D1509" s="3" t="s">
        <v>1365</v>
      </c>
      <c r="E1509" s="3" t="s">
        <v>1366</v>
      </c>
      <c r="F1509" s="3">
        <v>0</v>
      </c>
      <c r="G1509" s="3">
        <v>600</v>
      </c>
    </row>
    <row r="1510" spans="1:7" x14ac:dyDescent="0.2">
      <c r="A1510" s="3" t="s">
        <v>1040</v>
      </c>
      <c r="B1510" s="4">
        <v>44773</v>
      </c>
      <c r="C1510" s="3" t="s">
        <v>1148</v>
      </c>
      <c r="D1510" s="3" t="s">
        <v>1480</v>
      </c>
      <c r="E1510" s="3" t="s">
        <v>1481</v>
      </c>
      <c r="F1510" s="3">
        <v>210000</v>
      </c>
      <c r="G1510" s="3">
        <v>210000</v>
      </c>
    </row>
    <row r="1511" spans="1:7" x14ac:dyDescent="0.2">
      <c r="A1511" s="3" t="s">
        <v>1040</v>
      </c>
      <c r="B1511" s="4">
        <v>44773</v>
      </c>
      <c r="C1511" s="3" t="s">
        <v>1148</v>
      </c>
      <c r="D1511" s="3" t="s">
        <v>1367</v>
      </c>
      <c r="E1511" s="3" t="s">
        <v>1368</v>
      </c>
      <c r="F1511" s="3">
        <v>-115000</v>
      </c>
      <c r="G1511" s="3">
        <v>-115000</v>
      </c>
    </row>
    <row r="1512" spans="1:7" x14ac:dyDescent="0.2">
      <c r="A1512" s="3" t="s">
        <v>1042</v>
      </c>
      <c r="B1512" s="4">
        <v>44773</v>
      </c>
      <c r="C1512" s="3" t="s">
        <v>1143</v>
      </c>
      <c r="D1512" s="3" t="s">
        <v>1460</v>
      </c>
      <c r="E1512" s="3" t="s">
        <v>1461</v>
      </c>
      <c r="F1512" s="3">
        <v>-690</v>
      </c>
      <c r="G1512" s="3">
        <v>-1431451.22</v>
      </c>
    </row>
    <row r="1513" spans="1:7" x14ac:dyDescent="0.2">
      <c r="A1513" s="3" t="s">
        <v>1037</v>
      </c>
      <c r="B1513" s="4">
        <v>44773</v>
      </c>
      <c r="C1513" s="3" t="s">
        <v>1143</v>
      </c>
      <c r="D1513" s="3" t="s">
        <v>1144</v>
      </c>
      <c r="E1513" s="3" t="s">
        <v>1145</v>
      </c>
      <c r="F1513" s="3">
        <v>420000</v>
      </c>
      <c r="G1513" s="3">
        <v>0</v>
      </c>
    </row>
    <row r="1514" spans="1:7" x14ac:dyDescent="0.2">
      <c r="A1514" s="3" t="s">
        <v>1037</v>
      </c>
      <c r="B1514" s="4">
        <v>44773</v>
      </c>
      <c r="C1514" s="3" t="s">
        <v>1143</v>
      </c>
      <c r="D1514" s="3" t="s">
        <v>1146</v>
      </c>
      <c r="E1514" s="3" t="s">
        <v>1147</v>
      </c>
      <c r="F1514" s="3">
        <v>321000</v>
      </c>
      <c r="G1514" s="3">
        <v>3481000</v>
      </c>
    </row>
    <row r="1515" spans="1:7" x14ac:dyDescent="0.2">
      <c r="A1515" s="3" t="s">
        <v>1037</v>
      </c>
      <c r="B1515" s="4">
        <v>44773</v>
      </c>
      <c r="C1515" s="3" t="s">
        <v>1143</v>
      </c>
      <c r="D1515" s="3" t="s">
        <v>1201</v>
      </c>
      <c r="E1515" s="3" t="s">
        <v>1202</v>
      </c>
      <c r="F1515" s="3">
        <v>127000</v>
      </c>
      <c r="G1515" s="3">
        <v>0</v>
      </c>
    </row>
    <row r="1516" spans="1:7" x14ac:dyDescent="0.2">
      <c r="A1516" s="3" t="s">
        <v>1037</v>
      </c>
      <c r="B1516" s="4">
        <v>44773</v>
      </c>
      <c r="C1516" s="3" t="s">
        <v>1143</v>
      </c>
      <c r="D1516" s="3" t="s">
        <v>1223</v>
      </c>
      <c r="E1516" s="3" t="s">
        <v>1224</v>
      </c>
      <c r="F1516" s="3">
        <v>45000</v>
      </c>
      <c r="G1516" s="3">
        <v>0</v>
      </c>
    </row>
    <row r="1517" spans="1:7" x14ac:dyDescent="0.2">
      <c r="A1517" s="3" t="s">
        <v>1037</v>
      </c>
      <c r="B1517" s="4">
        <v>44773</v>
      </c>
      <c r="C1517" s="3" t="s">
        <v>1143</v>
      </c>
      <c r="D1517" s="3" t="s">
        <v>1462</v>
      </c>
      <c r="E1517" s="3" t="s">
        <v>1463</v>
      </c>
      <c r="F1517" s="3">
        <v>690</v>
      </c>
      <c r="G1517" s="3">
        <v>1431451.22</v>
      </c>
    </row>
    <row r="1518" spans="1:7" x14ac:dyDescent="0.2">
      <c r="A1518" s="3" t="s">
        <v>1037</v>
      </c>
      <c r="B1518" s="4">
        <v>44773</v>
      </c>
      <c r="C1518" s="3" t="s">
        <v>1143</v>
      </c>
      <c r="D1518" s="3" t="s">
        <v>1484</v>
      </c>
      <c r="E1518" s="3" t="s">
        <v>1368</v>
      </c>
      <c r="F1518" s="3">
        <v>127000</v>
      </c>
      <c r="G1518" s="3">
        <v>0</v>
      </c>
    </row>
    <row r="1519" spans="1:7" x14ac:dyDescent="0.2">
      <c r="A1519" s="3" t="s">
        <v>1037</v>
      </c>
      <c r="B1519" s="4">
        <v>44773</v>
      </c>
      <c r="C1519" s="3" t="s">
        <v>1143</v>
      </c>
      <c r="D1519" s="3" t="s">
        <v>1485</v>
      </c>
      <c r="E1519" s="3" t="s">
        <v>1366</v>
      </c>
      <c r="F1519" s="3">
        <v>11000</v>
      </c>
      <c r="G1519" s="3">
        <v>0</v>
      </c>
    </row>
    <row r="1520" spans="1:7" x14ac:dyDescent="0.2">
      <c r="A1520" s="3" t="s">
        <v>1040</v>
      </c>
      <c r="B1520" s="4">
        <v>44773</v>
      </c>
      <c r="C1520" s="3" t="s">
        <v>1143</v>
      </c>
      <c r="D1520" s="3" t="s">
        <v>1373</v>
      </c>
      <c r="E1520" s="3" t="s">
        <v>1374</v>
      </c>
      <c r="F1520" s="3">
        <v>5211.74</v>
      </c>
      <c r="G1520" s="3">
        <v>26004.68</v>
      </c>
    </row>
    <row r="1521" spans="1:7" x14ac:dyDescent="0.2">
      <c r="A1521" s="3" t="s">
        <v>1040</v>
      </c>
      <c r="B1521" s="4">
        <v>44773</v>
      </c>
      <c r="C1521" s="3" t="s">
        <v>1143</v>
      </c>
      <c r="D1521" s="3" t="s">
        <v>1375</v>
      </c>
      <c r="E1521" s="3" t="s">
        <v>1376</v>
      </c>
      <c r="F1521" s="3">
        <v>0</v>
      </c>
      <c r="G1521" s="3">
        <v>-58920.1</v>
      </c>
    </row>
    <row r="1522" spans="1:7" x14ac:dyDescent="0.2">
      <c r="A1522" s="3" t="s">
        <v>1040</v>
      </c>
      <c r="B1522" s="4">
        <v>44773</v>
      </c>
      <c r="C1522" s="3" t="s">
        <v>1148</v>
      </c>
      <c r="D1522" s="3" t="s">
        <v>1377</v>
      </c>
      <c r="E1522" s="3" t="s">
        <v>1378</v>
      </c>
      <c r="F1522" s="3">
        <v>0</v>
      </c>
      <c r="G1522" s="3">
        <v>216064.1</v>
      </c>
    </row>
    <row r="1523" spans="1:7" x14ac:dyDescent="0.2">
      <c r="A1523" s="3" t="s">
        <v>1040</v>
      </c>
      <c r="B1523" s="4">
        <v>44773</v>
      </c>
      <c r="C1523" s="3" t="s">
        <v>1148</v>
      </c>
      <c r="D1523" s="3" t="s">
        <v>1379</v>
      </c>
      <c r="E1523" s="3" t="s">
        <v>1380</v>
      </c>
      <c r="F1523" s="3">
        <v>-39610.1</v>
      </c>
      <c r="G1523" s="3">
        <v>-216063.1</v>
      </c>
    </row>
    <row r="1524" spans="1:7" x14ac:dyDescent="0.2">
      <c r="A1524" s="3" t="s">
        <v>1040</v>
      </c>
      <c r="B1524" s="4">
        <v>44773</v>
      </c>
      <c r="C1524" s="3" t="s">
        <v>1148</v>
      </c>
      <c r="D1524" s="3" t="s">
        <v>1381</v>
      </c>
      <c r="E1524" s="3" t="s">
        <v>1382</v>
      </c>
      <c r="F1524" s="3">
        <v>0</v>
      </c>
      <c r="G1524" s="3">
        <v>83494.91</v>
      </c>
    </row>
    <row r="1525" spans="1:7" x14ac:dyDescent="0.2">
      <c r="A1525" s="3" t="s">
        <v>1040</v>
      </c>
      <c r="B1525" s="4">
        <v>44773</v>
      </c>
      <c r="C1525" s="3" t="s">
        <v>1148</v>
      </c>
      <c r="D1525" s="3" t="s">
        <v>1383</v>
      </c>
      <c r="E1525" s="3" t="s">
        <v>1384</v>
      </c>
      <c r="F1525" s="3">
        <v>-1926.81</v>
      </c>
      <c r="G1525" s="3">
        <v>-27795.9</v>
      </c>
    </row>
    <row r="1526" spans="1:7" x14ac:dyDescent="0.2">
      <c r="A1526" s="3" t="s">
        <v>1040</v>
      </c>
      <c r="B1526" s="4">
        <v>44773</v>
      </c>
      <c r="C1526" s="3" t="s">
        <v>1148</v>
      </c>
      <c r="D1526" s="3" t="s">
        <v>1430</v>
      </c>
      <c r="E1526" s="3" t="s">
        <v>1431</v>
      </c>
      <c r="F1526" s="3">
        <v>0</v>
      </c>
      <c r="G1526" s="3">
        <v>29281.39</v>
      </c>
    </row>
    <row r="1527" spans="1:7" x14ac:dyDescent="0.2">
      <c r="A1527" s="3" t="s">
        <v>1040</v>
      </c>
      <c r="B1527" s="4">
        <v>44773</v>
      </c>
      <c r="C1527" s="3" t="s">
        <v>1148</v>
      </c>
      <c r="D1527" s="3" t="s">
        <v>1452</v>
      </c>
      <c r="E1527" s="3" t="s">
        <v>1453</v>
      </c>
      <c r="F1527" s="3">
        <v>-427.21</v>
      </c>
      <c r="G1527" s="3">
        <v>-2542.7199999999998</v>
      </c>
    </row>
    <row r="1528" spans="1:7" x14ac:dyDescent="0.2">
      <c r="A1528" s="3" t="s">
        <v>1040</v>
      </c>
      <c r="B1528" s="4">
        <v>44773</v>
      </c>
      <c r="C1528" s="3" t="s">
        <v>1148</v>
      </c>
      <c r="D1528" s="3" t="s">
        <v>1385</v>
      </c>
      <c r="E1528" s="3" t="s">
        <v>1386</v>
      </c>
      <c r="F1528" s="3">
        <v>0</v>
      </c>
      <c r="G1528" s="3">
        <v>11600</v>
      </c>
    </row>
    <row r="1529" spans="1:7" x14ac:dyDescent="0.2">
      <c r="A1529" s="3" t="s">
        <v>1040</v>
      </c>
      <c r="B1529" s="4">
        <v>44773</v>
      </c>
      <c r="C1529" s="3" t="s">
        <v>1148</v>
      </c>
      <c r="D1529" s="3" t="s">
        <v>1387</v>
      </c>
      <c r="E1529" s="3" t="s">
        <v>1388</v>
      </c>
      <c r="F1529" s="3">
        <v>-193.34</v>
      </c>
      <c r="G1529" s="3">
        <v>-1772.23</v>
      </c>
    </row>
    <row r="1530" spans="1:7" x14ac:dyDescent="0.2">
      <c r="A1530" s="3" t="s">
        <v>1037</v>
      </c>
      <c r="B1530" s="4">
        <v>44773</v>
      </c>
      <c r="C1530" s="3" t="s">
        <v>1148</v>
      </c>
      <c r="D1530" s="3" t="s">
        <v>1389</v>
      </c>
      <c r="E1530" s="3" t="s">
        <v>1390</v>
      </c>
      <c r="F1530" s="3">
        <v>0</v>
      </c>
      <c r="G1530" s="3">
        <v>874505.75</v>
      </c>
    </row>
    <row r="1531" spans="1:7" x14ac:dyDescent="0.2">
      <c r="A1531" s="3" t="s">
        <v>1037</v>
      </c>
      <c r="B1531" s="4">
        <v>44773</v>
      </c>
      <c r="C1531" s="3" t="s">
        <v>1148</v>
      </c>
      <c r="D1531" s="3" t="s">
        <v>1182</v>
      </c>
      <c r="E1531" s="3" t="s">
        <v>1183</v>
      </c>
      <c r="F1531" s="3">
        <v>0</v>
      </c>
      <c r="G1531" s="3">
        <v>26200000</v>
      </c>
    </row>
    <row r="1532" spans="1:7" x14ac:dyDescent="0.2">
      <c r="A1532" s="3" t="s">
        <v>1037</v>
      </c>
      <c r="B1532" s="4">
        <v>44773</v>
      </c>
      <c r="C1532" s="3" t="s">
        <v>1148</v>
      </c>
      <c r="D1532" s="3" t="s">
        <v>1184</v>
      </c>
      <c r="E1532" s="3" t="s">
        <v>1185</v>
      </c>
      <c r="F1532" s="3">
        <v>0</v>
      </c>
      <c r="G1532" s="3">
        <v>68427</v>
      </c>
    </row>
    <row r="1533" spans="1:7" x14ac:dyDescent="0.2">
      <c r="A1533" s="3" t="s">
        <v>1037</v>
      </c>
      <c r="B1533" s="4">
        <v>44773</v>
      </c>
      <c r="C1533" s="3" t="s">
        <v>1148</v>
      </c>
      <c r="D1533" s="3" t="s">
        <v>1186</v>
      </c>
      <c r="E1533" s="3" t="s">
        <v>1187</v>
      </c>
      <c r="F1533" s="3">
        <v>0</v>
      </c>
      <c r="G1533" s="3">
        <v>103812</v>
      </c>
    </row>
    <row r="1534" spans="1:7" x14ac:dyDescent="0.2">
      <c r="A1534" s="3" t="s">
        <v>1037</v>
      </c>
      <c r="B1534" s="4">
        <v>44773</v>
      </c>
      <c r="C1534" s="3" t="s">
        <v>1148</v>
      </c>
      <c r="D1534" s="3" t="s">
        <v>1165</v>
      </c>
      <c r="E1534" s="3" t="s">
        <v>1166</v>
      </c>
      <c r="F1534" s="3">
        <v>0</v>
      </c>
      <c r="G1534" s="3">
        <v>150780</v>
      </c>
    </row>
    <row r="1535" spans="1:7" x14ac:dyDescent="0.2">
      <c r="A1535" s="3" t="s">
        <v>1037</v>
      </c>
      <c r="B1535" s="4">
        <v>44773</v>
      </c>
      <c r="C1535" s="3" t="s">
        <v>1148</v>
      </c>
      <c r="D1535" s="3" t="s">
        <v>1464</v>
      </c>
      <c r="E1535" s="3" t="s">
        <v>1465</v>
      </c>
      <c r="F1535" s="3">
        <v>11000</v>
      </c>
      <c r="G1535" s="3">
        <v>60000</v>
      </c>
    </row>
    <row r="1536" spans="1:7" x14ac:dyDescent="0.2">
      <c r="A1536" s="3" t="s">
        <v>1037</v>
      </c>
      <c r="B1536" s="4">
        <v>44773</v>
      </c>
      <c r="C1536" s="3" t="s">
        <v>1148</v>
      </c>
      <c r="D1536" s="3" t="s">
        <v>1149</v>
      </c>
      <c r="E1536" s="3" t="s">
        <v>1150</v>
      </c>
      <c r="F1536" s="3">
        <v>452354</v>
      </c>
      <c r="G1536" s="3">
        <v>6640948.7999999998</v>
      </c>
    </row>
    <row r="1537" spans="1:7" x14ac:dyDescent="0.2">
      <c r="A1537" s="3" t="s">
        <v>1037</v>
      </c>
      <c r="B1537" s="4">
        <v>44773</v>
      </c>
      <c r="C1537" s="3" t="s">
        <v>1148</v>
      </c>
      <c r="D1537" s="3" t="s">
        <v>1231</v>
      </c>
      <c r="E1537" s="3" t="s">
        <v>1232</v>
      </c>
      <c r="F1537" s="3">
        <v>0</v>
      </c>
      <c r="G1537" s="3">
        <v>13807.78</v>
      </c>
    </row>
    <row r="1538" spans="1:7" x14ac:dyDescent="0.2">
      <c r="A1538" s="3" t="s">
        <v>1037</v>
      </c>
      <c r="B1538" s="4">
        <v>44773</v>
      </c>
      <c r="C1538" s="3" t="s">
        <v>1148</v>
      </c>
      <c r="D1538" s="3" t="s">
        <v>1170</v>
      </c>
      <c r="E1538" s="3" t="s">
        <v>1171</v>
      </c>
      <c r="F1538" s="3">
        <v>0</v>
      </c>
      <c r="G1538" s="3">
        <v>44026.09</v>
      </c>
    </row>
    <row r="1539" spans="1:7" x14ac:dyDescent="0.2">
      <c r="A1539" s="3" t="s">
        <v>1037</v>
      </c>
      <c r="B1539" s="4">
        <v>44773</v>
      </c>
      <c r="C1539" s="3" t="s">
        <v>1148</v>
      </c>
      <c r="D1539" s="3" t="s">
        <v>1172</v>
      </c>
      <c r="E1539" s="3" t="s">
        <v>1173</v>
      </c>
      <c r="F1539" s="3">
        <v>0</v>
      </c>
      <c r="G1539" s="3">
        <v>7500</v>
      </c>
    </row>
    <row r="1540" spans="1:7" x14ac:dyDescent="0.2">
      <c r="A1540" s="3" t="s">
        <v>1037</v>
      </c>
      <c r="B1540" s="4">
        <v>44773</v>
      </c>
      <c r="C1540" s="3" t="s">
        <v>1148</v>
      </c>
      <c r="D1540" s="3" t="s">
        <v>1167</v>
      </c>
      <c r="E1540" s="3" t="s">
        <v>1168</v>
      </c>
      <c r="F1540" s="3">
        <v>0</v>
      </c>
      <c r="G1540" s="3">
        <v>67400</v>
      </c>
    </row>
    <row r="1541" spans="1:7" x14ac:dyDescent="0.2">
      <c r="A1541" s="3" t="s">
        <v>1037</v>
      </c>
      <c r="B1541" s="4">
        <v>44773</v>
      </c>
      <c r="C1541" s="3" t="s">
        <v>1148</v>
      </c>
      <c r="D1541" s="3" t="s">
        <v>1454</v>
      </c>
      <c r="E1541" s="3" t="s">
        <v>1455</v>
      </c>
      <c r="F1541" s="3">
        <v>1400</v>
      </c>
      <c r="G1541" s="3">
        <v>13600</v>
      </c>
    </row>
    <row r="1542" spans="1:7" x14ac:dyDescent="0.2">
      <c r="A1542" s="3" t="s">
        <v>1037</v>
      </c>
      <c r="B1542" s="4">
        <v>44773</v>
      </c>
      <c r="C1542" s="3" t="s">
        <v>1148</v>
      </c>
      <c r="D1542" s="3" t="s">
        <v>1188</v>
      </c>
      <c r="E1542" s="3" t="s">
        <v>1189</v>
      </c>
      <c r="F1542" s="3">
        <v>0</v>
      </c>
      <c r="G1542" s="3">
        <v>15175</v>
      </c>
    </row>
    <row r="1543" spans="1:7" x14ac:dyDescent="0.2">
      <c r="A1543" s="3" t="s">
        <v>1037</v>
      </c>
      <c r="B1543" s="4">
        <v>44773</v>
      </c>
      <c r="C1543" s="3" t="s">
        <v>1148</v>
      </c>
      <c r="D1543" s="3" t="s">
        <v>1466</v>
      </c>
      <c r="E1543" s="3" t="s">
        <v>1467</v>
      </c>
      <c r="F1543" s="3">
        <v>0</v>
      </c>
      <c r="G1543" s="3">
        <v>570856.07999999996</v>
      </c>
    </row>
    <row r="1544" spans="1:7" x14ac:dyDescent="0.2">
      <c r="A1544" s="3" t="s">
        <v>1037</v>
      </c>
      <c r="B1544" s="4">
        <v>44773</v>
      </c>
      <c r="C1544" s="3" t="s">
        <v>1148</v>
      </c>
      <c r="D1544" s="3" t="s">
        <v>1151</v>
      </c>
      <c r="E1544" s="3" t="s">
        <v>1152</v>
      </c>
      <c r="F1544" s="3">
        <v>6000215.8799999999</v>
      </c>
      <c r="G1544" s="3">
        <v>19540589.41</v>
      </c>
    </row>
    <row r="1545" spans="1:7" x14ac:dyDescent="0.2">
      <c r="A1545" s="3" t="s">
        <v>1037</v>
      </c>
      <c r="B1545" s="4">
        <v>44773</v>
      </c>
      <c r="C1545" s="3" t="s">
        <v>1148</v>
      </c>
      <c r="D1545" s="3" t="s">
        <v>1190</v>
      </c>
      <c r="E1545" s="3" t="s">
        <v>1191</v>
      </c>
      <c r="F1545" s="3">
        <v>256521.74</v>
      </c>
      <c r="G1545" s="3">
        <v>2633426.73</v>
      </c>
    </row>
    <row r="1546" spans="1:7" x14ac:dyDescent="0.2">
      <c r="A1546" s="3" t="s">
        <v>1037</v>
      </c>
      <c r="B1546" s="4">
        <v>44773</v>
      </c>
      <c r="C1546" s="3" t="s">
        <v>1148</v>
      </c>
      <c r="D1546" s="3" t="s">
        <v>1203</v>
      </c>
      <c r="E1546" s="3" t="s">
        <v>1204</v>
      </c>
      <c r="F1546" s="3">
        <v>0</v>
      </c>
      <c r="G1546" s="3">
        <v>782608.07</v>
      </c>
    </row>
    <row r="1547" spans="1:7" x14ac:dyDescent="0.2">
      <c r="A1547" s="3" t="s">
        <v>1037</v>
      </c>
      <c r="B1547" s="4">
        <v>44773</v>
      </c>
      <c r="C1547" s="3" t="s">
        <v>1148</v>
      </c>
      <c r="D1547" s="3" t="s">
        <v>1174</v>
      </c>
      <c r="E1547" s="3" t="s">
        <v>1175</v>
      </c>
      <c r="F1547" s="3">
        <v>0</v>
      </c>
      <c r="G1547" s="3">
        <v>163550</v>
      </c>
    </row>
    <row r="1548" spans="1:7" x14ac:dyDescent="0.2">
      <c r="A1548" s="3" t="s">
        <v>1037</v>
      </c>
      <c r="B1548" s="4">
        <v>44773</v>
      </c>
      <c r="C1548" s="3" t="s">
        <v>1148</v>
      </c>
      <c r="D1548" s="3" t="s">
        <v>1176</v>
      </c>
      <c r="E1548" s="3" t="s">
        <v>1177</v>
      </c>
      <c r="F1548" s="3">
        <v>0</v>
      </c>
      <c r="G1548" s="3">
        <v>45000</v>
      </c>
    </row>
    <row r="1549" spans="1:7" x14ac:dyDescent="0.2">
      <c r="A1549" s="3" t="s">
        <v>1037</v>
      </c>
      <c r="B1549" s="4">
        <v>44773</v>
      </c>
      <c r="C1549" s="3" t="s">
        <v>1148</v>
      </c>
      <c r="D1549" s="3" t="s">
        <v>1227</v>
      </c>
      <c r="E1549" s="3" t="s">
        <v>1228</v>
      </c>
      <c r="F1549" s="3">
        <v>6000</v>
      </c>
      <c r="G1549" s="3">
        <v>89000</v>
      </c>
    </row>
    <row r="1550" spans="1:7" x14ac:dyDescent="0.2">
      <c r="A1550" s="3" t="s">
        <v>1037</v>
      </c>
      <c r="B1550" s="4">
        <v>44773</v>
      </c>
      <c r="C1550" s="3" t="s">
        <v>1148</v>
      </c>
      <c r="D1550" s="3" t="s">
        <v>1233</v>
      </c>
      <c r="E1550" s="3" t="s">
        <v>1234</v>
      </c>
      <c r="F1550" s="3">
        <v>28086.78</v>
      </c>
      <c r="G1550" s="3">
        <v>1001766.49</v>
      </c>
    </row>
    <row r="1551" spans="1:7" x14ac:dyDescent="0.2">
      <c r="A1551" s="3" t="s">
        <v>1042</v>
      </c>
      <c r="B1551" s="4">
        <v>44773</v>
      </c>
      <c r="C1551" s="3" t="s">
        <v>1148</v>
      </c>
      <c r="D1551" s="3" t="s">
        <v>1233</v>
      </c>
      <c r="E1551" s="3" t="s">
        <v>1486</v>
      </c>
      <c r="F1551" s="3">
        <v>0</v>
      </c>
      <c r="G1551" s="3">
        <v>1233261.93</v>
      </c>
    </row>
    <row r="1552" spans="1:7" x14ac:dyDescent="0.2">
      <c r="A1552" s="3" t="s">
        <v>1037</v>
      </c>
      <c r="B1552" s="4">
        <v>44773</v>
      </c>
      <c r="C1552" s="3" t="s">
        <v>1148</v>
      </c>
      <c r="D1552" s="3" t="s">
        <v>1391</v>
      </c>
      <c r="E1552" s="3" t="s">
        <v>1392</v>
      </c>
      <c r="F1552" s="3">
        <v>0</v>
      </c>
      <c r="G1552" s="3">
        <v>622274.51</v>
      </c>
    </row>
    <row r="1553" spans="1:7" x14ac:dyDescent="0.2">
      <c r="A1553" s="3" t="s">
        <v>1037</v>
      </c>
      <c r="B1553" s="4">
        <v>44773</v>
      </c>
      <c r="C1553" s="3" t="s">
        <v>1148</v>
      </c>
      <c r="D1553" s="3" t="s">
        <v>1487</v>
      </c>
      <c r="E1553" s="3" t="s">
        <v>1488</v>
      </c>
      <c r="F1553" s="3">
        <v>222074.07</v>
      </c>
      <c r="G1553" s="3">
        <v>697808.24</v>
      </c>
    </row>
    <row r="1554" spans="1:7" x14ac:dyDescent="0.2">
      <c r="A1554" s="3" t="s">
        <v>1042</v>
      </c>
      <c r="B1554" s="4">
        <v>44773</v>
      </c>
      <c r="C1554" s="3" t="s">
        <v>1148</v>
      </c>
      <c r="D1554" s="3" t="s">
        <v>1489</v>
      </c>
      <c r="E1554" s="3" t="s">
        <v>1490</v>
      </c>
      <c r="F1554" s="3">
        <v>7400</v>
      </c>
      <c r="G1554" s="3">
        <v>8500</v>
      </c>
    </row>
    <row r="1555" spans="1:7" x14ac:dyDescent="0.2">
      <c r="A1555" s="3" t="s">
        <v>1037</v>
      </c>
      <c r="B1555" s="4">
        <v>44773</v>
      </c>
      <c r="C1555" s="3" t="s">
        <v>1148</v>
      </c>
      <c r="D1555" s="3" t="s">
        <v>1497</v>
      </c>
      <c r="E1555" s="3" t="s">
        <v>1498</v>
      </c>
      <c r="F1555" s="3">
        <v>3023829.42</v>
      </c>
      <c r="G1555" s="3">
        <v>3023829.42</v>
      </c>
    </row>
    <row r="1556" spans="1:7" x14ac:dyDescent="0.2">
      <c r="A1556" s="3" t="s">
        <v>1040</v>
      </c>
      <c r="B1556" s="4">
        <v>44773</v>
      </c>
      <c r="C1556" s="3" t="s">
        <v>1148</v>
      </c>
      <c r="D1556" s="3" t="s">
        <v>1393</v>
      </c>
      <c r="E1556" s="3" t="s">
        <v>1394</v>
      </c>
      <c r="F1556" s="3">
        <v>0</v>
      </c>
      <c r="G1556" s="3">
        <v>6875.45</v>
      </c>
    </row>
    <row r="1557" spans="1:7" x14ac:dyDescent="0.2">
      <c r="A1557" s="3" t="s">
        <v>1040</v>
      </c>
      <c r="B1557" s="4">
        <v>44773</v>
      </c>
      <c r="C1557" s="3" t="s">
        <v>1148</v>
      </c>
      <c r="D1557" s="3" t="s">
        <v>1395</v>
      </c>
      <c r="E1557" s="3" t="s">
        <v>1396</v>
      </c>
      <c r="F1557" s="3">
        <v>-14232326.73</v>
      </c>
      <c r="G1557" s="3">
        <v>5343097.25</v>
      </c>
    </row>
    <row r="1558" spans="1:7" x14ac:dyDescent="0.2">
      <c r="A1558" s="3" t="s">
        <v>1040</v>
      </c>
      <c r="B1558" s="4">
        <v>44773</v>
      </c>
      <c r="C1558" s="3" t="s">
        <v>1148</v>
      </c>
      <c r="D1558" s="3" t="s">
        <v>1397</v>
      </c>
      <c r="E1558" s="3" t="s">
        <v>1398</v>
      </c>
      <c r="F1558" s="3">
        <v>-5586.53</v>
      </c>
      <c r="G1558" s="3">
        <v>21755.51</v>
      </c>
    </row>
    <row r="1559" spans="1:7" x14ac:dyDescent="0.2">
      <c r="A1559" s="3" t="s">
        <v>1037</v>
      </c>
      <c r="B1559" s="4">
        <v>44773</v>
      </c>
      <c r="C1559" s="3" t="s">
        <v>1148</v>
      </c>
      <c r="D1559" s="3" t="s">
        <v>1155</v>
      </c>
      <c r="E1559" s="3" t="s">
        <v>1156</v>
      </c>
      <c r="F1559" s="3">
        <v>-5169262.1100000003</v>
      </c>
      <c r="G1559" s="3">
        <v>16285.19</v>
      </c>
    </row>
    <row r="1560" spans="1:7" x14ac:dyDescent="0.2">
      <c r="A1560" s="3" t="s">
        <v>1040</v>
      </c>
      <c r="B1560" s="4">
        <v>44773</v>
      </c>
      <c r="C1560" s="3" t="s">
        <v>1148</v>
      </c>
      <c r="D1560" s="3" t="s">
        <v>1155</v>
      </c>
      <c r="E1560" s="3" t="s">
        <v>1401</v>
      </c>
      <c r="F1560" s="3">
        <v>104808.67</v>
      </c>
      <c r="G1560" s="3">
        <v>120910.31</v>
      </c>
    </row>
    <row r="1561" spans="1:7" x14ac:dyDescent="0.2">
      <c r="A1561" s="3" t="s">
        <v>1040</v>
      </c>
      <c r="B1561" s="4">
        <v>44773</v>
      </c>
      <c r="C1561" s="3" t="s">
        <v>1148</v>
      </c>
      <c r="D1561" s="3" t="s">
        <v>1403</v>
      </c>
      <c r="E1561" s="3" t="s">
        <v>1404</v>
      </c>
      <c r="F1561" s="3">
        <v>2.2799999999999998</v>
      </c>
      <c r="G1561" s="3">
        <v>520.21</v>
      </c>
    </row>
    <row r="1562" spans="1:7" x14ac:dyDescent="0.2">
      <c r="A1562" s="3" t="s">
        <v>1037</v>
      </c>
      <c r="B1562" s="4">
        <v>44773</v>
      </c>
      <c r="C1562" s="3" t="s">
        <v>1148</v>
      </c>
      <c r="D1562" s="3" t="s">
        <v>1211</v>
      </c>
      <c r="E1562" s="3" t="s">
        <v>1212</v>
      </c>
      <c r="F1562" s="3">
        <v>3.12</v>
      </c>
      <c r="G1562" s="3">
        <v>799.32</v>
      </c>
    </row>
    <row r="1563" spans="1:7" x14ac:dyDescent="0.2">
      <c r="A1563" s="3" t="s">
        <v>1037</v>
      </c>
      <c r="B1563" s="4">
        <v>44773</v>
      </c>
      <c r="C1563" s="3" t="s">
        <v>1148</v>
      </c>
      <c r="D1563" s="3" t="s">
        <v>1213</v>
      </c>
      <c r="E1563" s="3" t="s">
        <v>1214</v>
      </c>
      <c r="F1563" s="3">
        <v>2702937.81</v>
      </c>
      <c r="G1563" s="3">
        <v>12725035.560000001</v>
      </c>
    </row>
    <row r="1564" spans="1:7" x14ac:dyDescent="0.2">
      <c r="A1564" s="3" t="s">
        <v>1037</v>
      </c>
      <c r="B1564" s="4">
        <v>44773</v>
      </c>
      <c r="C1564" s="3" t="s">
        <v>1148</v>
      </c>
      <c r="D1564" s="3" t="s">
        <v>1491</v>
      </c>
      <c r="E1564" s="3" t="s">
        <v>1492</v>
      </c>
      <c r="F1564" s="3">
        <v>-500000</v>
      </c>
      <c r="G1564" s="3">
        <v>0</v>
      </c>
    </row>
    <row r="1565" spans="1:7" x14ac:dyDescent="0.2">
      <c r="A1565" s="3" t="s">
        <v>1040</v>
      </c>
      <c r="B1565" s="4">
        <v>44773</v>
      </c>
      <c r="C1565" s="3" t="s">
        <v>1143</v>
      </c>
      <c r="D1565" s="3" t="s">
        <v>1405</v>
      </c>
      <c r="E1565" s="3" t="s">
        <v>1406</v>
      </c>
      <c r="F1565" s="3">
        <v>0</v>
      </c>
      <c r="G1565" s="3">
        <v>-0.04</v>
      </c>
    </row>
    <row r="1566" spans="1:7" x14ac:dyDescent="0.2">
      <c r="A1566" s="3" t="s">
        <v>1040</v>
      </c>
      <c r="B1566" s="4">
        <v>44773</v>
      </c>
      <c r="C1566" s="3" t="s">
        <v>1143</v>
      </c>
      <c r="D1566" s="3" t="s">
        <v>1159</v>
      </c>
      <c r="E1566" s="3" t="s">
        <v>1160</v>
      </c>
      <c r="F1566" s="3">
        <v>1427893.15</v>
      </c>
      <c r="G1566" s="3">
        <v>-3605812.55</v>
      </c>
    </row>
    <row r="1567" spans="1:7" x14ac:dyDescent="0.2">
      <c r="A1567" s="3" t="s">
        <v>1037</v>
      </c>
      <c r="B1567" s="4">
        <v>44773</v>
      </c>
      <c r="C1567" s="3" t="s">
        <v>1143</v>
      </c>
      <c r="D1567" s="3" t="s">
        <v>1159</v>
      </c>
      <c r="E1567" s="3" t="s">
        <v>1160</v>
      </c>
      <c r="F1567" s="3">
        <v>-9726676.9700000007</v>
      </c>
      <c r="G1567" s="3">
        <v>-86143175.069999993</v>
      </c>
    </row>
    <row r="1568" spans="1:7" x14ac:dyDescent="0.2">
      <c r="A1568" s="3" t="s">
        <v>1042</v>
      </c>
      <c r="B1568" s="4">
        <v>44773</v>
      </c>
      <c r="C1568" s="3" t="s">
        <v>1143</v>
      </c>
      <c r="D1568" s="3" t="s">
        <v>1159</v>
      </c>
      <c r="E1568" s="3" t="s">
        <v>1160</v>
      </c>
      <c r="F1568" s="3">
        <v>-7400</v>
      </c>
      <c r="G1568" s="3">
        <v>1250</v>
      </c>
    </row>
    <row r="1569" spans="1:7" x14ac:dyDescent="0.2">
      <c r="A1569" s="3" t="s">
        <v>1040</v>
      </c>
      <c r="B1569" s="4">
        <v>44773</v>
      </c>
      <c r="C1569" s="3" t="s">
        <v>1143</v>
      </c>
      <c r="D1569" s="3" t="s">
        <v>1456</v>
      </c>
      <c r="E1569" s="3" t="s">
        <v>1457</v>
      </c>
      <c r="F1569" s="3">
        <v>0</v>
      </c>
      <c r="G1569" s="3">
        <v>1186.1300000000001</v>
      </c>
    </row>
    <row r="1570" spans="1:7" x14ac:dyDescent="0.2">
      <c r="A1570" s="3" t="s">
        <v>1040</v>
      </c>
      <c r="B1570" s="4">
        <v>44773</v>
      </c>
      <c r="C1570" s="3" t="s">
        <v>1143</v>
      </c>
      <c r="D1570" s="3" t="s">
        <v>1407</v>
      </c>
      <c r="E1570" s="3" t="s">
        <v>1408</v>
      </c>
      <c r="F1570" s="3">
        <v>0</v>
      </c>
      <c r="G1570" s="3">
        <v>20758.55</v>
      </c>
    </row>
    <row r="1571" spans="1:7" x14ac:dyDescent="0.2">
      <c r="A1571" s="3" t="s">
        <v>1040</v>
      </c>
      <c r="B1571" s="4">
        <v>44773</v>
      </c>
      <c r="C1571" s="3" t="s">
        <v>1143</v>
      </c>
      <c r="D1571" s="3" t="s">
        <v>1409</v>
      </c>
      <c r="E1571" s="3" t="s">
        <v>1410</v>
      </c>
      <c r="F1571" s="3">
        <v>11600.01</v>
      </c>
      <c r="G1571" s="3">
        <v>-12918.25</v>
      </c>
    </row>
    <row r="1572" spans="1:7" x14ac:dyDescent="0.2">
      <c r="A1572" s="3" t="s">
        <v>1040</v>
      </c>
      <c r="B1572" s="4">
        <v>44773</v>
      </c>
      <c r="C1572" s="3" t="s">
        <v>1143</v>
      </c>
      <c r="D1572" s="3" t="s">
        <v>1432</v>
      </c>
      <c r="E1572" s="3" t="s">
        <v>1433</v>
      </c>
      <c r="F1572" s="3">
        <v>-12992.22</v>
      </c>
      <c r="G1572" s="3">
        <v>-26405.96</v>
      </c>
    </row>
    <row r="1573" spans="1:7" x14ac:dyDescent="0.2">
      <c r="A1573" s="3" t="s">
        <v>1040</v>
      </c>
      <c r="B1573" s="4">
        <v>44773</v>
      </c>
      <c r="C1573" s="3" t="s">
        <v>1143</v>
      </c>
      <c r="D1573" s="3" t="s">
        <v>1161</v>
      </c>
      <c r="E1573" s="3" t="s">
        <v>1411</v>
      </c>
      <c r="F1573" s="3">
        <v>1418338.75</v>
      </c>
      <c r="G1573" s="3">
        <v>-1768568.46</v>
      </c>
    </row>
    <row r="1574" spans="1:7" x14ac:dyDescent="0.2">
      <c r="A1574" s="3" t="s">
        <v>1037</v>
      </c>
      <c r="B1574" s="4">
        <v>44773</v>
      </c>
      <c r="C1574" s="3" t="s">
        <v>1143</v>
      </c>
      <c r="D1574" s="3" t="s">
        <v>1161</v>
      </c>
      <c r="E1574" s="3" t="s">
        <v>1162</v>
      </c>
      <c r="F1574" s="3">
        <v>1522406.54</v>
      </c>
      <c r="G1574" s="3">
        <v>3833846.98</v>
      </c>
    </row>
    <row r="1575" spans="1:7" x14ac:dyDescent="0.2">
      <c r="A1575" s="3" t="s">
        <v>1042</v>
      </c>
      <c r="B1575" s="4">
        <v>44773</v>
      </c>
      <c r="C1575" s="3" t="s">
        <v>1143</v>
      </c>
      <c r="D1575" s="3" t="s">
        <v>1161</v>
      </c>
      <c r="E1575" s="3" t="s">
        <v>1162</v>
      </c>
      <c r="F1575" s="3">
        <v>90</v>
      </c>
      <c r="G1575" s="3">
        <v>185439.29</v>
      </c>
    </row>
    <row r="1576" spans="1:7" x14ac:dyDescent="0.2">
      <c r="A1576" s="3" t="s">
        <v>1040</v>
      </c>
      <c r="B1576" s="4">
        <v>44773</v>
      </c>
      <c r="C1576" s="3" t="s">
        <v>1143</v>
      </c>
      <c r="D1576" s="3" t="s">
        <v>1473</v>
      </c>
      <c r="E1576" s="3" t="s">
        <v>1474</v>
      </c>
      <c r="F1576" s="3">
        <v>0</v>
      </c>
      <c r="G1576" s="3">
        <v>80</v>
      </c>
    </row>
    <row r="1577" spans="1:7" x14ac:dyDescent="0.2">
      <c r="A1577" s="3" t="s">
        <v>1040</v>
      </c>
      <c r="B1577" s="4">
        <v>44773</v>
      </c>
      <c r="C1577" s="3" t="s">
        <v>1143</v>
      </c>
      <c r="D1577" s="3" t="s">
        <v>1412</v>
      </c>
      <c r="E1577" s="3" t="s">
        <v>1413</v>
      </c>
      <c r="F1577" s="3">
        <v>0</v>
      </c>
      <c r="G1577" s="3">
        <v>1869.8</v>
      </c>
    </row>
    <row r="1578" spans="1:7" x14ac:dyDescent="0.2">
      <c r="A1578" s="3" t="s">
        <v>1040</v>
      </c>
      <c r="B1578" s="4">
        <v>44773</v>
      </c>
      <c r="C1578" s="3" t="s">
        <v>1143</v>
      </c>
      <c r="D1578" s="3" t="s">
        <v>1414</v>
      </c>
      <c r="E1578" s="3" t="s">
        <v>1415</v>
      </c>
      <c r="F1578" s="3">
        <v>0</v>
      </c>
      <c r="G1578" s="3">
        <v>-254.99</v>
      </c>
    </row>
    <row r="1579" spans="1:7" x14ac:dyDescent="0.2">
      <c r="A1579" s="3" t="s">
        <v>1040</v>
      </c>
      <c r="B1579" s="4">
        <v>44804</v>
      </c>
      <c r="C1579" s="3" t="s">
        <v>1178</v>
      </c>
      <c r="D1579" s="3" t="s">
        <v>1416</v>
      </c>
      <c r="E1579" s="3" t="s">
        <v>1417</v>
      </c>
      <c r="F1579" s="3">
        <v>-7577926.3300000001</v>
      </c>
      <c r="G1579" s="3">
        <v>-24761829.530000001</v>
      </c>
    </row>
    <row r="1580" spans="1:7" x14ac:dyDescent="0.2">
      <c r="A1580" s="3" t="s">
        <v>1040</v>
      </c>
      <c r="B1580" s="4">
        <v>44804</v>
      </c>
      <c r="C1580" s="3" t="s">
        <v>1178</v>
      </c>
      <c r="D1580" s="3" t="s">
        <v>1235</v>
      </c>
      <c r="E1580" s="3" t="s">
        <v>1236</v>
      </c>
      <c r="F1580" s="3">
        <v>12260.87</v>
      </c>
      <c r="G1580" s="3">
        <v>-12046638.060000001</v>
      </c>
    </row>
    <row r="1581" spans="1:7" x14ac:dyDescent="0.2">
      <c r="A1581" s="3" t="s">
        <v>1040</v>
      </c>
      <c r="B1581" s="4">
        <v>44804</v>
      </c>
      <c r="C1581" s="3" t="s">
        <v>1178</v>
      </c>
      <c r="D1581" s="3" t="s">
        <v>1475</v>
      </c>
      <c r="E1581" s="3" t="s">
        <v>1476</v>
      </c>
      <c r="F1581" s="3">
        <v>0</v>
      </c>
      <c r="G1581" s="3">
        <v>-1782369.8</v>
      </c>
    </row>
    <row r="1582" spans="1:7" x14ac:dyDescent="0.2">
      <c r="A1582" s="3" t="s">
        <v>1040</v>
      </c>
      <c r="B1582" s="4">
        <v>44804</v>
      </c>
      <c r="C1582" s="3" t="s">
        <v>1178</v>
      </c>
      <c r="D1582" s="3" t="s">
        <v>1493</v>
      </c>
      <c r="E1582" s="3" t="s">
        <v>1494</v>
      </c>
      <c r="F1582" s="3">
        <v>0</v>
      </c>
      <c r="G1582" s="3">
        <v>1616.91</v>
      </c>
    </row>
    <row r="1583" spans="1:7" x14ac:dyDescent="0.2">
      <c r="A1583" s="3" t="s">
        <v>1040</v>
      </c>
      <c r="B1583" s="4">
        <v>44804</v>
      </c>
      <c r="C1583" s="3" t="s">
        <v>1178</v>
      </c>
      <c r="D1583" s="3" t="s">
        <v>1239</v>
      </c>
      <c r="E1583" s="3" t="s">
        <v>1240</v>
      </c>
      <c r="F1583" s="3">
        <v>0</v>
      </c>
      <c r="G1583" s="3">
        <v>-2839.7</v>
      </c>
    </row>
    <row r="1584" spans="1:7" x14ac:dyDescent="0.2">
      <c r="A1584" s="3" t="s">
        <v>1040</v>
      </c>
      <c r="B1584" s="4">
        <v>44804</v>
      </c>
      <c r="C1584" s="3" t="s">
        <v>1178</v>
      </c>
      <c r="D1584" s="3" t="s">
        <v>1241</v>
      </c>
      <c r="E1584" s="3" t="s">
        <v>1242</v>
      </c>
      <c r="F1584" s="3">
        <v>-3490.94</v>
      </c>
      <c r="G1584" s="3">
        <v>-20945.64</v>
      </c>
    </row>
    <row r="1585" spans="1:7" x14ac:dyDescent="0.2">
      <c r="A1585" s="3" t="s">
        <v>1037</v>
      </c>
      <c r="B1585" s="4">
        <v>44804</v>
      </c>
      <c r="C1585" s="3" t="s">
        <v>1136</v>
      </c>
      <c r="D1585" s="3" t="s">
        <v>1482</v>
      </c>
      <c r="E1585" s="3" t="s">
        <v>1483</v>
      </c>
      <c r="F1585" s="3">
        <v>0</v>
      </c>
      <c r="G1585" s="3">
        <v>86956.52</v>
      </c>
    </row>
    <row r="1586" spans="1:7" x14ac:dyDescent="0.2">
      <c r="A1586" s="3" t="s">
        <v>1037</v>
      </c>
      <c r="B1586" s="4">
        <v>44804</v>
      </c>
      <c r="C1586" s="3" t="s">
        <v>1136</v>
      </c>
      <c r="D1586" s="3" t="s">
        <v>1499</v>
      </c>
      <c r="E1586" s="3" t="s">
        <v>1500</v>
      </c>
      <c r="F1586" s="3">
        <v>20693</v>
      </c>
      <c r="G1586" s="3">
        <v>20693</v>
      </c>
    </row>
    <row r="1587" spans="1:7" x14ac:dyDescent="0.2">
      <c r="A1587" s="3" t="s">
        <v>1040</v>
      </c>
      <c r="B1587" s="4">
        <v>44804</v>
      </c>
      <c r="C1587" s="3" t="s">
        <v>1136</v>
      </c>
      <c r="D1587" s="3" t="s">
        <v>1434</v>
      </c>
      <c r="E1587" s="3" t="s">
        <v>1435</v>
      </c>
      <c r="F1587" s="3">
        <v>0</v>
      </c>
      <c r="G1587" s="3">
        <v>957.28</v>
      </c>
    </row>
    <row r="1588" spans="1:7" x14ac:dyDescent="0.2">
      <c r="A1588" s="3" t="s">
        <v>1040</v>
      </c>
      <c r="B1588" s="4">
        <v>44804</v>
      </c>
      <c r="C1588" s="3" t="s">
        <v>1136</v>
      </c>
      <c r="D1588" s="3" t="s">
        <v>1249</v>
      </c>
      <c r="E1588" s="3" t="s">
        <v>1250</v>
      </c>
      <c r="F1588" s="3">
        <v>2141181.4300000002</v>
      </c>
      <c r="G1588" s="3">
        <v>15858141.99</v>
      </c>
    </row>
    <row r="1589" spans="1:7" x14ac:dyDescent="0.2">
      <c r="A1589" s="3" t="s">
        <v>1040</v>
      </c>
      <c r="B1589" s="4">
        <v>44804</v>
      </c>
      <c r="C1589" s="3" t="s">
        <v>1136</v>
      </c>
      <c r="D1589" s="3" t="s">
        <v>1251</v>
      </c>
      <c r="E1589" s="3" t="s">
        <v>1252</v>
      </c>
      <c r="F1589" s="3">
        <v>106945.95</v>
      </c>
      <c r="G1589" s="3">
        <v>837666.06</v>
      </c>
    </row>
    <row r="1590" spans="1:7" x14ac:dyDescent="0.2">
      <c r="A1590" s="3" t="s">
        <v>1040</v>
      </c>
      <c r="B1590" s="4">
        <v>44804</v>
      </c>
      <c r="C1590" s="3" t="s">
        <v>1136</v>
      </c>
      <c r="D1590" s="3" t="s">
        <v>1253</v>
      </c>
      <c r="E1590" s="3" t="s">
        <v>1254</v>
      </c>
      <c r="F1590" s="3">
        <v>2719.44</v>
      </c>
      <c r="G1590" s="3">
        <v>29292.37</v>
      </c>
    </row>
    <row r="1591" spans="1:7" x14ac:dyDescent="0.2">
      <c r="A1591" s="3" t="s">
        <v>1040</v>
      </c>
      <c r="B1591" s="4">
        <v>44804</v>
      </c>
      <c r="C1591" s="3" t="s">
        <v>1136</v>
      </c>
      <c r="D1591" s="3" t="s">
        <v>1255</v>
      </c>
      <c r="E1591" s="3" t="s">
        <v>1256</v>
      </c>
      <c r="F1591" s="3">
        <v>0</v>
      </c>
      <c r="G1591" s="3">
        <v>269.64999999999998</v>
      </c>
    </row>
    <row r="1592" spans="1:7" x14ac:dyDescent="0.2">
      <c r="A1592" s="3" t="s">
        <v>1040</v>
      </c>
      <c r="B1592" s="4">
        <v>44804</v>
      </c>
      <c r="C1592" s="3" t="s">
        <v>1136</v>
      </c>
      <c r="D1592" s="3" t="s">
        <v>1257</v>
      </c>
      <c r="E1592" s="3" t="s">
        <v>1258</v>
      </c>
      <c r="F1592" s="3">
        <v>0</v>
      </c>
      <c r="G1592" s="3">
        <v>11000</v>
      </c>
    </row>
    <row r="1593" spans="1:7" x14ac:dyDescent="0.2">
      <c r="A1593" s="3" t="s">
        <v>1040</v>
      </c>
      <c r="B1593" s="4">
        <v>44804</v>
      </c>
      <c r="C1593" s="3" t="s">
        <v>1136</v>
      </c>
      <c r="D1593" s="3" t="s">
        <v>1259</v>
      </c>
      <c r="E1593" s="3" t="s">
        <v>1260</v>
      </c>
      <c r="F1593" s="3">
        <v>0</v>
      </c>
      <c r="G1593" s="3">
        <v>20000</v>
      </c>
    </row>
    <row r="1594" spans="1:7" x14ac:dyDescent="0.2">
      <c r="A1594" s="3" t="s">
        <v>1040</v>
      </c>
      <c r="B1594" s="4">
        <v>44804</v>
      </c>
      <c r="C1594" s="3" t="s">
        <v>1136</v>
      </c>
      <c r="D1594" s="3" t="s">
        <v>1267</v>
      </c>
      <c r="E1594" s="3" t="s">
        <v>1268</v>
      </c>
      <c r="F1594" s="3">
        <v>0</v>
      </c>
      <c r="G1594" s="3">
        <v>2473.65</v>
      </c>
    </row>
    <row r="1595" spans="1:7" x14ac:dyDescent="0.2">
      <c r="A1595" s="3" t="s">
        <v>1040</v>
      </c>
      <c r="B1595" s="4">
        <v>44804</v>
      </c>
      <c r="C1595" s="3" t="s">
        <v>1136</v>
      </c>
      <c r="D1595" s="3" t="s">
        <v>1269</v>
      </c>
      <c r="E1595" s="3" t="s">
        <v>1270</v>
      </c>
      <c r="F1595" s="3">
        <v>0</v>
      </c>
      <c r="G1595" s="3">
        <v>937.39</v>
      </c>
    </row>
    <row r="1596" spans="1:7" x14ac:dyDescent="0.2">
      <c r="A1596" s="3" t="s">
        <v>1040</v>
      </c>
      <c r="B1596" s="4">
        <v>44804</v>
      </c>
      <c r="C1596" s="3" t="s">
        <v>1136</v>
      </c>
      <c r="D1596" s="3" t="s">
        <v>1273</v>
      </c>
      <c r="E1596" s="3" t="s">
        <v>1274</v>
      </c>
      <c r="F1596" s="3">
        <v>1539.13</v>
      </c>
      <c r="G1596" s="3">
        <v>3957.39</v>
      </c>
    </row>
    <row r="1597" spans="1:7" x14ac:dyDescent="0.2">
      <c r="A1597" s="3" t="s">
        <v>1040</v>
      </c>
      <c r="B1597" s="4">
        <v>44804</v>
      </c>
      <c r="C1597" s="3" t="s">
        <v>1136</v>
      </c>
      <c r="D1597" s="3" t="s">
        <v>1283</v>
      </c>
      <c r="E1597" s="3" t="s">
        <v>1284</v>
      </c>
      <c r="F1597" s="3">
        <v>0</v>
      </c>
      <c r="G1597" s="3">
        <v>2952.7</v>
      </c>
    </row>
    <row r="1598" spans="1:7" x14ac:dyDescent="0.2">
      <c r="A1598" s="3" t="s">
        <v>1040</v>
      </c>
      <c r="B1598" s="4">
        <v>44804</v>
      </c>
      <c r="C1598" s="3" t="s">
        <v>1136</v>
      </c>
      <c r="D1598" s="3" t="s">
        <v>1418</v>
      </c>
      <c r="E1598" s="3" t="s">
        <v>1419</v>
      </c>
      <c r="F1598" s="3">
        <v>4430835.97</v>
      </c>
      <c r="G1598" s="3">
        <v>17117891.530000001</v>
      </c>
    </row>
    <row r="1599" spans="1:7" x14ac:dyDescent="0.2">
      <c r="A1599" s="3" t="s">
        <v>1040</v>
      </c>
      <c r="B1599" s="4">
        <v>44804</v>
      </c>
      <c r="C1599" s="3" t="s">
        <v>1136</v>
      </c>
      <c r="D1599" s="3" t="s">
        <v>1420</v>
      </c>
      <c r="E1599" s="3" t="s">
        <v>1421</v>
      </c>
      <c r="F1599" s="3">
        <v>195931.27</v>
      </c>
      <c r="G1599" s="3">
        <v>1396447.32</v>
      </c>
    </row>
    <row r="1600" spans="1:7" x14ac:dyDescent="0.2">
      <c r="A1600" s="3" t="s">
        <v>1040</v>
      </c>
      <c r="B1600" s="4">
        <v>44804</v>
      </c>
      <c r="C1600" s="3" t="s">
        <v>1136</v>
      </c>
      <c r="D1600" s="3" t="s">
        <v>1422</v>
      </c>
      <c r="E1600" s="3" t="s">
        <v>1423</v>
      </c>
      <c r="F1600" s="3">
        <v>0</v>
      </c>
      <c r="G1600" s="3">
        <v>22286.3</v>
      </c>
    </row>
    <row r="1601" spans="1:7" x14ac:dyDescent="0.2">
      <c r="A1601" s="3" t="s">
        <v>1040</v>
      </c>
      <c r="B1601" s="4">
        <v>44804</v>
      </c>
      <c r="C1601" s="3" t="s">
        <v>1136</v>
      </c>
      <c r="D1601" s="3" t="s">
        <v>1436</v>
      </c>
      <c r="E1601" s="3" t="s">
        <v>1437</v>
      </c>
      <c r="F1601" s="3">
        <v>607.83000000000004</v>
      </c>
      <c r="G1601" s="3">
        <v>3454.3</v>
      </c>
    </row>
    <row r="1602" spans="1:7" x14ac:dyDescent="0.2">
      <c r="A1602" s="3" t="s">
        <v>1040</v>
      </c>
      <c r="B1602" s="4">
        <v>44804</v>
      </c>
      <c r="C1602" s="3" t="s">
        <v>1136</v>
      </c>
      <c r="D1602" s="3" t="s">
        <v>1470</v>
      </c>
      <c r="E1602" s="3" t="s">
        <v>1471</v>
      </c>
      <c r="F1602" s="3">
        <v>0</v>
      </c>
      <c r="G1602" s="3">
        <v>20565.22</v>
      </c>
    </row>
    <row r="1603" spans="1:7" x14ac:dyDescent="0.2">
      <c r="A1603" s="3" t="s">
        <v>1040</v>
      </c>
      <c r="B1603" s="4">
        <v>44804</v>
      </c>
      <c r="C1603" s="3" t="s">
        <v>1136</v>
      </c>
      <c r="D1603" s="3" t="s">
        <v>1495</v>
      </c>
      <c r="E1603" s="3" t="s">
        <v>1496</v>
      </c>
      <c r="F1603" s="3">
        <v>13772.72</v>
      </c>
      <c r="G1603" s="3">
        <v>19687.5</v>
      </c>
    </row>
    <row r="1604" spans="1:7" x14ac:dyDescent="0.2">
      <c r="A1604" s="3" t="s">
        <v>1040</v>
      </c>
      <c r="B1604" s="4">
        <v>44804</v>
      </c>
      <c r="C1604" s="3" t="s">
        <v>1178</v>
      </c>
      <c r="D1604" s="3" t="s">
        <v>1477</v>
      </c>
      <c r="E1604" s="3" t="s">
        <v>1478</v>
      </c>
      <c r="F1604" s="3">
        <v>-107.93</v>
      </c>
      <c r="G1604" s="3">
        <v>-190.71</v>
      </c>
    </row>
    <row r="1605" spans="1:7" x14ac:dyDescent="0.2">
      <c r="A1605" s="3" t="s">
        <v>1040</v>
      </c>
      <c r="B1605" s="4">
        <v>44804</v>
      </c>
      <c r="C1605" s="3" t="s">
        <v>1178</v>
      </c>
      <c r="D1605" s="3" t="s">
        <v>1291</v>
      </c>
      <c r="E1605" s="3" t="s">
        <v>1292</v>
      </c>
      <c r="F1605" s="3">
        <v>-2.39</v>
      </c>
      <c r="G1605" s="3">
        <v>-12.96</v>
      </c>
    </row>
    <row r="1606" spans="1:7" x14ac:dyDescent="0.2">
      <c r="A1606" s="3" t="s">
        <v>1037</v>
      </c>
      <c r="B1606" s="4">
        <v>44804</v>
      </c>
      <c r="C1606" s="3" t="s">
        <v>1178</v>
      </c>
      <c r="D1606" s="3" t="s">
        <v>1217</v>
      </c>
      <c r="E1606" s="3" t="s">
        <v>1218</v>
      </c>
      <c r="F1606" s="3">
        <v>-49013.7</v>
      </c>
      <c r="G1606" s="3">
        <v>-220149.92</v>
      </c>
    </row>
    <row r="1607" spans="1:7" x14ac:dyDescent="0.2">
      <c r="A1607" s="3" t="s">
        <v>1040</v>
      </c>
      <c r="B1607" s="4">
        <v>44804</v>
      </c>
      <c r="C1607" s="3" t="s">
        <v>1136</v>
      </c>
      <c r="D1607" s="3" t="s">
        <v>1294</v>
      </c>
      <c r="E1607" s="3" t="s">
        <v>1056</v>
      </c>
      <c r="F1607" s="3">
        <v>0</v>
      </c>
      <c r="G1607" s="3">
        <v>10600</v>
      </c>
    </row>
    <row r="1608" spans="1:7" x14ac:dyDescent="0.2">
      <c r="A1608" s="3" t="s">
        <v>1040</v>
      </c>
      <c r="B1608" s="4">
        <v>44804</v>
      </c>
      <c r="C1608" s="3" t="s">
        <v>1136</v>
      </c>
      <c r="D1608" s="3" t="s">
        <v>1305</v>
      </c>
      <c r="E1608" s="3" t="s">
        <v>1306</v>
      </c>
      <c r="F1608" s="3">
        <v>0</v>
      </c>
      <c r="G1608" s="3">
        <v>14139.13</v>
      </c>
    </row>
    <row r="1609" spans="1:7" x14ac:dyDescent="0.2">
      <c r="A1609" s="3" t="s">
        <v>1040</v>
      </c>
      <c r="B1609" s="4">
        <v>44804</v>
      </c>
      <c r="C1609" s="3" t="s">
        <v>1136</v>
      </c>
      <c r="D1609" s="3" t="s">
        <v>1137</v>
      </c>
      <c r="E1609" s="3" t="s">
        <v>1047</v>
      </c>
      <c r="F1609" s="3">
        <v>0</v>
      </c>
      <c r="G1609" s="3">
        <v>687.5</v>
      </c>
    </row>
    <row r="1610" spans="1:7" x14ac:dyDescent="0.2">
      <c r="A1610" s="3" t="s">
        <v>1037</v>
      </c>
      <c r="B1610" s="4">
        <v>44804</v>
      </c>
      <c r="C1610" s="3" t="s">
        <v>1136</v>
      </c>
      <c r="D1610" s="3" t="s">
        <v>1137</v>
      </c>
      <c r="E1610" s="3" t="s">
        <v>1047</v>
      </c>
      <c r="F1610" s="3">
        <v>31550</v>
      </c>
      <c r="G1610" s="3">
        <v>94957.86</v>
      </c>
    </row>
    <row r="1611" spans="1:7" x14ac:dyDescent="0.2">
      <c r="A1611" s="3" t="s">
        <v>1037</v>
      </c>
      <c r="B1611" s="4">
        <v>44804</v>
      </c>
      <c r="C1611" s="3" t="s">
        <v>1136</v>
      </c>
      <c r="D1611" s="3" t="s">
        <v>1229</v>
      </c>
      <c r="E1611" s="3" t="s">
        <v>1113</v>
      </c>
      <c r="F1611" s="3">
        <v>11556</v>
      </c>
      <c r="G1611" s="3">
        <v>69336</v>
      </c>
    </row>
    <row r="1612" spans="1:7" x14ac:dyDescent="0.2">
      <c r="A1612" s="3" t="s">
        <v>1040</v>
      </c>
      <c r="B1612" s="4">
        <v>44804</v>
      </c>
      <c r="C1612" s="3" t="s">
        <v>1136</v>
      </c>
      <c r="D1612" s="3" t="s">
        <v>1307</v>
      </c>
      <c r="E1612" s="3" t="s">
        <v>1055</v>
      </c>
      <c r="F1612" s="3">
        <v>0</v>
      </c>
      <c r="G1612" s="3">
        <v>137.5</v>
      </c>
    </row>
    <row r="1613" spans="1:7" x14ac:dyDescent="0.2">
      <c r="A1613" s="3" t="s">
        <v>1040</v>
      </c>
      <c r="B1613" s="4">
        <v>44804</v>
      </c>
      <c r="C1613" s="3" t="s">
        <v>1136</v>
      </c>
      <c r="D1613" s="3" t="s">
        <v>1163</v>
      </c>
      <c r="E1613" s="3" t="s">
        <v>1053</v>
      </c>
      <c r="F1613" s="3">
        <v>2660.91</v>
      </c>
      <c r="G1613" s="3">
        <v>17562.580000000002</v>
      </c>
    </row>
    <row r="1614" spans="1:7" x14ac:dyDescent="0.2">
      <c r="A1614" s="3" t="s">
        <v>1037</v>
      </c>
      <c r="B1614" s="4">
        <v>44804</v>
      </c>
      <c r="C1614" s="3" t="s">
        <v>1136</v>
      </c>
      <c r="D1614" s="3" t="s">
        <v>1163</v>
      </c>
      <c r="E1614" s="3" t="s">
        <v>1053</v>
      </c>
      <c r="F1614" s="3">
        <v>832.43</v>
      </c>
      <c r="G1614" s="3">
        <v>4750.18</v>
      </c>
    </row>
    <row r="1615" spans="1:7" x14ac:dyDescent="0.2">
      <c r="A1615" s="3" t="s">
        <v>1040</v>
      </c>
      <c r="B1615" s="4">
        <v>44804</v>
      </c>
      <c r="C1615" s="3" t="s">
        <v>1136</v>
      </c>
      <c r="D1615" s="3" t="s">
        <v>1308</v>
      </c>
      <c r="E1615" s="3" t="s">
        <v>1109</v>
      </c>
      <c r="F1615" s="3">
        <v>0</v>
      </c>
      <c r="G1615" s="3">
        <v>1986.89</v>
      </c>
    </row>
    <row r="1616" spans="1:7" x14ac:dyDescent="0.2">
      <c r="A1616" s="3" t="s">
        <v>1040</v>
      </c>
      <c r="B1616" s="4">
        <v>44804</v>
      </c>
      <c r="C1616" s="3" t="s">
        <v>1136</v>
      </c>
      <c r="D1616" s="3" t="s">
        <v>1309</v>
      </c>
      <c r="E1616" s="3" t="s">
        <v>1103</v>
      </c>
      <c r="F1616" s="3">
        <v>662.7</v>
      </c>
      <c r="G1616" s="3">
        <v>3923.17</v>
      </c>
    </row>
    <row r="1617" spans="1:7" x14ac:dyDescent="0.2">
      <c r="A1617" s="3" t="s">
        <v>1040</v>
      </c>
      <c r="B1617" s="4">
        <v>44804</v>
      </c>
      <c r="C1617" s="3" t="s">
        <v>1136</v>
      </c>
      <c r="D1617" s="3" t="s">
        <v>1310</v>
      </c>
      <c r="E1617" s="3" t="s">
        <v>1048</v>
      </c>
      <c r="F1617" s="3">
        <v>550</v>
      </c>
      <c r="G1617" s="3">
        <v>1858.69</v>
      </c>
    </row>
    <row r="1618" spans="1:7" x14ac:dyDescent="0.2">
      <c r="A1618" s="3" t="s">
        <v>1040</v>
      </c>
      <c r="B1618" s="4">
        <v>44804</v>
      </c>
      <c r="C1618" s="3" t="s">
        <v>1136</v>
      </c>
      <c r="D1618" s="3" t="s">
        <v>1472</v>
      </c>
      <c r="E1618" s="3" t="s">
        <v>1110</v>
      </c>
      <c r="F1618" s="3">
        <v>6930</v>
      </c>
      <c r="G1618" s="3">
        <v>25709</v>
      </c>
    </row>
    <row r="1619" spans="1:7" x14ac:dyDescent="0.2">
      <c r="A1619" s="3" t="s">
        <v>1037</v>
      </c>
      <c r="B1619" s="4">
        <v>44804</v>
      </c>
      <c r="C1619" s="3" t="s">
        <v>1136</v>
      </c>
      <c r="D1619" s="3" t="s">
        <v>1219</v>
      </c>
      <c r="E1619" s="3" t="s">
        <v>1063</v>
      </c>
      <c r="F1619" s="3">
        <v>83750</v>
      </c>
      <c r="G1619" s="3">
        <v>489440.68</v>
      </c>
    </row>
    <row r="1620" spans="1:7" x14ac:dyDescent="0.2">
      <c r="A1620" s="3" t="s">
        <v>1040</v>
      </c>
      <c r="B1620" s="4">
        <v>44804</v>
      </c>
      <c r="C1620" s="3" t="s">
        <v>1136</v>
      </c>
      <c r="D1620" s="3" t="s">
        <v>1219</v>
      </c>
      <c r="E1620" s="3" t="s">
        <v>1313</v>
      </c>
      <c r="F1620" s="3">
        <v>36000</v>
      </c>
      <c r="G1620" s="3">
        <v>216000</v>
      </c>
    </row>
    <row r="1621" spans="1:7" x14ac:dyDescent="0.2">
      <c r="A1621" s="3" t="s">
        <v>1040</v>
      </c>
      <c r="B1621" s="4">
        <v>44804</v>
      </c>
      <c r="C1621" s="3" t="s">
        <v>1136</v>
      </c>
      <c r="D1621" s="3" t="s">
        <v>1316</v>
      </c>
      <c r="E1621" s="3" t="s">
        <v>1063</v>
      </c>
      <c r="F1621" s="3">
        <v>128150</v>
      </c>
      <c r="G1621" s="3">
        <v>740521.87</v>
      </c>
    </row>
    <row r="1622" spans="1:7" x14ac:dyDescent="0.2">
      <c r="A1622" s="3" t="s">
        <v>1037</v>
      </c>
      <c r="B1622" s="4">
        <v>44804</v>
      </c>
      <c r="C1622" s="3" t="s">
        <v>1136</v>
      </c>
      <c r="D1622" s="3" t="s">
        <v>1220</v>
      </c>
      <c r="E1622" s="3" t="s">
        <v>1088</v>
      </c>
      <c r="F1622" s="3">
        <v>4000</v>
      </c>
      <c r="G1622" s="3">
        <v>40000</v>
      </c>
    </row>
    <row r="1623" spans="1:7" x14ac:dyDescent="0.2">
      <c r="A1623" s="3" t="s">
        <v>1040</v>
      </c>
      <c r="B1623" s="4">
        <v>44804</v>
      </c>
      <c r="C1623" s="3" t="s">
        <v>1136</v>
      </c>
      <c r="D1623" s="3" t="s">
        <v>1317</v>
      </c>
      <c r="E1623" s="3" t="s">
        <v>1057</v>
      </c>
      <c r="F1623" s="3">
        <v>0</v>
      </c>
      <c r="G1623" s="3">
        <v>160.87</v>
      </c>
    </row>
    <row r="1624" spans="1:7" x14ac:dyDescent="0.2">
      <c r="A1624" s="3" t="s">
        <v>1040</v>
      </c>
      <c r="B1624" s="4">
        <v>44804</v>
      </c>
      <c r="C1624" s="3" t="s">
        <v>1136</v>
      </c>
      <c r="D1624" s="3" t="s">
        <v>1318</v>
      </c>
      <c r="E1624" s="3" t="s">
        <v>1083</v>
      </c>
      <c r="F1624" s="3">
        <v>2132.06</v>
      </c>
      <c r="G1624" s="3">
        <v>10786.87</v>
      </c>
    </row>
    <row r="1625" spans="1:7" x14ac:dyDescent="0.2">
      <c r="A1625" s="3" t="s">
        <v>1040</v>
      </c>
      <c r="B1625" s="4">
        <v>44804</v>
      </c>
      <c r="C1625" s="3" t="s">
        <v>1136</v>
      </c>
      <c r="D1625" s="3" t="s">
        <v>1319</v>
      </c>
      <c r="E1625" s="3" t="s">
        <v>1064</v>
      </c>
      <c r="F1625" s="3">
        <v>193.33</v>
      </c>
      <c r="G1625" s="3">
        <v>1160</v>
      </c>
    </row>
    <row r="1626" spans="1:7" x14ac:dyDescent="0.2">
      <c r="A1626" s="3" t="s">
        <v>1040</v>
      </c>
      <c r="B1626" s="4">
        <v>44804</v>
      </c>
      <c r="C1626" s="3" t="s">
        <v>1136</v>
      </c>
      <c r="D1626" s="3" t="s">
        <v>1440</v>
      </c>
      <c r="E1626" s="3" t="s">
        <v>1441</v>
      </c>
      <c r="F1626" s="3">
        <v>0</v>
      </c>
      <c r="G1626" s="3">
        <v>39610.1</v>
      </c>
    </row>
    <row r="1627" spans="1:7" x14ac:dyDescent="0.2">
      <c r="A1627" s="3" t="s">
        <v>1040</v>
      </c>
      <c r="B1627" s="4">
        <v>44804</v>
      </c>
      <c r="C1627" s="3" t="s">
        <v>1136</v>
      </c>
      <c r="D1627" s="3" t="s">
        <v>1442</v>
      </c>
      <c r="E1627" s="3" t="s">
        <v>1082</v>
      </c>
      <c r="F1627" s="3">
        <v>427.2</v>
      </c>
      <c r="G1627" s="3">
        <v>2563.23</v>
      </c>
    </row>
    <row r="1628" spans="1:7" x14ac:dyDescent="0.2">
      <c r="A1628" s="3" t="s">
        <v>1037</v>
      </c>
      <c r="B1628" s="4">
        <v>44804</v>
      </c>
      <c r="C1628" s="3" t="s">
        <v>1136</v>
      </c>
      <c r="D1628" s="3" t="s">
        <v>1197</v>
      </c>
      <c r="E1628" s="3" t="s">
        <v>1104</v>
      </c>
      <c r="F1628" s="3">
        <v>4119.96</v>
      </c>
      <c r="G1628" s="3">
        <v>17376.900000000001</v>
      </c>
    </row>
    <row r="1629" spans="1:7" x14ac:dyDescent="0.2">
      <c r="A1629" s="3" t="s">
        <v>1040</v>
      </c>
      <c r="B1629" s="4">
        <v>44804</v>
      </c>
      <c r="C1629" s="3" t="s">
        <v>1136</v>
      </c>
      <c r="D1629" s="3" t="s">
        <v>1197</v>
      </c>
      <c r="E1629" s="3" t="s">
        <v>1074</v>
      </c>
      <c r="F1629" s="3">
        <v>5391.92</v>
      </c>
      <c r="G1629" s="3">
        <v>28310.78</v>
      </c>
    </row>
    <row r="1630" spans="1:7" x14ac:dyDescent="0.2">
      <c r="A1630" s="3" t="s">
        <v>1037</v>
      </c>
      <c r="B1630" s="4">
        <v>44804</v>
      </c>
      <c r="C1630" s="3" t="s">
        <v>1136</v>
      </c>
      <c r="D1630" s="3" t="s">
        <v>1198</v>
      </c>
      <c r="E1630" s="3" t="s">
        <v>1077</v>
      </c>
      <c r="F1630" s="3">
        <v>4775.0600000000004</v>
      </c>
      <c r="G1630" s="3">
        <v>33283.22</v>
      </c>
    </row>
    <row r="1631" spans="1:7" x14ac:dyDescent="0.2">
      <c r="A1631" s="3" t="s">
        <v>1040</v>
      </c>
      <c r="B1631" s="4">
        <v>44804</v>
      </c>
      <c r="C1631" s="3" t="s">
        <v>1136</v>
      </c>
      <c r="D1631" s="3" t="s">
        <v>1164</v>
      </c>
      <c r="E1631" s="3" t="s">
        <v>1099</v>
      </c>
      <c r="F1631" s="3">
        <v>5850</v>
      </c>
      <c r="G1631" s="3">
        <v>7651.52</v>
      </c>
    </row>
    <row r="1632" spans="1:7" x14ac:dyDescent="0.2">
      <c r="A1632" s="3" t="s">
        <v>1040</v>
      </c>
      <c r="B1632" s="4">
        <v>44804</v>
      </c>
      <c r="C1632" s="3" t="s">
        <v>1136</v>
      </c>
      <c r="D1632" s="3" t="s">
        <v>1322</v>
      </c>
      <c r="E1632" s="3" t="s">
        <v>1046</v>
      </c>
      <c r="F1632" s="3">
        <v>1194.1500000000001</v>
      </c>
      <c r="G1632" s="3">
        <v>7095.46</v>
      </c>
    </row>
    <row r="1633" spans="1:7" x14ac:dyDescent="0.2">
      <c r="A1633" s="3" t="s">
        <v>1040</v>
      </c>
      <c r="B1633" s="4">
        <v>44804</v>
      </c>
      <c r="C1633" s="3" t="s">
        <v>1136</v>
      </c>
      <c r="D1633" s="3" t="s">
        <v>1323</v>
      </c>
      <c r="E1633" s="3" t="s">
        <v>1324</v>
      </c>
      <c r="F1633" s="3">
        <v>237.57</v>
      </c>
      <c r="G1633" s="3">
        <v>1425.42</v>
      </c>
    </row>
    <row r="1634" spans="1:7" x14ac:dyDescent="0.2">
      <c r="A1634" s="3" t="s">
        <v>1037</v>
      </c>
      <c r="B1634" s="4">
        <v>44804</v>
      </c>
      <c r="C1634" s="3" t="s">
        <v>1136</v>
      </c>
      <c r="D1634" s="3" t="s">
        <v>1424</v>
      </c>
      <c r="E1634" s="3" t="s">
        <v>1425</v>
      </c>
      <c r="F1634" s="3">
        <v>92.64</v>
      </c>
      <c r="G1634" s="3">
        <v>317.06</v>
      </c>
    </row>
    <row r="1635" spans="1:7" x14ac:dyDescent="0.2">
      <c r="A1635" s="3" t="s">
        <v>1037</v>
      </c>
      <c r="B1635" s="4">
        <v>44804</v>
      </c>
      <c r="C1635" s="3" t="s">
        <v>1136</v>
      </c>
      <c r="D1635" s="3" t="s">
        <v>1221</v>
      </c>
      <c r="E1635" s="3" t="s">
        <v>1071</v>
      </c>
      <c r="F1635" s="3">
        <v>30848.71</v>
      </c>
      <c r="G1635" s="3">
        <v>226764.95</v>
      </c>
    </row>
    <row r="1636" spans="1:7" x14ac:dyDescent="0.2">
      <c r="A1636" s="3" t="s">
        <v>1040</v>
      </c>
      <c r="B1636" s="4">
        <v>44804</v>
      </c>
      <c r="C1636" s="3" t="s">
        <v>1136</v>
      </c>
      <c r="D1636" s="3" t="s">
        <v>1326</v>
      </c>
      <c r="E1636" s="3" t="s">
        <v>1090</v>
      </c>
      <c r="F1636" s="3">
        <v>4033.01</v>
      </c>
      <c r="G1636" s="3">
        <v>4033.01</v>
      </c>
    </row>
    <row r="1637" spans="1:7" x14ac:dyDescent="0.2">
      <c r="A1637" s="3" t="s">
        <v>1040</v>
      </c>
      <c r="B1637" s="4">
        <v>44804</v>
      </c>
      <c r="C1637" s="3" t="s">
        <v>1136</v>
      </c>
      <c r="D1637" s="3" t="s">
        <v>1327</v>
      </c>
      <c r="E1637" s="3" t="s">
        <v>1054</v>
      </c>
      <c r="F1637" s="3">
        <v>0</v>
      </c>
      <c r="G1637" s="3">
        <v>1200</v>
      </c>
    </row>
    <row r="1638" spans="1:7" x14ac:dyDescent="0.2">
      <c r="A1638" s="3" t="s">
        <v>1040</v>
      </c>
      <c r="B1638" s="4">
        <v>44804</v>
      </c>
      <c r="C1638" s="3" t="s">
        <v>1136</v>
      </c>
      <c r="D1638" s="3" t="s">
        <v>1169</v>
      </c>
      <c r="E1638" s="3" t="s">
        <v>1080</v>
      </c>
      <c r="F1638" s="3">
        <v>1009.43</v>
      </c>
      <c r="G1638" s="3">
        <v>7773.2</v>
      </c>
    </row>
    <row r="1639" spans="1:7" x14ac:dyDescent="0.2">
      <c r="A1639" s="3" t="s">
        <v>1040</v>
      </c>
      <c r="B1639" s="4">
        <v>44804</v>
      </c>
      <c r="C1639" s="3" t="s">
        <v>1136</v>
      </c>
      <c r="D1639" s="3" t="s">
        <v>1328</v>
      </c>
      <c r="E1639" s="3" t="s">
        <v>1066</v>
      </c>
      <c r="F1639" s="3">
        <v>620.28</v>
      </c>
      <c r="G1639" s="3">
        <v>4315.45</v>
      </c>
    </row>
    <row r="1640" spans="1:7" x14ac:dyDescent="0.2">
      <c r="A1640" s="3" t="s">
        <v>1040</v>
      </c>
      <c r="B1640" s="4">
        <v>44804</v>
      </c>
      <c r="C1640" s="3" t="s">
        <v>1136</v>
      </c>
      <c r="D1640" s="3" t="s">
        <v>1329</v>
      </c>
      <c r="E1640" s="3" t="s">
        <v>1089</v>
      </c>
      <c r="F1640" s="3">
        <v>28087.5</v>
      </c>
      <c r="G1640" s="3">
        <v>168525</v>
      </c>
    </row>
    <row r="1641" spans="1:7" x14ac:dyDescent="0.2">
      <c r="A1641" s="3" t="s">
        <v>1040</v>
      </c>
      <c r="B1641" s="4">
        <v>44804</v>
      </c>
      <c r="C1641" s="3" t="s">
        <v>1136</v>
      </c>
      <c r="D1641" s="3" t="s">
        <v>1199</v>
      </c>
      <c r="E1641" s="3" t="s">
        <v>1051</v>
      </c>
      <c r="F1641" s="3">
        <v>843.6</v>
      </c>
      <c r="G1641" s="3">
        <v>5061.6000000000004</v>
      </c>
    </row>
    <row r="1642" spans="1:7" x14ac:dyDescent="0.2">
      <c r="A1642" s="3" t="s">
        <v>1037</v>
      </c>
      <c r="B1642" s="4">
        <v>44804</v>
      </c>
      <c r="C1642" s="3" t="s">
        <v>1136</v>
      </c>
      <c r="D1642" s="3" t="s">
        <v>1199</v>
      </c>
      <c r="E1642" s="3" t="s">
        <v>1038</v>
      </c>
      <c r="F1642" s="3">
        <v>3442.8</v>
      </c>
      <c r="G1642" s="3">
        <v>19135.759999999998</v>
      </c>
    </row>
    <row r="1643" spans="1:7" x14ac:dyDescent="0.2">
      <c r="A1643" s="3" t="s">
        <v>1040</v>
      </c>
      <c r="B1643" s="4">
        <v>44804</v>
      </c>
      <c r="C1643" s="3" t="s">
        <v>1136</v>
      </c>
      <c r="D1643" s="3" t="s">
        <v>1222</v>
      </c>
      <c r="E1643" s="3" t="s">
        <v>1043</v>
      </c>
      <c r="F1643" s="3">
        <v>-0.01</v>
      </c>
      <c r="G1643" s="3">
        <v>3571.71</v>
      </c>
    </row>
    <row r="1644" spans="1:7" x14ac:dyDescent="0.2">
      <c r="A1644" s="3" t="s">
        <v>1040</v>
      </c>
      <c r="B1644" s="4">
        <v>44804</v>
      </c>
      <c r="C1644" s="3" t="s">
        <v>1136</v>
      </c>
      <c r="D1644" s="3" t="s">
        <v>1330</v>
      </c>
      <c r="E1644" s="3" t="s">
        <v>1091</v>
      </c>
      <c r="F1644" s="3">
        <v>231881.26</v>
      </c>
      <c r="G1644" s="3">
        <v>1309242.8999999999</v>
      </c>
    </row>
    <row r="1645" spans="1:7" x14ac:dyDescent="0.2">
      <c r="A1645" s="3" t="s">
        <v>1040</v>
      </c>
      <c r="B1645" s="4">
        <v>44804</v>
      </c>
      <c r="C1645" s="3" t="s">
        <v>1136</v>
      </c>
      <c r="D1645" s="3" t="s">
        <v>1333</v>
      </c>
      <c r="E1645" s="3" t="s">
        <v>1058</v>
      </c>
      <c r="F1645" s="3">
        <v>0</v>
      </c>
      <c r="G1645" s="3">
        <v>3746.27</v>
      </c>
    </row>
    <row r="1646" spans="1:7" x14ac:dyDescent="0.2">
      <c r="A1646" s="3" t="s">
        <v>1040</v>
      </c>
      <c r="B1646" s="4">
        <v>44804</v>
      </c>
      <c r="C1646" s="3" t="s">
        <v>1136</v>
      </c>
      <c r="D1646" s="3" t="s">
        <v>1479</v>
      </c>
      <c r="E1646" s="3" t="s">
        <v>1072</v>
      </c>
      <c r="F1646" s="3">
        <v>164.35</v>
      </c>
      <c r="G1646" s="3">
        <v>821.75</v>
      </c>
    </row>
    <row r="1647" spans="1:7" x14ac:dyDescent="0.2">
      <c r="A1647" s="3" t="s">
        <v>1040</v>
      </c>
      <c r="B1647" s="4">
        <v>44804</v>
      </c>
      <c r="C1647" s="3" t="s">
        <v>1136</v>
      </c>
      <c r="D1647" s="3" t="s">
        <v>1334</v>
      </c>
      <c r="E1647" s="3" t="s">
        <v>1112</v>
      </c>
      <c r="F1647" s="3">
        <v>0</v>
      </c>
      <c r="G1647" s="3">
        <v>1536.96</v>
      </c>
    </row>
    <row r="1648" spans="1:7" x14ac:dyDescent="0.2">
      <c r="A1648" s="3" t="s">
        <v>1037</v>
      </c>
      <c r="B1648" s="4">
        <v>44804</v>
      </c>
      <c r="C1648" s="3" t="s">
        <v>1136</v>
      </c>
      <c r="D1648" s="3" t="s">
        <v>1181</v>
      </c>
      <c r="E1648" s="3" t="s">
        <v>1118</v>
      </c>
      <c r="F1648" s="3">
        <v>328.38</v>
      </c>
      <c r="G1648" s="3">
        <v>3270.7</v>
      </c>
    </row>
    <row r="1649" spans="1:7" x14ac:dyDescent="0.2">
      <c r="A1649" s="3" t="s">
        <v>1040</v>
      </c>
      <c r="B1649" s="4">
        <v>44804</v>
      </c>
      <c r="C1649" s="3" t="s">
        <v>1136</v>
      </c>
      <c r="D1649" s="3" t="s">
        <v>1335</v>
      </c>
      <c r="E1649" s="3" t="s">
        <v>1115</v>
      </c>
      <c r="F1649" s="3">
        <v>0</v>
      </c>
      <c r="G1649" s="3">
        <v>6800</v>
      </c>
    </row>
    <row r="1650" spans="1:7" x14ac:dyDescent="0.2">
      <c r="A1650" s="3" t="s">
        <v>1040</v>
      </c>
      <c r="B1650" s="4">
        <v>44804</v>
      </c>
      <c r="C1650" s="3" t="s">
        <v>1136</v>
      </c>
      <c r="D1650" s="3" t="s">
        <v>1336</v>
      </c>
      <c r="E1650" s="3" t="s">
        <v>1092</v>
      </c>
      <c r="F1650" s="3">
        <v>844.6</v>
      </c>
      <c r="G1650" s="3">
        <v>3519.1</v>
      </c>
    </row>
    <row r="1651" spans="1:7" x14ac:dyDescent="0.2">
      <c r="A1651" s="3" t="s">
        <v>1040</v>
      </c>
      <c r="B1651" s="4">
        <v>44804</v>
      </c>
      <c r="C1651" s="3" t="s">
        <v>1136</v>
      </c>
      <c r="D1651" s="3" t="s">
        <v>1337</v>
      </c>
      <c r="E1651" s="3" t="s">
        <v>1067</v>
      </c>
      <c r="F1651" s="3">
        <v>0</v>
      </c>
      <c r="G1651" s="3">
        <v>526.32000000000005</v>
      </c>
    </row>
    <row r="1652" spans="1:7" x14ac:dyDescent="0.2">
      <c r="A1652" s="3" t="s">
        <v>1040</v>
      </c>
      <c r="B1652" s="4">
        <v>44804</v>
      </c>
      <c r="C1652" s="3" t="s">
        <v>1136</v>
      </c>
      <c r="D1652" s="3" t="s">
        <v>1338</v>
      </c>
      <c r="E1652" s="3" t="s">
        <v>1097</v>
      </c>
      <c r="F1652" s="3">
        <v>686</v>
      </c>
      <c r="G1652" s="3">
        <v>3336</v>
      </c>
    </row>
    <row r="1653" spans="1:7" x14ac:dyDescent="0.2">
      <c r="A1653" s="3" t="s">
        <v>1040</v>
      </c>
      <c r="B1653" s="4">
        <v>44804</v>
      </c>
      <c r="C1653" s="3" t="s">
        <v>1136</v>
      </c>
      <c r="D1653" s="3" t="s">
        <v>1340</v>
      </c>
      <c r="E1653" s="3" t="s">
        <v>1126</v>
      </c>
      <c r="F1653" s="3">
        <v>600</v>
      </c>
      <c r="G1653" s="3">
        <v>3600</v>
      </c>
    </row>
    <row r="1654" spans="1:7" x14ac:dyDescent="0.2">
      <c r="A1654" s="3" t="s">
        <v>1040</v>
      </c>
      <c r="B1654" s="4">
        <v>44804</v>
      </c>
      <c r="C1654" s="3" t="s">
        <v>1136</v>
      </c>
      <c r="D1654" s="3" t="s">
        <v>1341</v>
      </c>
      <c r="E1654" s="3" t="s">
        <v>1060</v>
      </c>
      <c r="F1654" s="3">
        <v>535.6</v>
      </c>
      <c r="G1654" s="3">
        <v>2350.6</v>
      </c>
    </row>
    <row r="1655" spans="1:7" x14ac:dyDescent="0.2">
      <c r="A1655" s="3" t="s">
        <v>1040</v>
      </c>
      <c r="B1655" s="4">
        <v>44804</v>
      </c>
      <c r="C1655" s="3" t="s">
        <v>1136</v>
      </c>
      <c r="D1655" s="3" t="s">
        <v>1458</v>
      </c>
      <c r="E1655" s="3" t="s">
        <v>1459</v>
      </c>
      <c r="F1655" s="3">
        <v>1640</v>
      </c>
      <c r="G1655" s="3">
        <v>12125</v>
      </c>
    </row>
    <row r="1656" spans="1:7" x14ac:dyDescent="0.2">
      <c r="A1656" s="3" t="s">
        <v>1037</v>
      </c>
      <c r="B1656" s="4">
        <v>44804</v>
      </c>
      <c r="C1656" s="3" t="s">
        <v>1136</v>
      </c>
      <c r="D1656" s="3" t="s">
        <v>1200</v>
      </c>
      <c r="E1656" s="3" t="s">
        <v>1073</v>
      </c>
      <c r="F1656" s="3">
        <v>600</v>
      </c>
      <c r="G1656" s="3">
        <v>3600</v>
      </c>
    </row>
    <row r="1657" spans="1:7" x14ac:dyDescent="0.2">
      <c r="A1657" s="3" t="s">
        <v>1042</v>
      </c>
      <c r="B1657" s="4">
        <v>44804</v>
      </c>
      <c r="C1657" s="3" t="s">
        <v>1136</v>
      </c>
      <c r="D1657" s="3" t="s">
        <v>1200</v>
      </c>
      <c r="E1657" s="3" t="s">
        <v>1073</v>
      </c>
      <c r="F1657" s="3">
        <v>4200</v>
      </c>
      <c r="G1657" s="3">
        <v>7200</v>
      </c>
    </row>
    <row r="1658" spans="1:7" x14ac:dyDescent="0.2">
      <c r="A1658" s="3" t="s">
        <v>1040</v>
      </c>
      <c r="B1658" s="4">
        <v>44804</v>
      </c>
      <c r="C1658" s="3" t="s">
        <v>1136</v>
      </c>
      <c r="D1658" s="3" t="s">
        <v>1342</v>
      </c>
      <c r="E1658" s="3" t="s">
        <v>1076</v>
      </c>
      <c r="F1658" s="3">
        <v>0</v>
      </c>
      <c r="G1658" s="3">
        <v>2500</v>
      </c>
    </row>
    <row r="1659" spans="1:7" x14ac:dyDescent="0.2">
      <c r="A1659" s="3" t="s">
        <v>1040</v>
      </c>
      <c r="B1659" s="4">
        <v>44804</v>
      </c>
      <c r="C1659" s="3" t="s">
        <v>1136</v>
      </c>
      <c r="D1659" s="3" t="s">
        <v>1344</v>
      </c>
      <c r="E1659" s="3" t="s">
        <v>1345</v>
      </c>
      <c r="F1659" s="3">
        <v>13.04</v>
      </c>
      <c r="G1659" s="3">
        <v>13.04</v>
      </c>
    </row>
    <row r="1660" spans="1:7" x14ac:dyDescent="0.2">
      <c r="A1660" s="3" t="s">
        <v>1040</v>
      </c>
      <c r="B1660" s="4">
        <v>44804</v>
      </c>
      <c r="C1660" s="3" t="s">
        <v>1136</v>
      </c>
      <c r="D1660" s="3" t="s">
        <v>1346</v>
      </c>
      <c r="E1660" s="3" t="s">
        <v>1111</v>
      </c>
      <c r="F1660" s="3">
        <v>30579.19</v>
      </c>
      <c r="G1660" s="3">
        <v>210394.25</v>
      </c>
    </row>
    <row r="1661" spans="1:7" x14ac:dyDescent="0.2">
      <c r="A1661" s="3" t="s">
        <v>1040</v>
      </c>
      <c r="B1661" s="4">
        <v>44804</v>
      </c>
      <c r="C1661" s="3" t="s">
        <v>1136</v>
      </c>
      <c r="D1661" s="3" t="s">
        <v>1347</v>
      </c>
      <c r="E1661" s="3" t="s">
        <v>1075</v>
      </c>
      <c r="F1661" s="3">
        <v>2538.58</v>
      </c>
      <c r="G1661" s="3">
        <v>14553.45</v>
      </c>
    </row>
    <row r="1662" spans="1:7" x14ac:dyDescent="0.2">
      <c r="A1662" s="3" t="s">
        <v>1040</v>
      </c>
      <c r="B1662" s="4">
        <v>44804</v>
      </c>
      <c r="C1662" s="3" t="s">
        <v>1136</v>
      </c>
      <c r="D1662" s="3" t="s">
        <v>1348</v>
      </c>
      <c r="E1662" s="3" t="s">
        <v>1093</v>
      </c>
      <c r="F1662" s="3">
        <v>1987.03</v>
      </c>
      <c r="G1662" s="3">
        <v>10311.06</v>
      </c>
    </row>
    <row r="1663" spans="1:7" x14ac:dyDescent="0.2">
      <c r="A1663" s="3" t="s">
        <v>1040</v>
      </c>
      <c r="B1663" s="4">
        <v>44804</v>
      </c>
      <c r="C1663" s="3" t="s">
        <v>1136</v>
      </c>
      <c r="D1663" s="3" t="s">
        <v>1349</v>
      </c>
      <c r="E1663" s="3" t="s">
        <v>1098</v>
      </c>
      <c r="F1663" s="3">
        <v>1987.03</v>
      </c>
      <c r="G1663" s="3">
        <v>10311.06</v>
      </c>
    </row>
    <row r="1664" spans="1:7" x14ac:dyDescent="0.2">
      <c r="A1664" s="3" t="s">
        <v>1040</v>
      </c>
      <c r="B1664" s="4">
        <v>44804</v>
      </c>
      <c r="C1664" s="3" t="s">
        <v>1136</v>
      </c>
      <c r="D1664" s="3" t="s">
        <v>1426</v>
      </c>
      <c r="E1664" s="3" t="s">
        <v>1081</v>
      </c>
      <c r="F1664" s="3">
        <v>9644.5</v>
      </c>
      <c r="G1664" s="3">
        <v>25880.31</v>
      </c>
    </row>
    <row r="1665" spans="1:7" x14ac:dyDescent="0.2">
      <c r="A1665" s="3" t="s">
        <v>1040</v>
      </c>
      <c r="B1665" s="4">
        <v>44804</v>
      </c>
      <c r="C1665" s="3" t="s">
        <v>1136</v>
      </c>
      <c r="D1665" s="3" t="s">
        <v>1427</v>
      </c>
      <c r="E1665" s="3" t="s">
        <v>1107</v>
      </c>
      <c r="F1665" s="3">
        <v>3344.31</v>
      </c>
      <c r="G1665" s="3">
        <v>13105.34</v>
      </c>
    </row>
    <row r="1666" spans="1:7" x14ac:dyDescent="0.2">
      <c r="A1666" s="3" t="s">
        <v>1037</v>
      </c>
      <c r="B1666" s="4">
        <v>44804</v>
      </c>
      <c r="C1666" s="3" t="s">
        <v>1140</v>
      </c>
      <c r="D1666" s="3" t="s">
        <v>1141</v>
      </c>
      <c r="E1666" s="3" t="s">
        <v>1142</v>
      </c>
      <c r="F1666" s="3">
        <v>0</v>
      </c>
      <c r="G1666" s="3">
        <v>-100</v>
      </c>
    </row>
    <row r="1667" spans="1:7" x14ac:dyDescent="0.2">
      <c r="A1667" s="3" t="s">
        <v>1040</v>
      </c>
      <c r="B1667" s="4">
        <v>44804</v>
      </c>
      <c r="C1667" s="3" t="s">
        <v>1140</v>
      </c>
      <c r="D1667" s="3" t="s">
        <v>1350</v>
      </c>
      <c r="E1667" s="3" t="s">
        <v>1351</v>
      </c>
      <c r="F1667" s="3">
        <v>0</v>
      </c>
      <c r="G1667" s="3">
        <v>-120</v>
      </c>
    </row>
    <row r="1668" spans="1:7" x14ac:dyDescent="0.2">
      <c r="A1668" s="3" t="s">
        <v>1040</v>
      </c>
      <c r="B1668" s="4">
        <v>44804</v>
      </c>
      <c r="C1668" s="3" t="s">
        <v>1140</v>
      </c>
      <c r="D1668" s="3" t="s">
        <v>1352</v>
      </c>
      <c r="E1668" s="3" t="s">
        <v>1353</v>
      </c>
      <c r="F1668" s="3">
        <v>0</v>
      </c>
      <c r="G1668" s="3">
        <v>247347.05</v>
      </c>
    </row>
    <row r="1669" spans="1:7" x14ac:dyDescent="0.2">
      <c r="A1669" s="3" t="s">
        <v>1037</v>
      </c>
      <c r="B1669" s="4">
        <v>44804</v>
      </c>
      <c r="C1669" s="3" t="s">
        <v>1140</v>
      </c>
      <c r="D1669" s="3" t="s">
        <v>1352</v>
      </c>
      <c r="E1669" s="3" t="s">
        <v>1353</v>
      </c>
      <c r="F1669" s="3">
        <v>0</v>
      </c>
      <c r="G1669" s="3">
        <v>-17080353.050000001</v>
      </c>
    </row>
    <row r="1670" spans="1:7" x14ac:dyDescent="0.2">
      <c r="A1670" s="3" t="s">
        <v>1037</v>
      </c>
      <c r="B1670" s="4">
        <v>44804</v>
      </c>
      <c r="C1670" s="3" t="s">
        <v>1148</v>
      </c>
      <c r="D1670" s="3" t="s">
        <v>1209</v>
      </c>
      <c r="E1670" s="3" t="s">
        <v>1210</v>
      </c>
      <c r="F1670" s="3">
        <v>0</v>
      </c>
      <c r="G1670" s="3">
        <v>17562360.850000001</v>
      </c>
    </row>
    <row r="1671" spans="1:7" x14ac:dyDescent="0.2">
      <c r="A1671" s="3" t="s">
        <v>1040</v>
      </c>
      <c r="B1671" s="4">
        <v>44804</v>
      </c>
      <c r="C1671" s="3" t="s">
        <v>1148</v>
      </c>
      <c r="D1671" s="3" t="s">
        <v>1451</v>
      </c>
      <c r="E1671" s="3" t="s">
        <v>1145</v>
      </c>
      <c r="F1671" s="3">
        <v>0</v>
      </c>
      <c r="G1671" s="3">
        <v>3050000</v>
      </c>
    </row>
    <row r="1672" spans="1:7" x14ac:dyDescent="0.2">
      <c r="A1672" s="3" t="s">
        <v>1040</v>
      </c>
      <c r="B1672" s="4">
        <v>44804</v>
      </c>
      <c r="C1672" s="3" t="s">
        <v>1148</v>
      </c>
      <c r="D1672" s="3" t="s">
        <v>1358</v>
      </c>
      <c r="E1672" s="3" t="s">
        <v>1359</v>
      </c>
      <c r="F1672" s="3">
        <v>-65000</v>
      </c>
      <c r="G1672" s="3">
        <v>0</v>
      </c>
    </row>
    <row r="1673" spans="1:7" x14ac:dyDescent="0.2">
      <c r="A1673" s="3" t="s">
        <v>1040</v>
      </c>
      <c r="B1673" s="4">
        <v>44804</v>
      </c>
      <c r="C1673" s="3" t="s">
        <v>1148</v>
      </c>
      <c r="D1673" s="3" t="s">
        <v>1362</v>
      </c>
      <c r="E1673" s="3" t="s">
        <v>1224</v>
      </c>
      <c r="F1673" s="3">
        <v>-600</v>
      </c>
      <c r="G1673" s="3">
        <v>0</v>
      </c>
    </row>
    <row r="1674" spans="1:7" x14ac:dyDescent="0.2">
      <c r="A1674" s="3" t="s">
        <v>1040</v>
      </c>
      <c r="B1674" s="4">
        <v>44804</v>
      </c>
      <c r="C1674" s="3" t="s">
        <v>1148</v>
      </c>
      <c r="D1674" s="3" t="s">
        <v>1363</v>
      </c>
      <c r="E1674" s="3" t="s">
        <v>1364</v>
      </c>
      <c r="F1674" s="3">
        <v>-465000</v>
      </c>
      <c r="G1674" s="3">
        <v>-3946000</v>
      </c>
    </row>
    <row r="1675" spans="1:7" x14ac:dyDescent="0.2">
      <c r="A1675" s="3" t="s">
        <v>1040</v>
      </c>
      <c r="B1675" s="4">
        <v>44804</v>
      </c>
      <c r="C1675" s="3" t="s">
        <v>1148</v>
      </c>
      <c r="D1675" s="3" t="s">
        <v>1365</v>
      </c>
      <c r="E1675" s="3" t="s">
        <v>1366</v>
      </c>
      <c r="F1675" s="3">
        <v>-600</v>
      </c>
      <c r="G1675" s="3">
        <v>0</v>
      </c>
    </row>
    <row r="1676" spans="1:7" x14ac:dyDescent="0.2">
      <c r="A1676" s="3" t="s">
        <v>1040</v>
      </c>
      <c r="B1676" s="4">
        <v>44804</v>
      </c>
      <c r="C1676" s="3" t="s">
        <v>1148</v>
      </c>
      <c r="D1676" s="3" t="s">
        <v>1480</v>
      </c>
      <c r="E1676" s="3" t="s">
        <v>1481</v>
      </c>
      <c r="F1676" s="3">
        <v>1139000</v>
      </c>
      <c r="G1676" s="3">
        <v>1349000</v>
      </c>
    </row>
    <row r="1677" spans="1:7" x14ac:dyDescent="0.2">
      <c r="A1677" s="3" t="s">
        <v>1040</v>
      </c>
      <c r="B1677" s="4">
        <v>44804</v>
      </c>
      <c r="C1677" s="3" t="s">
        <v>1148</v>
      </c>
      <c r="D1677" s="3" t="s">
        <v>1367</v>
      </c>
      <c r="E1677" s="3" t="s">
        <v>1368</v>
      </c>
      <c r="F1677" s="3">
        <v>115000</v>
      </c>
      <c r="G1677" s="3">
        <v>0</v>
      </c>
    </row>
    <row r="1678" spans="1:7" x14ac:dyDescent="0.2">
      <c r="A1678" s="3" t="s">
        <v>1042</v>
      </c>
      <c r="B1678" s="4">
        <v>44804</v>
      </c>
      <c r="C1678" s="3" t="s">
        <v>1143</v>
      </c>
      <c r="D1678" s="3" t="s">
        <v>1460</v>
      </c>
      <c r="E1678" s="3" t="s">
        <v>1461</v>
      </c>
      <c r="F1678" s="3">
        <v>-290390</v>
      </c>
      <c r="G1678" s="3">
        <v>-1721841.22</v>
      </c>
    </row>
    <row r="1679" spans="1:7" x14ac:dyDescent="0.2">
      <c r="A1679" s="3" t="s">
        <v>1037</v>
      </c>
      <c r="B1679" s="4">
        <v>44804</v>
      </c>
      <c r="C1679" s="3" t="s">
        <v>1143</v>
      </c>
      <c r="D1679" s="3" t="s">
        <v>1146</v>
      </c>
      <c r="E1679" s="3" t="s">
        <v>1147</v>
      </c>
      <c r="F1679" s="3">
        <v>465000</v>
      </c>
      <c r="G1679" s="3">
        <v>3946000</v>
      </c>
    </row>
    <row r="1680" spans="1:7" x14ac:dyDescent="0.2">
      <c r="A1680" s="3" t="s">
        <v>1037</v>
      </c>
      <c r="B1680" s="4">
        <v>44804</v>
      </c>
      <c r="C1680" s="3" t="s">
        <v>1143</v>
      </c>
      <c r="D1680" s="3" t="s">
        <v>1462</v>
      </c>
      <c r="E1680" s="3" t="s">
        <v>1463</v>
      </c>
      <c r="F1680" s="3">
        <v>290390</v>
      </c>
      <c r="G1680" s="3">
        <v>1721841.22</v>
      </c>
    </row>
    <row r="1681" spans="1:7" x14ac:dyDescent="0.2">
      <c r="A1681" s="3" t="s">
        <v>1040</v>
      </c>
      <c r="B1681" s="4">
        <v>44804</v>
      </c>
      <c r="C1681" s="3" t="s">
        <v>1143</v>
      </c>
      <c r="D1681" s="3" t="s">
        <v>1373</v>
      </c>
      <c r="E1681" s="3" t="s">
        <v>1374</v>
      </c>
      <c r="F1681" s="3">
        <v>5211.74</v>
      </c>
      <c r="G1681" s="3">
        <v>31216.42</v>
      </c>
    </row>
    <row r="1682" spans="1:7" x14ac:dyDescent="0.2">
      <c r="A1682" s="3" t="s">
        <v>1040</v>
      </c>
      <c r="B1682" s="4">
        <v>44804</v>
      </c>
      <c r="C1682" s="3" t="s">
        <v>1143</v>
      </c>
      <c r="D1682" s="3" t="s">
        <v>1375</v>
      </c>
      <c r="E1682" s="3" t="s">
        <v>1376</v>
      </c>
      <c r="F1682" s="3">
        <v>0</v>
      </c>
      <c r="G1682" s="3">
        <v>-58920.1</v>
      </c>
    </row>
    <row r="1683" spans="1:7" x14ac:dyDescent="0.2">
      <c r="A1683" s="3" t="s">
        <v>1040</v>
      </c>
      <c r="B1683" s="4">
        <v>44804</v>
      </c>
      <c r="C1683" s="3" t="s">
        <v>1148</v>
      </c>
      <c r="D1683" s="3" t="s">
        <v>1377</v>
      </c>
      <c r="E1683" s="3" t="s">
        <v>1378</v>
      </c>
      <c r="F1683" s="3">
        <v>0</v>
      </c>
      <c r="G1683" s="3">
        <v>216064.1</v>
      </c>
    </row>
    <row r="1684" spans="1:7" x14ac:dyDescent="0.2">
      <c r="A1684" s="3" t="s">
        <v>1040</v>
      </c>
      <c r="B1684" s="4">
        <v>44804</v>
      </c>
      <c r="C1684" s="3" t="s">
        <v>1148</v>
      </c>
      <c r="D1684" s="3" t="s">
        <v>1379</v>
      </c>
      <c r="E1684" s="3" t="s">
        <v>1380</v>
      </c>
      <c r="F1684" s="3">
        <v>0</v>
      </c>
      <c r="G1684" s="3">
        <v>-216063.1</v>
      </c>
    </row>
    <row r="1685" spans="1:7" x14ac:dyDescent="0.2">
      <c r="A1685" s="3" t="s">
        <v>1040</v>
      </c>
      <c r="B1685" s="4">
        <v>44804</v>
      </c>
      <c r="C1685" s="3" t="s">
        <v>1148</v>
      </c>
      <c r="D1685" s="3" t="s">
        <v>1381</v>
      </c>
      <c r="E1685" s="3" t="s">
        <v>1382</v>
      </c>
      <c r="F1685" s="3">
        <v>8605.2199999999993</v>
      </c>
      <c r="G1685" s="3">
        <v>92100.13</v>
      </c>
    </row>
    <row r="1686" spans="1:7" x14ac:dyDescent="0.2">
      <c r="A1686" s="3" t="s">
        <v>1040</v>
      </c>
      <c r="B1686" s="4">
        <v>44804</v>
      </c>
      <c r="C1686" s="3" t="s">
        <v>1148</v>
      </c>
      <c r="D1686" s="3" t="s">
        <v>1383</v>
      </c>
      <c r="E1686" s="3" t="s">
        <v>1384</v>
      </c>
      <c r="F1686" s="3">
        <v>-2132.06</v>
      </c>
      <c r="G1686" s="3">
        <v>-29927.96</v>
      </c>
    </row>
    <row r="1687" spans="1:7" x14ac:dyDescent="0.2">
      <c r="A1687" s="3" t="s">
        <v>1040</v>
      </c>
      <c r="B1687" s="4">
        <v>44804</v>
      </c>
      <c r="C1687" s="3" t="s">
        <v>1148</v>
      </c>
      <c r="D1687" s="3" t="s">
        <v>1430</v>
      </c>
      <c r="E1687" s="3" t="s">
        <v>1431</v>
      </c>
      <c r="F1687" s="3">
        <v>0</v>
      </c>
      <c r="G1687" s="3">
        <v>29281.39</v>
      </c>
    </row>
    <row r="1688" spans="1:7" x14ac:dyDescent="0.2">
      <c r="A1688" s="3" t="s">
        <v>1040</v>
      </c>
      <c r="B1688" s="4">
        <v>44804</v>
      </c>
      <c r="C1688" s="3" t="s">
        <v>1148</v>
      </c>
      <c r="D1688" s="3" t="s">
        <v>1452</v>
      </c>
      <c r="E1688" s="3" t="s">
        <v>1453</v>
      </c>
      <c r="F1688" s="3">
        <v>-427.2</v>
      </c>
      <c r="G1688" s="3">
        <v>-2969.92</v>
      </c>
    </row>
    <row r="1689" spans="1:7" x14ac:dyDescent="0.2">
      <c r="A1689" s="3" t="s">
        <v>1040</v>
      </c>
      <c r="B1689" s="4">
        <v>44804</v>
      </c>
      <c r="C1689" s="3" t="s">
        <v>1148</v>
      </c>
      <c r="D1689" s="3" t="s">
        <v>1385</v>
      </c>
      <c r="E1689" s="3" t="s">
        <v>1386</v>
      </c>
      <c r="F1689" s="3">
        <v>0</v>
      </c>
      <c r="G1689" s="3">
        <v>11600</v>
      </c>
    </row>
    <row r="1690" spans="1:7" x14ac:dyDescent="0.2">
      <c r="A1690" s="3" t="s">
        <v>1040</v>
      </c>
      <c r="B1690" s="4">
        <v>44804</v>
      </c>
      <c r="C1690" s="3" t="s">
        <v>1148</v>
      </c>
      <c r="D1690" s="3" t="s">
        <v>1387</v>
      </c>
      <c r="E1690" s="3" t="s">
        <v>1388</v>
      </c>
      <c r="F1690" s="3">
        <v>-193.33</v>
      </c>
      <c r="G1690" s="3">
        <v>-1965.56</v>
      </c>
    </row>
    <row r="1691" spans="1:7" x14ac:dyDescent="0.2">
      <c r="A1691" s="3" t="s">
        <v>1037</v>
      </c>
      <c r="B1691" s="4">
        <v>44804</v>
      </c>
      <c r="C1691" s="3" t="s">
        <v>1148</v>
      </c>
      <c r="D1691" s="3" t="s">
        <v>1389</v>
      </c>
      <c r="E1691" s="3" t="s">
        <v>1390</v>
      </c>
      <c r="F1691" s="3">
        <v>0</v>
      </c>
      <c r="G1691" s="3">
        <v>874505.75</v>
      </c>
    </row>
    <row r="1692" spans="1:7" x14ac:dyDescent="0.2">
      <c r="A1692" s="3" t="s">
        <v>1042</v>
      </c>
      <c r="B1692" s="4">
        <v>44804</v>
      </c>
      <c r="C1692" s="3" t="s">
        <v>1148</v>
      </c>
      <c r="D1692" s="3" t="s">
        <v>1389</v>
      </c>
      <c r="E1692" s="3" t="s">
        <v>1501</v>
      </c>
      <c r="F1692" s="3">
        <v>284986.5</v>
      </c>
      <c r="G1692" s="3">
        <v>284986.5</v>
      </c>
    </row>
    <row r="1693" spans="1:7" x14ac:dyDescent="0.2">
      <c r="A1693" s="3" t="s">
        <v>1037</v>
      </c>
      <c r="B1693" s="4">
        <v>44804</v>
      </c>
      <c r="C1693" s="3" t="s">
        <v>1148</v>
      </c>
      <c r="D1693" s="3" t="s">
        <v>1182</v>
      </c>
      <c r="E1693" s="3" t="s">
        <v>1183</v>
      </c>
      <c r="F1693" s="3">
        <v>0</v>
      </c>
      <c r="G1693" s="3">
        <v>26200000</v>
      </c>
    </row>
    <row r="1694" spans="1:7" x14ac:dyDescent="0.2">
      <c r="A1694" s="3" t="s">
        <v>1037</v>
      </c>
      <c r="B1694" s="4">
        <v>44804</v>
      </c>
      <c r="C1694" s="3" t="s">
        <v>1148</v>
      </c>
      <c r="D1694" s="3" t="s">
        <v>1184</v>
      </c>
      <c r="E1694" s="3" t="s">
        <v>1185</v>
      </c>
      <c r="F1694" s="3">
        <v>0</v>
      </c>
      <c r="G1694" s="3">
        <v>68427</v>
      </c>
    </row>
    <row r="1695" spans="1:7" x14ac:dyDescent="0.2">
      <c r="A1695" s="3" t="s">
        <v>1037</v>
      </c>
      <c r="B1695" s="4">
        <v>44804</v>
      </c>
      <c r="C1695" s="3" t="s">
        <v>1148</v>
      </c>
      <c r="D1695" s="3" t="s">
        <v>1186</v>
      </c>
      <c r="E1695" s="3" t="s">
        <v>1187</v>
      </c>
      <c r="F1695" s="3">
        <v>0</v>
      </c>
      <c r="G1695" s="3">
        <v>103812</v>
      </c>
    </row>
    <row r="1696" spans="1:7" x14ac:dyDescent="0.2">
      <c r="A1696" s="3" t="s">
        <v>1037</v>
      </c>
      <c r="B1696" s="4">
        <v>44804</v>
      </c>
      <c r="C1696" s="3" t="s">
        <v>1148</v>
      </c>
      <c r="D1696" s="3" t="s">
        <v>1165</v>
      </c>
      <c r="E1696" s="3" t="s">
        <v>1166</v>
      </c>
      <c r="F1696" s="3">
        <v>0</v>
      </c>
      <c r="G1696" s="3">
        <v>150780</v>
      </c>
    </row>
    <row r="1697" spans="1:7" x14ac:dyDescent="0.2">
      <c r="A1697" s="3" t="s">
        <v>1037</v>
      </c>
      <c r="B1697" s="4">
        <v>44804</v>
      </c>
      <c r="C1697" s="3" t="s">
        <v>1148</v>
      </c>
      <c r="D1697" s="3" t="s">
        <v>1464</v>
      </c>
      <c r="E1697" s="3" t="s">
        <v>1465</v>
      </c>
      <c r="F1697" s="3">
        <v>16500</v>
      </c>
      <c r="G1697" s="3">
        <v>76500</v>
      </c>
    </row>
    <row r="1698" spans="1:7" x14ac:dyDescent="0.2">
      <c r="A1698" s="3" t="s">
        <v>1037</v>
      </c>
      <c r="B1698" s="4">
        <v>44804</v>
      </c>
      <c r="C1698" s="3" t="s">
        <v>1148</v>
      </c>
      <c r="D1698" s="3" t="s">
        <v>1149</v>
      </c>
      <c r="E1698" s="3" t="s">
        <v>1150</v>
      </c>
      <c r="F1698" s="3">
        <v>44276</v>
      </c>
      <c r="G1698" s="3">
        <v>6685224.7999999998</v>
      </c>
    </row>
    <row r="1699" spans="1:7" x14ac:dyDescent="0.2">
      <c r="A1699" s="3" t="s">
        <v>1037</v>
      </c>
      <c r="B1699" s="4">
        <v>44804</v>
      </c>
      <c r="C1699" s="3" t="s">
        <v>1148</v>
      </c>
      <c r="D1699" s="3" t="s">
        <v>1231</v>
      </c>
      <c r="E1699" s="3" t="s">
        <v>1232</v>
      </c>
      <c r="F1699" s="3">
        <v>0</v>
      </c>
      <c r="G1699" s="3">
        <v>13807.78</v>
      </c>
    </row>
    <row r="1700" spans="1:7" x14ac:dyDescent="0.2">
      <c r="A1700" s="3" t="s">
        <v>1037</v>
      </c>
      <c r="B1700" s="4">
        <v>44804</v>
      </c>
      <c r="C1700" s="3" t="s">
        <v>1148</v>
      </c>
      <c r="D1700" s="3" t="s">
        <v>1170</v>
      </c>
      <c r="E1700" s="3" t="s">
        <v>1171</v>
      </c>
      <c r="F1700" s="3">
        <v>59620</v>
      </c>
      <c r="G1700" s="3">
        <v>103646.09</v>
      </c>
    </row>
    <row r="1701" spans="1:7" x14ac:dyDescent="0.2">
      <c r="A1701" s="3" t="s">
        <v>1037</v>
      </c>
      <c r="B1701" s="4">
        <v>44804</v>
      </c>
      <c r="C1701" s="3" t="s">
        <v>1148</v>
      </c>
      <c r="D1701" s="3" t="s">
        <v>1172</v>
      </c>
      <c r="E1701" s="3" t="s">
        <v>1173</v>
      </c>
      <c r="F1701" s="3">
        <v>0</v>
      </c>
      <c r="G1701" s="3">
        <v>7500</v>
      </c>
    </row>
    <row r="1702" spans="1:7" x14ac:dyDescent="0.2">
      <c r="A1702" s="3" t="s">
        <v>1037</v>
      </c>
      <c r="B1702" s="4">
        <v>44804</v>
      </c>
      <c r="C1702" s="3" t="s">
        <v>1148</v>
      </c>
      <c r="D1702" s="3" t="s">
        <v>1167</v>
      </c>
      <c r="E1702" s="3" t="s">
        <v>1168</v>
      </c>
      <c r="F1702" s="3">
        <v>0</v>
      </c>
      <c r="G1702" s="3">
        <v>67400</v>
      </c>
    </row>
    <row r="1703" spans="1:7" x14ac:dyDescent="0.2">
      <c r="A1703" s="3" t="s">
        <v>1037</v>
      </c>
      <c r="B1703" s="4">
        <v>44804</v>
      </c>
      <c r="C1703" s="3" t="s">
        <v>1148</v>
      </c>
      <c r="D1703" s="3" t="s">
        <v>1454</v>
      </c>
      <c r="E1703" s="3" t="s">
        <v>1455</v>
      </c>
      <c r="F1703" s="3">
        <v>1400</v>
      </c>
      <c r="G1703" s="3">
        <v>15000</v>
      </c>
    </row>
    <row r="1704" spans="1:7" x14ac:dyDescent="0.2">
      <c r="A1704" s="3" t="s">
        <v>1037</v>
      </c>
      <c r="B1704" s="4">
        <v>44804</v>
      </c>
      <c r="C1704" s="3" t="s">
        <v>1148</v>
      </c>
      <c r="D1704" s="3" t="s">
        <v>1188</v>
      </c>
      <c r="E1704" s="3" t="s">
        <v>1189</v>
      </c>
      <c r="F1704" s="3">
        <v>0</v>
      </c>
      <c r="G1704" s="3">
        <v>15175</v>
      </c>
    </row>
    <row r="1705" spans="1:7" x14ac:dyDescent="0.2">
      <c r="A1705" s="3" t="s">
        <v>1037</v>
      </c>
      <c r="B1705" s="4">
        <v>44804</v>
      </c>
      <c r="C1705" s="3" t="s">
        <v>1148</v>
      </c>
      <c r="D1705" s="3" t="s">
        <v>1466</v>
      </c>
      <c r="E1705" s="3" t="s">
        <v>1467</v>
      </c>
      <c r="F1705" s="3">
        <v>0</v>
      </c>
      <c r="G1705" s="3">
        <v>570856.07999999996</v>
      </c>
    </row>
    <row r="1706" spans="1:7" x14ac:dyDescent="0.2">
      <c r="A1706" s="3" t="s">
        <v>1037</v>
      </c>
      <c r="B1706" s="4">
        <v>44804</v>
      </c>
      <c r="C1706" s="3" t="s">
        <v>1148</v>
      </c>
      <c r="D1706" s="3" t="s">
        <v>1151</v>
      </c>
      <c r="E1706" s="3" t="s">
        <v>1152</v>
      </c>
      <c r="F1706" s="3">
        <v>4932297.09</v>
      </c>
      <c r="G1706" s="3">
        <v>24472886.5</v>
      </c>
    </row>
    <row r="1707" spans="1:7" x14ac:dyDescent="0.2">
      <c r="A1707" s="3" t="s">
        <v>1037</v>
      </c>
      <c r="B1707" s="4">
        <v>44804</v>
      </c>
      <c r="C1707" s="3" t="s">
        <v>1148</v>
      </c>
      <c r="D1707" s="3" t="s">
        <v>1190</v>
      </c>
      <c r="E1707" s="3" t="s">
        <v>1191</v>
      </c>
      <c r="F1707" s="3">
        <v>382608.7</v>
      </c>
      <c r="G1707" s="3">
        <v>3016035.43</v>
      </c>
    </row>
    <row r="1708" spans="1:7" x14ac:dyDescent="0.2">
      <c r="A1708" s="3" t="s">
        <v>1037</v>
      </c>
      <c r="B1708" s="4">
        <v>44804</v>
      </c>
      <c r="C1708" s="3" t="s">
        <v>1148</v>
      </c>
      <c r="D1708" s="3" t="s">
        <v>1203</v>
      </c>
      <c r="E1708" s="3" t="s">
        <v>1204</v>
      </c>
      <c r="F1708" s="3">
        <v>0</v>
      </c>
      <c r="G1708" s="3">
        <v>782608.07</v>
      </c>
    </row>
    <row r="1709" spans="1:7" x14ac:dyDescent="0.2">
      <c r="A1709" s="3" t="s">
        <v>1037</v>
      </c>
      <c r="B1709" s="4">
        <v>44804</v>
      </c>
      <c r="C1709" s="3" t="s">
        <v>1148</v>
      </c>
      <c r="D1709" s="3" t="s">
        <v>1174</v>
      </c>
      <c r="E1709" s="3" t="s">
        <v>1175</v>
      </c>
      <c r="F1709" s="3">
        <v>0</v>
      </c>
      <c r="G1709" s="3">
        <v>163550</v>
      </c>
    </row>
    <row r="1710" spans="1:7" x14ac:dyDescent="0.2">
      <c r="A1710" s="3" t="s">
        <v>1037</v>
      </c>
      <c r="B1710" s="4">
        <v>44804</v>
      </c>
      <c r="C1710" s="3" t="s">
        <v>1148</v>
      </c>
      <c r="D1710" s="3" t="s">
        <v>1176</v>
      </c>
      <c r="E1710" s="3" t="s">
        <v>1177</v>
      </c>
      <c r="F1710" s="3">
        <v>0</v>
      </c>
      <c r="G1710" s="3">
        <v>45000</v>
      </c>
    </row>
    <row r="1711" spans="1:7" x14ac:dyDescent="0.2">
      <c r="A1711" s="3" t="s">
        <v>1037</v>
      </c>
      <c r="B1711" s="4">
        <v>44804</v>
      </c>
      <c r="C1711" s="3" t="s">
        <v>1148</v>
      </c>
      <c r="D1711" s="3" t="s">
        <v>1227</v>
      </c>
      <c r="E1711" s="3" t="s">
        <v>1228</v>
      </c>
      <c r="F1711" s="3">
        <v>6000</v>
      </c>
      <c r="G1711" s="3">
        <v>95000</v>
      </c>
    </row>
    <row r="1712" spans="1:7" x14ac:dyDescent="0.2">
      <c r="A1712" s="3" t="s">
        <v>1037</v>
      </c>
      <c r="B1712" s="4">
        <v>44804</v>
      </c>
      <c r="C1712" s="3" t="s">
        <v>1148</v>
      </c>
      <c r="D1712" s="3" t="s">
        <v>1233</v>
      </c>
      <c r="E1712" s="3" t="s">
        <v>1234</v>
      </c>
      <c r="F1712" s="3">
        <v>18933.05</v>
      </c>
      <c r="G1712" s="3">
        <v>1020699.54</v>
      </c>
    </row>
    <row r="1713" spans="1:7" x14ac:dyDescent="0.2">
      <c r="A1713" s="3" t="s">
        <v>1042</v>
      </c>
      <c r="B1713" s="4">
        <v>44804</v>
      </c>
      <c r="C1713" s="3" t="s">
        <v>1148</v>
      </c>
      <c r="D1713" s="3" t="s">
        <v>1233</v>
      </c>
      <c r="E1713" s="3" t="s">
        <v>1486</v>
      </c>
      <c r="F1713" s="3">
        <v>0</v>
      </c>
      <c r="G1713" s="3">
        <v>1233261.93</v>
      </c>
    </row>
    <row r="1714" spans="1:7" x14ac:dyDescent="0.2">
      <c r="A1714" s="3" t="s">
        <v>1037</v>
      </c>
      <c r="B1714" s="4">
        <v>44804</v>
      </c>
      <c r="C1714" s="3" t="s">
        <v>1148</v>
      </c>
      <c r="D1714" s="3" t="s">
        <v>1391</v>
      </c>
      <c r="E1714" s="3" t="s">
        <v>1392</v>
      </c>
      <c r="F1714" s="3">
        <v>0</v>
      </c>
      <c r="G1714" s="3">
        <v>622274.51</v>
      </c>
    </row>
    <row r="1715" spans="1:7" x14ac:dyDescent="0.2">
      <c r="A1715" s="3" t="s">
        <v>1037</v>
      </c>
      <c r="B1715" s="4">
        <v>44804</v>
      </c>
      <c r="C1715" s="3" t="s">
        <v>1148</v>
      </c>
      <c r="D1715" s="3" t="s">
        <v>1487</v>
      </c>
      <c r="E1715" s="3" t="s">
        <v>1488</v>
      </c>
      <c r="F1715" s="3">
        <v>240274.17</v>
      </c>
      <c r="G1715" s="3">
        <v>938082.41</v>
      </c>
    </row>
    <row r="1716" spans="1:7" x14ac:dyDescent="0.2">
      <c r="A1716" s="3" t="s">
        <v>1042</v>
      </c>
      <c r="B1716" s="4">
        <v>44804</v>
      </c>
      <c r="C1716" s="3" t="s">
        <v>1148</v>
      </c>
      <c r="D1716" s="3" t="s">
        <v>1489</v>
      </c>
      <c r="E1716" s="3" t="s">
        <v>1490</v>
      </c>
      <c r="F1716" s="3">
        <v>0</v>
      </c>
      <c r="G1716" s="3">
        <v>8500</v>
      </c>
    </row>
    <row r="1717" spans="1:7" x14ac:dyDescent="0.2">
      <c r="A1717" s="3" t="s">
        <v>1042</v>
      </c>
      <c r="B1717" s="4">
        <v>44804</v>
      </c>
      <c r="C1717" s="3" t="s">
        <v>1148</v>
      </c>
      <c r="D1717" s="3" t="s">
        <v>1502</v>
      </c>
      <c r="E1717" s="3" t="s">
        <v>1503</v>
      </c>
      <c r="F1717" s="3">
        <v>250000</v>
      </c>
      <c r="G1717" s="3">
        <v>250000</v>
      </c>
    </row>
    <row r="1718" spans="1:7" x14ac:dyDescent="0.2">
      <c r="A1718" s="3" t="s">
        <v>1037</v>
      </c>
      <c r="B1718" s="4">
        <v>44804</v>
      </c>
      <c r="C1718" s="3" t="s">
        <v>1148</v>
      </c>
      <c r="D1718" s="3" t="s">
        <v>1497</v>
      </c>
      <c r="E1718" s="3" t="s">
        <v>1498</v>
      </c>
      <c r="F1718" s="3">
        <v>0</v>
      </c>
      <c r="G1718" s="3">
        <v>3023829.42</v>
      </c>
    </row>
    <row r="1719" spans="1:7" x14ac:dyDescent="0.2">
      <c r="A1719" s="3" t="s">
        <v>1037</v>
      </c>
      <c r="B1719" s="4">
        <v>44804</v>
      </c>
      <c r="C1719" s="3" t="s">
        <v>1148</v>
      </c>
      <c r="D1719" s="3" t="s">
        <v>1504</v>
      </c>
      <c r="E1719" s="3" t="s">
        <v>1505</v>
      </c>
      <c r="F1719" s="3">
        <v>850000</v>
      </c>
      <c r="G1719" s="3">
        <v>850000</v>
      </c>
    </row>
    <row r="1720" spans="1:7" x14ac:dyDescent="0.2">
      <c r="A1720" s="3" t="s">
        <v>1040</v>
      </c>
      <c r="B1720" s="4">
        <v>44804</v>
      </c>
      <c r="C1720" s="3" t="s">
        <v>1148</v>
      </c>
      <c r="D1720" s="3" t="s">
        <v>1393</v>
      </c>
      <c r="E1720" s="3" t="s">
        <v>1394</v>
      </c>
      <c r="F1720" s="3">
        <v>0</v>
      </c>
      <c r="G1720" s="3">
        <v>6875.45</v>
      </c>
    </row>
    <row r="1721" spans="1:7" x14ac:dyDescent="0.2">
      <c r="A1721" s="3" t="s">
        <v>1040</v>
      </c>
      <c r="B1721" s="4">
        <v>44804</v>
      </c>
      <c r="C1721" s="3" t="s">
        <v>1148</v>
      </c>
      <c r="D1721" s="3" t="s">
        <v>1395</v>
      </c>
      <c r="E1721" s="3" t="s">
        <v>1396</v>
      </c>
      <c r="F1721" s="3">
        <v>2993943.68</v>
      </c>
      <c r="G1721" s="3">
        <v>8337040.9299999997</v>
      </c>
    </row>
    <row r="1722" spans="1:7" x14ac:dyDescent="0.2">
      <c r="A1722" s="3" t="s">
        <v>1040</v>
      </c>
      <c r="B1722" s="4">
        <v>44804</v>
      </c>
      <c r="C1722" s="3" t="s">
        <v>1148</v>
      </c>
      <c r="D1722" s="3" t="s">
        <v>1397</v>
      </c>
      <c r="E1722" s="3" t="s">
        <v>1398</v>
      </c>
      <c r="F1722" s="3">
        <v>-2719.44</v>
      </c>
      <c r="G1722" s="3">
        <v>19036.07</v>
      </c>
    </row>
    <row r="1723" spans="1:7" x14ac:dyDescent="0.2">
      <c r="A1723" s="3" t="s">
        <v>1040</v>
      </c>
      <c r="B1723" s="4">
        <v>44804</v>
      </c>
      <c r="C1723" s="3" t="s">
        <v>1148</v>
      </c>
      <c r="D1723" s="3" t="s">
        <v>1399</v>
      </c>
      <c r="E1723" s="3" t="s">
        <v>1400</v>
      </c>
      <c r="F1723" s="3">
        <v>25</v>
      </c>
      <c r="G1723" s="3">
        <v>25</v>
      </c>
    </row>
    <row r="1724" spans="1:7" x14ac:dyDescent="0.2">
      <c r="A1724" s="3" t="s">
        <v>1037</v>
      </c>
      <c r="B1724" s="4">
        <v>44804</v>
      </c>
      <c r="C1724" s="3" t="s">
        <v>1148</v>
      </c>
      <c r="D1724" s="3" t="s">
        <v>1155</v>
      </c>
      <c r="E1724" s="3" t="s">
        <v>1156</v>
      </c>
      <c r="F1724" s="3">
        <v>1018319</v>
      </c>
      <c r="G1724" s="3">
        <v>1034604.19</v>
      </c>
    </row>
    <row r="1725" spans="1:7" x14ac:dyDescent="0.2">
      <c r="A1725" s="3" t="s">
        <v>1040</v>
      </c>
      <c r="B1725" s="4">
        <v>44804</v>
      </c>
      <c r="C1725" s="3" t="s">
        <v>1148</v>
      </c>
      <c r="D1725" s="3" t="s">
        <v>1155</v>
      </c>
      <c r="E1725" s="3" t="s">
        <v>1401</v>
      </c>
      <c r="F1725" s="3">
        <v>828644.26</v>
      </c>
      <c r="G1725" s="3">
        <v>949554.57</v>
      </c>
    </row>
    <row r="1726" spans="1:7" x14ac:dyDescent="0.2">
      <c r="A1726" s="3" t="s">
        <v>1040</v>
      </c>
      <c r="B1726" s="4">
        <v>44804</v>
      </c>
      <c r="C1726" s="3" t="s">
        <v>1148</v>
      </c>
      <c r="D1726" s="3" t="s">
        <v>1403</v>
      </c>
      <c r="E1726" s="3" t="s">
        <v>1404</v>
      </c>
      <c r="F1726" s="3">
        <v>2.39</v>
      </c>
      <c r="G1726" s="3">
        <v>522.6</v>
      </c>
    </row>
    <row r="1727" spans="1:7" x14ac:dyDescent="0.2">
      <c r="A1727" s="3" t="s">
        <v>1037</v>
      </c>
      <c r="B1727" s="4">
        <v>44804</v>
      </c>
      <c r="C1727" s="3" t="s">
        <v>1148</v>
      </c>
      <c r="D1727" s="3" t="s">
        <v>1211</v>
      </c>
      <c r="E1727" s="3" t="s">
        <v>1212</v>
      </c>
      <c r="F1727" s="3">
        <v>3.3</v>
      </c>
      <c r="G1727" s="3">
        <v>802.62</v>
      </c>
    </row>
    <row r="1728" spans="1:7" x14ac:dyDescent="0.2">
      <c r="A1728" s="3" t="s">
        <v>1037</v>
      </c>
      <c r="B1728" s="4">
        <v>44804</v>
      </c>
      <c r="C1728" s="3" t="s">
        <v>1148</v>
      </c>
      <c r="D1728" s="3" t="s">
        <v>1213</v>
      </c>
      <c r="E1728" s="3" t="s">
        <v>1214</v>
      </c>
      <c r="F1728" s="3">
        <v>-1710365.74</v>
      </c>
      <c r="G1728" s="3">
        <v>11014669.82</v>
      </c>
    </row>
    <row r="1729" spans="1:7" x14ac:dyDescent="0.2">
      <c r="A1729" s="3" t="s">
        <v>1040</v>
      </c>
      <c r="B1729" s="4">
        <v>44804</v>
      </c>
      <c r="C1729" s="3" t="s">
        <v>1143</v>
      </c>
      <c r="D1729" s="3" t="s">
        <v>1405</v>
      </c>
      <c r="E1729" s="3" t="s">
        <v>1406</v>
      </c>
      <c r="F1729" s="3">
        <v>0</v>
      </c>
      <c r="G1729" s="3">
        <v>-0.04</v>
      </c>
    </row>
    <row r="1730" spans="1:7" x14ac:dyDescent="0.2">
      <c r="A1730" s="3" t="s">
        <v>1040</v>
      </c>
      <c r="B1730" s="4">
        <v>44804</v>
      </c>
      <c r="C1730" s="3" t="s">
        <v>1143</v>
      </c>
      <c r="D1730" s="3" t="s">
        <v>1159</v>
      </c>
      <c r="E1730" s="3" t="s">
        <v>1160</v>
      </c>
      <c r="F1730" s="3">
        <v>-4163853.79</v>
      </c>
      <c r="G1730" s="3">
        <v>-7769666.3399999999</v>
      </c>
    </row>
    <row r="1731" spans="1:7" x14ac:dyDescent="0.2">
      <c r="A1731" s="3" t="s">
        <v>1037</v>
      </c>
      <c r="B1731" s="4">
        <v>44804</v>
      </c>
      <c r="C1731" s="3" t="s">
        <v>1143</v>
      </c>
      <c r="D1731" s="3" t="s">
        <v>1159</v>
      </c>
      <c r="E1731" s="3" t="s">
        <v>1160</v>
      </c>
      <c r="F1731" s="3">
        <v>-5457017.2300000004</v>
      </c>
      <c r="G1731" s="3">
        <v>-91600192.299999997</v>
      </c>
    </row>
    <row r="1732" spans="1:7" x14ac:dyDescent="0.2">
      <c r="A1732" s="3" t="s">
        <v>1042</v>
      </c>
      <c r="B1732" s="4">
        <v>44804</v>
      </c>
      <c r="C1732" s="3" t="s">
        <v>1143</v>
      </c>
      <c r="D1732" s="3" t="s">
        <v>1159</v>
      </c>
      <c r="E1732" s="3" t="s">
        <v>1160</v>
      </c>
      <c r="F1732" s="3">
        <v>-286926.5</v>
      </c>
      <c r="G1732" s="3">
        <v>-285676.5</v>
      </c>
    </row>
    <row r="1733" spans="1:7" x14ac:dyDescent="0.2">
      <c r="A1733" s="3" t="s">
        <v>1040</v>
      </c>
      <c r="B1733" s="4">
        <v>44804</v>
      </c>
      <c r="C1733" s="3" t="s">
        <v>1143</v>
      </c>
      <c r="D1733" s="3" t="s">
        <v>1456</v>
      </c>
      <c r="E1733" s="3" t="s">
        <v>1457</v>
      </c>
      <c r="F1733" s="3">
        <v>0</v>
      </c>
      <c r="G1733" s="3">
        <v>1186.1300000000001</v>
      </c>
    </row>
    <row r="1734" spans="1:7" x14ac:dyDescent="0.2">
      <c r="A1734" s="3" t="s">
        <v>1040</v>
      </c>
      <c r="B1734" s="4">
        <v>44804</v>
      </c>
      <c r="C1734" s="3" t="s">
        <v>1143</v>
      </c>
      <c r="D1734" s="3" t="s">
        <v>1407</v>
      </c>
      <c r="E1734" s="3" t="s">
        <v>1408</v>
      </c>
      <c r="F1734" s="3">
        <v>0</v>
      </c>
      <c r="G1734" s="3">
        <v>20758.55</v>
      </c>
    </row>
    <row r="1735" spans="1:7" x14ac:dyDescent="0.2">
      <c r="A1735" s="3" t="s">
        <v>1040</v>
      </c>
      <c r="B1735" s="4">
        <v>44804</v>
      </c>
      <c r="C1735" s="3" t="s">
        <v>1143</v>
      </c>
      <c r="D1735" s="3" t="s">
        <v>1409</v>
      </c>
      <c r="E1735" s="3" t="s">
        <v>1410</v>
      </c>
      <c r="F1735" s="3">
        <v>-807.78</v>
      </c>
      <c r="G1735" s="3">
        <v>-13726.03</v>
      </c>
    </row>
    <row r="1736" spans="1:7" x14ac:dyDescent="0.2">
      <c r="A1736" s="3" t="s">
        <v>1040</v>
      </c>
      <c r="B1736" s="4">
        <v>44804</v>
      </c>
      <c r="C1736" s="3" t="s">
        <v>1143</v>
      </c>
      <c r="D1736" s="3" t="s">
        <v>1432</v>
      </c>
      <c r="E1736" s="3" t="s">
        <v>1433</v>
      </c>
      <c r="F1736" s="3">
        <v>-12988.81</v>
      </c>
      <c r="G1736" s="3">
        <v>-39394.769999999997</v>
      </c>
    </row>
    <row r="1737" spans="1:7" x14ac:dyDescent="0.2">
      <c r="A1737" s="3" t="s">
        <v>1040</v>
      </c>
      <c r="B1737" s="4">
        <v>44804</v>
      </c>
      <c r="C1737" s="3" t="s">
        <v>1143</v>
      </c>
      <c r="D1737" s="3" t="s">
        <v>1161</v>
      </c>
      <c r="E1737" s="3" t="s">
        <v>1411</v>
      </c>
      <c r="F1737" s="3">
        <v>-211796.04</v>
      </c>
      <c r="G1737" s="3">
        <v>-1980364.5</v>
      </c>
    </row>
    <row r="1738" spans="1:7" x14ac:dyDescent="0.2">
      <c r="A1738" s="3" t="s">
        <v>1037</v>
      </c>
      <c r="B1738" s="4">
        <v>44804</v>
      </c>
      <c r="C1738" s="3" t="s">
        <v>1143</v>
      </c>
      <c r="D1738" s="3" t="s">
        <v>1161</v>
      </c>
      <c r="E1738" s="3" t="s">
        <v>1162</v>
      </c>
      <c r="F1738" s="3">
        <v>-1305813.6200000001</v>
      </c>
      <c r="G1738" s="3">
        <v>2528033.36</v>
      </c>
    </row>
    <row r="1739" spans="1:7" x14ac:dyDescent="0.2">
      <c r="A1739" s="3" t="s">
        <v>1042</v>
      </c>
      <c r="B1739" s="4">
        <v>44804</v>
      </c>
      <c r="C1739" s="3" t="s">
        <v>1143</v>
      </c>
      <c r="D1739" s="3" t="s">
        <v>1161</v>
      </c>
      <c r="E1739" s="3" t="s">
        <v>1162</v>
      </c>
      <c r="F1739" s="3">
        <v>38130</v>
      </c>
      <c r="G1739" s="3">
        <v>223569.29</v>
      </c>
    </row>
    <row r="1740" spans="1:7" x14ac:dyDescent="0.2">
      <c r="A1740" s="3" t="s">
        <v>1040</v>
      </c>
      <c r="B1740" s="4">
        <v>44804</v>
      </c>
      <c r="C1740" s="3" t="s">
        <v>1143</v>
      </c>
      <c r="D1740" s="3" t="s">
        <v>1473</v>
      </c>
      <c r="E1740" s="3" t="s">
        <v>1474</v>
      </c>
      <c r="F1740" s="3">
        <v>0</v>
      </c>
      <c r="G1740" s="3">
        <v>80</v>
      </c>
    </row>
    <row r="1741" spans="1:7" x14ac:dyDescent="0.2">
      <c r="A1741" s="3" t="s">
        <v>1040</v>
      </c>
      <c r="B1741" s="4">
        <v>44804</v>
      </c>
      <c r="C1741" s="3" t="s">
        <v>1143</v>
      </c>
      <c r="D1741" s="3" t="s">
        <v>1412</v>
      </c>
      <c r="E1741" s="3" t="s">
        <v>1413</v>
      </c>
      <c r="F1741" s="3">
        <v>0</v>
      </c>
      <c r="G1741" s="3">
        <v>1869.8</v>
      </c>
    </row>
    <row r="1742" spans="1:7" x14ac:dyDescent="0.2">
      <c r="A1742" s="3" t="s">
        <v>1040</v>
      </c>
      <c r="B1742" s="4">
        <v>44804</v>
      </c>
      <c r="C1742" s="3" t="s">
        <v>1143</v>
      </c>
      <c r="D1742" s="3" t="s">
        <v>1414</v>
      </c>
      <c r="E1742" s="3" t="s">
        <v>1415</v>
      </c>
      <c r="F1742" s="3">
        <v>0</v>
      </c>
      <c r="G1742" s="3">
        <v>-254.99</v>
      </c>
    </row>
    <row r="1743" spans="1:7" x14ac:dyDescent="0.2">
      <c r="A1743" s="3" t="s">
        <v>1040</v>
      </c>
      <c r="B1743" s="4">
        <v>44834</v>
      </c>
      <c r="C1743" s="3" t="s">
        <v>1178</v>
      </c>
      <c r="D1743" s="3" t="s">
        <v>1416</v>
      </c>
      <c r="E1743" s="3" t="s">
        <v>1417</v>
      </c>
      <c r="F1743" s="3">
        <v>-7124921.1200000001</v>
      </c>
      <c r="G1743" s="3">
        <v>-31886750.649999999</v>
      </c>
    </row>
    <row r="1744" spans="1:7" x14ac:dyDescent="0.2">
      <c r="A1744" s="3" t="s">
        <v>1040</v>
      </c>
      <c r="B1744" s="4">
        <v>44834</v>
      </c>
      <c r="C1744" s="3" t="s">
        <v>1178</v>
      </c>
      <c r="D1744" s="3" t="s">
        <v>1235</v>
      </c>
      <c r="E1744" s="3" t="s">
        <v>1236</v>
      </c>
      <c r="F1744" s="3">
        <v>0</v>
      </c>
      <c r="G1744" s="3">
        <v>-12046638.060000001</v>
      </c>
    </row>
    <row r="1745" spans="1:7" x14ac:dyDescent="0.2">
      <c r="A1745" s="3" t="s">
        <v>1040</v>
      </c>
      <c r="B1745" s="4">
        <v>44834</v>
      </c>
      <c r="C1745" s="3" t="s">
        <v>1178</v>
      </c>
      <c r="D1745" s="3" t="s">
        <v>1475</v>
      </c>
      <c r="E1745" s="3" t="s">
        <v>1476</v>
      </c>
      <c r="F1745" s="3">
        <v>0</v>
      </c>
      <c r="G1745" s="3">
        <v>-1782369.8</v>
      </c>
    </row>
    <row r="1746" spans="1:7" x14ac:dyDescent="0.2">
      <c r="A1746" s="3" t="s">
        <v>1040</v>
      </c>
      <c r="B1746" s="4">
        <v>44834</v>
      </c>
      <c r="C1746" s="3" t="s">
        <v>1178</v>
      </c>
      <c r="D1746" s="3" t="s">
        <v>1493</v>
      </c>
      <c r="E1746" s="3" t="s">
        <v>1494</v>
      </c>
      <c r="F1746" s="3">
        <v>0</v>
      </c>
      <c r="G1746" s="3">
        <v>1616.91</v>
      </c>
    </row>
    <row r="1747" spans="1:7" x14ac:dyDescent="0.2">
      <c r="A1747" s="3" t="s">
        <v>1040</v>
      </c>
      <c r="B1747" s="4">
        <v>44834</v>
      </c>
      <c r="C1747" s="3" t="s">
        <v>1178</v>
      </c>
      <c r="D1747" s="3" t="s">
        <v>1239</v>
      </c>
      <c r="E1747" s="3" t="s">
        <v>1240</v>
      </c>
      <c r="F1747" s="3">
        <v>0</v>
      </c>
      <c r="G1747" s="3">
        <v>-2839.7</v>
      </c>
    </row>
    <row r="1748" spans="1:7" x14ac:dyDescent="0.2">
      <c r="A1748" s="3" t="s">
        <v>1040</v>
      </c>
      <c r="B1748" s="4">
        <v>44834</v>
      </c>
      <c r="C1748" s="3" t="s">
        <v>1178</v>
      </c>
      <c r="D1748" s="3" t="s">
        <v>1241</v>
      </c>
      <c r="E1748" s="3" t="s">
        <v>1242</v>
      </c>
      <c r="F1748" s="3">
        <v>-3490.94</v>
      </c>
      <c r="G1748" s="3">
        <v>-24436.58</v>
      </c>
    </row>
    <row r="1749" spans="1:7" x14ac:dyDescent="0.2">
      <c r="A1749" s="3" t="s">
        <v>1042</v>
      </c>
      <c r="B1749" s="4">
        <v>44834</v>
      </c>
      <c r="C1749" s="3" t="s">
        <v>1136</v>
      </c>
      <c r="D1749" s="3" t="s">
        <v>1506</v>
      </c>
      <c r="E1749" s="3" t="s">
        <v>1507</v>
      </c>
      <c r="F1749" s="3">
        <v>678.59</v>
      </c>
      <c r="G1749" s="3">
        <v>678.59</v>
      </c>
    </row>
    <row r="1750" spans="1:7" x14ac:dyDescent="0.2">
      <c r="A1750" s="3" t="s">
        <v>1037</v>
      </c>
      <c r="B1750" s="4">
        <v>44834</v>
      </c>
      <c r="C1750" s="3" t="s">
        <v>1136</v>
      </c>
      <c r="D1750" s="3" t="s">
        <v>1482</v>
      </c>
      <c r="E1750" s="3" t="s">
        <v>1483</v>
      </c>
      <c r="F1750" s="3">
        <v>0</v>
      </c>
      <c r="G1750" s="3">
        <v>86956.52</v>
      </c>
    </row>
    <row r="1751" spans="1:7" x14ac:dyDescent="0.2">
      <c r="A1751" s="3" t="s">
        <v>1037</v>
      </c>
      <c r="B1751" s="4">
        <v>44834</v>
      </c>
      <c r="C1751" s="3" t="s">
        <v>1136</v>
      </c>
      <c r="D1751" s="3" t="s">
        <v>1499</v>
      </c>
      <c r="E1751" s="3" t="s">
        <v>1500</v>
      </c>
      <c r="F1751" s="3">
        <v>0</v>
      </c>
      <c r="G1751" s="3">
        <v>20693</v>
      </c>
    </row>
    <row r="1752" spans="1:7" x14ac:dyDescent="0.2">
      <c r="A1752" s="3" t="s">
        <v>1037</v>
      </c>
      <c r="B1752" s="4">
        <v>44834</v>
      </c>
      <c r="C1752" s="3" t="s">
        <v>1136</v>
      </c>
      <c r="D1752" s="3" t="s">
        <v>1508</v>
      </c>
      <c r="E1752" s="3" t="s">
        <v>1509</v>
      </c>
      <c r="F1752" s="3">
        <v>9738.91</v>
      </c>
      <c r="G1752" s="3">
        <v>9738.91</v>
      </c>
    </row>
    <row r="1753" spans="1:7" x14ac:dyDescent="0.2">
      <c r="A1753" s="3" t="s">
        <v>1040</v>
      </c>
      <c r="B1753" s="4">
        <v>44834</v>
      </c>
      <c r="C1753" s="3" t="s">
        <v>1136</v>
      </c>
      <c r="D1753" s="3" t="s">
        <v>1434</v>
      </c>
      <c r="E1753" s="3" t="s">
        <v>1435</v>
      </c>
      <c r="F1753" s="3">
        <v>0</v>
      </c>
      <c r="G1753" s="3">
        <v>957.28</v>
      </c>
    </row>
    <row r="1754" spans="1:7" x14ac:dyDescent="0.2">
      <c r="A1754" s="3" t="s">
        <v>1040</v>
      </c>
      <c r="B1754" s="4">
        <v>44834</v>
      </c>
      <c r="C1754" s="3" t="s">
        <v>1136</v>
      </c>
      <c r="D1754" s="3" t="s">
        <v>1249</v>
      </c>
      <c r="E1754" s="3" t="s">
        <v>1250</v>
      </c>
      <c r="F1754" s="3">
        <v>210268.29</v>
      </c>
      <c r="G1754" s="3">
        <v>16068410.279999999</v>
      </c>
    </row>
    <row r="1755" spans="1:7" x14ac:dyDescent="0.2">
      <c r="A1755" s="3" t="s">
        <v>1040</v>
      </c>
      <c r="B1755" s="4">
        <v>44834</v>
      </c>
      <c r="C1755" s="3" t="s">
        <v>1136</v>
      </c>
      <c r="D1755" s="3" t="s">
        <v>1251</v>
      </c>
      <c r="E1755" s="3" t="s">
        <v>1252</v>
      </c>
      <c r="F1755" s="3">
        <v>28359.61</v>
      </c>
      <c r="G1755" s="3">
        <v>866025.67</v>
      </c>
    </row>
    <row r="1756" spans="1:7" x14ac:dyDescent="0.2">
      <c r="A1756" s="3" t="s">
        <v>1040</v>
      </c>
      <c r="B1756" s="4">
        <v>44834</v>
      </c>
      <c r="C1756" s="3" t="s">
        <v>1136</v>
      </c>
      <c r="D1756" s="3" t="s">
        <v>1253</v>
      </c>
      <c r="E1756" s="3" t="s">
        <v>1254</v>
      </c>
      <c r="F1756" s="3">
        <v>2719.44</v>
      </c>
      <c r="G1756" s="3">
        <v>32011.81</v>
      </c>
    </row>
    <row r="1757" spans="1:7" x14ac:dyDescent="0.2">
      <c r="A1757" s="3" t="s">
        <v>1040</v>
      </c>
      <c r="B1757" s="4">
        <v>44834</v>
      </c>
      <c r="C1757" s="3" t="s">
        <v>1136</v>
      </c>
      <c r="D1757" s="3" t="s">
        <v>1255</v>
      </c>
      <c r="E1757" s="3" t="s">
        <v>1256</v>
      </c>
      <c r="F1757" s="3">
        <v>0</v>
      </c>
      <c r="G1757" s="3">
        <v>269.64999999999998</v>
      </c>
    </row>
    <row r="1758" spans="1:7" x14ac:dyDescent="0.2">
      <c r="A1758" s="3" t="s">
        <v>1040</v>
      </c>
      <c r="B1758" s="4">
        <v>44834</v>
      </c>
      <c r="C1758" s="3" t="s">
        <v>1136</v>
      </c>
      <c r="D1758" s="3" t="s">
        <v>1257</v>
      </c>
      <c r="E1758" s="3" t="s">
        <v>1258</v>
      </c>
      <c r="F1758" s="3">
        <v>0</v>
      </c>
      <c r="G1758" s="3">
        <v>11000</v>
      </c>
    </row>
    <row r="1759" spans="1:7" x14ac:dyDescent="0.2">
      <c r="A1759" s="3" t="s">
        <v>1040</v>
      </c>
      <c r="B1759" s="4">
        <v>44834</v>
      </c>
      <c r="C1759" s="3" t="s">
        <v>1136</v>
      </c>
      <c r="D1759" s="3" t="s">
        <v>1259</v>
      </c>
      <c r="E1759" s="3" t="s">
        <v>1260</v>
      </c>
      <c r="F1759" s="3">
        <v>-400</v>
      </c>
      <c r="G1759" s="3">
        <v>19600</v>
      </c>
    </row>
    <row r="1760" spans="1:7" x14ac:dyDescent="0.2">
      <c r="A1760" s="3" t="s">
        <v>1040</v>
      </c>
      <c r="B1760" s="4">
        <v>44834</v>
      </c>
      <c r="C1760" s="3" t="s">
        <v>1136</v>
      </c>
      <c r="D1760" s="3" t="s">
        <v>1267</v>
      </c>
      <c r="E1760" s="3" t="s">
        <v>1268</v>
      </c>
      <c r="F1760" s="3">
        <v>0</v>
      </c>
      <c r="G1760" s="3">
        <v>2473.65</v>
      </c>
    </row>
    <row r="1761" spans="1:7" x14ac:dyDescent="0.2">
      <c r="A1761" s="3" t="s">
        <v>1040</v>
      </c>
      <c r="B1761" s="4">
        <v>44834</v>
      </c>
      <c r="C1761" s="3" t="s">
        <v>1136</v>
      </c>
      <c r="D1761" s="3" t="s">
        <v>1269</v>
      </c>
      <c r="E1761" s="3" t="s">
        <v>1270</v>
      </c>
      <c r="F1761" s="3">
        <v>0</v>
      </c>
      <c r="G1761" s="3">
        <v>937.39</v>
      </c>
    </row>
    <row r="1762" spans="1:7" x14ac:dyDescent="0.2">
      <c r="A1762" s="3" t="s">
        <v>1040</v>
      </c>
      <c r="B1762" s="4">
        <v>44834</v>
      </c>
      <c r="C1762" s="3" t="s">
        <v>1136</v>
      </c>
      <c r="D1762" s="3" t="s">
        <v>1273</v>
      </c>
      <c r="E1762" s="3" t="s">
        <v>1274</v>
      </c>
      <c r="F1762" s="3">
        <v>704.35</v>
      </c>
      <c r="G1762" s="3">
        <v>4661.74</v>
      </c>
    </row>
    <row r="1763" spans="1:7" x14ac:dyDescent="0.2">
      <c r="A1763" s="3" t="s">
        <v>1040</v>
      </c>
      <c r="B1763" s="4">
        <v>44834</v>
      </c>
      <c r="C1763" s="3" t="s">
        <v>1136</v>
      </c>
      <c r="D1763" s="3" t="s">
        <v>1283</v>
      </c>
      <c r="E1763" s="3" t="s">
        <v>1284</v>
      </c>
      <c r="F1763" s="3">
        <v>0</v>
      </c>
      <c r="G1763" s="3">
        <v>2952.7</v>
      </c>
    </row>
    <row r="1764" spans="1:7" x14ac:dyDescent="0.2">
      <c r="A1764" s="3" t="s">
        <v>1040</v>
      </c>
      <c r="B1764" s="4">
        <v>44834</v>
      </c>
      <c r="C1764" s="3" t="s">
        <v>1136</v>
      </c>
      <c r="D1764" s="3" t="s">
        <v>1418</v>
      </c>
      <c r="E1764" s="3" t="s">
        <v>1419</v>
      </c>
      <c r="F1764" s="3">
        <v>5226462.46</v>
      </c>
      <c r="G1764" s="3">
        <v>22344353.989999998</v>
      </c>
    </row>
    <row r="1765" spans="1:7" x14ac:dyDescent="0.2">
      <c r="A1765" s="3" t="s">
        <v>1040</v>
      </c>
      <c r="B1765" s="4">
        <v>44834</v>
      </c>
      <c r="C1765" s="3" t="s">
        <v>1136</v>
      </c>
      <c r="D1765" s="3" t="s">
        <v>1420</v>
      </c>
      <c r="E1765" s="3" t="s">
        <v>1421</v>
      </c>
      <c r="F1765" s="3">
        <v>408108.91</v>
      </c>
      <c r="G1765" s="3">
        <v>1804556.23</v>
      </c>
    </row>
    <row r="1766" spans="1:7" x14ac:dyDescent="0.2">
      <c r="A1766" s="3" t="s">
        <v>1040</v>
      </c>
      <c r="B1766" s="4">
        <v>44834</v>
      </c>
      <c r="C1766" s="3" t="s">
        <v>1136</v>
      </c>
      <c r="D1766" s="3" t="s">
        <v>1422</v>
      </c>
      <c r="E1766" s="3" t="s">
        <v>1423</v>
      </c>
      <c r="F1766" s="3">
        <v>0</v>
      </c>
      <c r="G1766" s="3">
        <v>22286.3</v>
      </c>
    </row>
    <row r="1767" spans="1:7" x14ac:dyDescent="0.2">
      <c r="A1767" s="3" t="s">
        <v>1040</v>
      </c>
      <c r="B1767" s="4">
        <v>44834</v>
      </c>
      <c r="C1767" s="3" t="s">
        <v>1136</v>
      </c>
      <c r="D1767" s="3" t="s">
        <v>1436</v>
      </c>
      <c r="E1767" s="3" t="s">
        <v>1437</v>
      </c>
      <c r="F1767" s="3">
        <v>607.83000000000004</v>
      </c>
      <c r="G1767" s="3">
        <v>4062.13</v>
      </c>
    </row>
    <row r="1768" spans="1:7" x14ac:dyDescent="0.2">
      <c r="A1768" s="3" t="s">
        <v>1040</v>
      </c>
      <c r="B1768" s="4">
        <v>44834</v>
      </c>
      <c r="C1768" s="3" t="s">
        <v>1136</v>
      </c>
      <c r="D1768" s="3" t="s">
        <v>1470</v>
      </c>
      <c r="E1768" s="3" t="s">
        <v>1471</v>
      </c>
      <c r="F1768" s="3">
        <v>0</v>
      </c>
      <c r="G1768" s="3">
        <v>20565.22</v>
      </c>
    </row>
    <row r="1769" spans="1:7" x14ac:dyDescent="0.2">
      <c r="A1769" s="3" t="s">
        <v>1040</v>
      </c>
      <c r="B1769" s="4">
        <v>44834</v>
      </c>
      <c r="C1769" s="3" t="s">
        <v>1136</v>
      </c>
      <c r="D1769" s="3" t="s">
        <v>1510</v>
      </c>
      <c r="E1769" s="3" t="s">
        <v>1511</v>
      </c>
      <c r="F1769" s="3">
        <v>512835.64</v>
      </c>
      <c r="G1769" s="3">
        <v>512835.64</v>
      </c>
    </row>
    <row r="1770" spans="1:7" x14ac:dyDescent="0.2">
      <c r="A1770" s="3" t="s">
        <v>1040</v>
      </c>
      <c r="B1770" s="4">
        <v>44834</v>
      </c>
      <c r="C1770" s="3" t="s">
        <v>1136</v>
      </c>
      <c r="D1770" s="3" t="s">
        <v>1495</v>
      </c>
      <c r="E1770" s="3" t="s">
        <v>1496</v>
      </c>
      <c r="F1770" s="3">
        <v>72905.279999999999</v>
      </c>
      <c r="G1770" s="3">
        <v>92592.78</v>
      </c>
    </row>
    <row r="1771" spans="1:7" x14ac:dyDescent="0.2">
      <c r="A1771" s="3" t="s">
        <v>1040</v>
      </c>
      <c r="B1771" s="4">
        <v>44834</v>
      </c>
      <c r="C1771" s="3" t="s">
        <v>1178</v>
      </c>
      <c r="D1771" s="3" t="s">
        <v>1477</v>
      </c>
      <c r="E1771" s="3" t="s">
        <v>1478</v>
      </c>
      <c r="F1771" s="3">
        <v>-134.57</v>
      </c>
      <c r="G1771" s="3">
        <v>-325.27999999999997</v>
      </c>
    </row>
    <row r="1772" spans="1:7" x14ac:dyDescent="0.2">
      <c r="A1772" s="3" t="s">
        <v>1040</v>
      </c>
      <c r="B1772" s="4">
        <v>44834</v>
      </c>
      <c r="C1772" s="3" t="s">
        <v>1178</v>
      </c>
      <c r="D1772" s="3" t="s">
        <v>1291</v>
      </c>
      <c r="E1772" s="3" t="s">
        <v>1292</v>
      </c>
      <c r="F1772" s="3">
        <v>0</v>
      </c>
      <c r="G1772" s="3">
        <v>-12.96</v>
      </c>
    </row>
    <row r="1773" spans="1:7" x14ac:dyDescent="0.2">
      <c r="A1773" s="3" t="s">
        <v>1037</v>
      </c>
      <c r="B1773" s="4">
        <v>44834</v>
      </c>
      <c r="C1773" s="3" t="s">
        <v>1178</v>
      </c>
      <c r="D1773" s="3" t="s">
        <v>1217</v>
      </c>
      <c r="E1773" s="3" t="s">
        <v>1218</v>
      </c>
      <c r="F1773" s="3">
        <v>-30938.77</v>
      </c>
      <c r="G1773" s="3">
        <v>-251088.69</v>
      </c>
    </row>
    <row r="1774" spans="1:7" x14ac:dyDescent="0.2">
      <c r="A1774" s="3" t="s">
        <v>1040</v>
      </c>
      <c r="B1774" s="4">
        <v>44834</v>
      </c>
      <c r="C1774" s="3" t="s">
        <v>1136</v>
      </c>
      <c r="D1774" s="3" t="s">
        <v>1294</v>
      </c>
      <c r="E1774" s="3" t="s">
        <v>1056</v>
      </c>
      <c r="F1774" s="3">
        <v>0</v>
      </c>
      <c r="G1774" s="3">
        <v>10600</v>
      </c>
    </row>
    <row r="1775" spans="1:7" x14ac:dyDescent="0.2">
      <c r="A1775" s="3" t="s">
        <v>1040</v>
      </c>
      <c r="B1775" s="4">
        <v>44834</v>
      </c>
      <c r="C1775" s="3" t="s">
        <v>1136</v>
      </c>
      <c r="D1775" s="3" t="s">
        <v>1305</v>
      </c>
      <c r="E1775" s="3" t="s">
        <v>1306</v>
      </c>
      <c r="F1775" s="3">
        <v>0</v>
      </c>
      <c r="G1775" s="3">
        <v>14139.13</v>
      </c>
    </row>
    <row r="1776" spans="1:7" x14ac:dyDescent="0.2">
      <c r="A1776" s="3" t="s">
        <v>1040</v>
      </c>
      <c r="B1776" s="4">
        <v>44834</v>
      </c>
      <c r="C1776" s="3" t="s">
        <v>1136</v>
      </c>
      <c r="D1776" s="3" t="s">
        <v>1137</v>
      </c>
      <c r="E1776" s="3" t="s">
        <v>1047</v>
      </c>
      <c r="F1776" s="3">
        <v>0</v>
      </c>
      <c r="G1776" s="3">
        <v>687.5</v>
      </c>
    </row>
    <row r="1777" spans="1:7" x14ac:dyDescent="0.2">
      <c r="A1777" s="3" t="s">
        <v>1037</v>
      </c>
      <c r="B1777" s="4">
        <v>44834</v>
      </c>
      <c r="C1777" s="3" t="s">
        <v>1136</v>
      </c>
      <c r="D1777" s="3" t="s">
        <v>1137</v>
      </c>
      <c r="E1777" s="3" t="s">
        <v>1047</v>
      </c>
      <c r="F1777" s="3">
        <v>4746</v>
      </c>
      <c r="G1777" s="3">
        <v>99703.86</v>
      </c>
    </row>
    <row r="1778" spans="1:7" x14ac:dyDescent="0.2">
      <c r="A1778" s="3" t="s">
        <v>1042</v>
      </c>
      <c r="B1778" s="4">
        <v>44834</v>
      </c>
      <c r="C1778" s="3" t="s">
        <v>1136</v>
      </c>
      <c r="D1778" s="3" t="s">
        <v>1137</v>
      </c>
      <c r="E1778" s="3" t="s">
        <v>1047</v>
      </c>
      <c r="F1778" s="3">
        <v>2500</v>
      </c>
      <c r="G1778" s="3">
        <v>2500</v>
      </c>
    </row>
    <row r="1779" spans="1:7" x14ac:dyDescent="0.2">
      <c r="A1779" s="3" t="s">
        <v>1037</v>
      </c>
      <c r="B1779" s="4">
        <v>44834</v>
      </c>
      <c r="C1779" s="3" t="s">
        <v>1136</v>
      </c>
      <c r="D1779" s="3" t="s">
        <v>1229</v>
      </c>
      <c r="E1779" s="3" t="s">
        <v>1113</v>
      </c>
      <c r="F1779" s="3">
        <v>11556</v>
      </c>
      <c r="G1779" s="3">
        <v>80892</v>
      </c>
    </row>
    <row r="1780" spans="1:7" x14ac:dyDescent="0.2">
      <c r="A1780" s="3" t="s">
        <v>1040</v>
      </c>
      <c r="B1780" s="4">
        <v>44834</v>
      </c>
      <c r="C1780" s="3" t="s">
        <v>1136</v>
      </c>
      <c r="D1780" s="3" t="s">
        <v>1307</v>
      </c>
      <c r="E1780" s="3" t="s">
        <v>1055</v>
      </c>
      <c r="F1780" s="3">
        <v>0</v>
      </c>
      <c r="G1780" s="3">
        <v>137.5</v>
      </c>
    </row>
    <row r="1781" spans="1:7" x14ac:dyDescent="0.2">
      <c r="A1781" s="3" t="s">
        <v>1040</v>
      </c>
      <c r="B1781" s="4">
        <v>44834</v>
      </c>
      <c r="C1781" s="3" t="s">
        <v>1136</v>
      </c>
      <c r="D1781" s="3" t="s">
        <v>1163</v>
      </c>
      <c r="E1781" s="3" t="s">
        <v>1053</v>
      </c>
      <c r="F1781" s="3">
        <v>2627.89</v>
      </c>
      <c r="G1781" s="3">
        <v>20190.47</v>
      </c>
    </row>
    <row r="1782" spans="1:7" x14ac:dyDescent="0.2">
      <c r="A1782" s="3" t="s">
        <v>1037</v>
      </c>
      <c r="B1782" s="4">
        <v>44834</v>
      </c>
      <c r="C1782" s="3" t="s">
        <v>1136</v>
      </c>
      <c r="D1782" s="3" t="s">
        <v>1163</v>
      </c>
      <c r="E1782" s="3" t="s">
        <v>1053</v>
      </c>
      <c r="F1782" s="3">
        <v>726.9</v>
      </c>
      <c r="G1782" s="3">
        <v>5477.08</v>
      </c>
    </row>
    <row r="1783" spans="1:7" x14ac:dyDescent="0.2">
      <c r="A1783" s="3" t="s">
        <v>1040</v>
      </c>
      <c r="B1783" s="4">
        <v>44834</v>
      </c>
      <c r="C1783" s="3" t="s">
        <v>1136</v>
      </c>
      <c r="D1783" s="3" t="s">
        <v>1308</v>
      </c>
      <c r="E1783" s="3" t="s">
        <v>1109</v>
      </c>
      <c r="F1783" s="3">
        <v>0</v>
      </c>
      <c r="G1783" s="3">
        <v>1986.89</v>
      </c>
    </row>
    <row r="1784" spans="1:7" x14ac:dyDescent="0.2">
      <c r="A1784" s="3" t="s">
        <v>1040</v>
      </c>
      <c r="B1784" s="4">
        <v>44834</v>
      </c>
      <c r="C1784" s="3" t="s">
        <v>1136</v>
      </c>
      <c r="D1784" s="3" t="s">
        <v>1309</v>
      </c>
      <c r="E1784" s="3" t="s">
        <v>1103</v>
      </c>
      <c r="F1784" s="3">
        <v>662.7</v>
      </c>
      <c r="G1784" s="3">
        <v>4585.87</v>
      </c>
    </row>
    <row r="1785" spans="1:7" x14ac:dyDescent="0.2">
      <c r="A1785" s="3" t="s">
        <v>1040</v>
      </c>
      <c r="B1785" s="4">
        <v>44834</v>
      </c>
      <c r="C1785" s="3" t="s">
        <v>1136</v>
      </c>
      <c r="D1785" s="3" t="s">
        <v>1310</v>
      </c>
      <c r="E1785" s="3" t="s">
        <v>1048</v>
      </c>
      <c r="F1785" s="3">
        <v>1449</v>
      </c>
      <c r="G1785" s="3">
        <v>3307.69</v>
      </c>
    </row>
    <row r="1786" spans="1:7" x14ac:dyDescent="0.2">
      <c r="A1786" s="3" t="s">
        <v>1040</v>
      </c>
      <c r="B1786" s="4">
        <v>44834</v>
      </c>
      <c r="C1786" s="3" t="s">
        <v>1136</v>
      </c>
      <c r="D1786" s="3" t="s">
        <v>1472</v>
      </c>
      <c r="E1786" s="3" t="s">
        <v>1110</v>
      </c>
      <c r="F1786" s="3">
        <v>3130</v>
      </c>
      <c r="G1786" s="3">
        <v>28839</v>
      </c>
    </row>
    <row r="1787" spans="1:7" x14ac:dyDescent="0.2">
      <c r="A1787" s="3" t="s">
        <v>1037</v>
      </c>
      <c r="B1787" s="4">
        <v>44834</v>
      </c>
      <c r="C1787" s="3" t="s">
        <v>1136</v>
      </c>
      <c r="D1787" s="3" t="s">
        <v>1219</v>
      </c>
      <c r="E1787" s="3" t="s">
        <v>1063</v>
      </c>
      <c r="F1787" s="3">
        <v>90550</v>
      </c>
      <c r="G1787" s="3">
        <v>579990.68000000005</v>
      </c>
    </row>
    <row r="1788" spans="1:7" x14ac:dyDescent="0.2">
      <c r="A1788" s="3" t="s">
        <v>1040</v>
      </c>
      <c r="B1788" s="4">
        <v>44834</v>
      </c>
      <c r="C1788" s="3" t="s">
        <v>1136</v>
      </c>
      <c r="D1788" s="3" t="s">
        <v>1219</v>
      </c>
      <c r="E1788" s="3" t="s">
        <v>1313</v>
      </c>
      <c r="F1788" s="3">
        <v>36000</v>
      </c>
      <c r="G1788" s="3">
        <v>252000</v>
      </c>
    </row>
    <row r="1789" spans="1:7" x14ac:dyDescent="0.2">
      <c r="A1789" s="3" t="s">
        <v>1040</v>
      </c>
      <c r="B1789" s="4">
        <v>44834</v>
      </c>
      <c r="C1789" s="3" t="s">
        <v>1136</v>
      </c>
      <c r="D1789" s="3" t="s">
        <v>1316</v>
      </c>
      <c r="E1789" s="3" t="s">
        <v>1063</v>
      </c>
      <c r="F1789" s="3">
        <v>131550</v>
      </c>
      <c r="G1789" s="3">
        <v>872071.87</v>
      </c>
    </row>
    <row r="1790" spans="1:7" x14ac:dyDescent="0.2">
      <c r="A1790" s="3" t="s">
        <v>1037</v>
      </c>
      <c r="B1790" s="4">
        <v>44834</v>
      </c>
      <c r="C1790" s="3" t="s">
        <v>1136</v>
      </c>
      <c r="D1790" s="3" t="s">
        <v>1220</v>
      </c>
      <c r="E1790" s="3" t="s">
        <v>1088</v>
      </c>
      <c r="F1790" s="3">
        <v>8000</v>
      </c>
      <c r="G1790" s="3">
        <v>48000</v>
      </c>
    </row>
    <row r="1791" spans="1:7" x14ac:dyDescent="0.2">
      <c r="A1791" s="3" t="s">
        <v>1040</v>
      </c>
      <c r="B1791" s="4">
        <v>44834</v>
      </c>
      <c r="C1791" s="3" t="s">
        <v>1136</v>
      </c>
      <c r="D1791" s="3" t="s">
        <v>1317</v>
      </c>
      <c r="E1791" s="3" t="s">
        <v>1057</v>
      </c>
      <c r="F1791" s="3">
        <v>0</v>
      </c>
      <c r="G1791" s="3">
        <v>160.87</v>
      </c>
    </row>
    <row r="1792" spans="1:7" x14ac:dyDescent="0.2">
      <c r="A1792" s="3" t="s">
        <v>1040</v>
      </c>
      <c r="B1792" s="4">
        <v>44834</v>
      </c>
      <c r="C1792" s="3" t="s">
        <v>1136</v>
      </c>
      <c r="D1792" s="3" t="s">
        <v>1318</v>
      </c>
      <c r="E1792" s="3" t="s">
        <v>1083</v>
      </c>
      <c r="F1792" s="3">
        <v>2165.83</v>
      </c>
      <c r="G1792" s="3">
        <v>12952.7</v>
      </c>
    </row>
    <row r="1793" spans="1:7" x14ac:dyDescent="0.2">
      <c r="A1793" s="3" t="s">
        <v>1040</v>
      </c>
      <c r="B1793" s="4">
        <v>44834</v>
      </c>
      <c r="C1793" s="3" t="s">
        <v>1136</v>
      </c>
      <c r="D1793" s="3" t="s">
        <v>1319</v>
      </c>
      <c r="E1793" s="3" t="s">
        <v>1064</v>
      </c>
      <c r="F1793" s="3">
        <v>193.33</v>
      </c>
      <c r="G1793" s="3">
        <v>1353.33</v>
      </c>
    </row>
    <row r="1794" spans="1:7" x14ac:dyDescent="0.2">
      <c r="A1794" s="3" t="s">
        <v>1040</v>
      </c>
      <c r="B1794" s="4">
        <v>44834</v>
      </c>
      <c r="C1794" s="3" t="s">
        <v>1136</v>
      </c>
      <c r="D1794" s="3" t="s">
        <v>1440</v>
      </c>
      <c r="E1794" s="3" t="s">
        <v>1441</v>
      </c>
      <c r="F1794" s="3">
        <v>0</v>
      </c>
      <c r="G1794" s="3">
        <v>39610.1</v>
      </c>
    </row>
    <row r="1795" spans="1:7" x14ac:dyDescent="0.2">
      <c r="A1795" s="3" t="s">
        <v>1040</v>
      </c>
      <c r="B1795" s="4">
        <v>44834</v>
      </c>
      <c r="C1795" s="3" t="s">
        <v>1136</v>
      </c>
      <c r="D1795" s="3" t="s">
        <v>1442</v>
      </c>
      <c r="E1795" s="3" t="s">
        <v>1082</v>
      </c>
      <c r="F1795" s="3">
        <v>427.21</v>
      </c>
      <c r="G1795" s="3">
        <v>2990.44</v>
      </c>
    </row>
    <row r="1796" spans="1:7" x14ac:dyDescent="0.2">
      <c r="A1796" s="3" t="s">
        <v>1037</v>
      </c>
      <c r="B1796" s="4">
        <v>44834</v>
      </c>
      <c r="C1796" s="3" t="s">
        <v>1136</v>
      </c>
      <c r="D1796" s="3" t="s">
        <v>1197</v>
      </c>
      <c r="E1796" s="3" t="s">
        <v>1104</v>
      </c>
      <c r="F1796" s="3">
        <v>3237.68</v>
      </c>
      <c r="G1796" s="3">
        <v>20614.580000000002</v>
      </c>
    </row>
    <row r="1797" spans="1:7" x14ac:dyDescent="0.2">
      <c r="A1797" s="3" t="s">
        <v>1040</v>
      </c>
      <c r="B1797" s="4">
        <v>44834</v>
      </c>
      <c r="C1797" s="3" t="s">
        <v>1136</v>
      </c>
      <c r="D1797" s="3" t="s">
        <v>1197</v>
      </c>
      <c r="E1797" s="3" t="s">
        <v>1074</v>
      </c>
      <c r="F1797" s="3">
        <v>5559.83</v>
      </c>
      <c r="G1797" s="3">
        <v>33870.61</v>
      </c>
    </row>
    <row r="1798" spans="1:7" x14ac:dyDescent="0.2">
      <c r="A1798" s="3" t="s">
        <v>1037</v>
      </c>
      <c r="B1798" s="4">
        <v>44834</v>
      </c>
      <c r="C1798" s="3" t="s">
        <v>1136</v>
      </c>
      <c r="D1798" s="3" t="s">
        <v>1198</v>
      </c>
      <c r="E1798" s="3" t="s">
        <v>1077</v>
      </c>
      <c r="F1798" s="3">
        <v>4998.5</v>
      </c>
      <c r="G1798" s="3">
        <v>38281.72</v>
      </c>
    </row>
    <row r="1799" spans="1:7" x14ac:dyDescent="0.2">
      <c r="A1799" s="3" t="s">
        <v>1040</v>
      </c>
      <c r="B1799" s="4">
        <v>44834</v>
      </c>
      <c r="C1799" s="3" t="s">
        <v>1136</v>
      </c>
      <c r="D1799" s="3" t="s">
        <v>1164</v>
      </c>
      <c r="E1799" s="3" t="s">
        <v>1099</v>
      </c>
      <c r="F1799" s="3">
        <v>0</v>
      </c>
      <c r="G1799" s="3">
        <v>7651.52</v>
      </c>
    </row>
    <row r="1800" spans="1:7" x14ac:dyDescent="0.2">
      <c r="A1800" s="3" t="s">
        <v>1040</v>
      </c>
      <c r="B1800" s="4">
        <v>44834</v>
      </c>
      <c r="C1800" s="3" t="s">
        <v>1136</v>
      </c>
      <c r="D1800" s="3" t="s">
        <v>1512</v>
      </c>
      <c r="E1800" s="3" t="s">
        <v>1127</v>
      </c>
      <c r="F1800" s="3">
        <v>273.20999999999998</v>
      </c>
      <c r="G1800" s="3">
        <v>273.20999999999998</v>
      </c>
    </row>
    <row r="1801" spans="1:7" x14ac:dyDescent="0.2">
      <c r="A1801" s="3" t="s">
        <v>1037</v>
      </c>
      <c r="B1801" s="4">
        <v>44834</v>
      </c>
      <c r="C1801" s="3" t="s">
        <v>1136</v>
      </c>
      <c r="D1801" s="3" t="s">
        <v>1512</v>
      </c>
      <c r="E1801" s="3" t="s">
        <v>1127</v>
      </c>
      <c r="F1801" s="3">
        <v>4142.3</v>
      </c>
      <c r="G1801" s="3">
        <v>4142.3</v>
      </c>
    </row>
    <row r="1802" spans="1:7" x14ac:dyDescent="0.2">
      <c r="A1802" s="3" t="s">
        <v>1040</v>
      </c>
      <c r="B1802" s="4">
        <v>44834</v>
      </c>
      <c r="C1802" s="3" t="s">
        <v>1136</v>
      </c>
      <c r="D1802" s="3" t="s">
        <v>1322</v>
      </c>
      <c r="E1802" s="3" t="s">
        <v>1046</v>
      </c>
      <c r="F1802" s="3">
        <v>1194.1500000000001</v>
      </c>
      <c r="G1802" s="3">
        <v>8289.61</v>
      </c>
    </row>
    <row r="1803" spans="1:7" x14ac:dyDescent="0.2">
      <c r="A1803" s="3" t="s">
        <v>1040</v>
      </c>
      <c r="B1803" s="4">
        <v>44834</v>
      </c>
      <c r="C1803" s="3" t="s">
        <v>1136</v>
      </c>
      <c r="D1803" s="3" t="s">
        <v>1323</v>
      </c>
      <c r="E1803" s="3" t="s">
        <v>1324</v>
      </c>
      <c r="F1803" s="3">
        <v>0</v>
      </c>
      <c r="G1803" s="3">
        <v>1425.42</v>
      </c>
    </row>
    <row r="1804" spans="1:7" x14ac:dyDescent="0.2">
      <c r="A1804" s="3" t="s">
        <v>1037</v>
      </c>
      <c r="B1804" s="4">
        <v>44834</v>
      </c>
      <c r="C1804" s="3" t="s">
        <v>1136</v>
      </c>
      <c r="D1804" s="3" t="s">
        <v>1424</v>
      </c>
      <c r="E1804" s="3" t="s">
        <v>1425</v>
      </c>
      <c r="F1804" s="3">
        <v>89.72</v>
      </c>
      <c r="G1804" s="3">
        <v>406.78</v>
      </c>
    </row>
    <row r="1805" spans="1:7" x14ac:dyDescent="0.2">
      <c r="A1805" s="3" t="s">
        <v>1037</v>
      </c>
      <c r="B1805" s="4">
        <v>44834</v>
      </c>
      <c r="C1805" s="3" t="s">
        <v>1136</v>
      </c>
      <c r="D1805" s="3" t="s">
        <v>1221</v>
      </c>
      <c r="E1805" s="3" t="s">
        <v>1071</v>
      </c>
      <c r="F1805" s="3">
        <v>11978.61</v>
      </c>
      <c r="G1805" s="3">
        <v>238743.56</v>
      </c>
    </row>
    <row r="1806" spans="1:7" x14ac:dyDescent="0.2">
      <c r="A1806" s="3" t="s">
        <v>1040</v>
      </c>
      <c r="B1806" s="4">
        <v>44834</v>
      </c>
      <c r="C1806" s="3" t="s">
        <v>1136</v>
      </c>
      <c r="D1806" s="3" t="s">
        <v>1326</v>
      </c>
      <c r="E1806" s="3" t="s">
        <v>1090</v>
      </c>
      <c r="F1806" s="3">
        <v>0</v>
      </c>
      <c r="G1806" s="3">
        <v>4033.01</v>
      </c>
    </row>
    <row r="1807" spans="1:7" x14ac:dyDescent="0.2">
      <c r="A1807" s="3" t="s">
        <v>1040</v>
      </c>
      <c r="B1807" s="4">
        <v>44834</v>
      </c>
      <c r="C1807" s="3" t="s">
        <v>1136</v>
      </c>
      <c r="D1807" s="3" t="s">
        <v>1327</v>
      </c>
      <c r="E1807" s="3" t="s">
        <v>1054</v>
      </c>
      <c r="F1807" s="3">
        <v>0</v>
      </c>
      <c r="G1807" s="3">
        <v>1200</v>
      </c>
    </row>
    <row r="1808" spans="1:7" x14ac:dyDescent="0.2">
      <c r="A1808" s="3" t="s">
        <v>1040</v>
      </c>
      <c r="B1808" s="4">
        <v>44834</v>
      </c>
      <c r="C1808" s="3" t="s">
        <v>1136</v>
      </c>
      <c r="D1808" s="3" t="s">
        <v>1169</v>
      </c>
      <c r="E1808" s="3" t="s">
        <v>1080</v>
      </c>
      <c r="F1808" s="3">
        <v>899.57</v>
      </c>
      <c r="G1808" s="3">
        <v>8672.77</v>
      </c>
    </row>
    <row r="1809" spans="1:7" x14ac:dyDescent="0.2">
      <c r="A1809" s="3" t="s">
        <v>1042</v>
      </c>
      <c r="B1809" s="4">
        <v>44834</v>
      </c>
      <c r="C1809" s="3" t="s">
        <v>1136</v>
      </c>
      <c r="D1809" s="3" t="s">
        <v>1169</v>
      </c>
      <c r="E1809" s="3" t="s">
        <v>1080</v>
      </c>
      <c r="F1809" s="3">
        <v>3404.62</v>
      </c>
      <c r="G1809" s="3">
        <v>3404.62</v>
      </c>
    </row>
    <row r="1810" spans="1:7" x14ac:dyDescent="0.2">
      <c r="A1810" s="3" t="s">
        <v>1040</v>
      </c>
      <c r="B1810" s="4">
        <v>44834</v>
      </c>
      <c r="C1810" s="3" t="s">
        <v>1136</v>
      </c>
      <c r="D1810" s="3" t="s">
        <v>1328</v>
      </c>
      <c r="E1810" s="3" t="s">
        <v>1066</v>
      </c>
      <c r="F1810" s="3">
        <v>626.01</v>
      </c>
      <c r="G1810" s="3">
        <v>4941.46</v>
      </c>
    </row>
    <row r="1811" spans="1:7" x14ac:dyDescent="0.2">
      <c r="A1811" s="3" t="s">
        <v>1040</v>
      </c>
      <c r="B1811" s="4">
        <v>44834</v>
      </c>
      <c r="C1811" s="3" t="s">
        <v>1136</v>
      </c>
      <c r="D1811" s="3" t="s">
        <v>1329</v>
      </c>
      <c r="E1811" s="3" t="s">
        <v>1089</v>
      </c>
      <c r="F1811" s="3">
        <v>28087.5</v>
      </c>
      <c r="G1811" s="3">
        <v>196612.5</v>
      </c>
    </row>
    <row r="1812" spans="1:7" x14ac:dyDescent="0.2">
      <c r="A1812" s="3" t="s">
        <v>1040</v>
      </c>
      <c r="B1812" s="4">
        <v>44834</v>
      </c>
      <c r="C1812" s="3" t="s">
        <v>1136</v>
      </c>
      <c r="D1812" s="3" t="s">
        <v>1199</v>
      </c>
      <c r="E1812" s="3" t="s">
        <v>1051</v>
      </c>
      <c r="F1812" s="3">
        <v>843.6</v>
      </c>
      <c r="G1812" s="3">
        <v>5905.2</v>
      </c>
    </row>
    <row r="1813" spans="1:7" x14ac:dyDescent="0.2">
      <c r="A1813" s="3" t="s">
        <v>1037</v>
      </c>
      <c r="B1813" s="4">
        <v>44834</v>
      </c>
      <c r="C1813" s="3" t="s">
        <v>1136</v>
      </c>
      <c r="D1813" s="3" t="s">
        <v>1199</v>
      </c>
      <c r="E1813" s="3" t="s">
        <v>1038</v>
      </c>
      <c r="F1813" s="3">
        <v>3227.61</v>
      </c>
      <c r="G1813" s="3">
        <v>22363.37</v>
      </c>
    </row>
    <row r="1814" spans="1:7" x14ac:dyDescent="0.2">
      <c r="A1814" s="3" t="s">
        <v>1040</v>
      </c>
      <c r="B1814" s="4">
        <v>44834</v>
      </c>
      <c r="C1814" s="3" t="s">
        <v>1136</v>
      </c>
      <c r="D1814" s="3" t="s">
        <v>1222</v>
      </c>
      <c r="E1814" s="3" t="s">
        <v>1043</v>
      </c>
      <c r="F1814" s="3">
        <v>6950</v>
      </c>
      <c r="G1814" s="3">
        <v>10521.71</v>
      </c>
    </row>
    <row r="1815" spans="1:7" x14ac:dyDescent="0.2">
      <c r="A1815" s="3" t="s">
        <v>1037</v>
      </c>
      <c r="B1815" s="4">
        <v>44834</v>
      </c>
      <c r="C1815" s="3" t="s">
        <v>1136</v>
      </c>
      <c r="D1815" s="3" t="s">
        <v>1222</v>
      </c>
      <c r="E1815" s="3" t="s">
        <v>1043</v>
      </c>
      <c r="F1815" s="3">
        <v>4347.83</v>
      </c>
      <c r="G1815" s="3">
        <v>4347.83</v>
      </c>
    </row>
    <row r="1816" spans="1:7" x14ac:dyDescent="0.2">
      <c r="A1816" s="3" t="s">
        <v>1040</v>
      </c>
      <c r="B1816" s="4">
        <v>44834</v>
      </c>
      <c r="C1816" s="3" t="s">
        <v>1136</v>
      </c>
      <c r="D1816" s="3" t="s">
        <v>1330</v>
      </c>
      <c r="E1816" s="3" t="s">
        <v>1091</v>
      </c>
      <c r="F1816" s="3">
        <v>231137.91</v>
      </c>
      <c r="G1816" s="3">
        <v>1540380.81</v>
      </c>
    </row>
    <row r="1817" spans="1:7" x14ac:dyDescent="0.2">
      <c r="A1817" s="3" t="s">
        <v>1040</v>
      </c>
      <c r="B1817" s="4">
        <v>44834</v>
      </c>
      <c r="C1817" s="3" t="s">
        <v>1136</v>
      </c>
      <c r="D1817" s="3" t="s">
        <v>1333</v>
      </c>
      <c r="E1817" s="3" t="s">
        <v>1058</v>
      </c>
      <c r="F1817" s="3">
        <v>0</v>
      </c>
      <c r="G1817" s="3">
        <v>3746.27</v>
      </c>
    </row>
    <row r="1818" spans="1:7" x14ac:dyDescent="0.2">
      <c r="A1818" s="3" t="s">
        <v>1040</v>
      </c>
      <c r="B1818" s="4">
        <v>44834</v>
      </c>
      <c r="C1818" s="3" t="s">
        <v>1136</v>
      </c>
      <c r="D1818" s="3" t="s">
        <v>1479</v>
      </c>
      <c r="E1818" s="3" t="s">
        <v>1072</v>
      </c>
      <c r="F1818" s="3">
        <v>164.35</v>
      </c>
      <c r="G1818" s="3">
        <v>986.1</v>
      </c>
    </row>
    <row r="1819" spans="1:7" x14ac:dyDescent="0.2">
      <c r="A1819" s="3" t="s">
        <v>1040</v>
      </c>
      <c r="B1819" s="4">
        <v>44834</v>
      </c>
      <c r="C1819" s="3" t="s">
        <v>1136</v>
      </c>
      <c r="D1819" s="3" t="s">
        <v>1334</v>
      </c>
      <c r="E1819" s="3" t="s">
        <v>1112</v>
      </c>
      <c r="F1819" s="3">
        <v>6086.96</v>
      </c>
      <c r="G1819" s="3">
        <v>7623.92</v>
      </c>
    </row>
    <row r="1820" spans="1:7" x14ac:dyDescent="0.2">
      <c r="A1820" s="3" t="s">
        <v>1037</v>
      </c>
      <c r="B1820" s="4">
        <v>44834</v>
      </c>
      <c r="C1820" s="3" t="s">
        <v>1136</v>
      </c>
      <c r="D1820" s="3" t="s">
        <v>1181</v>
      </c>
      <c r="E1820" s="3" t="s">
        <v>1118</v>
      </c>
      <c r="F1820" s="3">
        <v>328.38</v>
      </c>
      <c r="G1820" s="3">
        <v>3599.08</v>
      </c>
    </row>
    <row r="1821" spans="1:7" x14ac:dyDescent="0.2">
      <c r="A1821" s="3" t="s">
        <v>1040</v>
      </c>
      <c r="B1821" s="4">
        <v>44834</v>
      </c>
      <c r="C1821" s="3" t="s">
        <v>1136</v>
      </c>
      <c r="D1821" s="3" t="s">
        <v>1335</v>
      </c>
      <c r="E1821" s="3" t="s">
        <v>1115</v>
      </c>
      <c r="F1821" s="3">
        <v>0</v>
      </c>
      <c r="G1821" s="3">
        <v>6800</v>
      </c>
    </row>
    <row r="1822" spans="1:7" x14ac:dyDescent="0.2">
      <c r="A1822" s="3" t="s">
        <v>1040</v>
      </c>
      <c r="B1822" s="4">
        <v>44834</v>
      </c>
      <c r="C1822" s="3" t="s">
        <v>1136</v>
      </c>
      <c r="D1822" s="3" t="s">
        <v>1336</v>
      </c>
      <c r="E1822" s="3" t="s">
        <v>1092</v>
      </c>
      <c r="F1822" s="3">
        <v>0</v>
      </c>
      <c r="G1822" s="3">
        <v>3519.1</v>
      </c>
    </row>
    <row r="1823" spans="1:7" x14ac:dyDescent="0.2">
      <c r="A1823" s="3" t="s">
        <v>1040</v>
      </c>
      <c r="B1823" s="4">
        <v>44834</v>
      </c>
      <c r="C1823" s="3" t="s">
        <v>1136</v>
      </c>
      <c r="D1823" s="3" t="s">
        <v>1337</v>
      </c>
      <c r="E1823" s="3" t="s">
        <v>1067</v>
      </c>
      <c r="F1823" s="3">
        <v>0</v>
      </c>
      <c r="G1823" s="3">
        <v>526.32000000000005</v>
      </c>
    </row>
    <row r="1824" spans="1:7" x14ac:dyDescent="0.2">
      <c r="A1824" s="3" t="s">
        <v>1040</v>
      </c>
      <c r="B1824" s="4">
        <v>44834</v>
      </c>
      <c r="C1824" s="3" t="s">
        <v>1136</v>
      </c>
      <c r="D1824" s="3" t="s">
        <v>1338</v>
      </c>
      <c r="E1824" s="3" t="s">
        <v>1097</v>
      </c>
      <c r="F1824" s="3">
        <v>686</v>
      </c>
      <c r="G1824" s="3">
        <v>4022</v>
      </c>
    </row>
    <row r="1825" spans="1:7" x14ac:dyDescent="0.2">
      <c r="A1825" s="3" t="s">
        <v>1040</v>
      </c>
      <c r="B1825" s="4">
        <v>44834</v>
      </c>
      <c r="C1825" s="3" t="s">
        <v>1136</v>
      </c>
      <c r="D1825" s="3" t="s">
        <v>1340</v>
      </c>
      <c r="E1825" s="3" t="s">
        <v>1126</v>
      </c>
      <c r="F1825" s="3">
        <v>600</v>
      </c>
      <c r="G1825" s="3">
        <v>4200</v>
      </c>
    </row>
    <row r="1826" spans="1:7" x14ac:dyDescent="0.2">
      <c r="A1826" s="3" t="s">
        <v>1040</v>
      </c>
      <c r="B1826" s="4">
        <v>44834</v>
      </c>
      <c r="C1826" s="3" t="s">
        <v>1136</v>
      </c>
      <c r="D1826" s="3" t="s">
        <v>1341</v>
      </c>
      <c r="E1826" s="3" t="s">
        <v>1060</v>
      </c>
      <c r="F1826" s="3">
        <v>484</v>
      </c>
      <c r="G1826" s="3">
        <v>2834.6</v>
      </c>
    </row>
    <row r="1827" spans="1:7" x14ac:dyDescent="0.2">
      <c r="A1827" s="3" t="s">
        <v>1040</v>
      </c>
      <c r="B1827" s="4">
        <v>44834</v>
      </c>
      <c r="C1827" s="3" t="s">
        <v>1136</v>
      </c>
      <c r="D1827" s="3" t="s">
        <v>1458</v>
      </c>
      <c r="E1827" s="3" t="s">
        <v>1459</v>
      </c>
      <c r="F1827" s="3">
        <v>1640</v>
      </c>
      <c r="G1827" s="3">
        <v>13765</v>
      </c>
    </row>
    <row r="1828" spans="1:7" x14ac:dyDescent="0.2">
      <c r="A1828" s="3" t="s">
        <v>1037</v>
      </c>
      <c r="B1828" s="4">
        <v>44834</v>
      </c>
      <c r="C1828" s="3" t="s">
        <v>1136</v>
      </c>
      <c r="D1828" s="3" t="s">
        <v>1200</v>
      </c>
      <c r="E1828" s="3" t="s">
        <v>1073</v>
      </c>
      <c r="F1828" s="3">
        <v>600</v>
      </c>
      <c r="G1828" s="3">
        <v>4200</v>
      </c>
    </row>
    <row r="1829" spans="1:7" x14ac:dyDescent="0.2">
      <c r="A1829" s="3" t="s">
        <v>1042</v>
      </c>
      <c r="B1829" s="4">
        <v>44834</v>
      </c>
      <c r="C1829" s="3" t="s">
        <v>1136</v>
      </c>
      <c r="D1829" s="3" t="s">
        <v>1200</v>
      </c>
      <c r="E1829" s="3" t="s">
        <v>1073</v>
      </c>
      <c r="F1829" s="3">
        <v>600</v>
      </c>
      <c r="G1829" s="3">
        <v>7800</v>
      </c>
    </row>
    <row r="1830" spans="1:7" x14ac:dyDescent="0.2">
      <c r="A1830" s="3" t="s">
        <v>1040</v>
      </c>
      <c r="B1830" s="4">
        <v>44834</v>
      </c>
      <c r="C1830" s="3" t="s">
        <v>1136</v>
      </c>
      <c r="D1830" s="3" t="s">
        <v>1342</v>
      </c>
      <c r="E1830" s="3" t="s">
        <v>1076</v>
      </c>
      <c r="F1830" s="3">
        <v>0</v>
      </c>
      <c r="G1830" s="3">
        <v>2500</v>
      </c>
    </row>
    <row r="1831" spans="1:7" x14ac:dyDescent="0.2">
      <c r="A1831" s="3" t="s">
        <v>1040</v>
      </c>
      <c r="B1831" s="4">
        <v>44834</v>
      </c>
      <c r="C1831" s="3" t="s">
        <v>1136</v>
      </c>
      <c r="D1831" s="3" t="s">
        <v>1344</v>
      </c>
      <c r="E1831" s="3" t="s">
        <v>1345</v>
      </c>
      <c r="F1831" s="3">
        <v>0</v>
      </c>
      <c r="G1831" s="3">
        <v>13.04</v>
      </c>
    </row>
    <row r="1832" spans="1:7" x14ac:dyDescent="0.2">
      <c r="A1832" s="3" t="s">
        <v>1040</v>
      </c>
      <c r="B1832" s="4">
        <v>44834</v>
      </c>
      <c r="C1832" s="3" t="s">
        <v>1136</v>
      </c>
      <c r="D1832" s="3" t="s">
        <v>1346</v>
      </c>
      <c r="E1832" s="3" t="s">
        <v>1111</v>
      </c>
      <c r="F1832" s="3">
        <v>31349.25</v>
      </c>
      <c r="G1832" s="3">
        <v>241743.5</v>
      </c>
    </row>
    <row r="1833" spans="1:7" x14ac:dyDescent="0.2">
      <c r="A1833" s="3" t="s">
        <v>1040</v>
      </c>
      <c r="B1833" s="4">
        <v>44834</v>
      </c>
      <c r="C1833" s="3" t="s">
        <v>1136</v>
      </c>
      <c r="D1833" s="3" t="s">
        <v>1347</v>
      </c>
      <c r="E1833" s="3" t="s">
        <v>1075</v>
      </c>
      <c r="F1833" s="3">
        <v>2530.56</v>
      </c>
      <c r="G1833" s="3">
        <v>17084.009999999998</v>
      </c>
    </row>
    <row r="1834" spans="1:7" x14ac:dyDescent="0.2">
      <c r="A1834" s="3" t="s">
        <v>1040</v>
      </c>
      <c r="B1834" s="4">
        <v>44834</v>
      </c>
      <c r="C1834" s="3" t="s">
        <v>1136</v>
      </c>
      <c r="D1834" s="3" t="s">
        <v>1348</v>
      </c>
      <c r="E1834" s="3" t="s">
        <v>1093</v>
      </c>
      <c r="F1834" s="3">
        <v>1906.52</v>
      </c>
      <c r="G1834" s="3">
        <v>12217.58</v>
      </c>
    </row>
    <row r="1835" spans="1:7" x14ac:dyDescent="0.2">
      <c r="A1835" s="3" t="s">
        <v>1040</v>
      </c>
      <c r="B1835" s="4">
        <v>44834</v>
      </c>
      <c r="C1835" s="3" t="s">
        <v>1136</v>
      </c>
      <c r="D1835" s="3" t="s">
        <v>1349</v>
      </c>
      <c r="E1835" s="3" t="s">
        <v>1098</v>
      </c>
      <c r="F1835" s="3">
        <v>1906.52</v>
      </c>
      <c r="G1835" s="3">
        <v>12217.58</v>
      </c>
    </row>
    <row r="1836" spans="1:7" x14ac:dyDescent="0.2">
      <c r="A1836" s="3" t="s">
        <v>1040</v>
      </c>
      <c r="B1836" s="4">
        <v>44834</v>
      </c>
      <c r="C1836" s="3" t="s">
        <v>1136</v>
      </c>
      <c r="D1836" s="3" t="s">
        <v>1426</v>
      </c>
      <c r="E1836" s="3" t="s">
        <v>1081</v>
      </c>
      <c r="F1836" s="3">
        <v>9644.5</v>
      </c>
      <c r="G1836" s="3">
        <v>35524.81</v>
      </c>
    </row>
    <row r="1837" spans="1:7" x14ac:dyDescent="0.2">
      <c r="A1837" s="3" t="s">
        <v>1040</v>
      </c>
      <c r="B1837" s="4">
        <v>44834</v>
      </c>
      <c r="C1837" s="3" t="s">
        <v>1136</v>
      </c>
      <c r="D1837" s="3" t="s">
        <v>1427</v>
      </c>
      <c r="E1837" s="3" t="s">
        <v>1107</v>
      </c>
      <c r="F1837" s="3">
        <v>3344.31</v>
      </c>
      <c r="G1837" s="3">
        <v>16449.650000000001</v>
      </c>
    </row>
    <row r="1838" spans="1:7" x14ac:dyDescent="0.2">
      <c r="A1838" s="3" t="s">
        <v>1037</v>
      </c>
      <c r="B1838" s="4">
        <v>44834</v>
      </c>
      <c r="C1838" s="3" t="s">
        <v>1140</v>
      </c>
      <c r="D1838" s="3" t="s">
        <v>1141</v>
      </c>
      <c r="E1838" s="3" t="s">
        <v>1142</v>
      </c>
      <c r="F1838" s="3">
        <v>0</v>
      </c>
      <c r="G1838" s="3">
        <v>-100</v>
      </c>
    </row>
    <row r="1839" spans="1:7" x14ac:dyDescent="0.2">
      <c r="A1839" s="3" t="s">
        <v>1040</v>
      </c>
      <c r="B1839" s="4">
        <v>44834</v>
      </c>
      <c r="C1839" s="3" t="s">
        <v>1140</v>
      </c>
      <c r="D1839" s="3" t="s">
        <v>1350</v>
      </c>
      <c r="E1839" s="3" t="s">
        <v>1351</v>
      </c>
      <c r="F1839" s="3">
        <v>0</v>
      </c>
      <c r="G1839" s="3">
        <v>-120</v>
      </c>
    </row>
    <row r="1840" spans="1:7" x14ac:dyDescent="0.2">
      <c r="A1840" s="3" t="s">
        <v>1040</v>
      </c>
      <c r="B1840" s="4">
        <v>44834</v>
      </c>
      <c r="C1840" s="3" t="s">
        <v>1140</v>
      </c>
      <c r="D1840" s="3" t="s">
        <v>1352</v>
      </c>
      <c r="E1840" s="3" t="s">
        <v>1353</v>
      </c>
      <c r="F1840" s="3">
        <v>0</v>
      </c>
      <c r="G1840" s="3">
        <v>247347.05</v>
      </c>
    </row>
    <row r="1841" spans="1:7" x14ac:dyDescent="0.2">
      <c r="A1841" s="3" t="s">
        <v>1037</v>
      </c>
      <c r="B1841" s="4">
        <v>44834</v>
      </c>
      <c r="C1841" s="3" t="s">
        <v>1140</v>
      </c>
      <c r="D1841" s="3" t="s">
        <v>1352</v>
      </c>
      <c r="E1841" s="3" t="s">
        <v>1353</v>
      </c>
      <c r="F1841" s="3">
        <v>0</v>
      </c>
      <c r="G1841" s="3">
        <v>-17080353.050000001</v>
      </c>
    </row>
    <row r="1842" spans="1:7" x14ac:dyDescent="0.2">
      <c r="A1842" s="3" t="s">
        <v>1037</v>
      </c>
      <c r="B1842" s="4">
        <v>44834</v>
      </c>
      <c r="C1842" s="3" t="s">
        <v>1148</v>
      </c>
      <c r="D1842" s="3" t="s">
        <v>1209</v>
      </c>
      <c r="E1842" s="3" t="s">
        <v>1210</v>
      </c>
      <c r="F1842" s="3">
        <v>0</v>
      </c>
      <c r="G1842" s="3">
        <v>17562360.850000001</v>
      </c>
    </row>
    <row r="1843" spans="1:7" x14ac:dyDescent="0.2">
      <c r="A1843" s="3" t="s">
        <v>1040</v>
      </c>
      <c r="B1843" s="4">
        <v>44834</v>
      </c>
      <c r="C1843" s="3" t="s">
        <v>1148</v>
      </c>
      <c r="D1843" s="3" t="s">
        <v>1428</v>
      </c>
      <c r="E1843" s="3" t="s">
        <v>1429</v>
      </c>
      <c r="F1843" s="3">
        <v>-420000</v>
      </c>
      <c r="G1843" s="3">
        <v>-420000</v>
      </c>
    </row>
    <row r="1844" spans="1:7" x14ac:dyDescent="0.2">
      <c r="A1844" s="3" t="s">
        <v>1040</v>
      </c>
      <c r="B1844" s="4">
        <v>44834</v>
      </c>
      <c r="C1844" s="3" t="s">
        <v>1148</v>
      </c>
      <c r="D1844" s="3" t="s">
        <v>1451</v>
      </c>
      <c r="E1844" s="3" t="s">
        <v>1145</v>
      </c>
      <c r="F1844" s="3">
        <v>0</v>
      </c>
      <c r="G1844" s="3">
        <v>3050000</v>
      </c>
    </row>
    <row r="1845" spans="1:7" x14ac:dyDescent="0.2">
      <c r="A1845" s="3" t="s">
        <v>1040</v>
      </c>
      <c r="B1845" s="4">
        <v>44834</v>
      </c>
      <c r="C1845" s="3" t="s">
        <v>1148</v>
      </c>
      <c r="D1845" s="3" t="s">
        <v>1362</v>
      </c>
      <c r="E1845" s="3" t="s">
        <v>1224</v>
      </c>
      <c r="F1845" s="3">
        <v>600</v>
      </c>
      <c r="G1845" s="3">
        <v>600</v>
      </c>
    </row>
    <row r="1846" spans="1:7" x14ac:dyDescent="0.2">
      <c r="A1846" s="3" t="s">
        <v>1040</v>
      </c>
      <c r="B1846" s="4">
        <v>44834</v>
      </c>
      <c r="C1846" s="3" t="s">
        <v>1148</v>
      </c>
      <c r="D1846" s="3" t="s">
        <v>1363</v>
      </c>
      <c r="E1846" s="3" t="s">
        <v>1364</v>
      </c>
      <c r="F1846" s="3">
        <v>-600000</v>
      </c>
      <c r="G1846" s="3">
        <v>-4546000</v>
      </c>
    </row>
    <row r="1847" spans="1:7" x14ac:dyDescent="0.2">
      <c r="A1847" s="3" t="s">
        <v>1040</v>
      </c>
      <c r="B1847" s="4">
        <v>44834</v>
      </c>
      <c r="C1847" s="3" t="s">
        <v>1148</v>
      </c>
      <c r="D1847" s="3" t="s">
        <v>1365</v>
      </c>
      <c r="E1847" s="3" t="s">
        <v>1366</v>
      </c>
      <c r="F1847" s="3">
        <v>600</v>
      </c>
      <c r="G1847" s="3">
        <v>600</v>
      </c>
    </row>
    <row r="1848" spans="1:7" x14ac:dyDescent="0.2">
      <c r="A1848" s="3" t="s">
        <v>1040</v>
      </c>
      <c r="B1848" s="4">
        <v>44834</v>
      </c>
      <c r="C1848" s="3" t="s">
        <v>1148</v>
      </c>
      <c r="D1848" s="3" t="s">
        <v>1480</v>
      </c>
      <c r="E1848" s="3" t="s">
        <v>1481</v>
      </c>
      <c r="F1848" s="3">
        <v>18000</v>
      </c>
      <c r="G1848" s="3">
        <v>1367000</v>
      </c>
    </row>
    <row r="1849" spans="1:7" x14ac:dyDescent="0.2">
      <c r="A1849" s="3" t="s">
        <v>1042</v>
      </c>
      <c r="B1849" s="4">
        <v>44834</v>
      </c>
      <c r="C1849" s="3" t="s">
        <v>1143</v>
      </c>
      <c r="D1849" s="3" t="s">
        <v>1460</v>
      </c>
      <c r="E1849" s="3" t="s">
        <v>1461</v>
      </c>
      <c r="F1849" s="3">
        <v>-288776.5</v>
      </c>
      <c r="G1849" s="3">
        <v>-2010617.72</v>
      </c>
    </row>
    <row r="1850" spans="1:7" x14ac:dyDescent="0.2">
      <c r="A1850" s="3" t="s">
        <v>1037</v>
      </c>
      <c r="B1850" s="4">
        <v>44834</v>
      </c>
      <c r="C1850" s="3" t="s">
        <v>1143</v>
      </c>
      <c r="D1850" s="3" t="s">
        <v>1146</v>
      </c>
      <c r="E1850" s="3" t="s">
        <v>1147</v>
      </c>
      <c r="F1850" s="3">
        <v>600000</v>
      </c>
      <c r="G1850" s="3">
        <v>4546000</v>
      </c>
    </row>
    <row r="1851" spans="1:7" x14ac:dyDescent="0.2">
      <c r="A1851" s="3" t="s">
        <v>1037</v>
      </c>
      <c r="B1851" s="4">
        <v>44834</v>
      </c>
      <c r="C1851" s="3" t="s">
        <v>1143</v>
      </c>
      <c r="D1851" s="3" t="s">
        <v>1462</v>
      </c>
      <c r="E1851" s="3" t="s">
        <v>1463</v>
      </c>
      <c r="F1851" s="3">
        <v>288776.5</v>
      </c>
      <c r="G1851" s="3">
        <v>2010617.72</v>
      </c>
    </row>
    <row r="1852" spans="1:7" x14ac:dyDescent="0.2">
      <c r="A1852" s="3" t="s">
        <v>1037</v>
      </c>
      <c r="B1852" s="4">
        <v>44834</v>
      </c>
      <c r="C1852" s="3" t="s">
        <v>1143</v>
      </c>
      <c r="D1852" s="3" t="s">
        <v>1484</v>
      </c>
      <c r="E1852" s="3" t="s">
        <v>1368</v>
      </c>
      <c r="F1852" s="3">
        <v>-30000</v>
      </c>
      <c r="G1852" s="3">
        <v>-30000</v>
      </c>
    </row>
    <row r="1853" spans="1:7" x14ac:dyDescent="0.2">
      <c r="A1853" s="3" t="s">
        <v>1040</v>
      </c>
      <c r="B1853" s="4">
        <v>44834</v>
      </c>
      <c r="C1853" s="3" t="s">
        <v>1143</v>
      </c>
      <c r="D1853" s="3" t="s">
        <v>1373</v>
      </c>
      <c r="E1853" s="3" t="s">
        <v>1374</v>
      </c>
      <c r="F1853" s="3">
        <v>5224.1499999999996</v>
      </c>
      <c r="G1853" s="3">
        <v>36440.57</v>
      </c>
    </row>
    <row r="1854" spans="1:7" x14ac:dyDescent="0.2">
      <c r="A1854" s="3" t="s">
        <v>1040</v>
      </c>
      <c r="B1854" s="4">
        <v>44834</v>
      </c>
      <c r="C1854" s="3" t="s">
        <v>1143</v>
      </c>
      <c r="D1854" s="3" t="s">
        <v>1375</v>
      </c>
      <c r="E1854" s="3" t="s">
        <v>1376</v>
      </c>
      <c r="F1854" s="3">
        <v>0</v>
      </c>
      <c r="G1854" s="3">
        <v>-58920.1</v>
      </c>
    </row>
    <row r="1855" spans="1:7" x14ac:dyDescent="0.2">
      <c r="A1855" s="3" t="s">
        <v>1040</v>
      </c>
      <c r="B1855" s="4">
        <v>44834</v>
      </c>
      <c r="C1855" s="3" t="s">
        <v>1148</v>
      </c>
      <c r="D1855" s="3" t="s">
        <v>1377</v>
      </c>
      <c r="E1855" s="3" t="s">
        <v>1378</v>
      </c>
      <c r="F1855" s="3">
        <v>0</v>
      </c>
      <c r="G1855" s="3">
        <v>216064.1</v>
      </c>
    </row>
    <row r="1856" spans="1:7" x14ac:dyDescent="0.2">
      <c r="A1856" s="3" t="s">
        <v>1040</v>
      </c>
      <c r="B1856" s="4">
        <v>44834</v>
      </c>
      <c r="C1856" s="3" t="s">
        <v>1148</v>
      </c>
      <c r="D1856" s="3" t="s">
        <v>1379</v>
      </c>
      <c r="E1856" s="3" t="s">
        <v>1380</v>
      </c>
      <c r="F1856" s="3">
        <v>0</v>
      </c>
      <c r="G1856" s="3">
        <v>-216063.1</v>
      </c>
    </row>
    <row r="1857" spans="1:7" x14ac:dyDescent="0.2">
      <c r="A1857" s="3" t="s">
        <v>1040</v>
      </c>
      <c r="B1857" s="4">
        <v>44834</v>
      </c>
      <c r="C1857" s="3" t="s">
        <v>1148</v>
      </c>
      <c r="D1857" s="3" t="s">
        <v>1381</v>
      </c>
      <c r="E1857" s="3" t="s">
        <v>1382</v>
      </c>
      <c r="F1857" s="3">
        <v>0</v>
      </c>
      <c r="G1857" s="3">
        <v>92100.13</v>
      </c>
    </row>
    <row r="1858" spans="1:7" x14ac:dyDescent="0.2">
      <c r="A1858" s="3" t="s">
        <v>1040</v>
      </c>
      <c r="B1858" s="4">
        <v>44834</v>
      </c>
      <c r="C1858" s="3" t="s">
        <v>1148</v>
      </c>
      <c r="D1858" s="3" t="s">
        <v>1383</v>
      </c>
      <c r="E1858" s="3" t="s">
        <v>1384</v>
      </c>
      <c r="F1858" s="3">
        <v>-2165.83</v>
      </c>
      <c r="G1858" s="3">
        <v>-32093.79</v>
      </c>
    </row>
    <row r="1859" spans="1:7" x14ac:dyDescent="0.2">
      <c r="A1859" s="3" t="s">
        <v>1040</v>
      </c>
      <c r="B1859" s="4">
        <v>44834</v>
      </c>
      <c r="C1859" s="3" t="s">
        <v>1148</v>
      </c>
      <c r="D1859" s="3" t="s">
        <v>1430</v>
      </c>
      <c r="E1859" s="3" t="s">
        <v>1431</v>
      </c>
      <c r="F1859" s="3">
        <v>0</v>
      </c>
      <c r="G1859" s="3">
        <v>29281.39</v>
      </c>
    </row>
    <row r="1860" spans="1:7" x14ac:dyDescent="0.2">
      <c r="A1860" s="3" t="s">
        <v>1040</v>
      </c>
      <c r="B1860" s="4">
        <v>44834</v>
      </c>
      <c r="C1860" s="3" t="s">
        <v>1148</v>
      </c>
      <c r="D1860" s="3" t="s">
        <v>1452</v>
      </c>
      <c r="E1860" s="3" t="s">
        <v>1453</v>
      </c>
      <c r="F1860" s="3">
        <v>-427.21</v>
      </c>
      <c r="G1860" s="3">
        <v>-3397.13</v>
      </c>
    </row>
    <row r="1861" spans="1:7" x14ac:dyDescent="0.2">
      <c r="A1861" s="3" t="s">
        <v>1040</v>
      </c>
      <c r="B1861" s="4">
        <v>44834</v>
      </c>
      <c r="C1861" s="3" t="s">
        <v>1148</v>
      </c>
      <c r="D1861" s="3" t="s">
        <v>1385</v>
      </c>
      <c r="E1861" s="3" t="s">
        <v>1386</v>
      </c>
      <c r="F1861" s="3">
        <v>0</v>
      </c>
      <c r="G1861" s="3">
        <v>11600</v>
      </c>
    </row>
    <row r="1862" spans="1:7" x14ac:dyDescent="0.2">
      <c r="A1862" s="3" t="s">
        <v>1040</v>
      </c>
      <c r="B1862" s="4">
        <v>44834</v>
      </c>
      <c r="C1862" s="3" t="s">
        <v>1148</v>
      </c>
      <c r="D1862" s="3" t="s">
        <v>1387</v>
      </c>
      <c r="E1862" s="3" t="s">
        <v>1388</v>
      </c>
      <c r="F1862" s="3">
        <v>-193.33</v>
      </c>
      <c r="G1862" s="3">
        <v>-2158.89</v>
      </c>
    </row>
    <row r="1863" spans="1:7" x14ac:dyDescent="0.2">
      <c r="A1863" s="3" t="s">
        <v>1037</v>
      </c>
      <c r="B1863" s="4">
        <v>44834</v>
      </c>
      <c r="C1863" s="3" t="s">
        <v>1148</v>
      </c>
      <c r="D1863" s="3" t="s">
        <v>1389</v>
      </c>
      <c r="E1863" s="3" t="s">
        <v>1390</v>
      </c>
      <c r="F1863" s="3">
        <v>0</v>
      </c>
      <c r="G1863" s="3">
        <v>874505.75</v>
      </c>
    </row>
    <row r="1864" spans="1:7" x14ac:dyDescent="0.2">
      <c r="A1864" s="3" t="s">
        <v>1042</v>
      </c>
      <c r="B1864" s="4">
        <v>44834</v>
      </c>
      <c r="C1864" s="3" t="s">
        <v>1148</v>
      </c>
      <c r="D1864" s="3" t="s">
        <v>1389</v>
      </c>
      <c r="E1864" s="3" t="s">
        <v>1501</v>
      </c>
      <c r="F1864" s="3">
        <v>0</v>
      </c>
      <c r="G1864" s="3">
        <v>284986.5</v>
      </c>
    </row>
    <row r="1865" spans="1:7" x14ac:dyDescent="0.2">
      <c r="A1865" s="3" t="s">
        <v>1037</v>
      </c>
      <c r="B1865" s="4">
        <v>44834</v>
      </c>
      <c r="C1865" s="3" t="s">
        <v>1148</v>
      </c>
      <c r="D1865" s="3" t="s">
        <v>1182</v>
      </c>
      <c r="E1865" s="3" t="s">
        <v>1183</v>
      </c>
      <c r="F1865" s="3">
        <v>0</v>
      </c>
      <c r="G1865" s="3">
        <v>26200000</v>
      </c>
    </row>
    <row r="1866" spans="1:7" x14ac:dyDescent="0.2">
      <c r="A1866" s="3" t="s">
        <v>1037</v>
      </c>
      <c r="B1866" s="4">
        <v>44834</v>
      </c>
      <c r="C1866" s="3" t="s">
        <v>1148</v>
      </c>
      <c r="D1866" s="3" t="s">
        <v>1184</v>
      </c>
      <c r="E1866" s="3" t="s">
        <v>1185</v>
      </c>
      <c r="F1866" s="3">
        <v>0</v>
      </c>
      <c r="G1866" s="3">
        <v>68427</v>
      </c>
    </row>
    <row r="1867" spans="1:7" x14ac:dyDescent="0.2">
      <c r="A1867" s="3" t="s">
        <v>1037</v>
      </c>
      <c r="B1867" s="4">
        <v>44834</v>
      </c>
      <c r="C1867" s="3" t="s">
        <v>1148</v>
      </c>
      <c r="D1867" s="3" t="s">
        <v>1186</v>
      </c>
      <c r="E1867" s="3" t="s">
        <v>1187</v>
      </c>
      <c r="F1867" s="3">
        <v>0</v>
      </c>
      <c r="G1867" s="3">
        <v>103812</v>
      </c>
    </row>
    <row r="1868" spans="1:7" x14ac:dyDescent="0.2">
      <c r="A1868" s="3" t="s">
        <v>1037</v>
      </c>
      <c r="B1868" s="4">
        <v>44834</v>
      </c>
      <c r="C1868" s="3" t="s">
        <v>1148</v>
      </c>
      <c r="D1868" s="3" t="s">
        <v>1165</v>
      </c>
      <c r="E1868" s="3" t="s">
        <v>1166</v>
      </c>
      <c r="F1868" s="3">
        <v>0</v>
      </c>
      <c r="G1868" s="3">
        <v>150780</v>
      </c>
    </row>
    <row r="1869" spans="1:7" x14ac:dyDescent="0.2">
      <c r="A1869" s="3" t="s">
        <v>1037</v>
      </c>
      <c r="B1869" s="4">
        <v>44834</v>
      </c>
      <c r="C1869" s="3" t="s">
        <v>1148</v>
      </c>
      <c r="D1869" s="3" t="s">
        <v>1464</v>
      </c>
      <c r="E1869" s="3" t="s">
        <v>1465</v>
      </c>
      <c r="F1869" s="3">
        <v>15000</v>
      </c>
      <c r="G1869" s="3">
        <v>91500</v>
      </c>
    </row>
    <row r="1870" spans="1:7" x14ac:dyDescent="0.2">
      <c r="A1870" s="3" t="s">
        <v>1037</v>
      </c>
      <c r="B1870" s="4">
        <v>44834</v>
      </c>
      <c r="C1870" s="3" t="s">
        <v>1148</v>
      </c>
      <c r="D1870" s="3" t="s">
        <v>1149</v>
      </c>
      <c r="E1870" s="3" t="s">
        <v>1150</v>
      </c>
      <c r="F1870" s="3">
        <v>0</v>
      </c>
      <c r="G1870" s="3">
        <v>6685224.7999999998</v>
      </c>
    </row>
    <row r="1871" spans="1:7" x14ac:dyDescent="0.2">
      <c r="A1871" s="3" t="s">
        <v>1037</v>
      </c>
      <c r="B1871" s="4">
        <v>44834</v>
      </c>
      <c r="C1871" s="3" t="s">
        <v>1148</v>
      </c>
      <c r="D1871" s="3" t="s">
        <v>1231</v>
      </c>
      <c r="E1871" s="3" t="s">
        <v>1232</v>
      </c>
      <c r="F1871" s="3">
        <v>0</v>
      </c>
      <c r="G1871" s="3">
        <v>13807.78</v>
      </c>
    </row>
    <row r="1872" spans="1:7" x14ac:dyDescent="0.2">
      <c r="A1872" s="3" t="s">
        <v>1037</v>
      </c>
      <c r="B1872" s="4">
        <v>44834</v>
      </c>
      <c r="C1872" s="3" t="s">
        <v>1148</v>
      </c>
      <c r="D1872" s="3" t="s">
        <v>1170</v>
      </c>
      <c r="E1872" s="3" t="s">
        <v>1171</v>
      </c>
      <c r="F1872" s="3">
        <v>0</v>
      </c>
      <c r="G1872" s="3">
        <v>103646.09</v>
      </c>
    </row>
    <row r="1873" spans="1:7" x14ac:dyDescent="0.2">
      <c r="A1873" s="3" t="s">
        <v>1037</v>
      </c>
      <c r="B1873" s="4">
        <v>44834</v>
      </c>
      <c r="C1873" s="3" t="s">
        <v>1148</v>
      </c>
      <c r="D1873" s="3" t="s">
        <v>1172</v>
      </c>
      <c r="E1873" s="3" t="s">
        <v>1173</v>
      </c>
      <c r="F1873" s="3">
        <v>0</v>
      </c>
      <c r="G1873" s="3">
        <v>7500</v>
      </c>
    </row>
    <row r="1874" spans="1:7" x14ac:dyDescent="0.2">
      <c r="A1874" s="3" t="s">
        <v>1037</v>
      </c>
      <c r="B1874" s="4">
        <v>44834</v>
      </c>
      <c r="C1874" s="3" t="s">
        <v>1148</v>
      </c>
      <c r="D1874" s="3" t="s">
        <v>1167</v>
      </c>
      <c r="E1874" s="3" t="s">
        <v>1168</v>
      </c>
      <c r="F1874" s="3">
        <v>0</v>
      </c>
      <c r="G1874" s="3">
        <v>67400</v>
      </c>
    </row>
    <row r="1875" spans="1:7" x14ac:dyDescent="0.2">
      <c r="A1875" s="3" t="s">
        <v>1037</v>
      </c>
      <c r="B1875" s="4">
        <v>44834</v>
      </c>
      <c r="C1875" s="3" t="s">
        <v>1148</v>
      </c>
      <c r="D1875" s="3" t="s">
        <v>1454</v>
      </c>
      <c r="E1875" s="3" t="s">
        <v>1455</v>
      </c>
      <c r="F1875" s="3">
        <v>1400</v>
      </c>
      <c r="G1875" s="3">
        <v>16400</v>
      </c>
    </row>
    <row r="1876" spans="1:7" x14ac:dyDescent="0.2">
      <c r="A1876" s="3" t="s">
        <v>1037</v>
      </c>
      <c r="B1876" s="4">
        <v>44834</v>
      </c>
      <c r="C1876" s="3" t="s">
        <v>1148</v>
      </c>
      <c r="D1876" s="3" t="s">
        <v>1188</v>
      </c>
      <c r="E1876" s="3" t="s">
        <v>1189</v>
      </c>
      <c r="F1876" s="3">
        <v>0</v>
      </c>
      <c r="G1876" s="3">
        <v>15175</v>
      </c>
    </row>
    <row r="1877" spans="1:7" x14ac:dyDescent="0.2">
      <c r="A1877" s="3" t="s">
        <v>1037</v>
      </c>
      <c r="B1877" s="4">
        <v>44834</v>
      </c>
      <c r="C1877" s="3" t="s">
        <v>1148</v>
      </c>
      <c r="D1877" s="3" t="s">
        <v>1466</v>
      </c>
      <c r="E1877" s="3" t="s">
        <v>1467</v>
      </c>
      <c r="F1877" s="3">
        <v>0</v>
      </c>
      <c r="G1877" s="3">
        <v>570856.07999999996</v>
      </c>
    </row>
    <row r="1878" spans="1:7" x14ac:dyDescent="0.2">
      <c r="A1878" s="3" t="s">
        <v>1037</v>
      </c>
      <c r="B1878" s="4">
        <v>44834</v>
      </c>
      <c r="C1878" s="3" t="s">
        <v>1148</v>
      </c>
      <c r="D1878" s="3" t="s">
        <v>1151</v>
      </c>
      <c r="E1878" s="3" t="s">
        <v>1152</v>
      </c>
      <c r="F1878" s="3">
        <v>9770550.3599999994</v>
      </c>
      <c r="G1878" s="3">
        <v>34243436.859999999</v>
      </c>
    </row>
    <row r="1879" spans="1:7" x14ac:dyDescent="0.2">
      <c r="A1879" s="3" t="s">
        <v>1037</v>
      </c>
      <c r="B1879" s="4">
        <v>44834</v>
      </c>
      <c r="C1879" s="3" t="s">
        <v>1148</v>
      </c>
      <c r="D1879" s="3" t="s">
        <v>1190</v>
      </c>
      <c r="E1879" s="3" t="s">
        <v>1191</v>
      </c>
      <c r="F1879" s="3">
        <v>380869.57</v>
      </c>
      <c r="G1879" s="3">
        <v>3396905</v>
      </c>
    </row>
    <row r="1880" spans="1:7" x14ac:dyDescent="0.2">
      <c r="A1880" s="3" t="s">
        <v>1037</v>
      </c>
      <c r="B1880" s="4">
        <v>44834</v>
      </c>
      <c r="C1880" s="3" t="s">
        <v>1148</v>
      </c>
      <c r="D1880" s="3" t="s">
        <v>1203</v>
      </c>
      <c r="E1880" s="3" t="s">
        <v>1204</v>
      </c>
      <c r="F1880" s="3">
        <v>0</v>
      </c>
      <c r="G1880" s="3">
        <v>782608.07</v>
      </c>
    </row>
    <row r="1881" spans="1:7" x14ac:dyDescent="0.2">
      <c r="A1881" s="3" t="s">
        <v>1037</v>
      </c>
      <c r="B1881" s="4">
        <v>44834</v>
      </c>
      <c r="C1881" s="3" t="s">
        <v>1148</v>
      </c>
      <c r="D1881" s="3" t="s">
        <v>1174</v>
      </c>
      <c r="E1881" s="3" t="s">
        <v>1175</v>
      </c>
      <c r="F1881" s="3">
        <v>0</v>
      </c>
      <c r="G1881" s="3">
        <v>163550</v>
      </c>
    </row>
    <row r="1882" spans="1:7" x14ac:dyDescent="0.2">
      <c r="A1882" s="3" t="s">
        <v>1037</v>
      </c>
      <c r="B1882" s="4">
        <v>44834</v>
      </c>
      <c r="C1882" s="3" t="s">
        <v>1148</v>
      </c>
      <c r="D1882" s="3" t="s">
        <v>1176</v>
      </c>
      <c r="E1882" s="3" t="s">
        <v>1177</v>
      </c>
      <c r="F1882" s="3">
        <v>0</v>
      </c>
      <c r="G1882" s="3">
        <v>45000</v>
      </c>
    </row>
    <row r="1883" spans="1:7" x14ac:dyDescent="0.2">
      <c r="A1883" s="3" t="s">
        <v>1037</v>
      </c>
      <c r="B1883" s="4">
        <v>44834</v>
      </c>
      <c r="C1883" s="3" t="s">
        <v>1148</v>
      </c>
      <c r="D1883" s="3" t="s">
        <v>1227</v>
      </c>
      <c r="E1883" s="3" t="s">
        <v>1228</v>
      </c>
      <c r="F1883" s="3">
        <v>6000</v>
      </c>
      <c r="G1883" s="3">
        <v>101000</v>
      </c>
    </row>
    <row r="1884" spans="1:7" x14ac:dyDescent="0.2">
      <c r="A1884" s="3" t="s">
        <v>1037</v>
      </c>
      <c r="B1884" s="4">
        <v>44834</v>
      </c>
      <c r="C1884" s="3" t="s">
        <v>1148</v>
      </c>
      <c r="D1884" s="3" t="s">
        <v>1233</v>
      </c>
      <c r="E1884" s="3" t="s">
        <v>1234</v>
      </c>
      <c r="F1884" s="3">
        <v>626.09</v>
      </c>
      <c r="G1884" s="3">
        <v>1021325.63</v>
      </c>
    </row>
    <row r="1885" spans="1:7" x14ac:dyDescent="0.2">
      <c r="A1885" s="3" t="s">
        <v>1042</v>
      </c>
      <c r="B1885" s="4">
        <v>44834</v>
      </c>
      <c r="C1885" s="3" t="s">
        <v>1148</v>
      </c>
      <c r="D1885" s="3" t="s">
        <v>1233</v>
      </c>
      <c r="E1885" s="3" t="s">
        <v>1486</v>
      </c>
      <c r="F1885" s="3">
        <v>0</v>
      </c>
      <c r="G1885" s="3">
        <v>1233261.93</v>
      </c>
    </row>
    <row r="1886" spans="1:7" x14ac:dyDescent="0.2">
      <c r="A1886" s="3" t="s">
        <v>1037</v>
      </c>
      <c r="B1886" s="4">
        <v>44834</v>
      </c>
      <c r="C1886" s="3" t="s">
        <v>1148</v>
      </c>
      <c r="D1886" s="3" t="s">
        <v>1391</v>
      </c>
      <c r="E1886" s="3" t="s">
        <v>1392</v>
      </c>
      <c r="F1886" s="3">
        <v>0</v>
      </c>
      <c r="G1886" s="3">
        <v>622274.51</v>
      </c>
    </row>
    <row r="1887" spans="1:7" x14ac:dyDescent="0.2">
      <c r="A1887" s="3" t="s">
        <v>1037</v>
      </c>
      <c r="B1887" s="4">
        <v>44834</v>
      </c>
      <c r="C1887" s="3" t="s">
        <v>1148</v>
      </c>
      <c r="D1887" s="3" t="s">
        <v>1487</v>
      </c>
      <c r="E1887" s="3" t="s">
        <v>1488</v>
      </c>
      <c r="F1887" s="3">
        <v>0</v>
      </c>
      <c r="G1887" s="3">
        <v>938082.41</v>
      </c>
    </row>
    <row r="1888" spans="1:7" x14ac:dyDescent="0.2">
      <c r="A1888" s="3" t="s">
        <v>1042</v>
      </c>
      <c r="B1888" s="4">
        <v>44834</v>
      </c>
      <c r="C1888" s="3" t="s">
        <v>1148</v>
      </c>
      <c r="D1888" s="3" t="s">
        <v>1489</v>
      </c>
      <c r="E1888" s="3" t="s">
        <v>1490</v>
      </c>
      <c r="F1888" s="3">
        <v>1100</v>
      </c>
      <c r="G1888" s="3">
        <v>9600</v>
      </c>
    </row>
    <row r="1889" spans="1:7" x14ac:dyDescent="0.2">
      <c r="A1889" s="3" t="s">
        <v>1042</v>
      </c>
      <c r="B1889" s="4">
        <v>44834</v>
      </c>
      <c r="C1889" s="3" t="s">
        <v>1148</v>
      </c>
      <c r="D1889" s="3" t="s">
        <v>1502</v>
      </c>
      <c r="E1889" s="3" t="s">
        <v>1503</v>
      </c>
      <c r="F1889" s="3">
        <v>0</v>
      </c>
      <c r="G1889" s="3">
        <v>250000</v>
      </c>
    </row>
    <row r="1890" spans="1:7" x14ac:dyDescent="0.2">
      <c r="A1890" s="3" t="s">
        <v>1037</v>
      </c>
      <c r="B1890" s="4">
        <v>44834</v>
      </c>
      <c r="C1890" s="3" t="s">
        <v>1148</v>
      </c>
      <c r="D1890" s="3" t="s">
        <v>1497</v>
      </c>
      <c r="E1890" s="3" t="s">
        <v>1498</v>
      </c>
      <c r="F1890" s="3">
        <v>0</v>
      </c>
      <c r="G1890" s="3">
        <v>3023829.42</v>
      </c>
    </row>
    <row r="1891" spans="1:7" x14ac:dyDescent="0.2">
      <c r="A1891" s="3" t="s">
        <v>1037</v>
      </c>
      <c r="B1891" s="4">
        <v>44834</v>
      </c>
      <c r="C1891" s="3" t="s">
        <v>1148</v>
      </c>
      <c r="D1891" s="3" t="s">
        <v>1504</v>
      </c>
      <c r="E1891" s="3" t="s">
        <v>1505</v>
      </c>
      <c r="F1891" s="3">
        <v>0</v>
      </c>
      <c r="G1891" s="3">
        <v>850000</v>
      </c>
    </row>
    <row r="1892" spans="1:7" x14ac:dyDescent="0.2">
      <c r="A1892" s="3" t="s">
        <v>1040</v>
      </c>
      <c r="B1892" s="4">
        <v>44834</v>
      </c>
      <c r="C1892" s="3" t="s">
        <v>1148</v>
      </c>
      <c r="D1892" s="3" t="s">
        <v>1393</v>
      </c>
      <c r="E1892" s="3" t="s">
        <v>1394</v>
      </c>
      <c r="F1892" s="3">
        <v>0</v>
      </c>
      <c r="G1892" s="3">
        <v>6875.45</v>
      </c>
    </row>
    <row r="1893" spans="1:7" x14ac:dyDescent="0.2">
      <c r="A1893" s="3" t="s">
        <v>1040</v>
      </c>
      <c r="B1893" s="4">
        <v>44834</v>
      </c>
      <c r="C1893" s="3" t="s">
        <v>1148</v>
      </c>
      <c r="D1893" s="3" t="s">
        <v>1395</v>
      </c>
      <c r="E1893" s="3" t="s">
        <v>1396</v>
      </c>
      <c r="F1893" s="3">
        <v>-2462629.79</v>
      </c>
      <c r="G1893" s="3">
        <v>5874411.1399999997</v>
      </c>
    </row>
    <row r="1894" spans="1:7" x14ac:dyDescent="0.2">
      <c r="A1894" s="3" t="s">
        <v>1040</v>
      </c>
      <c r="B1894" s="4">
        <v>44834</v>
      </c>
      <c r="C1894" s="3" t="s">
        <v>1148</v>
      </c>
      <c r="D1894" s="3" t="s">
        <v>1397</v>
      </c>
      <c r="E1894" s="3" t="s">
        <v>1398</v>
      </c>
      <c r="F1894" s="3">
        <v>-2719.44</v>
      </c>
      <c r="G1894" s="3">
        <v>16316.63</v>
      </c>
    </row>
    <row r="1895" spans="1:7" x14ac:dyDescent="0.2">
      <c r="A1895" s="3" t="s">
        <v>1040</v>
      </c>
      <c r="B1895" s="4">
        <v>44834</v>
      </c>
      <c r="C1895" s="3" t="s">
        <v>1148</v>
      </c>
      <c r="D1895" s="3" t="s">
        <v>1399</v>
      </c>
      <c r="E1895" s="3" t="s">
        <v>1400</v>
      </c>
      <c r="F1895" s="3">
        <v>19</v>
      </c>
      <c r="G1895" s="3">
        <v>44</v>
      </c>
    </row>
    <row r="1896" spans="1:7" x14ac:dyDescent="0.2">
      <c r="A1896" s="3" t="s">
        <v>1037</v>
      </c>
      <c r="B1896" s="4">
        <v>44834</v>
      </c>
      <c r="C1896" s="3" t="s">
        <v>1148</v>
      </c>
      <c r="D1896" s="3" t="s">
        <v>1155</v>
      </c>
      <c r="E1896" s="3" t="s">
        <v>1156</v>
      </c>
      <c r="F1896" s="3">
        <v>-540090.56999999995</v>
      </c>
      <c r="G1896" s="3">
        <v>494513.62</v>
      </c>
    </row>
    <row r="1897" spans="1:7" x14ac:dyDescent="0.2">
      <c r="A1897" s="3" t="s">
        <v>1040</v>
      </c>
      <c r="B1897" s="4">
        <v>44834</v>
      </c>
      <c r="C1897" s="3" t="s">
        <v>1148</v>
      </c>
      <c r="D1897" s="3" t="s">
        <v>1155</v>
      </c>
      <c r="E1897" s="3" t="s">
        <v>1401</v>
      </c>
      <c r="F1897" s="3">
        <v>-292575.03000000003</v>
      </c>
      <c r="G1897" s="3">
        <v>656979.54</v>
      </c>
    </row>
    <row r="1898" spans="1:7" x14ac:dyDescent="0.2">
      <c r="A1898" s="3" t="s">
        <v>1040</v>
      </c>
      <c r="B1898" s="4">
        <v>44834</v>
      </c>
      <c r="C1898" s="3" t="s">
        <v>1148</v>
      </c>
      <c r="D1898" s="3" t="s">
        <v>1403</v>
      </c>
      <c r="E1898" s="3" t="s">
        <v>1404</v>
      </c>
      <c r="F1898" s="3">
        <v>0</v>
      </c>
      <c r="G1898" s="3">
        <v>522.6</v>
      </c>
    </row>
    <row r="1899" spans="1:7" x14ac:dyDescent="0.2">
      <c r="A1899" s="3" t="s">
        <v>1037</v>
      </c>
      <c r="B1899" s="4">
        <v>44834</v>
      </c>
      <c r="C1899" s="3" t="s">
        <v>1148</v>
      </c>
      <c r="D1899" s="3" t="s">
        <v>1211</v>
      </c>
      <c r="E1899" s="3" t="s">
        <v>1212</v>
      </c>
      <c r="F1899" s="3">
        <v>0</v>
      </c>
      <c r="G1899" s="3">
        <v>802.62</v>
      </c>
    </row>
    <row r="1900" spans="1:7" x14ac:dyDescent="0.2">
      <c r="A1900" s="3" t="s">
        <v>1037</v>
      </c>
      <c r="B1900" s="4">
        <v>44834</v>
      </c>
      <c r="C1900" s="3" t="s">
        <v>1148</v>
      </c>
      <c r="D1900" s="3" t="s">
        <v>1213</v>
      </c>
      <c r="E1900" s="3" t="s">
        <v>1214</v>
      </c>
      <c r="F1900" s="3">
        <v>-8621078.1500000004</v>
      </c>
      <c r="G1900" s="3">
        <v>2393591.67</v>
      </c>
    </row>
    <row r="1901" spans="1:7" x14ac:dyDescent="0.2">
      <c r="A1901" s="3" t="s">
        <v>1040</v>
      </c>
      <c r="B1901" s="4">
        <v>44834</v>
      </c>
      <c r="C1901" s="3" t="s">
        <v>1143</v>
      </c>
      <c r="D1901" s="3" t="s">
        <v>1405</v>
      </c>
      <c r="E1901" s="3" t="s">
        <v>1406</v>
      </c>
      <c r="F1901" s="3">
        <v>-0.26</v>
      </c>
      <c r="G1901" s="3">
        <v>-0.3</v>
      </c>
    </row>
    <row r="1902" spans="1:7" x14ac:dyDescent="0.2">
      <c r="A1902" s="3" t="s">
        <v>1040</v>
      </c>
      <c r="B1902" s="4">
        <v>44834</v>
      </c>
      <c r="C1902" s="3" t="s">
        <v>1143</v>
      </c>
      <c r="D1902" s="3" t="s">
        <v>1159</v>
      </c>
      <c r="E1902" s="3" t="s">
        <v>1160</v>
      </c>
      <c r="F1902" s="3">
        <v>4200902.49</v>
      </c>
      <c r="G1902" s="3">
        <v>-3568763.85</v>
      </c>
    </row>
    <row r="1903" spans="1:7" x14ac:dyDescent="0.2">
      <c r="A1903" s="3" t="s">
        <v>1037</v>
      </c>
      <c r="B1903" s="4">
        <v>44834</v>
      </c>
      <c r="C1903" s="3" t="s">
        <v>1143</v>
      </c>
      <c r="D1903" s="3" t="s">
        <v>1159</v>
      </c>
      <c r="E1903" s="3" t="s">
        <v>1160</v>
      </c>
      <c r="F1903" s="3">
        <v>-3544042.71</v>
      </c>
      <c r="G1903" s="3">
        <v>-95144235.010000005</v>
      </c>
    </row>
    <row r="1904" spans="1:7" x14ac:dyDescent="0.2">
      <c r="A1904" s="3" t="s">
        <v>1042</v>
      </c>
      <c r="B1904" s="4">
        <v>44834</v>
      </c>
      <c r="C1904" s="3" t="s">
        <v>1143</v>
      </c>
      <c r="D1904" s="3" t="s">
        <v>1159</v>
      </c>
      <c r="E1904" s="3" t="s">
        <v>1160</v>
      </c>
      <c r="F1904" s="3">
        <v>279880.81</v>
      </c>
      <c r="G1904" s="3">
        <v>-5795.69</v>
      </c>
    </row>
    <row r="1905" spans="1:7" x14ac:dyDescent="0.2">
      <c r="A1905" s="3" t="s">
        <v>1040</v>
      </c>
      <c r="B1905" s="4">
        <v>44834</v>
      </c>
      <c r="C1905" s="3" t="s">
        <v>1143</v>
      </c>
      <c r="D1905" s="3" t="s">
        <v>1456</v>
      </c>
      <c r="E1905" s="3" t="s">
        <v>1457</v>
      </c>
      <c r="F1905" s="3">
        <v>0</v>
      </c>
      <c r="G1905" s="3">
        <v>1186.1300000000001</v>
      </c>
    </row>
    <row r="1906" spans="1:7" x14ac:dyDescent="0.2">
      <c r="A1906" s="3" t="s">
        <v>1040</v>
      </c>
      <c r="B1906" s="4">
        <v>44834</v>
      </c>
      <c r="C1906" s="3" t="s">
        <v>1143</v>
      </c>
      <c r="D1906" s="3" t="s">
        <v>1407</v>
      </c>
      <c r="E1906" s="3" t="s">
        <v>1408</v>
      </c>
      <c r="F1906" s="3">
        <v>0</v>
      </c>
      <c r="G1906" s="3">
        <v>20758.55</v>
      </c>
    </row>
    <row r="1907" spans="1:7" x14ac:dyDescent="0.2">
      <c r="A1907" s="3" t="s">
        <v>1040</v>
      </c>
      <c r="B1907" s="4">
        <v>44834</v>
      </c>
      <c r="C1907" s="3" t="s">
        <v>1143</v>
      </c>
      <c r="D1907" s="3" t="s">
        <v>1409</v>
      </c>
      <c r="E1907" s="3" t="s">
        <v>1410</v>
      </c>
      <c r="F1907" s="3">
        <v>-25578.97</v>
      </c>
      <c r="G1907" s="3">
        <v>-39305</v>
      </c>
    </row>
    <row r="1908" spans="1:7" x14ac:dyDescent="0.2">
      <c r="A1908" s="3" t="s">
        <v>1040</v>
      </c>
      <c r="B1908" s="4">
        <v>44834</v>
      </c>
      <c r="C1908" s="3" t="s">
        <v>1143</v>
      </c>
      <c r="D1908" s="3" t="s">
        <v>1432</v>
      </c>
      <c r="E1908" s="3" t="s">
        <v>1433</v>
      </c>
      <c r="F1908" s="3">
        <v>-12988.81</v>
      </c>
      <c r="G1908" s="3">
        <v>-52383.58</v>
      </c>
    </row>
    <row r="1909" spans="1:7" x14ac:dyDescent="0.2">
      <c r="A1909" s="3" t="s">
        <v>1040</v>
      </c>
      <c r="B1909" s="4">
        <v>44834</v>
      </c>
      <c r="C1909" s="3" t="s">
        <v>1143</v>
      </c>
      <c r="D1909" s="3" t="s">
        <v>1161</v>
      </c>
      <c r="E1909" s="3" t="s">
        <v>1411</v>
      </c>
      <c r="F1909" s="3">
        <v>-254212.86</v>
      </c>
      <c r="G1909" s="3">
        <v>-2234577.36</v>
      </c>
    </row>
    <row r="1910" spans="1:7" x14ac:dyDescent="0.2">
      <c r="A1910" s="3" t="s">
        <v>1037</v>
      </c>
      <c r="B1910" s="4">
        <v>44834</v>
      </c>
      <c r="C1910" s="3" t="s">
        <v>1143</v>
      </c>
      <c r="D1910" s="3" t="s">
        <v>1161</v>
      </c>
      <c r="E1910" s="3" t="s">
        <v>1162</v>
      </c>
      <c r="F1910" s="3">
        <v>1544659.24</v>
      </c>
      <c r="G1910" s="3">
        <v>4072692.6</v>
      </c>
    </row>
    <row r="1911" spans="1:7" x14ac:dyDescent="0.2">
      <c r="A1911" s="3" t="s">
        <v>1042</v>
      </c>
      <c r="B1911" s="4">
        <v>44834</v>
      </c>
      <c r="C1911" s="3" t="s">
        <v>1143</v>
      </c>
      <c r="D1911" s="3" t="s">
        <v>1161</v>
      </c>
      <c r="E1911" s="3" t="s">
        <v>1162</v>
      </c>
      <c r="F1911" s="3">
        <v>612.48</v>
      </c>
      <c r="G1911" s="3">
        <v>224181.77</v>
      </c>
    </row>
    <row r="1912" spans="1:7" x14ac:dyDescent="0.2">
      <c r="A1912" s="3" t="s">
        <v>1040</v>
      </c>
      <c r="B1912" s="4">
        <v>44834</v>
      </c>
      <c r="C1912" s="3" t="s">
        <v>1143</v>
      </c>
      <c r="D1912" s="3" t="s">
        <v>1473</v>
      </c>
      <c r="E1912" s="3" t="s">
        <v>1474</v>
      </c>
      <c r="F1912" s="3">
        <v>0</v>
      </c>
      <c r="G1912" s="3">
        <v>80</v>
      </c>
    </row>
    <row r="1913" spans="1:7" x14ac:dyDescent="0.2">
      <c r="A1913" s="3" t="s">
        <v>1040</v>
      </c>
      <c r="B1913" s="4">
        <v>44834</v>
      </c>
      <c r="C1913" s="3" t="s">
        <v>1143</v>
      </c>
      <c r="D1913" s="3" t="s">
        <v>1412</v>
      </c>
      <c r="E1913" s="3" t="s">
        <v>1413</v>
      </c>
      <c r="F1913" s="3">
        <v>0</v>
      </c>
      <c r="G1913" s="3">
        <v>1869.8</v>
      </c>
    </row>
    <row r="1914" spans="1:7" x14ac:dyDescent="0.2">
      <c r="A1914" s="3" t="s">
        <v>1040</v>
      </c>
      <c r="B1914" s="4">
        <v>44834</v>
      </c>
      <c r="C1914" s="3" t="s">
        <v>1143</v>
      </c>
      <c r="D1914" s="3" t="s">
        <v>1414</v>
      </c>
      <c r="E1914" s="3" t="s">
        <v>1415</v>
      </c>
      <c r="F1914" s="3">
        <v>0</v>
      </c>
      <c r="G1914" s="3">
        <v>-254.99</v>
      </c>
    </row>
    <row r="1915" spans="1:7" x14ac:dyDescent="0.2">
      <c r="A1915" s="3" t="s">
        <v>1040</v>
      </c>
      <c r="B1915" s="4">
        <v>44865</v>
      </c>
      <c r="C1915" s="3" t="s">
        <v>1178</v>
      </c>
      <c r="D1915" s="3" t="s">
        <v>1416</v>
      </c>
      <c r="E1915" s="3" t="s">
        <v>1417</v>
      </c>
      <c r="F1915" s="3">
        <v>-4763644.96</v>
      </c>
      <c r="G1915" s="3">
        <v>-36650395.609999999</v>
      </c>
    </row>
    <row r="1916" spans="1:7" x14ac:dyDescent="0.2">
      <c r="A1916" s="3" t="s">
        <v>1040</v>
      </c>
      <c r="B1916" s="4">
        <v>44865</v>
      </c>
      <c r="C1916" s="3" t="s">
        <v>1178</v>
      </c>
      <c r="D1916" s="3" t="s">
        <v>1235</v>
      </c>
      <c r="E1916" s="3" t="s">
        <v>1236</v>
      </c>
      <c r="F1916" s="3">
        <v>0</v>
      </c>
      <c r="G1916" s="3">
        <v>-12046638.060000001</v>
      </c>
    </row>
    <row r="1917" spans="1:7" x14ac:dyDescent="0.2">
      <c r="A1917" s="3" t="s">
        <v>1040</v>
      </c>
      <c r="B1917" s="4">
        <v>44865</v>
      </c>
      <c r="C1917" s="3" t="s">
        <v>1178</v>
      </c>
      <c r="D1917" s="3" t="s">
        <v>1475</v>
      </c>
      <c r="E1917" s="3" t="s">
        <v>1476</v>
      </c>
      <c r="F1917" s="3">
        <v>0</v>
      </c>
      <c r="G1917" s="3">
        <v>-1782369.8</v>
      </c>
    </row>
    <row r="1918" spans="1:7" x14ac:dyDescent="0.2">
      <c r="A1918" s="3" t="s">
        <v>1040</v>
      </c>
      <c r="B1918" s="4">
        <v>44865</v>
      </c>
      <c r="C1918" s="3" t="s">
        <v>1178</v>
      </c>
      <c r="D1918" s="3" t="s">
        <v>1493</v>
      </c>
      <c r="E1918" s="3" t="s">
        <v>1494</v>
      </c>
      <c r="F1918" s="3">
        <v>0</v>
      </c>
      <c r="G1918" s="3">
        <v>1616.91</v>
      </c>
    </row>
    <row r="1919" spans="1:7" x14ac:dyDescent="0.2">
      <c r="A1919" s="3" t="s">
        <v>1040</v>
      </c>
      <c r="B1919" s="4">
        <v>44865</v>
      </c>
      <c r="C1919" s="3" t="s">
        <v>1178</v>
      </c>
      <c r="D1919" s="3" t="s">
        <v>1239</v>
      </c>
      <c r="E1919" s="3" t="s">
        <v>1240</v>
      </c>
      <c r="F1919" s="3">
        <v>0</v>
      </c>
      <c r="G1919" s="3">
        <v>-2839.7</v>
      </c>
    </row>
    <row r="1920" spans="1:7" x14ac:dyDescent="0.2">
      <c r="A1920" s="3" t="s">
        <v>1040</v>
      </c>
      <c r="B1920" s="4">
        <v>44865</v>
      </c>
      <c r="C1920" s="3" t="s">
        <v>1178</v>
      </c>
      <c r="D1920" s="3" t="s">
        <v>1241</v>
      </c>
      <c r="E1920" s="3" t="s">
        <v>1242</v>
      </c>
      <c r="F1920" s="3">
        <v>-3490.94</v>
      </c>
      <c r="G1920" s="3">
        <v>-27927.52</v>
      </c>
    </row>
    <row r="1921" spans="1:7" x14ac:dyDescent="0.2">
      <c r="A1921" s="3" t="s">
        <v>1042</v>
      </c>
      <c r="B1921" s="4">
        <v>44865</v>
      </c>
      <c r="C1921" s="3" t="s">
        <v>1136</v>
      </c>
      <c r="D1921" s="3" t="s">
        <v>1506</v>
      </c>
      <c r="E1921" s="3" t="s">
        <v>1507</v>
      </c>
      <c r="F1921" s="3">
        <v>0</v>
      </c>
      <c r="G1921" s="3">
        <v>678.59</v>
      </c>
    </row>
    <row r="1922" spans="1:7" x14ac:dyDescent="0.2">
      <c r="A1922" s="3" t="s">
        <v>1037</v>
      </c>
      <c r="B1922" s="4">
        <v>44865</v>
      </c>
      <c r="C1922" s="3" t="s">
        <v>1136</v>
      </c>
      <c r="D1922" s="3" t="s">
        <v>1482</v>
      </c>
      <c r="E1922" s="3" t="s">
        <v>1483</v>
      </c>
      <c r="F1922" s="3">
        <v>0</v>
      </c>
      <c r="G1922" s="3">
        <v>86956.52</v>
      </c>
    </row>
    <row r="1923" spans="1:7" x14ac:dyDescent="0.2">
      <c r="A1923" s="3" t="s">
        <v>1037</v>
      </c>
      <c r="B1923" s="4">
        <v>44865</v>
      </c>
      <c r="C1923" s="3" t="s">
        <v>1136</v>
      </c>
      <c r="D1923" s="3" t="s">
        <v>1499</v>
      </c>
      <c r="E1923" s="3" t="s">
        <v>1500</v>
      </c>
      <c r="F1923" s="3">
        <v>37150.94</v>
      </c>
      <c r="G1923" s="3">
        <v>57843.94</v>
      </c>
    </row>
    <row r="1924" spans="1:7" x14ac:dyDescent="0.2">
      <c r="A1924" s="3" t="s">
        <v>1037</v>
      </c>
      <c r="B1924" s="4">
        <v>44865</v>
      </c>
      <c r="C1924" s="3" t="s">
        <v>1136</v>
      </c>
      <c r="D1924" s="3" t="s">
        <v>1508</v>
      </c>
      <c r="E1924" s="3" t="s">
        <v>1509</v>
      </c>
      <c r="F1924" s="3">
        <v>0</v>
      </c>
      <c r="G1924" s="3">
        <v>9738.91</v>
      </c>
    </row>
    <row r="1925" spans="1:7" x14ac:dyDescent="0.2">
      <c r="A1925" s="3" t="s">
        <v>1040</v>
      </c>
      <c r="B1925" s="4">
        <v>44865</v>
      </c>
      <c r="C1925" s="3" t="s">
        <v>1136</v>
      </c>
      <c r="D1925" s="3" t="s">
        <v>1513</v>
      </c>
      <c r="E1925" s="3" t="s">
        <v>1514</v>
      </c>
      <c r="F1925" s="3">
        <v>-762078.59</v>
      </c>
      <c r="G1925" s="3">
        <v>-762078.59</v>
      </c>
    </row>
    <row r="1926" spans="1:7" x14ac:dyDescent="0.2">
      <c r="A1926" s="3" t="s">
        <v>1040</v>
      </c>
      <c r="B1926" s="4">
        <v>44865</v>
      </c>
      <c r="C1926" s="3" t="s">
        <v>1136</v>
      </c>
      <c r="D1926" s="3" t="s">
        <v>1434</v>
      </c>
      <c r="E1926" s="3" t="s">
        <v>1435</v>
      </c>
      <c r="F1926" s="3">
        <v>0</v>
      </c>
      <c r="G1926" s="3">
        <v>957.28</v>
      </c>
    </row>
    <row r="1927" spans="1:7" x14ac:dyDescent="0.2">
      <c r="A1927" s="3" t="s">
        <v>1040</v>
      </c>
      <c r="B1927" s="4">
        <v>44865</v>
      </c>
      <c r="C1927" s="3" t="s">
        <v>1136</v>
      </c>
      <c r="D1927" s="3" t="s">
        <v>1249</v>
      </c>
      <c r="E1927" s="3" t="s">
        <v>1250</v>
      </c>
      <c r="F1927" s="3">
        <v>248550.49</v>
      </c>
      <c r="G1927" s="3">
        <v>16316960.77</v>
      </c>
    </row>
    <row r="1928" spans="1:7" x14ac:dyDescent="0.2">
      <c r="A1928" s="3" t="s">
        <v>1040</v>
      </c>
      <c r="B1928" s="4">
        <v>44865</v>
      </c>
      <c r="C1928" s="3" t="s">
        <v>1136</v>
      </c>
      <c r="D1928" s="3" t="s">
        <v>1251</v>
      </c>
      <c r="E1928" s="3" t="s">
        <v>1252</v>
      </c>
      <c r="F1928" s="3">
        <v>22861.32</v>
      </c>
      <c r="G1928" s="3">
        <v>888886.99</v>
      </c>
    </row>
    <row r="1929" spans="1:7" x14ac:dyDescent="0.2">
      <c r="A1929" s="3" t="s">
        <v>1040</v>
      </c>
      <c r="B1929" s="4">
        <v>44865</v>
      </c>
      <c r="C1929" s="3" t="s">
        <v>1136</v>
      </c>
      <c r="D1929" s="3" t="s">
        <v>1253</v>
      </c>
      <c r="E1929" s="3" t="s">
        <v>1254</v>
      </c>
      <c r="F1929" s="3">
        <v>2719.44</v>
      </c>
      <c r="G1929" s="3">
        <v>34731.25</v>
      </c>
    </row>
    <row r="1930" spans="1:7" x14ac:dyDescent="0.2">
      <c r="A1930" s="3" t="s">
        <v>1040</v>
      </c>
      <c r="B1930" s="4">
        <v>44865</v>
      </c>
      <c r="C1930" s="3" t="s">
        <v>1136</v>
      </c>
      <c r="D1930" s="3" t="s">
        <v>1255</v>
      </c>
      <c r="E1930" s="3" t="s">
        <v>1256</v>
      </c>
      <c r="F1930" s="3">
        <v>0</v>
      </c>
      <c r="G1930" s="3">
        <v>269.64999999999998</v>
      </c>
    </row>
    <row r="1931" spans="1:7" x14ac:dyDescent="0.2">
      <c r="A1931" s="3" t="s">
        <v>1040</v>
      </c>
      <c r="B1931" s="4">
        <v>44865</v>
      </c>
      <c r="C1931" s="3" t="s">
        <v>1136</v>
      </c>
      <c r="D1931" s="3" t="s">
        <v>1257</v>
      </c>
      <c r="E1931" s="3" t="s">
        <v>1258</v>
      </c>
      <c r="F1931" s="3">
        <v>0</v>
      </c>
      <c r="G1931" s="3">
        <v>11000</v>
      </c>
    </row>
    <row r="1932" spans="1:7" x14ac:dyDescent="0.2">
      <c r="A1932" s="3" t="s">
        <v>1040</v>
      </c>
      <c r="B1932" s="4">
        <v>44865</v>
      </c>
      <c r="C1932" s="3" t="s">
        <v>1136</v>
      </c>
      <c r="D1932" s="3" t="s">
        <v>1259</v>
      </c>
      <c r="E1932" s="3" t="s">
        <v>1260</v>
      </c>
      <c r="F1932" s="3">
        <v>0</v>
      </c>
      <c r="G1932" s="3">
        <v>19600</v>
      </c>
    </row>
    <row r="1933" spans="1:7" x14ac:dyDescent="0.2">
      <c r="A1933" s="3" t="s">
        <v>1040</v>
      </c>
      <c r="B1933" s="4">
        <v>44865</v>
      </c>
      <c r="C1933" s="3" t="s">
        <v>1136</v>
      </c>
      <c r="D1933" s="3" t="s">
        <v>1267</v>
      </c>
      <c r="E1933" s="3" t="s">
        <v>1268</v>
      </c>
      <c r="F1933" s="3">
        <v>0</v>
      </c>
      <c r="G1933" s="3">
        <v>2473.65</v>
      </c>
    </row>
    <row r="1934" spans="1:7" x14ac:dyDescent="0.2">
      <c r="A1934" s="3" t="s">
        <v>1040</v>
      </c>
      <c r="B1934" s="4">
        <v>44865</v>
      </c>
      <c r="C1934" s="3" t="s">
        <v>1136</v>
      </c>
      <c r="D1934" s="3" t="s">
        <v>1269</v>
      </c>
      <c r="E1934" s="3" t="s">
        <v>1270</v>
      </c>
      <c r="F1934" s="3">
        <v>0</v>
      </c>
      <c r="G1934" s="3">
        <v>937.39</v>
      </c>
    </row>
    <row r="1935" spans="1:7" x14ac:dyDescent="0.2">
      <c r="A1935" s="3" t="s">
        <v>1040</v>
      </c>
      <c r="B1935" s="4">
        <v>44865</v>
      </c>
      <c r="C1935" s="3" t="s">
        <v>1136</v>
      </c>
      <c r="D1935" s="3" t="s">
        <v>1273</v>
      </c>
      <c r="E1935" s="3" t="s">
        <v>1274</v>
      </c>
      <c r="F1935" s="3">
        <v>0</v>
      </c>
      <c r="G1935" s="3">
        <v>4661.74</v>
      </c>
    </row>
    <row r="1936" spans="1:7" x14ac:dyDescent="0.2">
      <c r="A1936" s="3" t="s">
        <v>1040</v>
      </c>
      <c r="B1936" s="4">
        <v>44865</v>
      </c>
      <c r="C1936" s="3" t="s">
        <v>1136</v>
      </c>
      <c r="D1936" s="3" t="s">
        <v>1283</v>
      </c>
      <c r="E1936" s="3" t="s">
        <v>1284</v>
      </c>
      <c r="F1936" s="3">
        <v>0</v>
      </c>
      <c r="G1936" s="3">
        <v>2952.7</v>
      </c>
    </row>
    <row r="1937" spans="1:7" x14ac:dyDescent="0.2">
      <c r="A1937" s="3" t="s">
        <v>1040</v>
      </c>
      <c r="B1937" s="4">
        <v>44865</v>
      </c>
      <c r="C1937" s="3" t="s">
        <v>1136</v>
      </c>
      <c r="D1937" s="3" t="s">
        <v>1418</v>
      </c>
      <c r="E1937" s="3" t="s">
        <v>1419</v>
      </c>
      <c r="F1937" s="3">
        <v>3132835.75</v>
      </c>
      <c r="G1937" s="3">
        <v>25477189.739999998</v>
      </c>
    </row>
    <row r="1938" spans="1:7" x14ac:dyDescent="0.2">
      <c r="A1938" s="3" t="s">
        <v>1040</v>
      </c>
      <c r="B1938" s="4">
        <v>44865</v>
      </c>
      <c r="C1938" s="3" t="s">
        <v>1136</v>
      </c>
      <c r="D1938" s="3" t="s">
        <v>1420</v>
      </c>
      <c r="E1938" s="3" t="s">
        <v>1421</v>
      </c>
      <c r="F1938" s="3">
        <v>281083.21000000002</v>
      </c>
      <c r="G1938" s="3">
        <v>2085639.44</v>
      </c>
    </row>
    <row r="1939" spans="1:7" x14ac:dyDescent="0.2">
      <c r="A1939" s="3" t="s">
        <v>1040</v>
      </c>
      <c r="B1939" s="4">
        <v>44865</v>
      </c>
      <c r="C1939" s="3" t="s">
        <v>1136</v>
      </c>
      <c r="D1939" s="3" t="s">
        <v>1422</v>
      </c>
      <c r="E1939" s="3" t="s">
        <v>1423</v>
      </c>
      <c r="F1939" s="3">
        <v>0</v>
      </c>
      <c r="G1939" s="3">
        <v>22286.3</v>
      </c>
    </row>
    <row r="1940" spans="1:7" x14ac:dyDescent="0.2">
      <c r="A1940" s="3" t="s">
        <v>1040</v>
      </c>
      <c r="B1940" s="4">
        <v>44865</v>
      </c>
      <c r="C1940" s="3" t="s">
        <v>1136</v>
      </c>
      <c r="D1940" s="3" t="s">
        <v>1436</v>
      </c>
      <c r="E1940" s="3" t="s">
        <v>1437</v>
      </c>
      <c r="F1940" s="3">
        <v>607.83000000000004</v>
      </c>
      <c r="G1940" s="3">
        <v>4669.96</v>
      </c>
    </row>
    <row r="1941" spans="1:7" x14ac:dyDescent="0.2">
      <c r="A1941" s="3" t="s">
        <v>1040</v>
      </c>
      <c r="B1941" s="4">
        <v>44865</v>
      </c>
      <c r="C1941" s="3" t="s">
        <v>1136</v>
      </c>
      <c r="D1941" s="3" t="s">
        <v>1470</v>
      </c>
      <c r="E1941" s="3" t="s">
        <v>1471</v>
      </c>
      <c r="F1941" s="3">
        <v>0</v>
      </c>
      <c r="G1941" s="3">
        <v>20565.22</v>
      </c>
    </row>
    <row r="1942" spans="1:7" x14ac:dyDescent="0.2">
      <c r="A1942" s="3" t="s">
        <v>1040</v>
      </c>
      <c r="B1942" s="4">
        <v>44865</v>
      </c>
      <c r="C1942" s="3" t="s">
        <v>1136</v>
      </c>
      <c r="D1942" s="3" t="s">
        <v>1510</v>
      </c>
      <c r="E1942" s="3" t="s">
        <v>1511</v>
      </c>
      <c r="F1942" s="3">
        <v>1211819.46</v>
      </c>
      <c r="G1942" s="3">
        <v>1724655.1</v>
      </c>
    </row>
    <row r="1943" spans="1:7" x14ac:dyDescent="0.2">
      <c r="A1943" s="3" t="s">
        <v>1040</v>
      </c>
      <c r="B1943" s="4">
        <v>44865</v>
      </c>
      <c r="C1943" s="3" t="s">
        <v>1136</v>
      </c>
      <c r="D1943" s="3" t="s">
        <v>1495</v>
      </c>
      <c r="E1943" s="3" t="s">
        <v>1496</v>
      </c>
      <c r="F1943" s="3">
        <v>18460.650000000001</v>
      </c>
      <c r="G1943" s="3">
        <v>111053.43</v>
      </c>
    </row>
    <row r="1944" spans="1:7" x14ac:dyDescent="0.2">
      <c r="A1944" s="3" t="s">
        <v>1040</v>
      </c>
      <c r="B1944" s="4">
        <v>44865</v>
      </c>
      <c r="C1944" s="3" t="s">
        <v>1178</v>
      </c>
      <c r="D1944" s="3" t="s">
        <v>1477</v>
      </c>
      <c r="E1944" s="3" t="s">
        <v>1478</v>
      </c>
      <c r="F1944" s="3">
        <v>-373.57</v>
      </c>
      <c r="G1944" s="3">
        <v>-698.85</v>
      </c>
    </row>
    <row r="1945" spans="1:7" x14ac:dyDescent="0.2">
      <c r="A1945" s="3" t="s">
        <v>1040</v>
      </c>
      <c r="B1945" s="4">
        <v>44865</v>
      </c>
      <c r="C1945" s="3" t="s">
        <v>1178</v>
      </c>
      <c r="D1945" s="3" t="s">
        <v>1291</v>
      </c>
      <c r="E1945" s="3" t="s">
        <v>1292</v>
      </c>
      <c r="F1945" s="3">
        <v>-5.26</v>
      </c>
      <c r="G1945" s="3">
        <v>-18.22</v>
      </c>
    </row>
    <row r="1946" spans="1:7" x14ac:dyDescent="0.2">
      <c r="A1946" s="3" t="s">
        <v>1037</v>
      </c>
      <c r="B1946" s="4">
        <v>44865</v>
      </c>
      <c r="C1946" s="3" t="s">
        <v>1178</v>
      </c>
      <c r="D1946" s="3" t="s">
        <v>1217</v>
      </c>
      <c r="E1946" s="3" t="s">
        <v>1218</v>
      </c>
      <c r="F1946" s="3">
        <v>-31863.87</v>
      </c>
      <c r="G1946" s="3">
        <v>-282952.56</v>
      </c>
    </row>
    <row r="1947" spans="1:7" x14ac:dyDescent="0.2">
      <c r="A1947" s="3" t="s">
        <v>1037</v>
      </c>
      <c r="B1947" s="4">
        <v>44865</v>
      </c>
      <c r="C1947" s="3" t="s">
        <v>1136</v>
      </c>
      <c r="D1947" s="3" t="s">
        <v>1194</v>
      </c>
      <c r="E1947" s="3" t="s">
        <v>1094</v>
      </c>
      <c r="F1947" s="3">
        <v>150</v>
      </c>
      <c r="G1947" s="3">
        <v>150</v>
      </c>
    </row>
    <row r="1948" spans="1:7" x14ac:dyDescent="0.2">
      <c r="A1948" s="3" t="s">
        <v>1040</v>
      </c>
      <c r="B1948" s="4">
        <v>44865</v>
      </c>
      <c r="C1948" s="3" t="s">
        <v>1136</v>
      </c>
      <c r="D1948" s="3" t="s">
        <v>1294</v>
      </c>
      <c r="E1948" s="3" t="s">
        <v>1056</v>
      </c>
      <c r="F1948" s="3">
        <v>0</v>
      </c>
      <c r="G1948" s="3">
        <v>10600</v>
      </c>
    </row>
    <row r="1949" spans="1:7" x14ac:dyDescent="0.2">
      <c r="A1949" s="3" t="s">
        <v>1040</v>
      </c>
      <c r="B1949" s="4">
        <v>44865</v>
      </c>
      <c r="C1949" s="3" t="s">
        <v>1136</v>
      </c>
      <c r="D1949" s="3" t="s">
        <v>1305</v>
      </c>
      <c r="E1949" s="3" t="s">
        <v>1306</v>
      </c>
      <c r="F1949" s="3">
        <v>0</v>
      </c>
      <c r="G1949" s="3">
        <v>14139.13</v>
      </c>
    </row>
    <row r="1950" spans="1:7" x14ac:dyDescent="0.2">
      <c r="A1950" s="3" t="s">
        <v>1040</v>
      </c>
      <c r="B1950" s="4">
        <v>44865</v>
      </c>
      <c r="C1950" s="3" t="s">
        <v>1136</v>
      </c>
      <c r="D1950" s="3" t="s">
        <v>1137</v>
      </c>
      <c r="E1950" s="3" t="s">
        <v>1047</v>
      </c>
      <c r="F1950" s="3">
        <v>0</v>
      </c>
      <c r="G1950" s="3">
        <v>687.5</v>
      </c>
    </row>
    <row r="1951" spans="1:7" x14ac:dyDescent="0.2">
      <c r="A1951" s="3" t="s">
        <v>1037</v>
      </c>
      <c r="B1951" s="4">
        <v>44865</v>
      </c>
      <c r="C1951" s="3" t="s">
        <v>1136</v>
      </c>
      <c r="D1951" s="3" t="s">
        <v>1137</v>
      </c>
      <c r="E1951" s="3" t="s">
        <v>1047</v>
      </c>
      <c r="F1951" s="3">
        <v>375</v>
      </c>
      <c r="G1951" s="3">
        <v>100078.86</v>
      </c>
    </row>
    <row r="1952" spans="1:7" x14ac:dyDescent="0.2">
      <c r="A1952" s="3" t="s">
        <v>1042</v>
      </c>
      <c r="B1952" s="4">
        <v>44865</v>
      </c>
      <c r="C1952" s="3" t="s">
        <v>1136</v>
      </c>
      <c r="D1952" s="3" t="s">
        <v>1137</v>
      </c>
      <c r="E1952" s="3" t="s">
        <v>1047</v>
      </c>
      <c r="F1952" s="3">
        <v>0</v>
      </c>
      <c r="G1952" s="3">
        <v>2500</v>
      </c>
    </row>
    <row r="1953" spans="1:7" x14ac:dyDescent="0.2">
      <c r="A1953" s="3" t="s">
        <v>1037</v>
      </c>
      <c r="B1953" s="4">
        <v>44865</v>
      </c>
      <c r="C1953" s="3" t="s">
        <v>1136</v>
      </c>
      <c r="D1953" s="3" t="s">
        <v>1229</v>
      </c>
      <c r="E1953" s="3" t="s">
        <v>1113</v>
      </c>
      <c r="F1953" s="3">
        <v>11556</v>
      </c>
      <c r="G1953" s="3">
        <v>92448</v>
      </c>
    </row>
    <row r="1954" spans="1:7" x14ac:dyDescent="0.2">
      <c r="A1954" s="3" t="s">
        <v>1040</v>
      </c>
      <c r="B1954" s="4">
        <v>44865</v>
      </c>
      <c r="C1954" s="3" t="s">
        <v>1136</v>
      </c>
      <c r="D1954" s="3" t="s">
        <v>1307</v>
      </c>
      <c r="E1954" s="3" t="s">
        <v>1055</v>
      </c>
      <c r="F1954" s="3">
        <v>0</v>
      </c>
      <c r="G1954" s="3">
        <v>137.5</v>
      </c>
    </row>
    <row r="1955" spans="1:7" x14ac:dyDescent="0.2">
      <c r="A1955" s="3" t="s">
        <v>1040</v>
      </c>
      <c r="B1955" s="4">
        <v>44865</v>
      </c>
      <c r="C1955" s="3" t="s">
        <v>1136</v>
      </c>
      <c r="D1955" s="3" t="s">
        <v>1163</v>
      </c>
      <c r="E1955" s="3" t="s">
        <v>1053</v>
      </c>
      <c r="F1955" s="3">
        <v>2630.23</v>
      </c>
      <c r="G1955" s="3">
        <v>22820.7</v>
      </c>
    </row>
    <row r="1956" spans="1:7" x14ac:dyDescent="0.2">
      <c r="A1956" s="3" t="s">
        <v>1037</v>
      </c>
      <c r="B1956" s="4">
        <v>44865</v>
      </c>
      <c r="C1956" s="3" t="s">
        <v>1136</v>
      </c>
      <c r="D1956" s="3" t="s">
        <v>1163</v>
      </c>
      <c r="E1956" s="3" t="s">
        <v>1053</v>
      </c>
      <c r="F1956" s="3">
        <v>261.49</v>
      </c>
      <c r="G1956" s="3">
        <v>5738.57</v>
      </c>
    </row>
    <row r="1957" spans="1:7" x14ac:dyDescent="0.2">
      <c r="A1957" s="3" t="s">
        <v>1040</v>
      </c>
      <c r="B1957" s="4">
        <v>44865</v>
      </c>
      <c r="C1957" s="3" t="s">
        <v>1136</v>
      </c>
      <c r="D1957" s="3" t="s">
        <v>1308</v>
      </c>
      <c r="E1957" s="3" t="s">
        <v>1109</v>
      </c>
      <c r="F1957" s="3">
        <v>0</v>
      </c>
      <c r="G1957" s="3">
        <v>1986.89</v>
      </c>
    </row>
    <row r="1958" spans="1:7" x14ac:dyDescent="0.2">
      <c r="A1958" s="3" t="s">
        <v>1040</v>
      </c>
      <c r="B1958" s="4">
        <v>44865</v>
      </c>
      <c r="C1958" s="3" t="s">
        <v>1136</v>
      </c>
      <c r="D1958" s="3" t="s">
        <v>1309</v>
      </c>
      <c r="E1958" s="3" t="s">
        <v>1103</v>
      </c>
      <c r="F1958" s="3">
        <v>790.53</v>
      </c>
      <c r="G1958" s="3">
        <v>5376.4</v>
      </c>
    </row>
    <row r="1959" spans="1:7" x14ac:dyDescent="0.2">
      <c r="A1959" s="3" t="s">
        <v>1040</v>
      </c>
      <c r="B1959" s="4">
        <v>44865</v>
      </c>
      <c r="C1959" s="3" t="s">
        <v>1136</v>
      </c>
      <c r="D1959" s="3" t="s">
        <v>1310</v>
      </c>
      <c r="E1959" s="3" t="s">
        <v>1048</v>
      </c>
      <c r="F1959" s="3">
        <v>956.52</v>
      </c>
      <c r="G1959" s="3">
        <v>4264.21</v>
      </c>
    </row>
    <row r="1960" spans="1:7" x14ac:dyDescent="0.2">
      <c r="A1960" s="3" t="s">
        <v>1040</v>
      </c>
      <c r="B1960" s="4">
        <v>44865</v>
      </c>
      <c r="C1960" s="3" t="s">
        <v>1136</v>
      </c>
      <c r="D1960" s="3" t="s">
        <v>1472</v>
      </c>
      <c r="E1960" s="3" t="s">
        <v>1110</v>
      </c>
      <c r="F1960" s="3">
        <v>3130</v>
      </c>
      <c r="G1960" s="3">
        <v>31969</v>
      </c>
    </row>
    <row r="1961" spans="1:7" x14ac:dyDescent="0.2">
      <c r="A1961" s="3" t="s">
        <v>1037</v>
      </c>
      <c r="B1961" s="4">
        <v>44865</v>
      </c>
      <c r="C1961" s="3" t="s">
        <v>1136</v>
      </c>
      <c r="D1961" s="3" t="s">
        <v>1219</v>
      </c>
      <c r="E1961" s="3" t="s">
        <v>1063</v>
      </c>
      <c r="F1961" s="3">
        <v>90550</v>
      </c>
      <c r="G1961" s="3">
        <v>670540.68000000005</v>
      </c>
    </row>
    <row r="1962" spans="1:7" x14ac:dyDescent="0.2">
      <c r="A1962" s="3" t="s">
        <v>1040</v>
      </c>
      <c r="B1962" s="4">
        <v>44865</v>
      </c>
      <c r="C1962" s="3" t="s">
        <v>1136</v>
      </c>
      <c r="D1962" s="3" t="s">
        <v>1219</v>
      </c>
      <c r="E1962" s="3" t="s">
        <v>1313</v>
      </c>
      <c r="F1962" s="3">
        <v>36000</v>
      </c>
      <c r="G1962" s="3">
        <v>288000</v>
      </c>
    </row>
    <row r="1963" spans="1:7" x14ac:dyDescent="0.2">
      <c r="A1963" s="3" t="s">
        <v>1040</v>
      </c>
      <c r="B1963" s="4">
        <v>44865</v>
      </c>
      <c r="C1963" s="3" t="s">
        <v>1136</v>
      </c>
      <c r="D1963" s="3" t="s">
        <v>1316</v>
      </c>
      <c r="E1963" s="3" t="s">
        <v>1063</v>
      </c>
      <c r="F1963" s="3">
        <v>131550</v>
      </c>
      <c r="G1963" s="3">
        <v>1003621.87</v>
      </c>
    </row>
    <row r="1964" spans="1:7" x14ac:dyDescent="0.2">
      <c r="A1964" s="3" t="s">
        <v>1037</v>
      </c>
      <c r="B1964" s="4">
        <v>44865</v>
      </c>
      <c r="C1964" s="3" t="s">
        <v>1136</v>
      </c>
      <c r="D1964" s="3" t="s">
        <v>1220</v>
      </c>
      <c r="E1964" s="3" t="s">
        <v>1088</v>
      </c>
      <c r="F1964" s="3">
        <v>4000</v>
      </c>
      <c r="G1964" s="3">
        <v>52000</v>
      </c>
    </row>
    <row r="1965" spans="1:7" x14ac:dyDescent="0.2">
      <c r="A1965" s="3" t="s">
        <v>1040</v>
      </c>
      <c r="B1965" s="4">
        <v>44865</v>
      </c>
      <c r="C1965" s="3" t="s">
        <v>1136</v>
      </c>
      <c r="D1965" s="3" t="s">
        <v>1317</v>
      </c>
      <c r="E1965" s="3" t="s">
        <v>1057</v>
      </c>
      <c r="F1965" s="3">
        <v>0</v>
      </c>
      <c r="G1965" s="3">
        <v>160.87</v>
      </c>
    </row>
    <row r="1966" spans="1:7" x14ac:dyDescent="0.2">
      <c r="A1966" s="3" t="s">
        <v>1040</v>
      </c>
      <c r="B1966" s="4">
        <v>44865</v>
      </c>
      <c r="C1966" s="3" t="s">
        <v>1136</v>
      </c>
      <c r="D1966" s="3" t="s">
        <v>1318</v>
      </c>
      <c r="E1966" s="3" t="s">
        <v>1083</v>
      </c>
      <c r="F1966" s="3">
        <v>2165.84</v>
      </c>
      <c r="G1966" s="3">
        <v>15118.54</v>
      </c>
    </row>
    <row r="1967" spans="1:7" x14ac:dyDescent="0.2">
      <c r="A1967" s="3" t="s">
        <v>1040</v>
      </c>
      <c r="B1967" s="4">
        <v>44865</v>
      </c>
      <c r="C1967" s="3" t="s">
        <v>1136</v>
      </c>
      <c r="D1967" s="3" t="s">
        <v>1319</v>
      </c>
      <c r="E1967" s="3" t="s">
        <v>1064</v>
      </c>
      <c r="F1967" s="3">
        <v>193.34</v>
      </c>
      <c r="G1967" s="3">
        <v>1546.67</v>
      </c>
    </row>
    <row r="1968" spans="1:7" x14ac:dyDescent="0.2">
      <c r="A1968" s="3" t="s">
        <v>1040</v>
      </c>
      <c r="B1968" s="4">
        <v>44865</v>
      </c>
      <c r="C1968" s="3" t="s">
        <v>1136</v>
      </c>
      <c r="D1968" s="3" t="s">
        <v>1440</v>
      </c>
      <c r="E1968" s="3" t="s">
        <v>1441</v>
      </c>
      <c r="F1968" s="3">
        <v>0</v>
      </c>
      <c r="G1968" s="3">
        <v>39610.1</v>
      </c>
    </row>
    <row r="1969" spans="1:7" x14ac:dyDescent="0.2">
      <c r="A1969" s="3" t="s">
        <v>1040</v>
      </c>
      <c r="B1969" s="4">
        <v>44865</v>
      </c>
      <c r="C1969" s="3" t="s">
        <v>1136</v>
      </c>
      <c r="D1969" s="3" t="s">
        <v>1442</v>
      </c>
      <c r="E1969" s="3" t="s">
        <v>1082</v>
      </c>
      <c r="F1969" s="3">
        <v>427.21</v>
      </c>
      <c r="G1969" s="3">
        <v>3417.65</v>
      </c>
    </row>
    <row r="1970" spans="1:7" x14ac:dyDescent="0.2">
      <c r="A1970" s="3" t="s">
        <v>1037</v>
      </c>
      <c r="B1970" s="4">
        <v>44865</v>
      </c>
      <c r="C1970" s="3" t="s">
        <v>1136</v>
      </c>
      <c r="D1970" s="3" t="s">
        <v>1197</v>
      </c>
      <c r="E1970" s="3" t="s">
        <v>1104</v>
      </c>
      <c r="F1970" s="3">
        <v>3022.39</v>
      </c>
      <c r="G1970" s="3">
        <v>23636.97</v>
      </c>
    </row>
    <row r="1971" spans="1:7" x14ac:dyDescent="0.2">
      <c r="A1971" s="3" t="s">
        <v>1040</v>
      </c>
      <c r="B1971" s="4">
        <v>44865</v>
      </c>
      <c r="C1971" s="3" t="s">
        <v>1136</v>
      </c>
      <c r="D1971" s="3" t="s">
        <v>1197</v>
      </c>
      <c r="E1971" s="3" t="s">
        <v>1074</v>
      </c>
      <c r="F1971" s="3">
        <v>5377.37</v>
      </c>
      <c r="G1971" s="3">
        <v>39247.980000000003</v>
      </c>
    </row>
    <row r="1972" spans="1:7" x14ac:dyDescent="0.2">
      <c r="A1972" s="3" t="s">
        <v>1037</v>
      </c>
      <c r="B1972" s="4">
        <v>44865</v>
      </c>
      <c r="C1972" s="3" t="s">
        <v>1136</v>
      </c>
      <c r="D1972" s="3" t="s">
        <v>1198</v>
      </c>
      <c r="E1972" s="3" t="s">
        <v>1077</v>
      </c>
      <c r="F1972" s="3">
        <v>4972.63</v>
      </c>
      <c r="G1972" s="3">
        <v>43254.35</v>
      </c>
    </row>
    <row r="1973" spans="1:7" x14ac:dyDescent="0.2">
      <c r="A1973" s="3" t="s">
        <v>1040</v>
      </c>
      <c r="B1973" s="4">
        <v>44865</v>
      </c>
      <c r="C1973" s="3" t="s">
        <v>1136</v>
      </c>
      <c r="D1973" s="3" t="s">
        <v>1164</v>
      </c>
      <c r="E1973" s="3" t="s">
        <v>1099</v>
      </c>
      <c r="F1973" s="3">
        <v>0</v>
      </c>
      <c r="G1973" s="3">
        <v>7651.52</v>
      </c>
    </row>
    <row r="1974" spans="1:7" x14ac:dyDescent="0.2">
      <c r="A1974" s="3" t="s">
        <v>1040</v>
      </c>
      <c r="B1974" s="4">
        <v>44865</v>
      </c>
      <c r="C1974" s="3" t="s">
        <v>1136</v>
      </c>
      <c r="D1974" s="3" t="s">
        <v>1512</v>
      </c>
      <c r="E1974" s="3" t="s">
        <v>1127</v>
      </c>
      <c r="F1974" s="3">
        <v>273.20999999999998</v>
      </c>
      <c r="G1974" s="3">
        <v>546.41999999999996</v>
      </c>
    </row>
    <row r="1975" spans="1:7" x14ac:dyDescent="0.2">
      <c r="A1975" s="3" t="s">
        <v>1037</v>
      </c>
      <c r="B1975" s="4">
        <v>44865</v>
      </c>
      <c r="C1975" s="3" t="s">
        <v>1136</v>
      </c>
      <c r="D1975" s="3" t="s">
        <v>1512</v>
      </c>
      <c r="E1975" s="3" t="s">
        <v>1127</v>
      </c>
      <c r="F1975" s="3">
        <v>0</v>
      </c>
      <c r="G1975" s="3">
        <v>4142.3</v>
      </c>
    </row>
    <row r="1976" spans="1:7" x14ac:dyDescent="0.2">
      <c r="A1976" s="3" t="s">
        <v>1040</v>
      </c>
      <c r="B1976" s="4">
        <v>44865</v>
      </c>
      <c r="C1976" s="3" t="s">
        <v>1136</v>
      </c>
      <c r="D1976" s="3" t="s">
        <v>1322</v>
      </c>
      <c r="E1976" s="3" t="s">
        <v>1046</v>
      </c>
      <c r="F1976" s="3">
        <v>1194.1500000000001</v>
      </c>
      <c r="G1976" s="3">
        <v>9483.76</v>
      </c>
    </row>
    <row r="1977" spans="1:7" x14ac:dyDescent="0.2">
      <c r="A1977" s="3" t="s">
        <v>1040</v>
      </c>
      <c r="B1977" s="4">
        <v>44865</v>
      </c>
      <c r="C1977" s="3" t="s">
        <v>1136</v>
      </c>
      <c r="D1977" s="3" t="s">
        <v>1323</v>
      </c>
      <c r="E1977" s="3" t="s">
        <v>1324</v>
      </c>
      <c r="F1977" s="3">
        <v>0</v>
      </c>
      <c r="G1977" s="3">
        <v>1425.42</v>
      </c>
    </row>
    <row r="1978" spans="1:7" x14ac:dyDescent="0.2">
      <c r="A1978" s="3" t="s">
        <v>1037</v>
      </c>
      <c r="B1978" s="4">
        <v>44865</v>
      </c>
      <c r="C1978" s="3" t="s">
        <v>1136</v>
      </c>
      <c r="D1978" s="3" t="s">
        <v>1424</v>
      </c>
      <c r="E1978" s="3" t="s">
        <v>1425</v>
      </c>
      <c r="F1978" s="3">
        <v>181.66</v>
      </c>
      <c r="G1978" s="3">
        <v>588.44000000000005</v>
      </c>
    </row>
    <row r="1979" spans="1:7" x14ac:dyDescent="0.2">
      <c r="A1979" s="3" t="s">
        <v>1040</v>
      </c>
      <c r="B1979" s="4">
        <v>44865</v>
      </c>
      <c r="C1979" s="3" t="s">
        <v>1136</v>
      </c>
      <c r="D1979" s="3" t="s">
        <v>1515</v>
      </c>
      <c r="E1979" s="3" t="s">
        <v>1516</v>
      </c>
      <c r="F1979" s="3">
        <v>849.05</v>
      </c>
      <c r="G1979" s="3">
        <v>849.05</v>
      </c>
    </row>
    <row r="1980" spans="1:7" x14ac:dyDescent="0.2">
      <c r="A1980" s="3" t="s">
        <v>1037</v>
      </c>
      <c r="B1980" s="4">
        <v>44865</v>
      </c>
      <c r="C1980" s="3" t="s">
        <v>1136</v>
      </c>
      <c r="D1980" s="3" t="s">
        <v>1517</v>
      </c>
      <c r="E1980" s="3" t="s">
        <v>1122</v>
      </c>
      <c r="F1980" s="3">
        <v>400000</v>
      </c>
      <c r="G1980" s="3">
        <v>400000</v>
      </c>
    </row>
    <row r="1981" spans="1:7" x14ac:dyDescent="0.2">
      <c r="A1981" s="3" t="s">
        <v>1037</v>
      </c>
      <c r="B1981" s="4">
        <v>44865</v>
      </c>
      <c r="C1981" s="3" t="s">
        <v>1136</v>
      </c>
      <c r="D1981" s="3" t="s">
        <v>1221</v>
      </c>
      <c r="E1981" s="3" t="s">
        <v>1071</v>
      </c>
      <c r="F1981" s="3">
        <v>1185.3399999999999</v>
      </c>
      <c r="G1981" s="3">
        <v>239928.9</v>
      </c>
    </row>
    <row r="1982" spans="1:7" x14ac:dyDescent="0.2">
      <c r="A1982" s="3" t="s">
        <v>1040</v>
      </c>
      <c r="B1982" s="4">
        <v>44865</v>
      </c>
      <c r="C1982" s="3" t="s">
        <v>1136</v>
      </c>
      <c r="D1982" s="3" t="s">
        <v>1326</v>
      </c>
      <c r="E1982" s="3" t="s">
        <v>1090</v>
      </c>
      <c r="F1982" s="3">
        <v>0</v>
      </c>
      <c r="G1982" s="3">
        <v>4033.01</v>
      </c>
    </row>
    <row r="1983" spans="1:7" x14ac:dyDescent="0.2">
      <c r="A1983" s="3" t="s">
        <v>1040</v>
      </c>
      <c r="B1983" s="4">
        <v>44865</v>
      </c>
      <c r="C1983" s="3" t="s">
        <v>1136</v>
      </c>
      <c r="D1983" s="3" t="s">
        <v>1327</v>
      </c>
      <c r="E1983" s="3" t="s">
        <v>1054</v>
      </c>
      <c r="F1983" s="3">
        <v>0</v>
      </c>
      <c r="G1983" s="3">
        <v>1200</v>
      </c>
    </row>
    <row r="1984" spans="1:7" x14ac:dyDescent="0.2">
      <c r="A1984" s="3" t="s">
        <v>1040</v>
      </c>
      <c r="B1984" s="4">
        <v>44865</v>
      </c>
      <c r="C1984" s="3" t="s">
        <v>1136</v>
      </c>
      <c r="D1984" s="3" t="s">
        <v>1169</v>
      </c>
      <c r="E1984" s="3" t="s">
        <v>1080</v>
      </c>
      <c r="F1984" s="3">
        <v>922.43</v>
      </c>
      <c r="G1984" s="3">
        <v>9595.2000000000007</v>
      </c>
    </row>
    <row r="1985" spans="1:7" x14ac:dyDescent="0.2">
      <c r="A1985" s="3" t="s">
        <v>1042</v>
      </c>
      <c r="B1985" s="4">
        <v>44865</v>
      </c>
      <c r="C1985" s="3" t="s">
        <v>1136</v>
      </c>
      <c r="D1985" s="3" t="s">
        <v>1169</v>
      </c>
      <c r="E1985" s="3" t="s">
        <v>1080</v>
      </c>
      <c r="F1985" s="3">
        <v>0</v>
      </c>
      <c r="G1985" s="3">
        <v>3404.62</v>
      </c>
    </row>
    <row r="1986" spans="1:7" x14ac:dyDescent="0.2">
      <c r="A1986" s="3" t="s">
        <v>1040</v>
      </c>
      <c r="B1986" s="4">
        <v>44865</v>
      </c>
      <c r="C1986" s="3" t="s">
        <v>1136</v>
      </c>
      <c r="D1986" s="3" t="s">
        <v>1328</v>
      </c>
      <c r="E1986" s="3" t="s">
        <v>1066</v>
      </c>
      <c r="F1986" s="3">
        <v>626.01</v>
      </c>
      <c r="G1986" s="3">
        <v>5567.47</v>
      </c>
    </row>
    <row r="1987" spans="1:7" x14ac:dyDescent="0.2">
      <c r="A1987" s="3" t="s">
        <v>1040</v>
      </c>
      <c r="B1987" s="4">
        <v>44865</v>
      </c>
      <c r="C1987" s="3" t="s">
        <v>1136</v>
      </c>
      <c r="D1987" s="3" t="s">
        <v>1329</v>
      </c>
      <c r="E1987" s="3" t="s">
        <v>1089</v>
      </c>
      <c r="F1987" s="3">
        <v>28087.5</v>
      </c>
      <c r="G1987" s="3">
        <v>224700</v>
      </c>
    </row>
    <row r="1988" spans="1:7" x14ac:dyDescent="0.2">
      <c r="A1988" s="3" t="s">
        <v>1040</v>
      </c>
      <c r="B1988" s="4">
        <v>44865</v>
      </c>
      <c r="C1988" s="3" t="s">
        <v>1136</v>
      </c>
      <c r="D1988" s="3" t="s">
        <v>1199</v>
      </c>
      <c r="E1988" s="3" t="s">
        <v>1051</v>
      </c>
      <c r="F1988" s="3">
        <v>843.6</v>
      </c>
      <c r="G1988" s="3">
        <v>6748.8</v>
      </c>
    </row>
    <row r="1989" spans="1:7" x14ac:dyDescent="0.2">
      <c r="A1989" s="3" t="s">
        <v>1037</v>
      </c>
      <c r="B1989" s="4">
        <v>44865</v>
      </c>
      <c r="C1989" s="3" t="s">
        <v>1136</v>
      </c>
      <c r="D1989" s="3" t="s">
        <v>1199</v>
      </c>
      <c r="E1989" s="3" t="s">
        <v>1038</v>
      </c>
      <c r="F1989" s="3">
        <v>3406.21</v>
      </c>
      <c r="G1989" s="3">
        <v>25769.58</v>
      </c>
    </row>
    <row r="1990" spans="1:7" x14ac:dyDescent="0.2">
      <c r="A1990" s="3" t="s">
        <v>1040</v>
      </c>
      <c r="B1990" s="4">
        <v>44865</v>
      </c>
      <c r="C1990" s="3" t="s">
        <v>1136</v>
      </c>
      <c r="D1990" s="3" t="s">
        <v>1222</v>
      </c>
      <c r="E1990" s="3" t="s">
        <v>1043</v>
      </c>
      <c r="F1990" s="3">
        <v>0</v>
      </c>
      <c r="G1990" s="3">
        <v>10521.71</v>
      </c>
    </row>
    <row r="1991" spans="1:7" x14ac:dyDescent="0.2">
      <c r="A1991" s="3" t="s">
        <v>1037</v>
      </c>
      <c r="B1991" s="4">
        <v>44865</v>
      </c>
      <c r="C1991" s="3" t="s">
        <v>1136</v>
      </c>
      <c r="D1991" s="3" t="s">
        <v>1222</v>
      </c>
      <c r="E1991" s="3" t="s">
        <v>1043</v>
      </c>
      <c r="F1991" s="3">
        <v>18372.16</v>
      </c>
      <c r="G1991" s="3">
        <v>22719.99</v>
      </c>
    </row>
    <row r="1992" spans="1:7" x14ac:dyDescent="0.2">
      <c r="A1992" s="3" t="s">
        <v>1040</v>
      </c>
      <c r="B1992" s="4">
        <v>44865</v>
      </c>
      <c r="C1992" s="3" t="s">
        <v>1136</v>
      </c>
      <c r="D1992" s="3" t="s">
        <v>1330</v>
      </c>
      <c r="E1992" s="3" t="s">
        <v>1091</v>
      </c>
      <c r="F1992" s="3">
        <v>220560.99</v>
      </c>
      <c r="G1992" s="3">
        <v>1760941.8</v>
      </c>
    </row>
    <row r="1993" spans="1:7" x14ac:dyDescent="0.2">
      <c r="A1993" s="3" t="s">
        <v>1040</v>
      </c>
      <c r="B1993" s="4">
        <v>44865</v>
      </c>
      <c r="C1993" s="3" t="s">
        <v>1136</v>
      </c>
      <c r="D1993" s="3" t="s">
        <v>1333</v>
      </c>
      <c r="E1993" s="3" t="s">
        <v>1058</v>
      </c>
      <c r="F1993" s="3">
        <v>0</v>
      </c>
      <c r="G1993" s="3">
        <v>3746.27</v>
      </c>
    </row>
    <row r="1994" spans="1:7" x14ac:dyDescent="0.2">
      <c r="A1994" s="3" t="s">
        <v>1040</v>
      </c>
      <c r="B1994" s="4">
        <v>44865</v>
      </c>
      <c r="C1994" s="3" t="s">
        <v>1136</v>
      </c>
      <c r="D1994" s="3" t="s">
        <v>1479</v>
      </c>
      <c r="E1994" s="3" t="s">
        <v>1072</v>
      </c>
      <c r="F1994" s="3">
        <v>177.33</v>
      </c>
      <c r="G1994" s="3">
        <v>1163.43</v>
      </c>
    </row>
    <row r="1995" spans="1:7" x14ac:dyDescent="0.2">
      <c r="A1995" s="3" t="s">
        <v>1040</v>
      </c>
      <c r="B1995" s="4">
        <v>44865</v>
      </c>
      <c r="C1995" s="3" t="s">
        <v>1136</v>
      </c>
      <c r="D1995" s="3" t="s">
        <v>1334</v>
      </c>
      <c r="E1995" s="3" t="s">
        <v>1112</v>
      </c>
      <c r="F1995" s="3">
        <v>0</v>
      </c>
      <c r="G1995" s="3">
        <v>7623.92</v>
      </c>
    </row>
    <row r="1996" spans="1:7" x14ac:dyDescent="0.2">
      <c r="A1996" s="3" t="s">
        <v>1037</v>
      </c>
      <c r="B1996" s="4">
        <v>44865</v>
      </c>
      <c r="C1996" s="3" t="s">
        <v>1136</v>
      </c>
      <c r="D1996" s="3" t="s">
        <v>1181</v>
      </c>
      <c r="E1996" s="3" t="s">
        <v>1118</v>
      </c>
      <c r="F1996" s="3">
        <v>328.38</v>
      </c>
      <c r="G1996" s="3">
        <v>3927.46</v>
      </c>
    </row>
    <row r="1997" spans="1:7" x14ac:dyDescent="0.2">
      <c r="A1997" s="3" t="s">
        <v>1040</v>
      </c>
      <c r="B1997" s="4">
        <v>44865</v>
      </c>
      <c r="C1997" s="3" t="s">
        <v>1136</v>
      </c>
      <c r="D1997" s="3" t="s">
        <v>1335</v>
      </c>
      <c r="E1997" s="3" t="s">
        <v>1115</v>
      </c>
      <c r="F1997" s="3">
        <v>0</v>
      </c>
      <c r="G1997" s="3">
        <v>6800</v>
      </c>
    </row>
    <row r="1998" spans="1:7" x14ac:dyDescent="0.2">
      <c r="A1998" s="3" t="s">
        <v>1040</v>
      </c>
      <c r="B1998" s="4">
        <v>44865</v>
      </c>
      <c r="C1998" s="3" t="s">
        <v>1136</v>
      </c>
      <c r="D1998" s="3" t="s">
        <v>1336</v>
      </c>
      <c r="E1998" s="3" t="s">
        <v>1092</v>
      </c>
      <c r="F1998" s="3">
        <v>0</v>
      </c>
      <c r="G1998" s="3">
        <v>3519.1</v>
      </c>
    </row>
    <row r="1999" spans="1:7" x14ac:dyDescent="0.2">
      <c r="A1999" s="3" t="s">
        <v>1040</v>
      </c>
      <c r="B1999" s="4">
        <v>44865</v>
      </c>
      <c r="C1999" s="3" t="s">
        <v>1136</v>
      </c>
      <c r="D1999" s="3" t="s">
        <v>1337</v>
      </c>
      <c r="E1999" s="3" t="s">
        <v>1067</v>
      </c>
      <c r="F1999" s="3">
        <v>0</v>
      </c>
      <c r="G1999" s="3">
        <v>526.32000000000005</v>
      </c>
    </row>
    <row r="2000" spans="1:7" x14ac:dyDescent="0.2">
      <c r="A2000" s="3" t="s">
        <v>1040</v>
      </c>
      <c r="B2000" s="4">
        <v>44865</v>
      </c>
      <c r="C2000" s="3" t="s">
        <v>1136</v>
      </c>
      <c r="D2000" s="3" t="s">
        <v>1338</v>
      </c>
      <c r="E2000" s="3" t="s">
        <v>1097</v>
      </c>
      <c r="F2000" s="3">
        <v>686</v>
      </c>
      <c r="G2000" s="3">
        <v>4708</v>
      </c>
    </row>
    <row r="2001" spans="1:7" x14ac:dyDescent="0.2">
      <c r="A2001" s="3" t="s">
        <v>1040</v>
      </c>
      <c r="B2001" s="4">
        <v>44865</v>
      </c>
      <c r="C2001" s="3" t="s">
        <v>1136</v>
      </c>
      <c r="D2001" s="3" t="s">
        <v>1340</v>
      </c>
      <c r="E2001" s="3" t="s">
        <v>1126</v>
      </c>
      <c r="F2001" s="3">
        <v>600</v>
      </c>
      <c r="G2001" s="3">
        <v>4800</v>
      </c>
    </row>
    <row r="2002" spans="1:7" x14ac:dyDescent="0.2">
      <c r="A2002" s="3" t="s">
        <v>1040</v>
      </c>
      <c r="B2002" s="4">
        <v>44865</v>
      </c>
      <c r="C2002" s="3" t="s">
        <v>1136</v>
      </c>
      <c r="D2002" s="3" t="s">
        <v>1341</v>
      </c>
      <c r="E2002" s="3" t="s">
        <v>1060</v>
      </c>
      <c r="F2002" s="3">
        <v>484</v>
      </c>
      <c r="G2002" s="3">
        <v>3318.6</v>
      </c>
    </row>
    <row r="2003" spans="1:7" x14ac:dyDescent="0.2">
      <c r="A2003" s="3" t="s">
        <v>1040</v>
      </c>
      <c r="B2003" s="4">
        <v>44865</v>
      </c>
      <c r="C2003" s="3" t="s">
        <v>1136</v>
      </c>
      <c r="D2003" s="3" t="s">
        <v>1458</v>
      </c>
      <c r="E2003" s="3" t="s">
        <v>1459</v>
      </c>
      <c r="F2003" s="3">
        <v>0</v>
      </c>
      <c r="G2003" s="3">
        <v>13765</v>
      </c>
    </row>
    <row r="2004" spans="1:7" x14ac:dyDescent="0.2">
      <c r="A2004" s="3" t="s">
        <v>1037</v>
      </c>
      <c r="B2004" s="4">
        <v>44865</v>
      </c>
      <c r="C2004" s="3" t="s">
        <v>1136</v>
      </c>
      <c r="D2004" s="3" t="s">
        <v>1200</v>
      </c>
      <c r="E2004" s="3" t="s">
        <v>1073</v>
      </c>
      <c r="F2004" s="3">
        <v>600</v>
      </c>
      <c r="G2004" s="3">
        <v>4800</v>
      </c>
    </row>
    <row r="2005" spans="1:7" x14ac:dyDescent="0.2">
      <c r="A2005" s="3" t="s">
        <v>1042</v>
      </c>
      <c r="B2005" s="4">
        <v>44865</v>
      </c>
      <c r="C2005" s="3" t="s">
        <v>1136</v>
      </c>
      <c r="D2005" s="3" t="s">
        <v>1200</v>
      </c>
      <c r="E2005" s="3" t="s">
        <v>1073</v>
      </c>
      <c r="F2005" s="3">
        <v>600</v>
      </c>
      <c r="G2005" s="3">
        <v>8400</v>
      </c>
    </row>
    <row r="2006" spans="1:7" x14ac:dyDescent="0.2">
      <c r="A2006" s="3" t="s">
        <v>1037</v>
      </c>
      <c r="B2006" s="4">
        <v>44865</v>
      </c>
      <c r="C2006" s="3" t="s">
        <v>1136</v>
      </c>
      <c r="D2006" s="3" t="s">
        <v>1230</v>
      </c>
      <c r="E2006" s="3" t="s">
        <v>1095</v>
      </c>
      <c r="F2006" s="3">
        <v>526.32000000000005</v>
      </c>
      <c r="G2006" s="3">
        <v>526.32000000000005</v>
      </c>
    </row>
    <row r="2007" spans="1:7" x14ac:dyDescent="0.2">
      <c r="A2007" s="3" t="s">
        <v>1040</v>
      </c>
      <c r="B2007" s="4">
        <v>44865</v>
      </c>
      <c r="C2007" s="3" t="s">
        <v>1136</v>
      </c>
      <c r="D2007" s="3" t="s">
        <v>1342</v>
      </c>
      <c r="E2007" s="3" t="s">
        <v>1076</v>
      </c>
      <c r="F2007" s="3">
        <v>0</v>
      </c>
      <c r="G2007" s="3">
        <v>2500</v>
      </c>
    </row>
    <row r="2008" spans="1:7" x14ac:dyDescent="0.2">
      <c r="A2008" s="3" t="s">
        <v>1040</v>
      </c>
      <c r="B2008" s="4">
        <v>44865</v>
      </c>
      <c r="C2008" s="3" t="s">
        <v>1136</v>
      </c>
      <c r="D2008" s="3" t="s">
        <v>1344</v>
      </c>
      <c r="E2008" s="3" t="s">
        <v>1345</v>
      </c>
      <c r="F2008" s="3">
        <v>0</v>
      </c>
      <c r="G2008" s="3">
        <v>13.04</v>
      </c>
    </row>
    <row r="2009" spans="1:7" x14ac:dyDescent="0.2">
      <c r="A2009" s="3" t="s">
        <v>1040</v>
      </c>
      <c r="B2009" s="4">
        <v>44865</v>
      </c>
      <c r="C2009" s="3" t="s">
        <v>1136</v>
      </c>
      <c r="D2009" s="3" t="s">
        <v>1346</v>
      </c>
      <c r="E2009" s="3" t="s">
        <v>1111</v>
      </c>
      <c r="F2009" s="3">
        <v>30120.69</v>
      </c>
      <c r="G2009" s="3">
        <v>271864.19</v>
      </c>
    </row>
    <row r="2010" spans="1:7" x14ac:dyDescent="0.2">
      <c r="A2010" s="3" t="s">
        <v>1040</v>
      </c>
      <c r="B2010" s="4">
        <v>44865</v>
      </c>
      <c r="C2010" s="3" t="s">
        <v>1136</v>
      </c>
      <c r="D2010" s="3" t="s">
        <v>1347</v>
      </c>
      <c r="E2010" s="3" t="s">
        <v>1075</v>
      </c>
      <c r="F2010" s="3">
        <v>2411.7199999999998</v>
      </c>
      <c r="G2010" s="3">
        <v>19495.73</v>
      </c>
    </row>
    <row r="2011" spans="1:7" x14ac:dyDescent="0.2">
      <c r="A2011" s="3" t="s">
        <v>1040</v>
      </c>
      <c r="B2011" s="4">
        <v>44865</v>
      </c>
      <c r="C2011" s="3" t="s">
        <v>1136</v>
      </c>
      <c r="D2011" s="3" t="s">
        <v>1348</v>
      </c>
      <c r="E2011" s="3" t="s">
        <v>1093</v>
      </c>
      <c r="F2011" s="3">
        <v>1814.48</v>
      </c>
      <c r="G2011" s="3">
        <v>14032.06</v>
      </c>
    </row>
    <row r="2012" spans="1:7" x14ac:dyDescent="0.2">
      <c r="A2012" s="3" t="s">
        <v>1040</v>
      </c>
      <c r="B2012" s="4">
        <v>44865</v>
      </c>
      <c r="C2012" s="3" t="s">
        <v>1136</v>
      </c>
      <c r="D2012" s="3" t="s">
        <v>1349</v>
      </c>
      <c r="E2012" s="3" t="s">
        <v>1098</v>
      </c>
      <c r="F2012" s="3">
        <v>1814.48</v>
      </c>
      <c r="G2012" s="3">
        <v>14032.06</v>
      </c>
    </row>
    <row r="2013" spans="1:7" x14ac:dyDescent="0.2">
      <c r="A2013" s="3" t="s">
        <v>1040</v>
      </c>
      <c r="B2013" s="4">
        <v>44865</v>
      </c>
      <c r="C2013" s="3" t="s">
        <v>1136</v>
      </c>
      <c r="D2013" s="3" t="s">
        <v>1426</v>
      </c>
      <c r="E2013" s="3" t="s">
        <v>1081</v>
      </c>
      <c r="F2013" s="3">
        <v>21491.08</v>
      </c>
      <c r="G2013" s="3">
        <v>57015.89</v>
      </c>
    </row>
    <row r="2014" spans="1:7" x14ac:dyDescent="0.2">
      <c r="A2014" s="3" t="s">
        <v>1040</v>
      </c>
      <c r="B2014" s="4">
        <v>44865</v>
      </c>
      <c r="C2014" s="3" t="s">
        <v>1136</v>
      </c>
      <c r="D2014" s="3" t="s">
        <v>1427</v>
      </c>
      <c r="E2014" s="3" t="s">
        <v>1107</v>
      </c>
      <c r="F2014" s="3">
        <v>3257.15</v>
      </c>
      <c r="G2014" s="3">
        <v>19706.8</v>
      </c>
    </row>
    <row r="2015" spans="1:7" x14ac:dyDescent="0.2">
      <c r="A2015" s="3" t="s">
        <v>1037</v>
      </c>
      <c r="B2015" s="4">
        <v>44865</v>
      </c>
      <c r="C2015" s="3" t="s">
        <v>1140</v>
      </c>
      <c r="D2015" s="3" t="s">
        <v>1141</v>
      </c>
      <c r="E2015" s="3" t="s">
        <v>1142</v>
      </c>
      <c r="F2015" s="3">
        <v>0</v>
      </c>
      <c r="G2015" s="3">
        <v>-100</v>
      </c>
    </row>
    <row r="2016" spans="1:7" x14ac:dyDescent="0.2">
      <c r="A2016" s="3" t="s">
        <v>1040</v>
      </c>
      <c r="B2016" s="4">
        <v>44865</v>
      </c>
      <c r="C2016" s="3" t="s">
        <v>1140</v>
      </c>
      <c r="D2016" s="3" t="s">
        <v>1350</v>
      </c>
      <c r="E2016" s="3" t="s">
        <v>1351</v>
      </c>
      <c r="F2016" s="3">
        <v>0</v>
      </c>
      <c r="G2016" s="3">
        <v>-120</v>
      </c>
    </row>
    <row r="2017" spans="1:7" x14ac:dyDescent="0.2">
      <c r="A2017" s="3" t="s">
        <v>1040</v>
      </c>
      <c r="B2017" s="4">
        <v>44865</v>
      </c>
      <c r="C2017" s="3" t="s">
        <v>1140</v>
      </c>
      <c r="D2017" s="3" t="s">
        <v>1352</v>
      </c>
      <c r="E2017" s="3" t="s">
        <v>1353</v>
      </c>
      <c r="F2017" s="3">
        <v>0</v>
      </c>
      <c r="G2017" s="3">
        <v>247347.05</v>
      </c>
    </row>
    <row r="2018" spans="1:7" x14ac:dyDescent="0.2">
      <c r="A2018" s="3" t="s">
        <v>1037</v>
      </c>
      <c r="B2018" s="4">
        <v>44865</v>
      </c>
      <c r="C2018" s="3" t="s">
        <v>1140</v>
      </c>
      <c r="D2018" s="3" t="s">
        <v>1352</v>
      </c>
      <c r="E2018" s="3" t="s">
        <v>1353</v>
      </c>
      <c r="F2018" s="3">
        <v>0</v>
      </c>
      <c r="G2018" s="3">
        <v>-17080353.050000001</v>
      </c>
    </row>
    <row r="2019" spans="1:7" x14ac:dyDescent="0.2">
      <c r="A2019" s="3" t="s">
        <v>1037</v>
      </c>
      <c r="B2019" s="4">
        <v>44865</v>
      </c>
      <c r="C2019" s="3" t="s">
        <v>1148</v>
      </c>
      <c r="D2019" s="3" t="s">
        <v>1209</v>
      </c>
      <c r="E2019" s="3" t="s">
        <v>1210</v>
      </c>
      <c r="F2019" s="3">
        <v>0</v>
      </c>
      <c r="G2019" s="3">
        <v>17562360.850000001</v>
      </c>
    </row>
    <row r="2020" spans="1:7" x14ac:dyDescent="0.2">
      <c r="A2020" s="3" t="s">
        <v>1040</v>
      </c>
      <c r="B2020" s="4">
        <v>44865</v>
      </c>
      <c r="C2020" s="3" t="s">
        <v>1148</v>
      </c>
      <c r="D2020" s="3" t="s">
        <v>1428</v>
      </c>
      <c r="E2020" s="3" t="s">
        <v>1429</v>
      </c>
      <c r="F2020" s="3">
        <v>150000</v>
      </c>
      <c r="G2020" s="3">
        <v>-270000</v>
      </c>
    </row>
    <row r="2021" spans="1:7" x14ac:dyDescent="0.2">
      <c r="A2021" s="3" t="s">
        <v>1040</v>
      </c>
      <c r="B2021" s="4">
        <v>44865</v>
      </c>
      <c r="C2021" s="3" t="s">
        <v>1148</v>
      </c>
      <c r="D2021" s="3" t="s">
        <v>1451</v>
      </c>
      <c r="E2021" s="3" t="s">
        <v>1145</v>
      </c>
      <c r="F2021" s="3">
        <v>0</v>
      </c>
      <c r="G2021" s="3">
        <v>3050000</v>
      </c>
    </row>
    <row r="2022" spans="1:7" x14ac:dyDescent="0.2">
      <c r="A2022" s="3" t="s">
        <v>1040</v>
      </c>
      <c r="B2022" s="4">
        <v>44865</v>
      </c>
      <c r="C2022" s="3" t="s">
        <v>1148</v>
      </c>
      <c r="D2022" s="3" t="s">
        <v>1362</v>
      </c>
      <c r="E2022" s="3" t="s">
        <v>1224</v>
      </c>
      <c r="F2022" s="3">
        <v>600</v>
      </c>
      <c r="G2022" s="3">
        <v>1200</v>
      </c>
    </row>
    <row r="2023" spans="1:7" x14ac:dyDescent="0.2">
      <c r="A2023" s="3" t="s">
        <v>1040</v>
      </c>
      <c r="B2023" s="4">
        <v>44865</v>
      </c>
      <c r="C2023" s="3" t="s">
        <v>1148</v>
      </c>
      <c r="D2023" s="3" t="s">
        <v>1363</v>
      </c>
      <c r="E2023" s="3" t="s">
        <v>1364</v>
      </c>
      <c r="F2023" s="3">
        <v>46000</v>
      </c>
      <c r="G2023" s="3">
        <v>-4500000</v>
      </c>
    </row>
    <row r="2024" spans="1:7" x14ac:dyDescent="0.2">
      <c r="A2024" s="3" t="s">
        <v>1040</v>
      </c>
      <c r="B2024" s="4">
        <v>44865</v>
      </c>
      <c r="C2024" s="3" t="s">
        <v>1148</v>
      </c>
      <c r="D2024" s="3" t="s">
        <v>1365</v>
      </c>
      <c r="E2024" s="3" t="s">
        <v>1366</v>
      </c>
      <c r="F2024" s="3">
        <v>600</v>
      </c>
      <c r="G2024" s="3">
        <v>1200</v>
      </c>
    </row>
    <row r="2025" spans="1:7" x14ac:dyDescent="0.2">
      <c r="A2025" s="3" t="s">
        <v>1040</v>
      </c>
      <c r="B2025" s="4">
        <v>44865</v>
      </c>
      <c r="C2025" s="3" t="s">
        <v>1148</v>
      </c>
      <c r="D2025" s="3" t="s">
        <v>1480</v>
      </c>
      <c r="E2025" s="3" t="s">
        <v>1481</v>
      </c>
      <c r="F2025" s="3">
        <v>0</v>
      </c>
      <c r="G2025" s="3">
        <v>1367000</v>
      </c>
    </row>
    <row r="2026" spans="1:7" x14ac:dyDescent="0.2">
      <c r="A2026" s="3" t="s">
        <v>1042</v>
      </c>
      <c r="B2026" s="4">
        <v>44865</v>
      </c>
      <c r="C2026" s="3" t="s">
        <v>1143</v>
      </c>
      <c r="D2026" s="3" t="s">
        <v>1460</v>
      </c>
      <c r="E2026" s="3" t="s">
        <v>1461</v>
      </c>
      <c r="F2026" s="3">
        <v>-18695.29</v>
      </c>
      <c r="G2026" s="3">
        <v>-2029313.01</v>
      </c>
    </row>
    <row r="2027" spans="1:7" x14ac:dyDescent="0.2">
      <c r="A2027" s="3" t="s">
        <v>1037</v>
      </c>
      <c r="B2027" s="4">
        <v>44865</v>
      </c>
      <c r="C2027" s="3" t="s">
        <v>1143</v>
      </c>
      <c r="D2027" s="3" t="s">
        <v>1144</v>
      </c>
      <c r="E2027" s="3" t="s">
        <v>1145</v>
      </c>
      <c r="F2027" s="3">
        <v>-4240.63</v>
      </c>
      <c r="G2027" s="3">
        <v>-4240.63</v>
      </c>
    </row>
    <row r="2028" spans="1:7" x14ac:dyDescent="0.2">
      <c r="A2028" s="3" t="s">
        <v>1037</v>
      </c>
      <c r="B2028" s="4">
        <v>44865</v>
      </c>
      <c r="C2028" s="3" t="s">
        <v>1143</v>
      </c>
      <c r="D2028" s="3" t="s">
        <v>1146</v>
      </c>
      <c r="E2028" s="3" t="s">
        <v>1147</v>
      </c>
      <c r="F2028" s="3">
        <v>-46000</v>
      </c>
      <c r="G2028" s="3">
        <v>4500000</v>
      </c>
    </row>
    <row r="2029" spans="1:7" x14ac:dyDescent="0.2">
      <c r="A2029" s="3" t="s">
        <v>1037</v>
      </c>
      <c r="B2029" s="4">
        <v>44865</v>
      </c>
      <c r="C2029" s="3" t="s">
        <v>1143</v>
      </c>
      <c r="D2029" s="3" t="s">
        <v>1462</v>
      </c>
      <c r="E2029" s="3" t="s">
        <v>1463</v>
      </c>
      <c r="F2029" s="3">
        <v>18695.29</v>
      </c>
      <c r="G2029" s="3">
        <v>2029313.01</v>
      </c>
    </row>
    <row r="2030" spans="1:7" x14ac:dyDescent="0.2">
      <c r="A2030" s="3" t="s">
        <v>1037</v>
      </c>
      <c r="B2030" s="4">
        <v>44865</v>
      </c>
      <c r="C2030" s="3" t="s">
        <v>1143</v>
      </c>
      <c r="D2030" s="3" t="s">
        <v>1484</v>
      </c>
      <c r="E2030" s="3" t="s">
        <v>1368</v>
      </c>
      <c r="F2030" s="3">
        <v>0</v>
      </c>
      <c r="G2030" s="3">
        <v>-30000</v>
      </c>
    </row>
    <row r="2031" spans="1:7" x14ac:dyDescent="0.2">
      <c r="A2031" s="3" t="s">
        <v>1040</v>
      </c>
      <c r="B2031" s="4">
        <v>44865</v>
      </c>
      <c r="C2031" s="3" t="s">
        <v>1143</v>
      </c>
      <c r="D2031" s="3" t="s">
        <v>1373</v>
      </c>
      <c r="E2031" s="3" t="s">
        <v>1374</v>
      </c>
      <c r="F2031" s="3">
        <v>5224.1499999999996</v>
      </c>
      <c r="G2031" s="3">
        <v>41664.720000000001</v>
      </c>
    </row>
    <row r="2032" spans="1:7" x14ac:dyDescent="0.2">
      <c r="A2032" s="3" t="s">
        <v>1040</v>
      </c>
      <c r="B2032" s="4">
        <v>44865</v>
      </c>
      <c r="C2032" s="3" t="s">
        <v>1143</v>
      </c>
      <c r="D2032" s="3" t="s">
        <v>1375</v>
      </c>
      <c r="E2032" s="3" t="s">
        <v>1376</v>
      </c>
      <c r="F2032" s="3">
        <v>0</v>
      </c>
      <c r="G2032" s="3">
        <v>-58920.1</v>
      </c>
    </row>
    <row r="2033" spans="1:7" x14ac:dyDescent="0.2">
      <c r="A2033" s="3" t="s">
        <v>1040</v>
      </c>
      <c r="B2033" s="4">
        <v>44865</v>
      </c>
      <c r="C2033" s="3" t="s">
        <v>1148</v>
      </c>
      <c r="D2033" s="3" t="s">
        <v>1377</v>
      </c>
      <c r="E2033" s="3" t="s">
        <v>1378</v>
      </c>
      <c r="F2033" s="3">
        <v>0</v>
      </c>
      <c r="G2033" s="3">
        <v>216064.1</v>
      </c>
    </row>
    <row r="2034" spans="1:7" x14ac:dyDescent="0.2">
      <c r="A2034" s="3" t="s">
        <v>1040</v>
      </c>
      <c r="B2034" s="4">
        <v>44865</v>
      </c>
      <c r="C2034" s="3" t="s">
        <v>1148</v>
      </c>
      <c r="D2034" s="3" t="s">
        <v>1379</v>
      </c>
      <c r="E2034" s="3" t="s">
        <v>1380</v>
      </c>
      <c r="F2034" s="3">
        <v>0</v>
      </c>
      <c r="G2034" s="3">
        <v>-216063.1</v>
      </c>
    </row>
    <row r="2035" spans="1:7" x14ac:dyDescent="0.2">
      <c r="A2035" s="3" t="s">
        <v>1040</v>
      </c>
      <c r="B2035" s="4">
        <v>44865</v>
      </c>
      <c r="C2035" s="3" t="s">
        <v>1148</v>
      </c>
      <c r="D2035" s="3" t="s">
        <v>1381</v>
      </c>
      <c r="E2035" s="3" t="s">
        <v>1382</v>
      </c>
      <c r="F2035" s="3">
        <v>0</v>
      </c>
      <c r="G2035" s="3">
        <v>92100.13</v>
      </c>
    </row>
    <row r="2036" spans="1:7" x14ac:dyDescent="0.2">
      <c r="A2036" s="3" t="s">
        <v>1040</v>
      </c>
      <c r="B2036" s="4">
        <v>44865</v>
      </c>
      <c r="C2036" s="3" t="s">
        <v>1148</v>
      </c>
      <c r="D2036" s="3" t="s">
        <v>1383</v>
      </c>
      <c r="E2036" s="3" t="s">
        <v>1384</v>
      </c>
      <c r="F2036" s="3">
        <v>-2165.84</v>
      </c>
      <c r="G2036" s="3">
        <v>-34259.629999999997</v>
      </c>
    </row>
    <row r="2037" spans="1:7" x14ac:dyDescent="0.2">
      <c r="A2037" s="3" t="s">
        <v>1040</v>
      </c>
      <c r="B2037" s="4">
        <v>44865</v>
      </c>
      <c r="C2037" s="3" t="s">
        <v>1148</v>
      </c>
      <c r="D2037" s="3" t="s">
        <v>1430</v>
      </c>
      <c r="E2037" s="3" t="s">
        <v>1431</v>
      </c>
      <c r="F2037" s="3">
        <v>0</v>
      </c>
      <c r="G2037" s="3">
        <v>29281.39</v>
      </c>
    </row>
    <row r="2038" spans="1:7" x14ac:dyDescent="0.2">
      <c r="A2038" s="3" t="s">
        <v>1040</v>
      </c>
      <c r="B2038" s="4">
        <v>44865</v>
      </c>
      <c r="C2038" s="3" t="s">
        <v>1148</v>
      </c>
      <c r="D2038" s="3" t="s">
        <v>1452</v>
      </c>
      <c r="E2038" s="3" t="s">
        <v>1453</v>
      </c>
      <c r="F2038" s="3">
        <v>-427.21</v>
      </c>
      <c r="G2038" s="3">
        <v>-3824.34</v>
      </c>
    </row>
    <row r="2039" spans="1:7" x14ac:dyDescent="0.2">
      <c r="A2039" s="3" t="s">
        <v>1040</v>
      </c>
      <c r="B2039" s="4">
        <v>44865</v>
      </c>
      <c r="C2039" s="3" t="s">
        <v>1148</v>
      </c>
      <c r="D2039" s="3" t="s">
        <v>1385</v>
      </c>
      <c r="E2039" s="3" t="s">
        <v>1386</v>
      </c>
      <c r="F2039" s="3">
        <v>0</v>
      </c>
      <c r="G2039" s="3">
        <v>11600</v>
      </c>
    </row>
    <row r="2040" spans="1:7" x14ac:dyDescent="0.2">
      <c r="A2040" s="3" t="s">
        <v>1040</v>
      </c>
      <c r="B2040" s="4">
        <v>44865</v>
      </c>
      <c r="C2040" s="3" t="s">
        <v>1148</v>
      </c>
      <c r="D2040" s="3" t="s">
        <v>1387</v>
      </c>
      <c r="E2040" s="3" t="s">
        <v>1388</v>
      </c>
      <c r="F2040" s="3">
        <v>-193.34</v>
      </c>
      <c r="G2040" s="3">
        <v>-2352.23</v>
      </c>
    </row>
    <row r="2041" spans="1:7" x14ac:dyDescent="0.2">
      <c r="A2041" s="3" t="s">
        <v>1037</v>
      </c>
      <c r="B2041" s="4">
        <v>44865</v>
      </c>
      <c r="C2041" s="3" t="s">
        <v>1148</v>
      </c>
      <c r="D2041" s="3" t="s">
        <v>1389</v>
      </c>
      <c r="E2041" s="3" t="s">
        <v>1390</v>
      </c>
      <c r="F2041" s="3">
        <v>0</v>
      </c>
      <c r="G2041" s="3">
        <v>874505.75</v>
      </c>
    </row>
    <row r="2042" spans="1:7" x14ac:dyDescent="0.2">
      <c r="A2042" s="3" t="s">
        <v>1042</v>
      </c>
      <c r="B2042" s="4">
        <v>44865</v>
      </c>
      <c r="C2042" s="3" t="s">
        <v>1148</v>
      </c>
      <c r="D2042" s="3" t="s">
        <v>1389</v>
      </c>
      <c r="E2042" s="3" t="s">
        <v>1501</v>
      </c>
      <c r="F2042" s="3">
        <v>0</v>
      </c>
      <c r="G2042" s="3">
        <v>284986.5</v>
      </c>
    </row>
    <row r="2043" spans="1:7" x14ac:dyDescent="0.2">
      <c r="A2043" s="3" t="s">
        <v>1037</v>
      </c>
      <c r="B2043" s="4">
        <v>44865</v>
      </c>
      <c r="C2043" s="3" t="s">
        <v>1148</v>
      </c>
      <c r="D2043" s="3" t="s">
        <v>1182</v>
      </c>
      <c r="E2043" s="3" t="s">
        <v>1183</v>
      </c>
      <c r="F2043" s="3">
        <v>0</v>
      </c>
      <c r="G2043" s="3">
        <v>26200000</v>
      </c>
    </row>
    <row r="2044" spans="1:7" x14ac:dyDescent="0.2">
      <c r="A2044" s="3" t="s">
        <v>1037</v>
      </c>
      <c r="B2044" s="4">
        <v>44865</v>
      </c>
      <c r="C2044" s="3" t="s">
        <v>1148</v>
      </c>
      <c r="D2044" s="3" t="s">
        <v>1184</v>
      </c>
      <c r="E2044" s="3" t="s">
        <v>1185</v>
      </c>
      <c r="F2044" s="3">
        <v>0</v>
      </c>
      <c r="G2044" s="3">
        <v>68427</v>
      </c>
    </row>
    <row r="2045" spans="1:7" x14ac:dyDescent="0.2">
      <c r="A2045" s="3" t="s">
        <v>1037</v>
      </c>
      <c r="B2045" s="4">
        <v>44865</v>
      </c>
      <c r="C2045" s="3" t="s">
        <v>1148</v>
      </c>
      <c r="D2045" s="3" t="s">
        <v>1186</v>
      </c>
      <c r="E2045" s="3" t="s">
        <v>1187</v>
      </c>
      <c r="F2045" s="3">
        <v>0</v>
      </c>
      <c r="G2045" s="3">
        <v>103812</v>
      </c>
    </row>
    <row r="2046" spans="1:7" x14ac:dyDescent="0.2">
      <c r="A2046" s="3" t="s">
        <v>1037</v>
      </c>
      <c r="B2046" s="4">
        <v>44865</v>
      </c>
      <c r="C2046" s="3" t="s">
        <v>1148</v>
      </c>
      <c r="D2046" s="3" t="s">
        <v>1165</v>
      </c>
      <c r="E2046" s="3" t="s">
        <v>1166</v>
      </c>
      <c r="F2046" s="3">
        <v>0</v>
      </c>
      <c r="G2046" s="3">
        <v>150780</v>
      </c>
    </row>
    <row r="2047" spans="1:7" x14ac:dyDescent="0.2">
      <c r="A2047" s="3" t="s">
        <v>1042</v>
      </c>
      <c r="B2047" s="4">
        <v>44865</v>
      </c>
      <c r="C2047" s="3" t="s">
        <v>1148</v>
      </c>
      <c r="D2047" s="3" t="s">
        <v>1165</v>
      </c>
      <c r="E2047" s="3" t="s">
        <v>1518</v>
      </c>
      <c r="F2047" s="3">
        <v>149217.23000000001</v>
      </c>
      <c r="G2047" s="3">
        <v>149217.23000000001</v>
      </c>
    </row>
    <row r="2048" spans="1:7" x14ac:dyDescent="0.2">
      <c r="A2048" s="3" t="s">
        <v>1037</v>
      </c>
      <c r="B2048" s="4">
        <v>44865</v>
      </c>
      <c r="C2048" s="3" t="s">
        <v>1148</v>
      </c>
      <c r="D2048" s="3" t="s">
        <v>1464</v>
      </c>
      <c r="E2048" s="3" t="s">
        <v>1465</v>
      </c>
      <c r="F2048" s="3">
        <v>13750</v>
      </c>
      <c r="G2048" s="3">
        <v>105250</v>
      </c>
    </row>
    <row r="2049" spans="1:7" x14ac:dyDescent="0.2">
      <c r="A2049" s="3" t="s">
        <v>1037</v>
      </c>
      <c r="B2049" s="4">
        <v>44865</v>
      </c>
      <c r="C2049" s="3" t="s">
        <v>1148</v>
      </c>
      <c r="D2049" s="3" t="s">
        <v>1149</v>
      </c>
      <c r="E2049" s="3" t="s">
        <v>1150</v>
      </c>
      <c r="F2049" s="3">
        <v>1442417</v>
      </c>
      <c r="G2049" s="3">
        <v>8127641.7999999998</v>
      </c>
    </row>
    <row r="2050" spans="1:7" x14ac:dyDescent="0.2">
      <c r="A2050" s="3" t="s">
        <v>1037</v>
      </c>
      <c r="B2050" s="4">
        <v>44865</v>
      </c>
      <c r="C2050" s="3" t="s">
        <v>1148</v>
      </c>
      <c r="D2050" s="3" t="s">
        <v>1231</v>
      </c>
      <c r="E2050" s="3" t="s">
        <v>1232</v>
      </c>
      <c r="F2050" s="3">
        <v>0</v>
      </c>
      <c r="G2050" s="3">
        <v>13807.78</v>
      </c>
    </row>
    <row r="2051" spans="1:7" x14ac:dyDescent="0.2">
      <c r="A2051" s="3" t="s">
        <v>1037</v>
      </c>
      <c r="B2051" s="4">
        <v>44865</v>
      </c>
      <c r="C2051" s="3" t="s">
        <v>1148</v>
      </c>
      <c r="D2051" s="3" t="s">
        <v>1170</v>
      </c>
      <c r="E2051" s="3" t="s">
        <v>1171</v>
      </c>
      <c r="F2051" s="3">
        <v>44642</v>
      </c>
      <c r="G2051" s="3">
        <v>148288.09</v>
      </c>
    </row>
    <row r="2052" spans="1:7" x14ac:dyDescent="0.2">
      <c r="A2052" s="3" t="s">
        <v>1037</v>
      </c>
      <c r="B2052" s="4">
        <v>44865</v>
      </c>
      <c r="C2052" s="3" t="s">
        <v>1148</v>
      </c>
      <c r="D2052" s="3" t="s">
        <v>1172</v>
      </c>
      <c r="E2052" s="3" t="s">
        <v>1173</v>
      </c>
      <c r="F2052" s="3">
        <v>0</v>
      </c>
      <c r="G2052" s="3">
        <v>7500</v>
      </c>
    </row>
    <row r="2053" spans="1:7" x14ac:dyDescent="0.2">
      <c r="A2053" s="3" t="s">
        <v>1037</v>
      </c>
      <c r="B2053" s="4">
        <v>44865</v>
      </c>
      <c r="C2053" s="3" t="s">
        <v>1148</v>
      </c>
      <c r="D2053" s="3" t="s">
        <v>1167</v>
      </c>
      <c r="E2053" s="3" t="s">
        <v>1168</v>
      </c>
      <c r="F2053" s="3">
        <v>0</v>
      </c>
      <c r="G2053" s="3">
        <v>67400</v>
      </c>
    </row>
    <row r="2054" spans="1:7" x14ac:dyDescent="0.2">
      <c r="A2054" s="3" t="s">
        <v>1037</v>
      </c>
      <c r="B2054" s="4">
        <v>44865</v>
      </c>
      <c r="C2054" s="3" t="s">
        <v>1148</v>
      </c>
      <c r="D2054" s="3" t="s">
        <v>1454</v>
      </c>
      <c r="E2054" s="3" t="s">
        <v>1455</v>
      </c>
      <c r="F2054" s="3">
        <v>1400</v>
      </c>
      <c r="G2054" s="3">
        <v>17800</v>
      </c>
    </row>
    <row r="2055" spans="1:7" x14ac:dyDescent="0.2">
      <c r="A2055" s="3" t="s">
        <v>1037</v>
      </c>
      <c r="B2055" s="4">
        <v>44865</v>
      </c>
      <c r="C2055" s="3" t="s">
        <v>1148</v>
      </c>
      <c r="D2055" s="3" t="s">
        <v>1188</v>
      </c>
      <c r="E2055" s="3" t="s">
        <v>1189</v>
      </c>
      <c r="F2055" s="3">
        <v>0</v>
      </c>
      <c r="G2055" s="3">
        <v>15175</v>
      </c>
    </row>
    <row r="2056" spans="1:7" x14ac:dyDescent="0.2">
      <c r="A2056" s="3" t="s">
        <v>1037</v>
      </c>
      <c r="B2056" s="4">
        <v>44865</v>
      </c>
      <c r="C2056" s="3" t="s">
        <v>1148</v>
      </c>
      <c r="D2056" s="3" t="s">
        <v>1466</v>
      </c>
      <c r="E2056" s="3" t="s">
        <v>1467</v>
      </c>
      <c r="F2056" s="3">
        <v>0</v>
      </c>
      <c r="G2056" s="3">
        <v>570856.07999999996</v>
      </c>
    </row>
    <row r="2057" spans="1:7" x14ac:dyDescent="0.2">
      <c r="A2057" s="3" t="s">
        <v>1037</v>
      </c>
      <c r="B2057" s="4">
        <v>44865</v>
      </c>
      <c r="C2057" s="3" t="s">
        <v>1148</v>
      </c>
      <c r="D2057" s="3" t="s">
        <v>1151</v>
      </c>
      <c r="E2057" s="3" t="s">
        <v>1152</v>
      </c>
      <c r="F2057" s="3">
        <v>4763644.96</v>
      </c>
      <c r="G2057" s="3">
        <v>39007081.82</v>
      </c>
    </row>
    <row r="2058" spans="1:7" x14ac:dyDescent="0.2">
      <c r="A2058" s="3" t="s">
        <v>1037</v>
      </c>
      <c r="B2058" s="4">
        <v>44865</v>
      </c>
      <c r="C2058" s="3" t="s">
        <v>1148</v>
      </c>
      <c r="D2058" s="3" t="s">
        <v>1190</v>
      </c>
      <c r="E2058" s="3" t="s">
        <v>1191</v>
      </c>
      <c r="F2058" s="3">
        <v>0</v>
      </c>
      <c r="G2058" s="3">
        <v>3396905</v>
      </c>
    </row>
    <row r="2059" spans="1:7" x14ac:dyDescent="0.2">
      <c r="A2059" s="3" t="s">
        <v>1037</v>
      </c>
      <c r="B2059" s="4">
        <v>44865</v>
      </c>
      <c r="C2059" s="3" t="s">
        <v>1148</v>
      </c>
      <c r="D2059" s="3" t="s">
        <v>1203</v>
      </c>
      <c r="E2059" s="3" t="s">
        <v>1204</v>
      </c>
      <c r="F2059" s="3">
        <v>0</v>
      </c>
      <c r="G2059" s="3">
        <v>782608.07</v>
      </c>
    </row>
    <row r="2060" spans="1:7" x14ac:dyDescent="0.2">
      <c r="A2060" s="3" t="s">
        <v>1037</v>
      </c>
      <c r="B2060" s="4">
        <v>44865</v>
      </c>
      <c r="C2060" s="3" t="s">
        <v>1148</v>
      </c>
      <c r="D2060" s="3" t="s">
        <v>1174</v>
      </c>
      <c r="E2060" s="3" t="s">
        <v>1175</v>
      </c>
      <c r="F2060" s="3">
        <v>0</v>
      </c>
      <c r="G2060" s="3">
        <v>163550</v>
      </c>
    </row>
    <row r="2061" spans="1:7" x14ac:dyDescent="0.2">
      <c r="A2061" s="3" t="s">
        <v>1037</v>
      </c>
      <c r="B2061" s="4">
        <v>44865</v>
      </c>
      <c r="C2061" s="3" t="s">
        <v>1148</v>
      </c>
      <c r="D2061" s="3" t="s">
        <v>1176</v>
      </c>
      <c r="E2061" s="3" t="s">
        <v>1177</v>
      </c>
      <c r="F2061" s="3">
        <v>0</v>
      </c>
      <c r="G2061" s="3">
        <v>45000</v>
      </c>
    </row>
    <row r="2062" spans="1:7" x14ac:dyDescent="0.2">
      <c r="A2062" s="3" t="s">
        <v>1037</v>
      </c>
      <c r="B2062" s="4">
        <v>44865</v>
      </c>
      <c r="C2062" s="3" t="s">
        <v>1148</v>
      </c>
      <c r="D2062" s="3" t="s">
        <v>1227</v>
      </c>
      <c r="E2062" s="3" t="s">
        <v>1228</v>
      </c>
      <c r="F2062" s="3">
        <v>6000</v>
      </c>
      <c r="G2062" s="3">
        <v>107000</v>
      </c>
    </row>
    <row r="2063" spans="1:7" x14ac:dyDescent="0.2">
      <c r="A2063" s="3" t="s">
        <v>1037</v>
      </c>
      <c r="B2063" s="4">
        <v>44865</v>
      </c>
      <c r="C2063" s="3" t="s">
        <v>1148</v>
      </c>
      <c r="D2063" s="3" t="s">
        <v>1233</v>
      </c>
      <c r="E2063" s="3" t="s">
        <v>1234</v>
      </c>
      <c r="F2063" s="3">
        <v>0</v>
      </c>
      <c r="G2063" s="3">
        <v>1021325.63</v>
      </c>
    </row>
    <row r="2064" spans="1:7" x14ac:dyDescent="0.2">
      <c r="A2064" s="3" t="s">
        <v>1042</v>
      </c>
      <c r="B2064" s="4">
        <v>44865</v>
      </c>
      <c r="C2064" s="3" t="s">
        <v>1148</v>
      </c>
      <c r="D2064" s="3" t="s">
        <v>1233</v>
      </c>
      <c r="E2064" s="3" t="s">
        <v>1486</v>
      </c>
      <c r="F2064" s="3">
        <v>5104</v>
      </c>
      <c r="G2064" s="3">
        <v>1238365.93</v>
      </c>
    </row>
    <row r="2065" spans="1:7" x14ac:dyDescent="0.2">
      <c r="A2065" s="3" t="s">
        <v>1037</v>
      </c>
      <c r="B2065" s="4">
        <v>44865</v>
      </c>
      <c r="C2065" s="3" t="s">
        <v>1148</v>
      </c>
      <c r="D2065" s="3" t="s">
        <v>1391</v>
      </c>
      <c r="E2065" s="3" t="s">
        <v>1392</v>
      </c>
      <c r="F2065" s="3">
        <v>0</v>
      </c>
      <c r="G2065" s="3">
        <v>622274.51</v>
      </c>
    </row>
    <row r="2066" spans="1:7" x14ac:dyDescent="0.2">
      <c r="A2066" s="3" t="s">
        <v>1042</v>
      </c>
      <c r="B2066" s="4">
        <v>44865</v>
      </c>
      <c r="C2066" s="3" t="s">
        <v>1148</v>
      </c>
      <c r="D2066" s="3" t="s">
        <v>1487</v>
      </c>
      <c r="E2066" s="3" t="s">
        <v>1519</v>
      </c>
      <c r="F2066" s="3">
        <v>7530</v>
      </c>
      <c r="G2066" s="3">
        <v>7530</v>
      </c>
    </row>
    <row r="2067" spans="1:7" x14ac:dyDescent="0.2">
      <c r="A2067" s="3" t="s">
        <v>1037</v>
      </c>
      <c r="B2067" s="4">
        <v>44865</v>
      </c>
      <c r="C2067" s="3" t="s">
        <v>1148</v>
      </c>
      <c r="D2067" s="3" t="s">
        <v>1487</v>
      </c>
      <c r="E2067" s="3" t="s">
        <v>1488</v>
      </c>
      <c r="F2067" s="3">
        <v>46967.27</v>
      </c>
      <c r="G2067" s="3">
        <v>985049.68</v>
      </c>
    </row>
    <row r="2068" spans="1:7" x14ac:dyDescent="0.2">
      <c r="A2068" s="3" t="s">
        <v>1042</v>
      </c>
      <c r="B2068" s="4">
        <v>44865</v>
      </c>
      <c r="C2068" s="3" t="s">
        <v>1148</v>
      </c>
      <c r="D2068" s="3" t="s">
        <v>1489</v>
      </c>
      <c r="E2068" s="3" t="s">
        <v>1490</v>
      </c>
      <c r="F2068" s="3">
        <v>1100</v>
      </c>
      <c r="G2068" s="3">
        <v>10700</v>
      </c>
    </row>
    <row r="2069" spans="1:7" x14ac:dyDescent="0.2">
      <c r="A2069" s="3" t="s">
        <v>1042</v>
      </c>
      <c r="B2069" s="4">
        <v>44865</v>
      </c>
      <c r="C2069" s="3" t="s">
        <v>1148</v>
      </c>
      <c r="D2069" s="3" t="s">
        <v>1502</v>
      </c>
      <c r="E2069" s="3" t="s">
        <v>1503</v>
      </c>
      <c r="F2069" s="3">
        <v>0</v>
      </c>
      <c r="G2069" s="3">
        <v>250000</v>
      </c>
    </row>
    <row r="2070" spans="1:7" x14ac:dyDescent="0.2">
      <c r="A2070" s="3" t="s">
        <v>1037</v>
      </c>
      <c r="B2070" s="4">
        <v>44865</v>
      </c>
      <c r="C2070" s="3" t="s">
        <v>1148</v>
      </c>
      <c r="D2070" s="3" t="s">
        <v>1497</v>
      </c>
      <c r="E2070" s="3" t="s">
        <v>1498</v>
      </c>
      <c r="F2070" s="3">
        <v>0</v>
      </c>
      <c r="G2070" s="3">
        <v>3023829.42</v>
      </c>
    </row>
    <row r="2071" spans="1:7" x14ac:dyDescent="0.2">
      <c r="A2071" s="3" t="s">
        <v>1037</v>
      </c>
      <c r="B2071" s="4">
        <v>44865</v>
      </c>
      <c r="C2071" s="3" t="s">
        <v>1148</v>
      </c>
      <c r="D2071" s="3" t="s">
        <v>1504</v>
      </c>
      <c r="E2071" s="3" t="s">
        <v>1505</v>
      </c>
      <c r="F2071" s="3">
        <v>0</v>
      </c>
      <c r="G2071" s="3">
        <v>850000</v>
      </c>
    </row>
    <row r="2072" spans="1:7" x14ac:dyDescent="0.2">
      <c r="A2072" s="3" t="s">
        <v>1040</v>
      </c>
      <c r="B2072" s="4">
        <v>44865</v>
      </c>
      <c r="C2072" s="3" t="s">
        <v>1148</v>
      </c>
      <c r="D2072" s="3" t="s">
        <v>1393</v>
      </c>
      <c r="E2072" s="3" t="s">
        <v>1394</v>
      </c>
      <c r="F2072" s="3">
        <v>1512.5</v>
      </c>
      <c r="G2072" s="3">
        <v>8387.9500000000007</v>
      </c>
    </row>
    <row r="2073" spans="1:7" x14ac:dyDescent="0.2">
      <c r="A2073" s="3" t="s">
        <v>1040</v>
      </c>
      <c r="B2073" s="4">
        <v>44865</v>
      </c>
      <c r="C2073" s="3" t="s">
        <v>1148</v>
      </c>
      <c r="D2073" s="3" t="s">
        <v>1395</v>
      </c>
      <c r="E2073" s="3" t="s">
        <v>1396</v>
      </c>
      <c r="F2073" s="3">
        <v>-1787136.69</v>
      </c>
      <c r="G2073" s="3">
        <v>4087274.45</v>
      </c>
    </row>
    <row r="2074" spans="1:7" x14ac:dyDescent="0.2">
      <c r="A2074" s="3" t="s">
        <v>1040</v>
      </c>
      <c r="B2074" s="4">
        <v>44865</v>
      </c>
      <c r="C2074" s="3" t="s">
        <v>1148</v>
      </c>
      <c r="D2074" s="3" t="s">
        <v>1397</v>
      </c>
      <c r="E2074" s="3" t="s">
        <v>1398</v>
      </c>
      <c r="F2074" s="3">
        <v>-2719.44</v>
      </c>
      <c r="G2074" s="3">
        <v>13597.19</v>
      </c>
    </row>
    <row r="2075" spans="1:7" x14ac:dyDescent="0.2">
      <c r="A2075" s="3" t="s">
        <v>1040</v>
      </c>
      <c r="B2075" s="4">
        <v>44865</v>
      </c>
      <c r="C2075" s="3" t="s">
        <v>1148</v>
      </c>
      <c r="D2075" s="3" t="s">
        <v>1399</v>
      </c>
      <c r="E2075" s="3" t="s">
        <v>1400</v>
      </c>
      <c r="F2075" s="3">
        <v>-44</v>
      </c>
      <c r="G2075" s="3">
        <v>0</v>
      </c>
    </row>
    <row r="2076" spans="1:7" x14ac:dyDescent="0.2">
      <c r="A2076" s="3" t="s">
        <v>1037</v>
      </c>
      <c r="B2076" s="4">
        <v>44865</v>
      </c>
      <c r="C2076" s="3" t="s">
        <v>1148</v>
      </c>
      <c r="D2076" s="3" t="s">
        <v>1155</v>
      </c>
      <c r="E2076" s="3" t="s">
        <v>1156</v>
      </c>
      <c r="F2076" s="3">
        <v>-173634.53</v>
      </c>
      <c r="G2076" s="3">
        <v>320879.09000000003</v>
      </c>
    </row>
    <row r="2077" spans="1:7" x14ac:dyDescent="0.2">
      <c r="A2077" s="3" t="s">
        <v>1040</v>
      </c>
      <c r="B2077" s="4">
        <v>44865</v>
      </c>
      <c r="C2077" s="3" t="s">
        <v>1148</v>
      </c>
      <c r="D2077" s="3" t="s">
        <v>1155</v>
      </c>
      <c r="E2077" s="3" t="s">
        <v>1401</v>
      </c>
      <c r="F2077" s="3">
        <v>-552421.9</v>
      </c>
      <c r="G2077" s="3">
        <v>104557.64</v>
      </c>
    </row>
    <row r="2078" spans="1:7" x14ac:dyDescent="0.2">
      <c r="A2078" s="3" t="s">
        <v>1040</v>
      </c>
      <c r="B2078" s="4">
        <v>44865</v>
      </c>
      <c r="C2078" s="3" t="s">
        <v>1148</v>
      </c>
      <c r="D2078" s="3" t="s">
        <v>1403</v>
      </c>
      <c r="E2078" s="3" t="s">
        <v>1404</v>
      </c>
      <c r="F2078" s="3">
        <v>5.26</v>
      </c>
      <c r="G2078" s="3">
        <v>527.86</v>
      </c>
    </row>
    <row r="2079" spans="1:7" x14ac:dyDescent="0.2">
      <c r="A2079" s="3" t="s">
        <v>1037</v>
      </c>
      <c r="B2079" s="4">
        <v>44865</v>
      </c>
      <c r="C2079" s="3" t="s">
        <v>1148</v>
      </c>
      <c r="D2079" s="3" t="s">
        <v>1211</v>
      </c>
      <c r="E2079" s="3" t="s">
        <v>1212</v>
      </c>
      <c r="F2079" s="3">
        <v>7.29</v>
      </c>
      <c r="G2079" s="3">
        <v>809.91</v>
      </c>
    </row>
    <row r="2080" spans="1:7" x14ac:dyDescent="0.2">
      <c r="A2080" s="3" t="s">
        <v>1037</v>
      </c>
      <c r="B2080" s="4">
        <v>44865</v>
      </c>
      <c r="C2080" s="3" t="s">
        <v>1148</v>
      </c>
      <c r="D2080" s="3" t="s">
        <v>1213</v>
      </c>
      <c r="E2080" s="3" t="s">
        <v>1214</v>
      </c>
      <c r="F2080" s="3">
        <v>6452832.21</v>
      </c>
      <c r="G2080" s="3">
        <v>8846423.8800000008</v>
      </c>
    </row>
    <row r="2081" spans="1:7" x14ac:dyDescent="0.2">
      <c r="A2081" s="3" t="s">
        <v>1040</v>
      </c>
      <c r="B2081" s="4">
        <v>44865</v>
      </c>
      <c r="C2081" s="3" t="s">
        <v>1143</v>
      </c>
      <c r="D2081" s="3" t="s">
        <v>1405</v>
      </c>
      <c r="E2081" s="3" t="s">
        <v>1406</v>
      </c>
      <c r="F2081" s="3">
        <v>-0.02</v>
      </c>
      <c r="G2081" s="3">
        <v>-0.32</v>
      </c>
    </row>
    <row r="2082" spans="1:7" x14ac:dyDescent="0.2">
      <c r="A2082" s="3" t="s">
        <v>1040</v>
      </c>
      <c r="B2082" s="4">
        <v>44865</v>
      </c>
      <c r="C2082" s="3" t="s">
        <v>1143</v>
      </c>
      <c r="D2082" s="3" t="s">
        <v>1159</v>
      </c>
      <c r="E2082" s="3" t="s">
        <v>1160</v>
      </c>
      <c r="F2082" s="3">
        <v>52414.3</v>
      </c>
      <c r="G2082" s="3">
        <v>-3516349.55</v>
      </c>
    </row>
    <row r="2083" spans="1:7" x14ac:dyDescent="0.2">
      <c r="A2083" s="3" t="s">
        <v>1037</v>
      </c>
      <c r="B2083" s="4">
        <v>44865</v>
      </c>
      <c r="C2083" s="3" t="s">
        <v>1143</v>
      </c>
      <c r="D2083" s="3" t="s">
        <v>1159</v>
      </c>
      <c r="E2083" s="3" t="s">
        <v>1160</v>
      </c>
      <c r="F2083" s="3">
        <v>-14139634.609999999</v>
      </c>
      <c r="G2083" s="3">
        <v>-109283869.62</v>
      </c>
    </row>
    <row r="2084" spans="1:7" x14ac:dyDescent="0.2">
      <c r="A2084" s="3" t="s">
        <v>1042</v>
      </c>
      <c r="B2084" s="4">
        <v>44865</v>
      </c>
      <c r="C2084" s="3" t="s">
        <v>1143</v>
      </c>
      <c r="D2084" s="3" t="s">
        <v>1159</v>
      </c>
      <c r="E2084" s="3" t="s">
        <v>1160</v>
      </c>
      <c r="F2084" s="3">
        <v>-168004.12</v>
      </c>
      <c r="G2084" s="3">
        <v>-173799.81</v>
      </c>
    </row>
    <row r="2085" spans="1:7" x14ac:dyDescent="0.2">
      <c r="A2085" s="3" t="s">
        <v>1040</v>
      </c>
      <c r="B2085" s="4">
        <v>44865</v>
      </c>
      <c r="C2085" s="3" t="s">
        <v>1143</v>
      </c>
      <c r="D2085" s="3" t="s">
        <v>1456</v>
      </c>
      <c r="E2085" s="3" t="s">
        <v>1457</v>
      </c>
      <c r="F2085" s="3">
        <v>0</v>
      </c>
      <c r="G2085" s="3">
        <v>1186.1300000000001</v>
      </c>
    </row>
    <row r="2086" spans="1:7" x14ac:dyDescent="0.2">
      <c r="A2086" s="3" t="s">
        <v>1040</v>
      </c>
      <c r="B2086" s="4">
        <v>44865</v>
      </c>
      <c r="C2086" s="3" t="s">
        <v>1143</v>
      </c>
      <c r="D2086" s="3" t="s">
        <v>1407</v>
      </c>
      <c r="E2086" s="3" t="s">
        <v>1408</v>
      </c>
      <c r="F2086" s="3">
        <v>0</v>
      </c>
      <c r="G2086" s="3">
        <v>20758.55</v>
      </c>
    </row>
    <row r="2087" spans="1:7" x14ac:dyDescent="0.2">
      <c r="A2087" s="3" t="s">
        <v>1040</v>
      </c>
      <c r="B2087" s="4">
        <v>44865</v>
      </c>
      <c r="C2087" s="3" t="s">
        <v>1143</v>
      </c>
      <c r="D2087" s="3" t="s">
        <v>1409</v>
      </c>
      <c r="E2087" s="3" t="s">
        <v>1410</v>
      </c>
      <c r="F2087" s="3">
        <v>1531.48</v>
      </c>
      <c r="G2087" s="3">
        <v>-37773.519999999997</v>
      </c>
    </row>
    <row r="2088" spans="1:7" x14ac:dyDescent="0.2">
      <c r="A2088" s="3" t="s">
        <v>1040</v>
      </c>
      <c r="B2088" s="4">
        <v>44865</v>
      </c>
      <c r="C2088" s="3" t="s">
        <v>1143</v>
      </c>
      <c r="D2088" s="3" t="s">
        <v>1432</v>
      </c>
      <c r="E2088" s="3" t="s">
        <v>1433</v>
      </c>
      <c r="F2088" s="3">
        <v>38471.879999999997</v>
      </c>
      <c r="G2088" s="3">
        <v>-13911.7</v>
      </c>
    </row>
    <row r="2089" spans="1:7" x14ac:dyDescent="0.2">
      <c r="A2089" s="3" t="s">
        <v>1040</v>
      </c>
      <c r="B2089" s="4">
        <v>44865</v>
      </c>
      <c r="C2089" s="3" t="s">
        <v>1143</v>
      </c>
      <c r="D2089" s="3" t="s">
        <v>1161</v>
      </c>
      <c r="E2089" s="3" t="s">
        <v>1411</v>
      </c>
      <c r="F2089" s="3">
        <v>2160049.13</v>
      </c>
      <c r="G2089" s="3">
        <v>-74528.23</v>
      </c>
    </row>
    <row r="2090" spans="1:7" x14ac:dyDescent="0.2">
      <c r="A2090" s="3" t="s">
        <v>1037</v>
      </c>
      <c r="B2090" s="4">
        <v>44865</v>
      </c>
      <c r="C2090" s="3" t="s">
        <v>1143</v>
      </c>
      <c r="D2090" s="3" t="s">
        <v>1161</v>
      </c>
      <c r="E2090" s="3" t="s">
        <v>1162</v>
      </c>
      <c r="F2090" s="3">
        <v>1028379.1</v>
      </c>
      <c r="G2090" s="3">
        <v>5101071.7</v>
      </c>
    </row>
    <row r="2091" spans="1:7" x14ac:dyDescent="0.2">
      <c r="A2091" s="3" t="s">
        <v>1042</v>
      </c>
      <c r="B2091" s="4">
        <v>44865</v>
      </c>
      <c r="C2091" s="3" t="s">
        <v>1143</v>
      </c>
      <c r="D2091" s="3" t="s">
        <v>1161</v>
      </c>
      <c r="E2091" s="3" t="s">
        <v>1162</v>
      </c>
      <c r="F2091" s="3">
        <v>23148.18</v>
      </c>
      <c r="G2091" s="3">
        <v>247329.95</v>
      </c>
    </row>
    <row r="2092" spans="1:7" x14ac:dyDescent="0.2">
      <c r="A2092" s="3" t="s">
        <v>1040</v>
      </c>
      <c r="B2092" s="4">
        <v>44865</v>
      </c>
      <c r="C2092" s="3" t="s">
        <v>1143</v>
      </c>
      <c r="D2092" s="3" t="s">
        <v>1473</v>
      </c>
      <c r="E2092" s="3" t="s">
        <v>1474</v>
      </c>
      <c r="F2092" s="3">
        <v>-80</v>
      </c>
      <c r="G2092" s="3">
        <v>0</v>
      </c>
    </row>
    <row r="2093" spans="1:7" x14ac:dyDescent="0.2">
      <c r="A2093" s="3" t="s">
        <v>1040</v>
      </c>
      <c r="B2093" s="4">
        <v>44865</v>
      </c>
      <c r="C2093" s="3" t="s">
        <v>1143</v>
      </c>
      <c r="D2093" s="3" t="s">
        <v>1412</v>
      </c>
      <c r="E2093" s="3" t="s">
        <v>1413</v>
      </c>
      <c r="F2093" s="3">
        <v>0</v>
      </c>
      <c r="G2093" s="3">
        <v>1869.8</v>
      </c>
    </row>
    <row r="2094" spans="1:7" x14ac:dyDescent="0.2">
      <c r="A2094" s="3" t="s">
        <v>1040</v>
      </c>
      <c r="B2094" s="4">
        <v>44865</v>
      </c>
      <c r="C2094" s="3" t="s">
        <v>1143</v>
      </c>
      <c r="D2094" s="3" t="s">
        <v>1414</v>
      </c>
      <c r="E2094" s="3" t="s">
        <v>1415</v>
      </c>
      <c r="F2094" s="3">
        <v>0</v>
      </c>
      <c r="G2094" s="3">
        <v>-254.99</v>
      </c>
    </row>
    <row r="2095" spans="1:7" x14ac:dyDescent="0.2">
      <c r="A2095" s="3" t="s">
        <v>1037</v>
      </c>
      <c r="B2095" s="4">
        <v>44895</v>
      </c>
      <c r="C2095" s="3" t="s">
        <v>1178</v>
      </c>
      <c r="D2095" s="3" t="s">
        <v>1520</v>
      </c>
      <c r="E2095" s="3" t="s">
        <v>1521</v>
      </c>
      <c r="F2095" s="3">
        <v>-13825130.439999999</v>
      </c>
      <c r="G2095" s="3">
        <v>-13825130.439999999</v>
      </c>
    </row>
    <row r="2096" spans="1:7" x14ac:dyDescent="0.2">
      <c r="A2096" s="3" t="s">
        <v>1037</v>
      </c>
      <c r="B2096" s="4">
        <v>44895</v>
      </c>
      <c r="C2096" s="3" t="s">
        <v>1178</v>
      </c>
      <c r="D2096" s="3" t="s">
        <v>1522</v>
      </c>
      <c r="E2096" s="3" t="s">
        <v>1523</v>
      </c>
      <c r="F2096" s="3">
        <v>-66591.399999999994</v>
      </c>
      <c r="G2096" s="3">
        <v>-66591.399999999994</v>
      </c>
    </row>
    <row r="2097" spans="1:7" x14ac:dyDescent="0.2">
      <c r="A2097" s="3" t="s">
        <v>1040</v>
      </c>
      <c r="B2097" s="4">
        <v>44895</v>
      </c>
      <c r="C2097" s="3" t="s">
        <v>1178</v>
      </c>
      <c r="D2097" s="3" t="s">
        <v>1416</v>
      </c>
      <c r="E2097" s="3" t="s">
        <v>1417</v>
      </c>
      <c r="F2097" s="3">
        <v>-4324809.2</v>
      </c>
      <c r="G2097" s="3">
        <v>-40975204.810000002</v>
      </c>
    </row>
    <row r="2098" spans="1:7" x14ac:dyDescent="0.2">
      <c r="A2098" s="3" t="s">
        <v>1040</v>
      </c>
      <c r="B2098" s="4">
        <v>44895</v>
      </c>
      <c r="C2098" s="3" t="s">
        <v>1178</v>
      </c>
      <c r="D2098" s="3" t="s">
        <v>1235</v>
      </c>
      <c r="E2098" s="3" t="s">
        <v>1236</v>
      </c>
      <c r="F2098" s="3">
        <v>0</v>
      </c>
      <c r="G2098" s="3">
        <v>-12046638.060000001</v>
      </c>
    </row>
    <row r="2099" spans="1:7" x14ac:dyDescent="0.2">
      <c r="A2099" s="3" t="s">
        <v>1040</v>
      </c>
      <c r="B2099" s="4">
        <v>44895</v>
      </c>
      <c r="C2099" s="3" t="s">
        <v>1178</v>
      </c>
      <c r="D2099" s="3" t="s">
        <v>1475</v>
      </c>
      <c r="E2099" s="3" t="s">
        <v>1476</v>
      </c>
      <c r="F2099" s="3">
        <v>0</v>
      </c>
      <c r="G2099" s="3">
        <v>-1782369.8</v>
      </c>
    </row>
    <row r="2100" spans="1:7" x14ac:dyDescent="0.2">
      <c r="A2100" s="3" t="s">
        <v>1040</v>
      </c>
      <c r="B2100" s="4">
        <v>44895</v>
      </c>
      <c r="C2100" s="3" t="s">
        <v>1178</v>
      </c>
      <c r="D2100" s="3" t="s">
        <v>1493</v>
      </c>
      <c r="E2100" s="3" t="s">
        <v>1494</v>
      </c>
      <c r="F2100" s="3">
        <v>0</v>
      </c>
      <c r="G2100" s="3">
        <v>1616.91</v>
      </c>
    </row>
    <row r="2101" spans="1:7" x14ac:dyDescent="0.2">
      <c r="A2101" s="3" t="s">
        <v>1040</v>
      </c>
      <c r="B2101" s="4">
        <v>44895</v>
      </c>
      <c r="C2101" s="3" t="s">
        <v>1178</v>
      </c>
      <c r="D2101" s="3" t="s">
        <v>1239</v>
      </c>
      <c r="E2101" s="3" t="s">
        <v>1240</v>
      </c>
      <c r="F2101" s="3">
        <v>0</v>
      </c>
      <c r="G2101" s="3">
        <v>-2839.7</v>
      </c>
    </row>
    <row r="2102" spans="1:7" x14ac:dyDescent="0.2">
      <c r="A2102" s="3" t="s">
        <v>1040</v>
      </c>
      <c r="B2102" s="4">
        <v>44895</v>
      </c>
      <c r="C2102" s="3" t="s">
        <v>1178</v>
      </c>
      <c r="D2102" s="3" t="s">
        <v>1241</v>
      </c>
      <c r="E2102" s="3" t="s">
        <v>1242</v>
      </c>
      <c r="F2102" s="3">
        <v>-3490.94</v>
      </c>
      <c r="G2102" s="3">
        <v>-31418.46</v>
      </c>
    </row>
    <row r="2103" spans="1:7" x14ac:dyDescent="0.2">
      <c r="A2103" s="3" t="s">
        <v>1042</v>
      </c>
      <c r="B2103" s="4">
        <v>44895</v>
      </c>
      <c r="C2103" s="3" t="s">
        <v>1136</v>
      </c>
      <c r="D2103" s="3" t="s">
        <v>1506</v>
      </c>
      <c r="E2103" s="3" t="s">
        <v>1507</v>
      </c>
      <c r="F2103" s="3">
        <v>0</v>
      </c>
      <c r="G2103" s="3">
        <v>678.59</v>
      </c>
    </row>
    <row r="2104" spans="1:7" x14ac:dyDescent="0.2">
      <c r="A2104" s="3" t="s">
        <v>1037</v>
      </c>
      <c r="B2104" s="4">
        <v>44895</v>
      </c>
      <c r="C2104" s="3" t="s">
        <v>1136</v>
      </c>
      <c r="D2104" s="3" t="s">
        <v>1482</v>
      </c>
      <c r="E2104" s="3" t="s">
        <v>1483</v>
      </c>
      <c r="F2104" s="3">
        <v>0</v>
      </c>
      <c r="G2104" s="3">
        <v>86956.52</v>
      </c>
    </row>
    <row r="2105" spans="1:7" x14ac:dyDescent="0.2">
      <c r="A2105" s="3" t="s">
        <v>1037</v>
      </c>
      <c r="B2105" s="4">
        <v>44895</v>
      </c>
      <c r="C2105" s="3" t="s">
        <v>1136</v>
      </c>
      <c r="D2105" s="3" t="s">
        <v>1499</v>
      </c>
      <c r="E2105" s="3" t="s">
        <v>1500</v>
      </c>
      <c r="F2105" s="3">
        <v>375272.82</v>
      </c>
      <c r="G2105" s="3">
        <v>433116.76</v>
      </c>
    </row>
    <row r="2106" spans="1:7" x14ac:dyDescent="0.2">
      <c r="A2106" s="3" t="s">
        <v>1037</v>
      </c>
      <c r="B2106" s="4">
        <v>44895</v>
      </c>
      <c r="C2106" s="3" t="s">
        <v>1136</v>
      </c>
      <c r="D2106" s="3" t="s">
        <v>1508</v>
      </c>
      <c r="E2106" s="3" t="s">
        <v>1509</v>
      </c>
      <c r="F2106" s="3">
        <v>0</v>
      </c>
      <c r="G2106" s="3">
        <v>9738.91</v>
      </c>
    </row>
    <row r="2107" spans="1:7" x14ac:dyDescent="0.2">
      <c r="A2107" s="3" t="s">
        <v>1037</v>
      </c>
      <c r="B2107" s="4">
        <v>44895</v>
      </c>
      <c r="C2107" s="3" t="s">
        <v>1136</v>
      </c>
      <c r="D2107" s="3" t="s">
        <v>1524</v>
      </c>
      <c r="E2107" s="3" t="s">
        <v>1525</v>
      </c>
      <c r="F2107" s="3">
        <v>27473.64</v>
      </c>
      <c r="G2107" s="3">
        <v>27473.64</v>
      </c>
    </row>
    <row r="2108" spans="1:7" x14ac:dyDescent="0.2">
      <c r="A2108" s="3" t="s">
        <v>1037</v>
      </c>
      <c r="B2108" s="4">
        <v>44895</v>
      </c>
      <c r="C2108" s="3" t="s">
        <v>1136</v>
      </c>
      <c r="D2108" s="3" t="s">
        <v>1526</v>
      </c>
      <c r="E2108" s="3" t="s">
        <v>1527</v>
      </c>
      <c r="F2108" s="3">
        <v>123904.35</v>
      </c>
      <c r="G2108" s="3">
        <v>123904.35</v>
      </c>
    </row>
    <row r="2109" spans="1:7" x14ac:dyDescent="0.2">
      <c r="A2109" s="3" t="s">
        <v>1040</v>
      </c>
      <c r="B2109" s="4">
        <v>44895</v>
      </c>
      <c r="C2109" s="3" t="s">
        <v>1136</v>
      </c>
      <c r="D2109" s="3" t="s">
        <v>1513</v>
      </c>
      <c r="E2109" s="3" t="s">
        <v>1514</v>
      </c>
      <c r="F2109" s="3">
        <v>0</v>
      </c>
      <c r="G2109" s="3">
        <v>-762078.59</v>
      </c>
    </row>
    <row r="2110" spans="1:7" x14ac:dyDescent="0.2">
      <c r="A2110" s="3" t="s">
        <v>1040</v>
      </c>
      <c r="B2110" s="4">
        <v>44895</v>
      </c>
      <c r="C2110" s="3" t="s">
        <v>1136</v>
      </c>
      <c r="D2110" s="3" t="s">
        <v>1434</v>
      </c>
      <c r="E2110" s="3" t="s">
        <v>1435</v>
      </c>
      <c r="F2110" s="3">
        <v>0</v>
      </c>
      <c r="G2110" s="3">
        <v>957.28</v>
      </c>
    </row>
    <row r="2111" spans="1:7" x14ac:dyDescent="0.2">
      <c r="A2111" s="3" t="s">
        <v>1040</v>
      </c>
      <c r="B2111" s="4">
        <v>44895</v>
      </c>
      <c r="C2111" s="3" t="s">
        <v>1136</v>
      </c>
      <c r="D2111" s="3" t="s">
        <v>1249</v>
      </c>
      <c r="E2111" s="3" t="s">
        <v>1250</v>
      </c>
      <c r="F2111" s="3">
        <v>69498.75</v>
      </c>
      <c r="G2111" s="3">
        <v>16386459.52</v>
      </c>
    </row>
    <row r="2112" spans="1:7" x14ac:dyDescent="0.2">
      <c r="A2112" s="3" t="s">
        <v>1040</v>
      </c>
      <c r="B2112" s="4">
        <v>44895</v>
      </c>
      <c r="C2112" s="3" t="s">
        <v>1136</v>
      </c>
      <c r="D2112" s="3" t="s">
        <v>1251</v>
      </c>
      <c r="E2112" s="3" t="s">
        <v>1252</v>
      </c>
      <c r="F2112" s="3">
        <v>62857.36</v>
      </c>
      <c r="G2112" s="3">
        <v>951744.35</v>
      </c>
    </row>
    <row r="2113" spans="1:7" x14ac:dyDescent="0.2">
      <c r="A2113" s="3" t="s">
        <v>1040</v>
      </c>
      <c r="B2113" s="4">
        <v>44895</v>
      </c>
      <c r="C2113" s="3" t="s">
        <v>1136</v>
      </c>
      <c r="D2113" s="3" t="s">
        <v>1253</v>
      </c>
      <c r="E2113" s="3" t="s">
        <v>1254</v>
      </c>
      <c r="F2113" s="3">
        <v>2719.44</v>
      </c>
      <c r="G2113" s="3">
        <v>37450.69</v>
      </c>
    </row>
    <row r="2114" spans="1:7" x14ac:dyDescent="0.2">
      <c r="A2114" s="3" t="s">
        <v>1040</v>
      </c>
      <c r="B2114" s="4">
        <v>44895</v>
      </c>
      <c r="C2114" s="3" t="s">
        <v>1136</v>
      </c>
      <c r="D2114" s="3" t="s">
        <v>1255</v>
      </c>
      <c r="E2114" s="3" t="s">
        <v>1256</v>
      </c>
      <c r="F2114" s="3">
        <v>0</v>
      </c>
      <c r="G2114" s="3">
        <v>269.64999999999998</v>
      </c>
    </row>
    <row r="2115" spans="1:7" x14ac:dyDescent="0.2">
      <c r="A2115" s="3" t="s">
        <v>1040</v>
      </c>
      <c r="B2115" s="4">
        <v>44895</v>
      </c>
      <c r="C2115" s="3" t="s">
        <v>1136</v>
      </c>
      <c r="D2115" s="3" t="s">
        <v>1257</v>
      </c>
      <c r="E2115" s="3" t="s">
        <v>1258</v>
      </c>
      <c r="F2115" s="3">
        <v>0</v>
      </c>
      <c r="G2115" s="3">
        <v>11000</v>
      </c>
    </row>
    <row r="2116" spans="1:7" x14ac:dyDescent="0.2">
      <c r="A2116" s="3" t="s">
        <v>1040</v>
      </c>
      <c r="B2116" s="4">
        <v>44895</v>
      </c>
      <c r="C2116" s="3" t="s">
        <v>1136</v>
      </c>
      <c r="D2116" s="3" t="s">
        <v>1259</v>
      </c>
      <c r="E2116" s="3" t="s">
        <v>1260</v>
      </c>
      <c r="F2116" s="3">
        <v>0</v>
      </c>
      <c r="G2116" s="3">
        <v>19600</v>
      </c>
    </row>
    <row r="2117" spans="1:7" x14ac:dyDescent="0.2">
      <c r="A2117" s="3" t="s">
        <v>1040</v>
      </c>
      <c r="B2117" s="4">
        <v>44895</v>
      </c>
      <c r="C2117" s="3" t="s">
        <v>1136</v>
      </c>
      <c r="D2117" s="3" t="s">
        <v>1267</v>
      </c>
      <c r="E2117" s="3" t="s">
        <v>1268</v>
      </c>
      <c r="F2117" s="3">
        <v>0</v>
      </c>
      <c r="G2117" s="3">
        <v>2473.65</v>
      </c>
    </row>
    <row r="2118" spans="1:7" x14ac:dyDescent="0.2">
      <c r="A2118" s="3" t="s">
        <v>1040</v>
      </c>
      <c r="B2118" s="4">
        <v>44895</v>
      </c>
      <c r="C2118" s="3" t="s">
        <v>1136</v>
      </c>
      <c r="D2118" s="3" t="s">
        <v>1269</v>
      </c>
      <c r="E2118" s="3" t="s">
        <v>1270</v>
      </c>
      <c r="F2118" s="3">
        <v>0</v>
      </c>
      <c r="G2118" s="3">
        <v>937.39</v>
      </c>
    </row>
    <row r="2119" spans="1:7" x14ac:dyDescent="0.2">
      <c r="A2119" s="3" t="s">
        <v>1040</v>
      </c>
      <c r="B2119" s="4">
        <v>44895</v>
      </c>
      <c r="C2119" s="3" t="s">
        <v>1136</v>
      </c>
      <c r="D2119" s="3" t="s">
        <v>1273</v>
      </c>
      <c r="E2119" s="3" t="s">
        <v>1274</v>
      </c>
      <c r="F2119" s="3">
        <v>0</v>
      </c>
      <c r="G2119" s="3">
        <v>4661.74</v>
      </c>
    </row>
    <row r="2120" spans="1:7" x14ac:dyDescent="0.2">
      <c r="A2120" s="3" t="s">
        <v>1040</v>
      </c>
      <c r="B2120" s="4">
        <v>44895</v>
      </c>
      <c r="C2120" s="3" t="s">
        <v>1136</v>
      </c>
      <c r="D2120" s="3" t="s">
        <v>1283</v>
      </c>
      <c r="E2120" s="3" t="s">
        <v>1284</v>
      </c>
      <c r="F2120" s="3">
        <v>0</v>
      </c>
      <c r="G2120" s="3">
        <v>2952.7</v>
      </c>
    </row>
    <row r="2121" spans="1:7" x14ac:dyDescent="0.2">
      <c r="A2121" s="3" t="s">
        <v>1040</v>
      </c>
      <c r="B2121" s="4">
        <v>44895</v>
      </c>
      <c r="C2121" s="3" t="s">
        <v>1136</v>
      </c>
      <c r="D2121" s="3" t="s">
        <v>1418</v>
      </c>
      <c r="E2121" s="3" t="s">
        <v>1419</v>
      </c>
      <c r="F2121" s="3">
        <v>2296557.5699999998</v>
      </c>
      <c r="G2121" s="3">
        <v>27773747.309999999</v>
      </c>
    </row>
    <row r="2122" spans="1:7" x14ac:dyDescent="0.2">
      <c r="A2122" s="3" t="s">
        <v>1040</v>
      </c>
      <c r="B2122" s="4">
        <v>44895</v>
      </c>
      <c r="C2122" s="3" t="s">
        <v>1136</v>
      </c>
      <c r="D2122" s="3" t="s">
        <v>1420</v>
      </c>
      <c r="E2122" s="3" t="s">
        <v>1421</v>
      </c>
      <c r="F2122" s="3">
        <v>274149.5</v>
      </c>
      <c r="G2122" s="3">
        <v>2359788.94</v>
      </c>
    </row>
    <row r="2123" spans="1:7" x14ac:dyDescent="0.2">
      <c r="A2123" s="3" t="s">
        <v>1040</v>
      </c>
      <c r="B2123" s="4">
        <v>44895</v>
      </c>
      <c r="C2123" s="3" t="s">
        <v>1136</v>
      </c>
      <c r="D2123" s="3" t="s">
        <v>1422</v>
      </c>
      <c r="E2123" s="3" t="s">
        <v>1423</v>
      </c>
      <c r="F2123" s="3">
        <v>0</v>
      </c>
      <c r="G2123" s="3">
        <v>22286.3</v>
      </c>
    </row>
    <row r="2124" spans="1:7" x14ac:dyDescent="0.2">
      <c r="A2124" s="3" t="s">
        <v>1040</v>
      </c>
      <c r="B2124" s="4">
        <v>44895</v>
      </c>
      <c r="C2124" s="3" t="s">
        <v>1136</v>
      </c>
      <c r="D2124" s="3" t="s">
        <v>1436</v>
      </c>
      <c r="E2124" s="3" t="s">
        <v>1437</v>
      </c>
      <c r="F2124" s="3">
        <v>607.83000000000004</v>
      </c>
      <c r="G2124" s="3">
        <v>5277.79</v>
      </c>
    </row>
    <row r="2125" spans="1:7" x14ac:dyDescent="0.2">
      <c r="A2125" s="3" t="s">
        <v>1040</v>
      </c>
      <c r="B2125" s="4">
        <v>44895</v>
      </c>
      <c r="C2125" s="3" t="s">
        <v>1136</v>
      </c>
      <c r="D2125" s="3" t="s">
        <v>1470</v>
      </c>
      <c r="E2125" s="3" t="s">
        <v>1471</v>
      </c>
      <c r="F2125" s="3">
        <v>0</v>
      </c>
      <c r="G2125" s="3">
        <v>20565.22</v>
      </c>
    </row>
    <row r="2126" spans="1:7" x14ac:dyDescent="0.2">
      <c r="A2126" s="3" t="s">
        <v>1040</v>
      </c>
      <c r="B2126" s="4">
        <v>44895</v>
      </c>
      <c r="C2126" s="3" t="s">
        <v>1136</v>
      </c>
      <c r="D2126" s="3" t="s">
        <v>1510</v>
      </c>
      <c r="E2126" s="3" t="s">
        <v>1511</v>
      </c>
      <c r="F2126" s="3">
        <v>1000578.69</v>
      </c>
      <c r="G2126" s="3">
        <v>2725233.79</v>
      </c>
    </row>
    <row r="2127" spans="1:7" x14ac:dyDescent="0.2">
      <c r="A2127" s="3" t="s">
        <v>1040</v>
      </c>
      <c r="B2127" s="4">
        <v>44895</v>
      </c>
      <c r="C2127" s="3" t="s">
        <v>1136</v>
      </c>
      <c r="D2127" s="3" t="s">
        <v>1495</v>
      </c>
      <c r="E2127" s="3" t="s">
        <v>1496</v>
      </c>
      <c r="F2127" s="3">
        <v>74859.360000000001</v>
      </c>
      <c r="G2127" s="3">
        <v>185912.79</v>
      </c>
    </row>
    <row r="2128" spans="1:7" x14ac:dyDescent="0.2">
      <c r="A2128" s="3" t="s">
        <v>1040</v>
      </c>
      <c r="B2128" s="4">
        <v>44895</v>
      </c>
      <c r="C2128" s="3" t="s">
        <v>1136</v>
      </c>
      <c r="D2128" s="3" t="s">
        <v>1528</v>
      </c>
      <c r="E2128" s="3" t="s">
        <v>1529</v>
      </c>
      <c r="F2128" s="3">
        <v>32261.99</v>
      </c>
      <c r="G2128" s="3">
        <v>32261.99</v>
      </c>
    </row>
    <row r="2129" spans="1:7" x14ac:dyDescent="0.2">
      <c r="A2129" s="3" t="s">
        <v>1040</v>
      </c>
      <c r="B2129" s="4">
        <v>44895</v>
      </c>
      <c r="C2129" s="3" t="s">
        <v>1136</v>
      </c>
      <c r="D2129" s="3" t="s">
        <v>1530</v>
      </c>
      <c r="E2129" s="3" t="s">
        <v>1531</v>
      </c>
      <c r="F2129" s="3">
        <v>11169.12</v>
      </c>
      <c r="G2129" s="3">
        <v>11169.12</v>
      </c>
    </row>
    <row r="2130" spans="1:7" x14ac:dyDescent="0.2">
      <c r="A2130" s="3" t="s">
        <v>1040</v>
      </c>
      <c r="B2130" s="4">
        <v>44895</v>
      </c>
      <c r="C2130" s="3" t="s">
        <v>1178</v>
      </c>
      <c r="D2130" s="3" t="s">
        <v>1477</v>
      </c>
      <c r="E2130" s="3" t="s">
        <v>1478</v>
      </c>
      <c r="F2130" s="3">
        <v>-300.55</v>
      </c>
      <c r="G2130" s="3">
        <v>-999.4</v>
      </c>
    </row>
    <row r="2131" spans="1:7" x14ac:dyDescent="0.2">
      <c r="A2131" s="3" t="s">
        <v>1040</v>
      </c>
      <c r="B2131" s="4">
        <v>44895</v>
      </c>
      <c r="C2131" s="3" t="s">
        <v>1178</v>
      </c>
      <c r="D2131" s="3" t="s">
        <v>1291</v>
      </c>
      <c r="E2131" s="3" t="s">
        <v>1292</v>
      </c>
      <c r="F2131" s="3">
        <v>0</v>
      </c>
      <c r="G2131" s="3">
        <v>-18.22</v>
      </c>
    </row>
    <row r="2132" spans="1:7" x14ac:dyDescent="0.2">
      <c r="A2132" s="3" t="s">
        <v>1037</v>
      </c>
      <c r="B2132" s="4">
        <v>44895</v>
      </c>
      <c r="C2132" s="3" t="s">
        <v>1178</v>
      </c>
      <c r="D2132" s="3" t="s">
        <v>1217</v>
      </c>
      <c r="E2132" s="3" t="s">
        <v>1218</v>
      </c>
      <c r="F2132" s="3">
        <v>-58002.69</v>
      </c>
      <c r="G2132" s="3">
        <v>-340955.25</v>
      </c>
    </row>
    <row r="2133" spans="1:7" x14ac:dyDescent="0.2">
      <c r="A2133" s="3" t="s">
        <v>1037</v>
      </c>
      <c r="B2133" s="4">
        <v>44895</v>
      </c>
      <c r="C2133" s="3" t="s">
        <v>1136</v>
      </c>
      <c r="D2133" s="3" t="s">
        <v>1194</v>
      </c>
      <c r="E2133" s="3" t="s">
        <v>1094</v>
      </c>
      <c r="F2133" s="3">
        <v>0</v>
      </c>
      <c r="G2133" s="3">
        <v>150</v>
      </c>
    </row>
    <row r="2134" spans="1:7" x14ac:dyDescent="0.2">
      <c r="A2134" s="3" t="s">
        <v>1040</v>
      </c>
      <c r="B2134" s="4">
        <v>44895</v>
      </c>
      <c r="C2134" s="3" t="s">
        <v>1136</v>
      </c>
      <c r="D2134" s="3" t="s">
        <v>1294</v>
      </c>
      <c r="E2134" s="3" t="s">
        <v>1056</v>
      </c>
      <c r="F2134" s="3">
        <v>0</v>
      </c>
      <c r="G2134" s="3">
        <v>10600</v>
      </c>
    </row>
    <row r="2135" spans="1:7" x14ac:dyDescent="0.2">
      <c r="A2135" s="3" t="s">
        <v>1040</v>
      </c>
      <c r="B2135" s="4">
        <v>44895</v>
      </c>
      <c r="C2135" s="3" t="s">
        <v>1136</v>
      </c>
      <c r="D2135" s="3" t="s">
        <v>1305</v>
      </c>
      <c r="E2135" s="3" t="s">
        <v>1306</v>
      </c>
      <c r="F2135" s="3">
        <v>0</v>
      </c>
      <c r="G2135" s="3">
        <v>14139.13</v>
      </c>
    </row>
    <row r="2136" spans="1:7" x14ac:dyDescent="0.2">
      <c r="A2136" s="3" t="s">
        <v>1040</v>
      </c>
      <c r="B2136" s="4">
        <v>44895</v>
      </c>
      <c r="C2136" s="3" t="s">
        <v>1136</v>
      </c>
      <c r="D2136" s="3" t="s">
        <v>1137</v>
      </c>
      <c r="E2136" s="3" t="s">
        <v>1047</v>
      </c>
      <c r="F2136" s="3">
        <v>2990</v>
      </c>
      <c r="G2136" s="3">
        <v>3677.5</v>
      </c>
    </row>
    <row r="2137" spans="1:7" x14ac:dyDescent="0.2">
      <c r="A2137" s="3" t="s">
        <v>1037</v>
      </c>
      <c r="B2137" s="4">
        <v>44895</v>
      </c>
      <c r="C2137" s="3" t="s">
        <v>1136</v>
      </c>
      <c r="D2137" s="3" t="s">
        <v>1137</v>
      </c>
      <c r="E2137" s="3" t="s">
        <v>1047</v>
      </c>
      <c r="F2137" s="3">
        <v>6705</v>
      </c>
      <c r="G2137" s="3">
        <v>106783.86</v>
      </c>
    </row>
    <row r="2138" spans="1:7" x14ac:dyDescent="0.2">
      <c r="A2138" s="3" t="s">
        <v>1042</v>
      </c>
      <c r="B2138" s="4">
        <v>44895</v>
      </c>
      <c r="C2138" s="3" t="s">
        <v>1136</v>
      </c>
      <c r="D2138" s="3" t="s">
        <v>1137</v>
      </c>
      <c r="E2138" s="3" t="s">
        <v>1047</v>
      </c>
      <c r="F2138" s="3">
        <v>7000</v>
      </c>
      <c r="G2138" s="3">
        <v>9500</v>
      </c>
    </row>
    <row r="2139" spans="1:7" x14ac:dyDescent="0.2">
      <c r="A2139" s="3" t="s">
        <v>1037</v>
      </c>
      <c r="B2139" s="4">
        <v>44895</v>
      </c>
      <c r="C2139" s="3" t="s">
        <v>1136</v>
      </c>
      <c r="D2139" s="3" t="s">
        <v>1229</v>
      </c>
      <c r="E2139" s="3" t="s">
        <v>1113</v>
      </c>
      <c r="F2139" s="3">
        <v>11556</v>
      </c>
      <c r="G2139" s="3">
        <v>104004</v>
      </c>
    </row>
    <row r="2140" spans="1:7" x14ac:dyDescent="0.2">
      <c r="A2140" s="3" t="s">
        <v>1040</v>
      </c>
      <c r="B2140" s="4">
        <v>44895</v>
      </c>
      <c r="C2140" s="3" t="s">
        <v>1136</v>
      </c>
      <c r="D2140" s="3" t="s">
        <v>1307</v>
      </c>
      <c r="E2140" s="3" t="s">
        <v>1055</v>
      </c>
      <c r="F2140" s="3">
        <v>0</v>
      </c>
      <c r="G2140" s="3">
        <v>137.5</v>
      </c>
    </row>
    <row r="2141" spans="1:7" x14ac:dyDescent="0.2">
      <c r="A2141" s="3" t="s">
        <v>1040</v>
      </c>
      <c r="B2141" s="4">
        <v>44895</v>
      </c>
      <c r="C2141" s="3" t="s">
        <v>1136</v>
      </c>
      <c r="D2141" s="3" t="s">
        <v>1163</v>
      </c>
      <c r="E2141" s="3" t="s">
        <v>1053</v>
      </c>
      <c r="F2141" s="3">
        <v>18474.810000000001</v>
      </c>
      <c r="G2141" s="3">
        <v>41295.51</v>
      </c>
    </row>
    <row r="2142" spans="1:7" x14ac:dyDescent="0.2">
      <c r="A2142" s="3" t="s">
        <v>1037</v>
      </c>
      <c r="B2142" s="4">
        <v>44895</v>
      </c>
      <c r="C2142" s="3" t="s">
        <v>1136</v>
      </c>
      <c r="D2142" s="3" t="s">
        <v>1163</v>
      </c>
      <c r="E2142" s="3" t="s">
        <v>1053</v>
      </c>
      <c r="F2142" s="3">
        <v>290.77999999999997</v>
      </c>
      <c r="G2142" s="3">
        <v>6029.35</v>
      </c>
    </row>
    <row r="2143" spans="1:7" x14ac:dyDescent="0.2">
      <c r="A2143" s="3" t="s">
        <v>1040</v>
      </c>
      <c r="B2143" s="4">
        <v>44895</v>
      </c>
      <c r="C2143" s="3" t="s">
        <v>1136</v>
      </c>
      <c r="D2143" s="3" t="s">
        <v>1308</v>
      </c>
      <c r="E2143" s="3" t="s">
        <v>1109</v>
      </c>
      <c r="F2143" s="3">
        <v>0</v>
      </c>
      <c r="G2143" s="3">
        <v>1986.89</v>
      </c>
    </row>
    <row r="2144" spans="1:7" x14ac:dyDescent="0.2">
      <c r="A2144" s="3" t="s">
        <v>1040</v>
      </c>
      <c r="B2144" s="4">
        <v>44895</v>
      </c>
      <c r="C2144" s="3" t="s">
        <v>1136</v>
      </c>
      <c r="D2144" s="3" t="s">
        <v>1309</v>
      </c>
      <c r="E2144" s="3" t="s">
        <v>1103</v>
      </c>
      <c r="F2144" s="3">
        <v>811.48</v>
      </c>
      <c r="G2144" s="3">
        <v>6187.88</v>
      </c>
    </row>
    <row r="2145" spans="1:7" x14ac:dyDescent="0.2">
      <c r="A2145" s="3" t="s">
        <v>1040</v>
      </c>
      <c r="B2145" s="4">
        <v>44895</v>
      </c>
      <c r="C2145" s="3" t="s">
        <v>1136</v>
      </c>
      <c r="D2145" s="3" t="s">
        <v>1310</v>
      </c>
      <c r="E2145" s="3" t="s">
        <v>1048</v>
      </c>
      <c r="F2145" s="3">
        <v>584.35</v>
      </c>
      <c r="G2145" s="3">
        <v>4848.5600000000004</v>
      </c>
    </row>
    <row r="2146" spans="1:7" x14ac:dyDescent="0.2">
      <c r="A2146" s="3" t="s">
        <v>1040</v>
      </c>
      <c r="B2146" s="4">
        <v>44895</v>
      </c>
      <c r="C2146" s="3" t="s">
        <v>1136</v>
      </c>
      <c r="D2146" s="3" t="s">
        <v>1472</v>
      </c>
      <c r="E2146" s="3" t="s">
        <v>1110</v>
      </c>
      <c r="F2146" s="3">
        <v>3480</v>
      </c>
      <c r="G2146" s="3">
        <v>35449</v>
      </c>
    </row>
    <row r="2147" spans="1:7" x14ac:dyDescent="0.2">
      <c r="A2147" s="3" t="s">
        <v>1037</v>
      </c>
      <c r="B2147" s="4">
        <v>44895</v>
      </c>
      <c r="C2147" s="3" t="s">
        <v>1136</v>
      </c>
      <c r="D2147" s="3" t="s">
        <v>1219</v>
      </c>
      <c r="E2147" s="3" t="s">
        <v>1063</v>
      </c>
      <c r="F2147" s="3">
        <v>81000</v>
      </c>
      <c r="G2147" s="3">
        <v>751540.68</v>
      </c>
    </row>
    <row r="2148" spans="1:7" x14ac:dyDescent="0.2">
      <c r="A2148" s="3" t="s">
        <v>1040</v>
      </c>
      <c r="B2148" s="4">
        <v>44895</v>
      </c>
      <c r="C2148" s="3" t="s">
        <v>1136</v>
      </c>
      <c r="D2148" s="3" t="s">
        <v>1219</v>
      </c>
      <c r="E2148" s="3" t="s">
        <v>1313</v>
      </c>
      <c r="F2148" s="3">
        <v>30572.45</v>
      </c>
      <c r="G2148" s="3">
        <v>318572.45</v>
      </c>
    </row>
    <row r="2149" spans="1:7" x14ac:dyDescent="0.2">
      <c r="A2149" s="3" t="s">
        <v>1040</v>
      </c>
      <c r="B2149" s="4">
        <v>44895</v>
      </c>
      <c r="C2149" s="3" t="s">
        <v>1136</v>
      </c>
      <c r="D2149" s="3" t="s">
        <v>1316</v>
      </c>
      <c r="E2149" s="3" t="s">
        <v>1063</v>
      </c>
      <c r="F2149" s="3">
        <v>124600</v>
      </c>
      <c r="G2149" s="3">
        <v>1128221.8700000001</v>
      </c>
    </row>
    <row r="2150" spans="1:7" x14ac:dyDescent="0.2">
      <c r="A2150" s="3" t="s">
        <v>1037</v>
      </c>
      <c r="B2150" s="4">
        <v>44895</v>
      </c>
      <c r="C2150" s="3" t="s">
        <v>1136</v>
      </c>
      <c r="D2150" s="3" t="s">
        <v>1220</v>
      </c>
      <c r="E2150" s="3" t="s">
        <v>1088</v>
      </c>
      <c r="F2150" s="3">
        <v>4000</v>
      </c>
      <c r="G2150" s="3">
        <v>56000</v>
      </c>
    </row>
    <row r="2151" spans="1:7" x14ac:dyDescent="0.2">
      <c r="A2151" s="3" t="s">
        <v>1040</v>
      </c>
      <c r="B2151" s="4">
        <v>44895</v>
      </c>
      <c r="C2151" s="3" t="s">
        <v>1136</v>
      </c>
      <c r="D2151" s="3" t="s">
        <v>1317</v>
      </c>
      <c r="E2151" s="3" t="s">
        <v>1057</v>
      </c>
      <c r="F2151" s="3">
        <v>1217.3900000000001</v>
      </c>
      <c r="G2151" s="3">
        <v>1378.26</v>
      </c>
    </row>
    <row r="2152" spans="1:7" x14ac:dyDescent="0.2">
      <c r="A2152" s="3" t="s">
        <v>1040</v>
      </c>
      <c r="B2152" s="4">
        <v>44895</v>
      </c>
      <c r="C2152" s="3" t="s">
        <v>1136</v>
      </c>
      <c r="D2152" s="3" t="s">
        <v>1318</v>
      </c>
      <c r="E2152" s="3" t="s">
        <v>1083</v>
      </c>
      <c r="F2152" s="3">
        <v>2165.84</v>
      </c>
      <c r="G2152" s="3">
        <v>17284.38</v>
      </c>
    </row>
    <row r="2153" spans="1:7" x14ac:dyDescent="0.2">
      <c r="A2153" s="3" t="s">
        <v>1040</v>
      </c>
      <c r="B2153" s="4">
        <v>44895</v>
      </c>
      <c r="C2153" s="3" t="s">
        <v>1136</v>
      </c>
      <c r="D2153" s="3" t="s">
        <v>1319</v>
      </c>
      <c r="E2153" s="3" t="s">
        <v>1064</v>
      </c>
      <c r="F2153" s="3">
        <v>193.33</v>
      </c>
      <c r="G2153" s="3">
        <v>1740</v>
      </c>
    </row>
    <row r="2154" spans="1:7" x14ac:dyDescent="0.2">
      <c r="A2154" s="3" t="s">
        <v>1040</v>
      </c>
      <c r="B2154" s="4">
        <v>44895</v>
      </c>
      <c r="C2154" s="3" t="s">
        <v>1136</v>
      </c>
      <c r="D2154" s="3" t="s">
        <v>1440</v>
      </c>
      <c r="E2154" s="3" t="s">
        <v>1441</v>
      </c>
      <c r="F2154" s="3">
        <v>0</v>
      </c>
      <c r="G2154" s="3">
        <v>39610.1</v>
      </c>
    </row>
    <row r="2155" spans="1:7" x14ac:dyDescent="0.2">
      <c r="A2155" s="3" t="s">
        <v>1040</v>
      </c>
      <c r="B2155" s="4">
        <v>44895</v>
      </c>
      <c r="C2155" s="3" t="s">
        <v>1136</v>
      </c>
      <c r="D2155" s="3" t="s">
        <v>1442</v>
      </c>
      <c r="E2155" s="3" t="s">
        <v>1082</v>
      </c>
      <c r="F2155" s="3">
        <v>427.2</v>
      </c>
      <c r="G2155" s="3">
        <v>3844.85</v>
      </c>
    </row>
    <row r="2156" spans="1:7" x14ac:dyDescent="0.2">
      <c r="A2156" s="3" t="s">
        <v>1037</v>
      </c>
      <c r="B2156" s="4">
        <v>44895</v>
      </c>
      <c r="C2156" s="3" t="s">
        <v>1136</v>
      </c>
      <c r="D2156" s="3" t="s">
        <v>1197</v>
      </c>
      <c r="E2156" s="3" t="s">
        <v>1104</v>
      </c>
      <c r="F2156" s="3">
        <v>3070.69</v>
      </c>
      <c r="G2156" s="3">
        <v>26707.66</v>
      </c>
    </row>
    <row r="2157" spans="1:7" x14ac:dyDescent="0.2">
      <c r="A2157" s="3" t="s">
        <v>1040</v>
      </c>
      <c r="B2157" s="4">
        <v>44895</v>
      </c>
      <c r="C2157" s="3" t="s">
        <v>1136</v>
      </c>
      <c r="D2157" s="3" t="s">
        <v>1197</v>
      </c>
      <c r="E2157" s="3" t="s">
        <v>1074</v>
      </c>
      <c r="F2157" s="3">
        <v>5605.63</v>
      </c>
      <c r="G2157" s="3">
        <v>44853.61</v>
      </c>
    </row>
    <row r="2158" spans="1:7" x14ac:dyDescent="0.2">
      <c r="A2158" s="3" t="s">
        <v>1037</v>
      </c>
      <c r="B2158" s="4">
        <v>44895</v>
      </c>
      <c r="C2158" s="3" t="s">
        <v>1136</v>
      </c>
      <c r="D2158" s="3" t="s">
        <v>1198</v>
      </c>
      <c r="E2158" s="3" t="s">
        <v>1077</v>
      </c>
      <c r="F2158" s="3">
        <v>8627.1200000000008</v>
      </c>
      <c r="G2158" s="3">
        <v>51881.47</v>
      </c>
    </row>
    <row r="2159" spans="1:7" x14ac:dyDescent="0.2">
      <c r="A2159" s="3" t="s">
        <v>1037</v>
      </c>
      <c r="B2159" s="4">
        <v>44895</v>
      </c>
      <c r="C2159" s="3" t="s">
        <v>1136</v>
      </c>
      <c r="D2159" s="3" t="s">
        <v>1532</v>
      </c>
      <c r="E2159" s="3" t="s">
        <v>1069</v>
      </c>
      <c r="F2159" s="3">
        <v>3563.4</v>
      </c>
      <c r="G2159" s="3">
        <v>3563.4</v>
      </c>
    </row>
    <row r="2160" spans="1:7" x14ac:dyDescent="0.2">
      <c r="A2160" s="3" t="s">
        <v>1040</v>
      </c>
      <c r="B2160" s="4">
        <v>44895</v>
      </c>
      <c r="C2160" s="3" t="s">
        <v>1136</v>
      </c>
      <c r="D2160" s="3" t="s">
        <v>1164</v>
      </c>
      <c r="E2160" s="3" t="s">
        <v>1099</v>
      </c>
      <c r="F2160" s="3">
        <v>0</v>
      </c>
      <c r="G2160" s="3">
        <v>7651.52</v>
      </c>
    </row>
    <row r="2161" spans="1:7" x14ac:dyDescent="0.2">
      <c r="A2161" s="3" t="s">
        <v>1040</v>
      </c>
      <c r="B2161" s="4">
        <v>44895</v>
      </c>
      <c r="C2161" s="3" t="s">
        <v>1136</v>
      </c>
      <c r="D2161" s="3" t="s">
        <v>1512</v>
      </c>
      <c r="E2161" s="3" t="s">
        <v>1127</v>
      </c>
      <c r="F2161" s="3">
        <v>273.20999999999998</v>
      </c>
      <c r="G2161" s="3">
        <v>819.63</v>
      </c>
    </row>
    <row r="2162" spans="1:7" x14ac:dyDescent="0.2">
      <c r="A2162" s="3" t="s">
        <v>1037</v>
      </c>
      <c r="B2162" s="4">
        <v>44895</v>
      </c>
      <c r="C2162" s="3" t="s">
        <v>1136</v>
      </c>
      <c r="D2162" s="3" t="s">
        <v>1512</v>
      </c>
      <c r="E2162" s="3" t="s">
        <v>1127</v>
      </c>
      <c r="F2162" s="3">
        <v>4092.56</v>
      </c>
      <c r="G2162" s="3">
        <v>8234.86</v>
      </c>
    </row>
    <row r="2163" spans="1:7" x14ac:dyDescent="0.2">
      <c r="A2163" s="3" t="s">
        <v>1040</v>
      </c>
      <c r="B2163" s="4">
        <v>44895</v>
      </c>
      <c r="C2163" s="3" t="s">
        <v>1136</v>
      </c>
      <c r="D2163" s="3" t="s">
        <v>1322</v>
      </c>
      <c r="E2163" s="3" t="s">
        <v>1046</v>
      </c>
      <c r="F2163" s="3">
        <v>1474.21</v>
      </c>
      <c r="G2163" s="3">
        <v>10957.97</v>
      </c>
    </row>
    <row r="2164" spans="1:7" x14ac:dyDescent="0.2">
      <c r="A2164" s="3" t="s">
        <v>1040</v>
      </c>
      <c r="B2164" s="4">
        <v>44895</v>
      </c>
      <c r="C2164" s="3" t="s">
        <v>1136</v>
      </c>
      <c r="D2164" s="3" t="s">
        <v>1323</v>
      </c>
      <c r="E2164" s="3" t="s">
        <v>1324</v>
      </c>
      <c r="F2164" s="3">
        <v>0</v>
      </c>
      <c r="G2164" s="3">
        <v>1425.42</v>
      </c>
    </row>
    <row r="2165" spans="1:7" x14ac:dyDescent="0.2">
      <c r="A2165" s="3" t="s">
        <v>1037</v>
      </c>
      <c r="B2165" s="4">
        <v>44895</v>
      </c>
      <c r="C2165" s="3" t="s">
        <v>1136</v>
      </c>
      <c r="D2165" s="3" t="s">
        <v>1424</v>
      </c>
      <c r="E2165" s="3" t="s">
        <v>1425</v>
      </c>
      <c r="F2165" s="3">
        <v>0</v>
      </c>
      <c r="G2165" s="3">
        <v>588.44000000000005</v>
      </c>
    </row>
    <row r="2166" spans="1:7" x14ac:dyDescent="0.2">
      <c r="A2166" s="3" t="s">
        <v>1037</v>
      </c>
      <c r="B2166" s="4">
        <v>44895</v>
      </c>
      <c r="C2166" s="3" t="s">
        <v>1136</v>
      </c>
      <c r="D2166" s="3" t="s">
        <v>1533</v>
      </c>
      <c r="E2166" s="3" t="s">
        <v>1534</v>
      </c>
      <c r="F2166" s="3">
        <v>218305.31</v>
      </c>
      <c r="G2166" s="3">
        <v>218305.31</v>
      </c>
    </row>
    <row r="2167" spans="1:7" x14ac:dyDescent="0.2">
      <c r="A2167" s="3" t="s">
        <v>1037</v>
      </c>
      <c r="B2167" s="4">
        <v>44895</v>
      </c>
      <c r="C2167" s="3" t="s">
        <v>1136</v>
      </c>
      <c r="D2167" s="3" t="s">
        <v>1535</v>
      </c>
      <c r="E2167" s="3" t="s">
        <v>1536</v>
      </c>
      <c r="F2167" s="3">
        <v>29312.34</v>
      </c>
      <c r="G2167" s="3">
        <v>29312.34</v>
      </c>
    </row>
    <row r="2168" spans="1:7" x14ac:dyDescent="0.2">
      <c r="A2168" s="3" t="s">
        <v>1037</v>
      </c>
      <c r="B2168" s="4">
        <v>44895</v>
      </c>
      <c r="C2168" s="3" t="s">
        <v>1136</v>
      </c>
      <c r="D2168" s="3" t="s">
        <v>1537</v>
      </c>
      <c r="E2168" s="3" t="s">
        <v>1538</v>
      </c>
      <c r="F2168" s="3">
        <v>560.97</v>
      </c>
      <c r="G2168" s="3">
        <v>560.97</v>
      </c>
    </row>
    <row r="2169" spans="1:7" x14ac:dyDescent="0.2">
      <c r="A2169" s="3" t="s">
        <v>1037</v>
      </c>
      <c r="B2169" s="4">
        <v>44895</v>
      </c>
      <c r="C2169" s="3" t="s">
        <v>1136</v>
      </c>
      <c r="D2169" s="3" t="s">
        <v>1539</v>
      </c>
      <c r="E2169" s="3" t="s">
        <v>1540</v>
      </c>
      <c r="F2169" s="3">
        <v>10317.81</v>
      </c>
      <c r="G2169" s="3">
        <v>10317.81</v>
      </c>
    </row>
    <row r="2170" spans="1:7" x14ac:dyDescent="0.2">
      <c r="A2170" s="3" t="s">
        <v>1037</v>
      </c>
      <c r="B2170" s="4">
        <v>44895</v>
      </c>
      <c r="C2170" s="3" t="s">
        <v>1136</v>
      </c>
      <c r="D2170" s="3" t="s">
        <v>1541</v>
      </c>
      <c r="E2170" s="3" t="s">
        <v>1542</v>
      </c>
      <c r="F2170" s="3">
        <v>376726.01</v>
      </c>
      <c r="G2170" s="3">
        <v>376726.01</v>
      </c>
    </row>
    <row r="2171" spans="1:7" x14ac:dyDescent="0.2">
      <c r="A2171" s="3" t="s">
        <v>1037</v>
      </c>
      <c r="B2171" s="4">
        <v>44895</v>
      </c>
      <c r="C2171" s="3" t="s">
        <v>1136</v>
      </c>
      <c r="D2171" s="3" t="s">
        <v>1543</v>
      </c>
      <c r="E2171" s="3" t="s">
        <v>1544</v>
      </c>
      <c r="F2171" s="3">
        <v>2035109.56</v>
      </c>
      <c r="G2171" s="3">
        <v>2035109.56</v>
      </c>
    </row>
    <row r="2172" spans="1:7" x14ac:dyDescent="0.2">
      <c r="A2172" s="3" t="s">
        <v>1040</v>
      </c>
      <c r="B2172" s="4">
        <v>44895</v>
      </c>
      <c r="C2172" s="3" t="s">
        <v>1136</v>
      </c>
      <c r="D2172" s="3" t="s">
        <v>1515</v>
      </c>
      <c r="E2172" s="3" t="s">
        <v>1516</v>
      </c>
      <c r="F2172" s="3">
        <v>360.82</v>
      </c>
      <c r="G2172" s="3">
        <v>1209.8699999999999</v>
      </c>
    </row>
    <row r="2173" spans="1:7" x14ac:dyDescent="0.2">
      <c r="A2173" s="3" t="s">
        <v>1037</v>
      </c>
      <c r="B2173" s="4">
        <v>44895</v>
      </c>
      <c r="C2173" s="3" t="s">
        <v>1136</v>
      </c>
      <c r="D2173" s="3" t="s">
        <v>1517</v>
      </c>
      <c r="E2173" s="3" t="s">
        <v>1122</v>
      </c>
      <c r="F2173" s="3">
        <v>0</v>
      </c>
      <c r="G2173" s="3">
        <v>400000</v>
      </c>
    </row>
    <row r="2174" spans="1:7" x14ac:dyDescent="0.2">
      <c r="A2174" s="3" t="s">
        <v>1037</v>
      </c>
      <c r="B2174" s="4">
        <v>44895</v>
      </c>
      <c r="C2174" s="3" t="s">
        <v>1136</v>
      </c>
      <c r="D2174" s="3" t="s">
        <v>1221</v>
      </c>
      <c r="E2174" s="3" t="s">
        <v>1071</v>
      </c>
      <c r="F2174" s="3">
        <v>3173.36</v>
      </c>
      <c r="G2174" s="3">
        <v>243102.26</v>
      </c>
    </row>
    <row r="2175" spans="1:7" x14ac:dyDescent="0.2">
      <c r="A2175" s="3" t="s">
        <v>1040</v>
      </c>
      <c r="B2175" s="4">
        <v>44895</v>
      </c>
      <c r="C2175" s="3" t="s">
        <v>1136</v>
      </c>
      <c r="D2175" s="3" t="s">
        <v>1326</v>
      </c>
      <c r="E2175" s="3" t="s">
        <v>1090</v>
      </c>
      <c r="F2175" s="3">
        <v>0</v>
      </c>
      <c r="G2175" s="3">
        <v>4033.01</v>
      </c>
    </row>
    <row r="2176" spans="1:7" x14ac:dyDescent="0.2">
      <c r="A2176" s="3" t="s">
        <v>1040</v>
      </c>
      <c r="B2176" s="4">
        <v>44895</v>
      </c>
      <c r="C2176" s="3" t="s">
        <v>1136</v>
      </c>
      <c r="D2176" s="3" t="s">
        <v>1327</v>
      </c>
      <c r="E2176" s="3" t="s">
        <v>1054</v>
      </c>
      <c r="F2176" s="3">
        <v>0</v>
      </c>
      <c r="G2176" s="3">
        <v>1200</v>
      </c>
    </row>
    <row r="2177" spans="1:7" x14ac:dyDescent="0.2">
      <c r="A2177" s="3" t="s">
        <v>1040</v>
      </c>
      <c r="B2177" s="4">
        <v>44895</v>
      </c>
      <c r="C2177" s="3" t="s">
        <v>1136</v>
      </c>
      <c r="D2177" s="3" t="s">
        <v>1169</v>
      </c>
      <c r="E2177" s="3" t="s">
        <v>1080</v>
      </c>
      <c r="F2177" s="3">
        <v>2252.09</v>
      </c>
      <c r="G2177" s="3">
        <v>11847.29</v>
      </c>
    </row>
    <row r="2178" spans="1:7" x14ac:dyDescent="0.2">
      <c r="A2178" s="3" t="s">
        <v>1042</v>
      </c>
      <c r="B2178" s="4">
        <v>44895</v>
      </c>
      <c r="C2178" s="3" t="s">
        <v>1136</v>
      </c>
      <c r="D2178" s="3" t="s">
        <v>1169</v>
      </c>
      <c r="E2178" s="3" t="s">
        <v>1080</v>
      </c>
      <c r="F2178" s="3">
        <v>0</v>
      </c>
      <c r="G2178" s="3">
        <v>3404.62</v>
      </c>
    </row>
    <row r="2179" spans="1:7" x14ac:dyDescent="0.2">
      <c r="A2179" s="3" t="s">
        <v>1040</v>
      </c>
      <c r="B2179" s="4">
        <v>44895</v>
      </c>
      <c r="C2179" s="3" t="s">
        <v>1136</v>
      </c>
      <c r="D2179" s="3" t="s">
        <v>1328</v>
      </c>
      <c r="E2179" s="3" t="s">
        <v>1066</v>
      </c>
      <c r="F2179" s="3">
        <v>631.41999999999996</v>
      </c>
      <c r="G2179" s="3">
        <v>6198.89</v>
      </c>
    </row>
    <row r="2180" spans="1:7" x14ac:dyDescent="0.2">
      <c r="A2180" s="3" t="s">
        <v>1040</v>
      </c>
      <c r="B2180" s="4">
        <v>44895</v>
      </c>
      <c r="C2180" s="3" t="s">
        <v>1136</v>
      </c>
      <c r="D2180" s="3" t="s">
        <v>1329</v>
      </c>
      <c r="E2180" s="3" t="s">
        <v>1089</v>
      </c>
      <c r="F2180" s="3">
        <v>28591.67</v>
      </c>
      <c r="G2180" s="3">
        <v>253291.67</v>
      </c>
    </row>
    <row r="2181" spans="1:7" x14ac:dyDescent="0.2">
      <c r="A2181" s="3" t="s">
        <v>1040</v>
      </c>
      <c r="B2181" s="4">
        <v>44895</v>
      </c>
      <c r="C2181" s="3" t="s">
        <v>1136</v>
      </c>
      <c r="D2181" s="3" t="s">
        <v>1199</v>
      </c>
      <c r="E2181" s="3" t="s">
        <v>1051</v>
      </c>
      <c r="F2181" s="3">
        <v>843.6</v>
      </c>
      <c r="G2181" s="3">
        <v>7592.4</v>
      </c>
    </row>
    <row r="2182" spans="1:7" x14ac:dyDescent="0.2">
      <c r="A2182" s="3" t="s">
        <v>1037</v>
      </c>
      <c r="B2182" s="4">
        <v>44895</v>
      </c>
      <c r="C2182" s="3" t="s">
        <v>1136</v>
      </c>
      <c r="D2182" s="3" t="s">
        <v>1199</v>
      </c>
      <c r="E2182" s="3" t="s">
        <v>1038</v>
      </c>
      <c r="F2182" s="3">
        <v>3335.21</v>
      </c>
      <c r="G2182" s="3">
        <v>29104.79</v>
      </c>
    </row>
    <row r="2183" spans="1:7" x14ac:dyDescent="0.2">
      <c r="A2183" s="3" t="s">
        <v>1040</v>
      </c>
      <c r="B2183" s="4">
        <v>44895</v>
      </c>
      <c r="C2183" s="3" t="s">
        <v>1136</v>
      </c>
      <c r="D2183" s="3" t="s">
        <v>1222</v>
      </c>
      <c r="E2183" s="3" t="s">
        <v>1043</v>
      </c>
      <c r="F2183" s="3">
        <v>10511.3</v>
      </c>
      <c r="G2183" s="3">
        <v>21033.01</v>
      </c>
    </row>
    <row r="2184" spans="1:7" x14ac:dyDescent="0.2">
      <c r="A2184" s="3" t="s">
        <v>1037</v>
      </c>
      <c r="B2184" s="4">
        <v>44895</v>
      </c>
      <c r="C2184" s="3" t="s">
        <v>1136</v>
      </c>
      <c r="D2184" s="3" t="s">
        <v>1222</v>
      </c>
      <c r="E2184" s="3" t="s">
        <v>1043</v>
      </c>
      <c r="F2184" s="3">
        <v>0</v>
      </c>
      <c r="G2184" s="3">
        <v>22719.99</v>
      </c>
    </row>
    <row r="2185" spans="1:7" x14ac:dyDescent="0.2">
      <c r="A2185" s="3" t="s">
        <v>1040</v>
      </c>
      <c r="B2185" s="4">
        <v>44895</v>
      </c>
      <c r="C2185" s="3" t="s">
        <v>1136</v>
      </c>
      <c r="D2185" s="3" t="s">
        <v>1330</v>
      </c>
      <c r="E2185" s="3" t="s">
        <v>1091</v>
      </c>
      <c r="F2185" s="3">
        <v>176711.56</v>
      </c>
      <c r="G2185" s="3">
        <v>1937653.36</v>
      </c>
    </row>
    <row r="2186" spans="1:7" x14ac:dyDescent="0.2">
      <c r="A2186" s="3" t="s">
        <v>1040</v>
      </c>
      <c r="B2186" s="4">
        <v>44895</v>
      </c>
      <c r="C2186" s="3" t="s">
        <v>1136</v>
      </c>
      <c r="D2186" s="3" t="s">
        <v>1333</v>
      </c>
      <c r="E2186" s="3" t="s">
        <v>1058</v>
      </c>
      <c r="F2186" s="3">
        <v>0</v>
      </c>
      <c r="G2186" s="3">
        <v>3746.27</v>
      </c>
    </row>
    <row r="2187" spans="1:7" x14ac:dyDescent="0.2">
      <c r="A2187" s="3" t="s">
        <v>1040</v>
      </c>
      <c r="B2187" s="4">
        <v>44895</v>
      </c>
      <c r="C2187" s="3" t="s">
        <v>1136</v>
      </c>
      <c r="D2187" s="3" t="s">
        <v>1479</v>
      </c>
      <c r="E2187" s="3" t="s">
        <v>1072</v>
      </c>
      <c r="F2187" s="3">
        <v>177.33</v>
      </c>
      <c r="G2187" s="3">
        <v>1340.76</v>
      </c>
    </row>
    <row r="2188" spans="1:7" x14ac:dyDescent="0.2">
      <c r="A2188" s="3" t="s">
        <v>1040</v>
      </c>
      <c r="B2188" s="4">
        <v>44895</v>
      </c>
      <c r="C2188" s="3" t="s">
        <v>1136</v>
      </c>
      <c r="D2188" s="3" t="s">
        <v>1334</v>
      </c>
      <c r="E2188" s="3" t="s">
        <v>1112</v>
      </c>
      <c r="F2188" s="3">
        <v>1389.56</v>
      </c>
      <c r="G2188" s="3">
        <v>9013.48</v>
      </c>
    </row>
    <row r="2189" spans="1:7" x14ac:dyDescent="0.2">
      <c r="A2189" s="3" t="s">
        <v>1037</v>
      </c>
      <c r="B2189" s="4">
        <v>44895</v>
      </c>
      <c r="C2189" s="3" t="s">
        <v>1136</v>
      </c>
      <c r="D2189" s="3" t="s">
        <v>1181</v>
      </c>
      <c r="E2189" s="3" t="s">
        <v>1118</v>
      </c>
      <c r="F2189" s="3">
        <v>328.38</v>
      </c>
      <c r="G2189" s="3">
        <v>4255.84</v>
      </c>
    </row>
    <row r="2190" spans="1:7" x14ac:dyDescent="0.2">
      <c r="A2190" s="3" t="s">
        <v>1040</v>
      </c>
      <c r="B2190" s="4">
        <v>44895</v>
      </c>
      <c r="C2190" s="3" t="s">
        <v>1136</v>
      </c>
      <c r="D2190" s="3" t="s">
        <v>1335</v>
      </c>
      <c r="E2190" s="3" t="s">
        <v>1115</v>
      </c>
      <c r="F2190" s="3">
        <v>0</v>
      </c>
      <c r="G2190" s="3">
        <v>6800</v>
      </c>
    </row>
    <row r="2191" spans="1:7" x14ac:dyDescent="0.2">
      <c r="A2191" s="3" t="s">
        <v>1040</v>
      </c>
      <c r="B2191" s="4">
        <v>44895</v>
      </c>
      <c r="C2191" s="3" t="s">
        <v>1136</v>
      </c>
      <c r="D2191" s="3" t="s">
        <v>1336</v>
      </c>
      <c r="E2191" s="3" t="s">
        <v>1092</v>
      </c>
      <c r="F2191" s="3">
        <v>1251.56</v>
      </c>
      <c r="G2191" s="3">
        <v>4770.66</v>
      </c>
    </row>
    <row r="2192" spans="1:7" x14ac:dyDescent="0.2">
      <c r="A2192" s="3" t="s">
        <v>1040</v>
      </c>
      <c r="B2192" s="4">
        <v>44895</v>
      </c>
      <c r="C2192" s="3" t="s">
        <v>1136</v>
      </c>
      <c r="D2192" s="3" t="s">
        <v>1337</v>
      </c>
      <c r="E2192" s="3" t="s">
        <v>1067</v>
      </c>
      <c r="F2192" s="3">
        <v>0</v>
      </c>
      <c r="G2192" s="3">
        <v>526.32000000000005</v>
      </c>
    </row>
    <row r="2193" spans="1:7" x14ac:dyDescent="0.2">
      <c r="A2193" s="3" t="s">
        <v>1040</v>
      </c>
      <c r="B2193" s="4">
        <v>44895</v>
      </c>
      <c r="C2193" s="3" t="s">
        <v>1136</v>
      </c>
      <c r="D2193" s="3" t="s">
        <v>1338</v>
      </c>
      <c r="E2193" s="3" t="s">
        <v>1097</v>
      </c>
      <c r="F2193" s="3">
        <v>686</v>
      </c>
      <c r="G2193" s="3">
        <v>5394</v>
      </c>
    </row>
    <row r="2194" spans="1:7" x14ac:dyDescent="0.2">
      <c r="A2194" s="3" t="s">
        <v>1040</v>
      </c>
      <c r="B2194" s="4">
        <v>44895</v>
      </c>
      <c r="C2194" s="3" t="s">
        <v>1136</v>
      </c>
      <c r="D2194" s="3" t="s">
        <v>1340</v>
      </c>
      <c r="E2194" s="3" t="s">
        <v>1126</v>
      </c>
      <c r="F2194" s="3">
        <v>600</v>
      </c>
      <c r="G2194" s="3">
        <v>5400</v>
      </c>
    </row>
    <row r="2195" spans="1:7" x14ac:dyDescent="0.2">
      <c r="A2195" s="3" t="s">
        <v>1040</v>
      </c>
      <c r="B2195" s="4">
        <v>44895</v>
      </c>
      <c r="C2195" s="3" t="s">
        <v>1136</v>
      </c>
      <c r="D2195" s="3" t="s">
        <v>1341</v>
      </c>
      <c r="E2195" s="3" t="s">
        <v>1060</v>
      </c>
      <c r="F2195" s="3">
        <v>484</v>
      </c>
      <c r="G2195" s="3">
        <v>3802.6</v>
      </c>
    </row>
    <row r="2196" spans="1:7" x14ac:dyDescent="0.2">
      <c r="A2196" s="3" t="s">
        <v>1040</v>
      </c>
      <c r="B2196" s="4">
        <v>44895</v>
      </c>
      <c r="C2196" s="3" t="s">
        <v>1136</v>
      </c>
      <c r="D2196" s="3" t="s">
        <v>1458</v>
      </c>
      <c r="E2196" s="3" t="s">
        <v>1459</v>
      </c>
      <c r="F2196" s="3">
        <v>0</v>
      </c>
      <c r="G2196" s="3">
        <v>13765</v>
      </c>
    </row>
    <row r="2197" spans="1:7" x14ac:dyDescent="0.2">
      <c r="A2197" s="3" t="s">
        <v>1037</v>
      </c>
      <c r="B2197" s="4">
        <v>44895</v>
      </c>
      <c r="C2197" s="3" t="s">
        <v>1136</v>
      </c>
      <c r="D2197" s="3" t="s">
        <v>1200</v>
      </c>
      <c r="E2197" s="3" t="s">
        <v>1073</v>
      </c>
      <c r="F2197" s="3">
        <v>600</v>
      </c>
      <c r="G2197" s="3">
        <v>5400</v>
      </c>
    </row>
    <row r="2198" spans="1:7" x14ac:dyDescent="0.2">
      <c r="A2198" s="3" t="s">
        <v>1042</v>
      </c>
      <c r="B2198" s="4">
        <v>44895</v>
      </c>
      <c r="C2198" s="3" t="s">
        <v>1136</v>
      </c>
      <c r="D2198" s="3" t="s">
        <v>1200</v>
      </c>
      <c r="E2198" s="3" t="s">
        <v>1073</v>
      </c>
      <c r="F2198" s="3">
        <v>600</v>
      </c>
      <c r="G2198" s="3">
        <v>9000</v>
      </c>
    </row>
    <row r="2199" spans="1:7" x14ac:dyDescent="0.2">
      <c r="A2199" s="3" t="s">
        <v>1037</v>
      </c>
      <c r="B2199" s="4">
        <v>44895</v>
      </c>
      <c r="C2199" s="3" t="s">
        <v>1136</v>
      </c>
      <c r="D2199" s="3" t="s">
        <v>1230</v>
      </c>
      <c r="E2199" s="3" t="s">
        <v>1095</v>
      </c>
      <c r="F2199" s="3">
        <v>262.11</v>
      </c>
      <c r="G2199" s="3">
        <v>788.43</v>
      </c>
    </row>
    <row r="2200" spans="1:7" x14ac:dyDescent="0.2">
      <c r="A2200" s="3" t="s">
        <v>1040</v>
      </c>
      <c r="B2200" s="4">
        <v>44895</v>
      </c>
      <c r="C2200" s="3" t="s">
        <v>1136</v>
      </c>
      <c r="D2200" s="3" t="s">
        <v>1342</v>
      </c>
      <c r="E2200" s="3" t="s">
        <v>1076</v>
      </c>
      <c r="F2200" s="3">
        <v>0</v>
      </c>
      <c r="G2200" s="3">
        <v>2500</v>
      </c>
    </row>
    <row r="2201" spans="1:7" x14ac:dyDescent="0.2">
      <c r="A2201" s="3" t="s">
        <v>1040</v>
      </c>
      <c r="B2201" s="4">
        <v>44895</v>
      </c>
      <c r="C2201" s="3" t="s">
        <v>1136</v>
      </c>
      <c r="D2201" s="3" t="s">
        <v>1344</v>
      </c>
      <c r="E2201" s="3" t="s">
        <v>1345</v>
      </c>
      <c r="F2201" s="3">
        <v>0</v>
      </c>
      <c r="G2201" s="3">
        <v>13.04</v>
      </c>
    </row>
    <row r="2202" spans="1:7" x14ac:dyDescent="0.2">
      <c r="A2202" s="3" t="s">
        <v>1040</v>
      </c>
      <c r="B2202" s="4">
        <v>44895</v>
      </c>
      <c r="C2202" s="3" t="s">
        <v>1136</v>
      </c>
      <c r="D2202" s="3" t="s">
        <v>1346</v>
      </c>
      <c r="E2202" s="3" t="s">
        <v>1111</v>
      </c>
      <c r="F2202" s="3">
        <v>23576.11</v>
      </c>
      <c r="G2202" s="3">
        <v>295440.3</v>
      </c>
    </row>
    <row r="2203" spans="1:7" x14ac:dyDescent="0.2">
      <c r="A2203" s="3" t="s">
        <v>1040</v>
      </c>
      <c r="B2203" s="4">
        <v>44895</v>
      </c>
      <c r="C2203" s="3" t="s">
        <v>1136</v>
      </c>
      <c r="D2203" s="3" t="s">
        <v>1347</v>
      </c>
      <c r="E2203" s="3" t="s">
        <v>1075</v>
      </c>
      <c r="F2203" s="3">
        <v>1902.99</v>
      </c>
      <c r="G2203" s="3">
        <v>21398.720000000001</v>
      </c>
    </row>
    <row r="2204" spans="1:7" x14ac:dyDescent="0.2">
      <c r="A2204" s="3" t="s">
        <v>1040</v>
      </c>
      <c r="B2204" s="4">
        <v>44895</v>
      </c>
      <c r="C2204" s="3" t="s">
        <v>1136</v>
      </c>
      <c r="D2204" s="3" t="s">
        <v>1348</v>
      </c>
      <c r="E2204" s="3" t="s">
        <v>1093</v>
      </c>
      <c r="F2204" s="3">
        <v>1432.65</v>
      </c>
      <c r="G2204" s="3">
        <v>15464.71</v>
      </c>
    </row>
    <row r="2205" spans="1:7" x14ac:dyDescent="0.2">
      <c r="A2205" s="3" t="s">
        <v>1040</v>
      </c>
      <c r="B2205" s="4">
        <v>44895</v>
      </c>
      <c r="C2205" s="3" t="s">
        <v>1136</v>
      </c>
      <c r="D2205" s="3" t="s">
        <v>1349</v>
      </c>
      <c r="E2205" s="3" t="s">
        <v>1098</v>
      </c>
      <c r="F2205" s="3">
        <v>1432.65</v>
      </c>
      <c r="G2205" s="3">
        <v>15464.71</v>
      </c>
    </row>
    <row r="2206" spans="1:7" x14ac:dyDescent="0.2">
      <c r="A2206" s="3" t="s">
        <v>1040</v>
      </c>
      <c r="B2206" s="4">
        <v>44895</v>
      </c>
      <c r="C2206" s="3" t="s">
        <v>1136</v>
      </c>
      <c r="D2206" s="3" t="s">
        <v>1426</v>
      </c>
      <c r="E2206" s="3" t="s">
        <v>1081</v>
      </c>
      <c r="F2206" s="3">
        <v>8981.75</v>
      </c>
      <c r="G2206" s="3">
        <v>65997.64</v>
      </c>
    </row>
    <row r="2207" spans="1:7" x14ac:dyDescent="0.2">
      <c r="A2207" s="3" t="s">
        <v>1040</v>
      </c>
      <c r="B2207" s="4">
        <v>44895</v>
      </c>
      <c r="C2207" s="3" t="s">
        <v>1136</v>
      </c>
      <c r="D2207" s="3" t="s">
        <v>1427</v>
      </c>
      <c r="E2207" s="3" t="s">
        <v>1107</v>
      </c>
      <c r="F2207" s="3">
        <v>2367</v>
      </c>
      <c r="G2207" s="3">
        <v>22073.8</v>
      </c>
    </row>
    <row r="2208" spans="1:7" x14ac:dyDescent="0.2">
      <c r="A2208" s="3" t="s">
        <v>1037</v>
      </c>
      <c r="B2208" s="4">
        <v>44895</v>
      </c>
      <c r="C2208" s="3" t="s">
        <v>1140</v>
      </c>
      <c r="D2208" s="3" t="s">
        <v>1141</v>
      </c>
      <c r="E2208" s="3" t="s">
        <v>1142</v>
      </c>
      <c r="F2208" s="3">
        <v>0</v>
      </c>
      <c r="G2208" s="3">
        <v>-100</v>
      </c>
    </row>
    <row r="2209" spans="1:7" x14ac:dyDescent="0.2">
      <c r="A2209" s="3" t="s">
        <v>1040</v>
      </c>
      <c r="B2209" s="4">
        <v>44895</v>
      </c>
      <c r="C2209" s="3" t="s">
        <v>1140</v>
      </c>
      <c r="D2209" s="3" t="s">
        <v>1350</v>
      </c>
      <c r="E2209" s="3" t="s">
        <v>1351</v>
      </c>
      <c r="F2209" s="3">
        <v>0</v>
      </c>
      <c r="G2209" s="3">
        <v>-120</v>
      </c>
    </row>
    <row r="2210" spans="1:7" x14ac:dyDescent="0.2">
      <c r="A2210" s="3" t="s">
        <v>1040</v>
      </c>
      <c r="B2210" s="4">
        <v>44895</v>
      </c>
      <c r="C2210" s="3" t="s">
        <v>1140</v>
      </c>
      <c r="D2210" s="3" t="s">
        <v>1352</v>
      </c>
      <c r="E2210" s="3" t="s">
        <v>1353</v>
      </c>
      <c r="F2210" s="3">
        <v>0</v>
      </c>
      <c r="G2210" s="3">
        <v>247347.05</v>
      </c>
    </row>
    <row r="2211" spans="1:7" x14ac:dyDescent="0.2">
      <c r="A2211" s="3" t="s">
        <v>1037</v>
      </c>
      <c r="B2211" s="4">
        <v>44895</v>
      </c>
      <c r="C2211" s="3" t="s">
        <v>1140</v>
      </c>
      <c r="D2211" s="3" t="s">
        <v>1352</v>
      </c>
      <c r="E2211" s="3" t="s">
        <v>1353</v>
      </c>
      <c r="F2211" s="3">
        <v>0</v>
      </c>
      <c r="G2211" s="3">
        <v>-17080353.050000001</v>
      </c>
    </row>
    <row r="2212" spans="1:7" x14ac:dyDescent="0.2">
      <c r="A2212" s="3" t="s">
        <v>1037</v>
      </c>
      <c r="B2212" s="4">
        <v>44895</v>
      </c>
      <c r="C2212" s="3" t="s">
        <v>1148</v>
      </c>
      <c r="D2212" s="3" t="s">
        <v>1209</v>
      </c>
      <c r="E2212" s="3" t="s">
        <v>1210</v>
      </c>
      <c r="F2212" s="3">
        <v>0</v>
      </c>
      <c r="G2212" s="3">
        <v>17562360.850000001</v>
      </c>
    </row>
    <row r="2213" spans="1:7" x14ac:dyDescent="0.2">
      <c r="A2213" s="3" t="s">
        <v>1040</v>
      </c>
      <c r="B2213" s="4">
        <v>44895</v>
      </c>
      <c r="C2213" s="3" t="s">
        <v>1148</v>
      </c>
      <c r="D2213" s="3" t="s">
        <v>1428</v>
      </c>
      <c r="E2213" s="3" t="s">
        <v>1429</v>
      </c>
      <c r="F2213" s="3">
        <v>270000</v>
      </c>
      <c r="G2213" s="3">
        <v>0</v>
      </c>
    </row>
    <row r="2214" spans="1:7" x14ac:dyDescent="0.2">
      <c r="A2214" s="3" t="s">
        <v>1040</v>
      </c>
      <c r="B2214" s="4">
        <v>44895</v>
      </c>
      <c r="C2214" s="3" t="s">
        <v>1148</v>
      </c>
      <c r="D2214" s="3" t="s">
        <v>1451</v>
      </c>
      <c r="E2214" s="3" t="s">
        <v>1145</v>
      </c>
      <c r="F2214" s="3">
        <v>3521187.4</v>
      </c>
      <c r="G2214" s="3">
        <v>6571187.4000000004</v>
      </c>
    </row>
    <row r="2215" spans="1:7" x14ac:dyDescent="0.2">
      <c r="A2215" s="3" t="s">
        <v>1040</v>
      </c>
      <c r="B2215" s="4">
        <v>44895</v>
      </c>
      <c r="C2215" s="3" t="s">
        <v>1148</v>
      </c>
      <c r="D2215" s="3" t="s">
        <v>1362</v>
      </c>
      <c r="E2215" s="3" t="s">
        <v>1224</v>
      </c>
      <c r="F2215" s="3">
        <v>-1200</v>
      </c>
      <c r="G2215" s="3">
        <v>0</v>
      </c>
    </row>
    <row r="2216" spans="1:7" x14ac:dyDescent="0.2">
      <c r="A2216" s="3" t="s">
        <v>1040</v>
      </c>
      <c r="B2216" s="4">
        <v>44895</v>
      </c>
      <c r="C2216" s="3" t="s">
        <v>1148</v>
      </c>
      <c r="D2216" s="3" t="s">
        <v>1363</v>
      </c>
      <c r="E2216" s="3" t="s">
        <v>1364</v>
      </c>
      <c r="F2216" s="3">
        <v>-3726138.5</v>
      </c>
      <c r="G2216" s="3">
        <v>-8226138.5</v>
      </c>
    </row>
    <row r="2217" spans="1:7" x14ac:dyDescent="0.2">
      <c r="A2217" s="3" t="s">
        <v>1040</v>
      </c>
      <c r="B2217" s="4">
        <v>44895</v>
      </c>
      <c r="C2217" s="3" t="s">
        <v>1148</v>
      </c>
      <c r="D2217" s="3" t="s">
        <v>1365</v>
      </c>
      <c r="E2217" s="3" t="s">
        <v>1366</v>
      </c>
      <c r="F2217" s="3">
        <v>-1200</v>
      </c>
      <c r="G2217" s="3">
        <v>0</v>
      </c>
    </row>
    <row r="2218" spans="1:7" x14ac:dyDescent="0.2">
      <c r="A2218" s="3" t="s">
        <v>1040</v>
      </c>
      <c r="B2218" s="4">
        <v>44895</v>
      </c>
      <c r="C2218" s="3" t="s">
        <v>1148</v>
      </c>
      <c r="D2218" s="3" t="s">
        <v>1480</v>
      </c>
      <c r="E2218" s="3" t="s">
        <v>1481</v>
      </c>
      <c r="F2218" s="3">
        <v>0</v>
      </c>
      <c r="G2218" s="3">
        <v>1367000</v>
      </c>
    </row>
    <row r="2219" spans="1:7" x14ac:dyDescent="0.2">
      <c r="A2219" s="3" t="s">
        <v>1042</v>
      </c>
      <c r="B2219" s="4">
        <v>44895</v>
      </c>
      <c r="C2219" s="3" t="s">
        <v>1143</v>
      </c>
      <c r="D2219" s="3" t="s">
        <v>1460</v>
      </c>
      <c r="E2219" s="3" t="s">
        <v>1461</v>
      </c>
      <c r="F2219" s="3">
        <v>-600</v>
      </c>
      <c r="G2219" s="3">
        <v>-2029913.01</v>
      </c>
    </row>
    <row r="2220" spans="1:7" x14ac:dyDescent="0.2">
      <c r="A2220" s="3" t="s">
        <v>1037</v>
      </c>
      <c r="B2220" s="4">
        <v>44895</v>
      </c>
      <c r="C2220" s="3" t="s">
        <v>1143</v>
      </c>
      <c r="D2220" s="3" t="s">
        <v>1144</v>
      </c>
      <c r="E2220" s="3" t="s">
        <v>1145</v>
      </c>
      <c r="F2220" s="3">
        <v>4240.63</v>
      </c>
      <c r="G2220" s="3">
        <v>0</v>
      </c>
    </row>
    <row r="2221" spans="1:7" x14ac:dyDescent="0.2">
      <c r="A2221" s="3" t="s">
        <v>1037</v>
      </c>
      <c r="B2221" s="4">
        <v>44895</v>
      </c>
      <c r="C2221" s="3" t="s">
        <v>1143</v>
      </c>
      <c r="D2221" s="3" t="s">
        <v>1146</v>
      </c>
      <c r="E2221" s="3" t="s">
        <v>1147</v>
      </c>
      <c r="F2221" s="3">
        <v>3726138.5</v>
      </c>
      <c r="G2221" s="3">
        <v>8226138.5</v>
      </c>
    </row>
    <row r="2222" spans="1:7" x14ac:dyDescent="0.2">
      <c r="A2222" s="3" t="s">
        <v>1037</v>
      </c>
      <c r="B2222" s="4">
        <v>44895</v>
      </c>
      <c r="C2222" s="3" t="s">
        <v>1143</v>
      </c>
      <c r="D2222" s="3" t="s">
        <v>1462</v>
      </c>
      <c r="E2222" s="3" t="s">
        <v>1463</v>
      </c>
      <c r="F2222" s="3">
        <v>600</v>
      </c>
      <c r="G2222" s="3">
        <v>2029913.01</v>
      </c>
    </row>
    <row r="2223" spans="1:7" x14ac:dyDescent="0.2">
      <c r="A2223" s="3" t="s">
        <v>1037</v>
      </c>
      <c r="B2223" s="4">
        <v>44895</v>
      </c>
      <c r="C2223" s="3" t="s">
        <v>1143</v>
      </c>
      <c r="D2223" s="3" t="s">
        <v>1484</v>
      </c>
      <c r="E2223" s="3" t="s">
        <v>1368</v>
      </c>
      <c r="F2223" s="3">
        <v>30000</v>
      </c>
      <c r="G2223" s="3">
        <v>0</v>
      </c>
    </row>
    <row r="2224" spans="1:7" x14ac:dyDescent="0.2">
      <c r="A2224" s="3" t="s">
        <v>1040</v>
      </c>
      <c r="B2224" s="4">
        <v>44895</v>
      </c>
      <c r="C2224" s="3" t="s">
        <v>1143</v>
      </c>
      <c r="D2224" s="3" t="s">
        <v>1373</v>
      </c>
      <c r="E2224" s="3" t="s">
        <v>1374</v>
      </c>
      <c r="F2224" s="3">
        <v>5233.24</v>
      </c>
      <c r="G2224" s="3">
        <v>46897.96</v>
      </c>
    </row>
    <row r="2225" spans="1:7" x14ac:dyDescent="0.2">
      <c r="A2225" s="3" t="s">
        <v>1040</v>
      </c>
      <c r="B2225" s="4">
        <v>44895</v>
      </c>
      <c r="C2225" s="3" t="s">
        <v>1143</v>
      </c>
      <c r="D2225" s="3" t="s">
        <v>1375</v>
      </c>
      <c r="E2225" s="3" t="s">
        <v>1376</v>
      </c>
      <c r="F2225" s="3">
        <v>0</v>
      </c>
      <c r="G2225" s="3">
        <v>-58920.1</v>
      </c>
    </row>
    <row r="2226" spans="1:7" x14ac:dyDescent="0.2">
      <c r="A2226" s="3" t="s">
        <v>1040</v>
      </c>
      <c r="B2226" s="4">
        <v>44895</v>
      </c>
      <c r="C2226" s="3" t="s">
        <v>1148</v>
      </c>
      <c r="D2226" s="3" t="s">
        <v>1377</v>
      </c>
      <c r="E2226" s="3" t="s">
        <v>1378</v>
      </c>
      <c r="F2226" s="3">
        <v>0</v>
      </c>
      <c r="G2226" s="3">
        <v>216064.1</v>
      </c>
    </row>
    <row r="2227" spans="1:7" x14ac:dyDescent="0.2">
      <c r="A2227" s="3" t="s">
        <v>1040</v>
      </c>
      <c r="B2227" s="4">
        <v>44895</v>
      </c>
      <c r="C2227" s="3" t="s">
        <v>1148</v>
      </c>
      <c r="D2227" s="3" t="s">
        <v>1379</v>
      </c>
      <c r="E2227" s="3" t="s">
        <v>1380</v>
      </c>
      <c r="F2227" s="3">
        <v>0</v>
      </c>
      <c r="G2227" s="3">
        <v>-216063.1</v>
      </c>
    </row>
    <row r="2228" spans="1:7" x14ac:dyDescent="0.2">
      <c r="A2228" s="3" t="s">
        <v>1040</v>
      </c>
      <c r="B2228" s="4">
        <v>44895</v>
      </c>
      <c r="C2228" s="3" t="s">
        <v>1148</v>
      </c>
      <c r="D2228" s="3" t="s">
        <v>1381</v>
      </c>
      <c r="E2228" s="3" t="s">
        <v>1382</v>
      </c>
      <c r="F2228" s="3">
        <v>0</v>
      </c>
      <c r="G2228" s="3">
        <v>92100.13</v>
      </c>
    </row>
    <row r="2229" spans="1:7" x14ac:dyDescent="0.2">
      <c r="A2229" s="3" t="s">
        <v>1040</v>
      </c>
      <c r="B2229" s="4">
        <v>44895</v>
      </c>
      <c r="C2229" s="3" t="s">
        <v>1148</v>
      </c>
      <c r="D2229" s="3" t="s">
        <v>1383</v>
      </c>
      <c r="E2229" s="3" t="s">
        <v>1384</v>
      </c>
      <c r="F2229" s="3">
        <v>-2165.84</v>
      </c>
      <c r="G2229" s="3">
        <v>-36425.47</v>
      </c>
    </row>
    <row r="2230" spans="1:7" x14ac:dyDescent="0.2">
      <c r="A2230" s="3" t="s">
        <v>1040</v>
      </c>
      <c r="B2230" s="4">
        <v>44895</v>
      </c>
      <c r="C2230" s="3" t="s">
        <v>1148</v>
      </c>
      <c r="D2230" s="3" t="s">
        <v>1430</v>
      </c>
      <c r="E2230" s="3" t="s">
        <v>1431</v>
      </c>
      <c r="F2230" s="3">
        <v>8673.91</v>
      </c>
      <c r="G2230" s="3">
        <v>37955.300000000003</v>
      </c>
    </row>
    <row r="2231" spans="1:7" x14ac:dyDescent="0.2">
      <c r="A2231" s="3" t="s">
        <v>1040</v>
      </c>
      <c r="B2231" s="4">
        <v>44895</v>
      </c>
      <c r="C2231" s="3" t="s">
        <v>1148</v>
      </c>
      <c r="D2231" s="3" t="s">
        <v>1452</v>
      </c>
      <c r="E2231" s="3" t="s">
        <v>1453</v>
      </c>
      <c r="F2231" s="3">
        <v>-427.2</v>
      </c>
      <c r="G2231" s="3">
        <v>-4251.54</v>
      </c>
    </row>
    <row r="2232" spans="1:7" x14ac:dyDescent="0.2">
      <c r="A2232" s="3" t="s">
        <v>1040</v>
      </c>
      <c r="B2232" s="4">
        <v>44895</v>
      </c>
      <c r="C2232" s="3" t="s">
        <v>1148</v>
      </c>
      <c r="D2232" s="3" t="s">
        <v>1385</v>
      </c>
      <c r="E2232" s="3" t="s">
        <v>1386</v>
      </c>
      <c r="F2232" s="3">
        <v>0</v>
      </c>
      <c r="G2232" s="3">
        <v>11600</v>
      </c>
    </row>
    <row r="2233" spans="1:7" x14ac:dyDescent="0.2">
      <c r="A2233" s="3" t="s">
        <v>1040</v>
      </c>
      <c r="B2233" s="4">
        <v>44895</v>
      </c>
      <c r="C2233" s="3" t="s">
        <v>1148</v>
      </c>
      <c r="D2233" s="3" t="s">
        <v>1387</v>
      </c>
      <c r="E2233" s="3" t="s">
        <v>1388</v>
      </c>
      <c r="F2233" s="3">
        <v>-193.33</v>
      </c>
      <c r="G2233" s="3">
        <v>-2545.56</v>
      </c>
    </row>
    <row r="2234" spans="1:7" x14ac:dyDescent="0.2">
      <c r="A2234" s="3" t="s">
        <v>1037</v>
      </c>
      <c r="B2234" s="4">
        <v>44895</v>
      </c>
      <c r="C2234" s="3" t="s">
        <v>1148</v>
      </c>
      <c r="D2234" s="3" t="s">
        <v>1389</v>
      </c>
      <c r="E2234" s="3" t="s">
        <v>1390</v>
      </c>
      <c r="F2234" s="3">
        <v>0</v>
      </c>
      <c r="G2234" s="3">
        <v>874505.75</v>
      </c>
    </row>
    <row r="2235" spans="1:7" x14ac:dyDescent="0.2">
      <c r="A2235" s="3" t="s">
        <v>1042</v>
      </c>
      <c r="B2235" s="4">
        <v>44895</v>
      </c>
      <c r="C2235" s="3" t="s">
        <v>1148</v>
      </c>
      <c r="D2235" s="3" t="s">
        <v>1389</v>
      </c>
      <c r="E2235" s="3" t="s">
        <v>1501</v>
      </c>
      <c r="F2235" s="3">
        <v>154268.25</v>
      </c>
      <c r="G2235" s="3">
        <v>439254.75</v>
      </c>
    </row>
    <row r="2236" spans="1:7" x14ac:dyDescent="0.2">
      <c r="A2236" s="3" t="s">
        <v>1037</v>
      </c>
      <c r="B2236" s="4">
        <v>44895</v>
      </c>
      <c r="C2236" s="3" t="s">
        <v>1148</v>
      </c>
      <c r="D2236" s="3" t="s">
        <v>1182</v>
      </c>
      <c r="E2236" s="3" t="s">
        <v>1183</v>
      </c>
      <c r="F2236" s="3">
        <v>0</v>
      </c>
      <c r="G2236" s="3">
        <v>26200000</v>
      </c>
    </row>
    <row r="2237" spans="1:7" x14ac:dyDescent="0.2">
      <c r="A2237" s="3" t="s">
        <v>1037</v>
      </c>
      <c r="B2237" s="4">
        <v>44895</v>
      </c>
      <c r="C2237" s="3" t="s">
        <v>1148</v>
      </c>
      <c r="D2237" s="3" t="s">
        <v>1184</v>
      </c>
      <c r="E2237" s="3" t="s">
        <v>1185</v>
      </c>
      <c r="F2237" s="3">
        <v>0</v>
      </c>
      <c r="G2237" s="3">
        <v>68427</v>
      </c>
    </row>
    <row r="2238" spans="1:7" x14ac:dyDescent="0.2">
      <c r="A2238" s="3" t="s">
        <v>1037</v>
      </c>
      <c r="B2238" s="4">
        <v>44895</v>
      </c>
      <c r="C2238" s="3" t="s">
        <v>1148</v>
      </c>
      <c r="D2238" s="3" t="s">
        <v>1186</v>
      </c>
      <c r="E2238" s="3" t="s">
        <v>1187</v>
      </c>
      <c r="F2238" s="3">
        <v>0</v>
      </c>
      <c r="G2238" s="3">
        <v>103812</v>
      </c>
    </row>
    <row r="2239" spans="1:7" x14ac:dyDescent="0.2">
      <c r="A2239" s="3" t="s">
        <v>1037</v>
      </c>
      <c r="B2239" s="4">
        <v>44895</v>
      </c>
      <c r="C2239" s="3" t="s">
        <v>1148</v>
      </c>
      <c r="D2239" s="3" t="s">
        <v>1165</v>
      </c>
      <c r="E2239" s="3" t="s">
        <v>1166</v>
      </c>
      <c r="F2239" s="3">
        <v>694158</v>
      </c>
      <c r="G2239" s="3">
        <v>844938</v>
      </c>
    </row>
    <row r="2240" spans="1:7" x14ac:dyDescent="0.2">
      <c r="A2240" s="3" t="s">
        <v>1042</v>
      </c>
      <c r="B2240" s="4">
        <v>44895</v>
      </c>
      <c r="C2240" s="3" t="s">
        <v>1148</v>
      </c>
      <c r="D2240" s="3" t="s">
        <v>1165</v>
      </c>
      <c r="E2240" s="3" t="s">
        <v>1518</v>
      </c>
      <c r="F2240" s="3">
        <v>249703.77</v>
      </c>
      <c r="G2240" s="3">
        <v>398921</v>
      </c>
    </row>
    <row r="2241" spans="1:7" x14ac:dyDescent="0.2">
      <c r="A2241" s="3" t="s">
        <v>1037</v>
      </c>
      <c r="B2241" s="4">
        <v>44895</v>
      </c>
      <c r="C2241" s="3" t="s">
        <v>1148</v>
      </c>
      <c r="D2241" s="3" t="s">
        <v>1464</v>
      </c>
      <c r="E2241" s="3" t="s">
        <v>1465</v>
      </c>
      <c r="F2241" s="3">
        <v>15000</v>
      </c>
      <c r="G2241" s="3">
        <v>120250</v>
      </c>
    </row>
    <row r="2242" spans="1:7" x14ac:dyDescent="0.2">
      <c r="A2242" s="3" t="s">
        <v>1037</v>
      </c>
      <c r="B2242" s="4">
        <v>44895</v>
      </c>
      <c r="C2242" s="3" t="s">
        <v>1148</v>
      </c>
      <c r="D2242" s="3" t="s">
        <v>1149</v>
      </c>
      <c r="E2242" s="3" t="s">
        <v>1150</v>
      </c>
      <c r="F2242" s="3">
        <v>0</v>
      </c>
      <c r="G2242" s="3">
        <v>8127641.7999999998</v>
      </c>
    </row>
    <row r="2243" spans="1:7" x14ac:dyDescent="0.2">
      <c r="A2243" s="3" t="s">
        <v>1037</v>
      </c>
      <c r="B2243" s="4">
        <v>44895</v>
      </c>
      <c r="C2243" s="3" t="s">
        <v>1148</v>
      </c>
      <c r="D2243" s="3" t="s">
        <v>1231</v>
      </c>
      <c r="E2243" s="3" t="s">
        <v>1232</v>
      </c>
      <c r="F2243" s="3">
        <v>0</v>
      </c>
      <c r="G2243" s="3">
        <v>13807.78</v>
      </c>
    </row>
    <row r="2244" spans="1:7" x14ac:dyDescent="0.2">
      <c r="A2244" s="3" t="s">
        <v>1037</v>
      </c>
      <c r="B2244" s="4">
        <v>44895</v>
      </c>
      <c r="C2244" s="3" t="s">
        <v>1148</v>
      </c>
      <c r="D2244" s="3" t="s">
        <v>1170</v>
      </c>
      <c r="E2244" s="3" t="s">
        <v>1171</v>
      </c>
      <c r="F2244" s="3">
        <v>3835</v>
      </c>
      <c r="G2244" s="3">
        <v>152123.09</v>
      </c>
    </row>
    <row r="2245" spans="1:7" x14ac:dyDescent="0.2">
      <c r="A2245" s="3" t="s">
        <v>1042</v>
      </c>
      <c r="B2245" s="4">
        <v>44895</v>
      </c>
      <c r="C2245" s="3" t="s">
        <v>1148</v>
      </c>
      <c r="D2245" s="3" t="s">
        <v>1170</v>
      </c>
      <c r="E2245" s="3" t="s">
        <v>1545</v>
      </c>
      <c r="F2245" s="3">
        <v>11650</v>
      </c>
      <c r="G2245" s="3">
        <v>11650</v>
      </c>
    </row>
    <row r="2246" spans="1:7" x14ac:dyDescent="0.2">
      <c r="A2246" s="3" t="s">
        <v>1037</v>
      </c>
      <c r="B2246" s="4">
        <v>44895</v>
      </c>
      <c r="C2246" s="3" t="s">
        <v>1148</v>
      </c>
      <c r="D2246" s="3" t="s">
        <v>1172</v>
      </c>
      <c r="E2246" s="3" t="s">
        <v>1173</v>
      </c>
      <c r="F2246" s="3">
        <v>0</v>
      </c>
      <c r="G2246" s="3">
        <v>7500</v>
      </c>
    </row>
    <row r="2247" spans="1:7" x14ac:dyDescent="0.2">
      <c r="A2247" s="3" t="s">
        <v>1037</v>
      </c>
      <c r="B2247" s="4">
        <v>44895</v>
      </c>
      <c r="C2247" s="3" t="s">
        <v>1148</v>
      </c>
      <c r="D2247" s="3" t="s">
        <v>1167</v>
      </c>
      <c r="E2247" s="3" t="s">
        <v>1168</v>
      </c>
      <c r="F2247" s="3">
        <v>0</v>
      </c>
      <c r="G2247" s="3">
        <v>67400</v>
      </c>
    </row>
    <row r="2248" spans="1:7" x14ac:dyDescent="0.2">
      <c r="A2248" s="3" t="s">
        <v>1037</v>
      </c>
      <c r="B2248" s="4">
        <v>44895</v>
      </c>
      <c r="C2248" s="3" t="s">
        <v>1148</v>
      </c>
      <c r="D2248" s="3" t="s">
        <v>1454</v>
      </c>
      <c r="E2248" s="3" t="s">
        <v>1455</v>
      </c>
      <c r="F2248" s="3">
        <v>1400</v>
      </c>
      <c r="G2248" s="3">
        <v>19200</v>
      </c>
    </row>
    <row r="2249" spans="1:7" x14ac:dyDescent="0.2">
      <c r="A2249" s="3" t="s">
        <v>1037</v>
      </c>
      <c r="B2249" s="4">
        <v>44895</v>
      </c>
      <c r="C2249" s="3" t="s">
        <v>1148</v>
      </c>
      <c r="D2249" s="3" t="s">
        <v>1188</v>
      </c>
      <c r="E2249" s="3" t="s">
        <v>1189</v>
      </c>
      <c r="F2249" s="3">
        <v>0</v>
      </c>
      <c r="G2249" s="3">
        <v>15175</v>
      </c>
    </row>
    <row r="2250" spans="1:7" x14ac:dyDescent="0.2">
      <c r="A2250" s="3" t="s">
        <v>1037</v>
      </c>
      <c r="B2250" s="4">
        <v>44895</v>
      </c>
      <c r="C2250" s="3" t="s">
        <v>1148</v>
      </c>
      <c r="D2250" s="3" t="s">
        <v>1466</v>
      </c>
      <c r="E2250" s="3" t="s">
        <v>1467</v>
      </c>
      <c r="F2250" s="3">
        <v>0</v>
      </c>
      <c r="G2250" s="3">
        <v>570856.07999999996</v>
      </c>
    </row>
    <row r="2251" spans="1:7" x14ac:dyDescent="0.2">
      <c r="A2251" s="3" t="s">
        <v>1037</v>
      </c>
      <c r="B2251" s="4">
        <v>44895</v>
      </c>
      <c r="C2251" s="3" t="s">
        <v>1148</v>
      </c>
      <c r="D2251" s="3" t="s">
        <v>1151</v>
      </c>
      <c r="E2251" s="3" t="s">
        <v>1152</v>
      </c>
      <c r="F2251" s="3">
        <v>4324809.2</v>
      </c>
      <c r="G2251" s="3">
        <v>43331891.020000003</v>
      </c>
    </row>
    <row r="2252" spans="1:7" x14ac:dyDescent="0.2">
      <c r="A2252" s="3" t="s">
        <v>1037</v>
      </c>
      <c r="B2252" s="4">
        <v>44895</v>
      </c>
      <c r="C2252" s="3" t="s">
        <v>1148</v>
      </c>
      <c r="D2252" s="3" t="s">
        <v>1190</v>
      </c>
      <c r="E2252" s="3" t="s">
        <v>1191</v>
      </c>
      <c r="F2252" s="3">
        <v>0</v>
      </c>
      <c r="G2252" s="3">
        <v>3396905</v>
      </c>
    </row>
    <row r="2253" spans="1:7" x14ac:dyDescent="0.2">
      <c r="A2253" s="3" t="s">
        <v>1037</v>
      </c>
      <c r="B2253" s="4">
        <v>44895</v>
      </c>
      <c r="C2253" s="3" t="s">
        <v>1148</v>
      </c>
      <c r="D2253" s="3" t="s">
        <v>1203</v>
      </c>
      <c r="E2253" s="3" t="s">
        <v>1204</v>
      </c>
      <c r="F2253" s="3">
        <v>0</v>
      </c>
      <c r="G2253" s="3">
        <v>782608.07</v>
      </c>
    </row>
    <row r="2254" spans="1:7" x14ac:dyDescent="0.2">
      <c r="A2254" s="3" t="s">
        <v>1037</v>
      </c>
      <c r="B2254" s="4">
        <v>44895</v>
      </c>
      <c r="C2254" s="3" t="s">
        <v>1148</v>
      </c>
      <c r="D2254" s="3" t="s">
        <v>1174</v>
      </c>
      <c r="E2254" s="3" t="s">
        <v>1175</v>
      </c>
      <c r="F2254" s="3">
        <v>3000</v>
      </c>
      <c r="G2254" s="3">
        <v>166550</v>
      </c>
    </row>
    <row r="2255" spans="1:7" x14ac:dyDescent="0.2">
      <c r="A2255" s="3" t="s">
        <v>1037</v>
      </c>
      <c r="B2255" s="4">
        <v>44895</v>
      </c>
      <c r="C2255" s="3" t="s">
        <v>1148</v>
      </c>
      <c r="D2255" s="3" t="s">
        <v>1176</v>
      </c>
      <c r="E2255" s="3" t="s">
        <v>1177</v>
      </c>
      <c r="F2255" s="3">
        <v>0</v>
      </c>
      <c r="G2255" s="3">
        <v>45000</v>
      </c>
    </row>
    <row r="2256" spans="1:7" x14ac:dyDescent="0.2">
      <c r="A2256" s="3" t="s">
        <v>1037</v>
      </c>
      <c r="B2256" s="4">
        <v>44895</v>
      </c>
      <c r="C2256" s="3" t="s">
        <v>1148</v>
      </c>
      <c r="D2256" s="3" t="s">
        <v>1227</v>
      </c>
      <c r="E2256" s="3" t="s">
        <v>1228</v>
      </c>
      <c r="F2256" s="3">
        <v>6000</v>
      </c>
      <c r="G2256" s="3">
        <v>113000</v>
      </c>
    </row>
    <row r="2257" spans="1:7" x14ac:dyDescent="0.2">
      <c r="A2257" s="3" t="s">
        <v>1042</v>
      </c>
      <c r="B2257" s="4">
        <v>44895</v>
      </c>
      <c r="C2257" s="3" t="s">
        <v>1148</v>
      </c>
      <c r="D2257" s="3" t="s">
        <v>1546</v>
      </c>
      <c r="E2257" s="3" t="s">
        <v>1547</v>
      </c>
      <c r="F2257" s="3">
        <v>66190.11</v>
      </c>
      <c r="G2257" s="3">
        <v>66190.11</v>
      </c>
    </row>
    <row r="2258" spans="1:7" x14ac:dyDescent="0.2">
      <c r="A2258" s="3" t="s">
        <v>1037</v>
      </c>
      <c r="B2258" s="4">
        <v>44895</v>
      </c>
      <c r="C2258" s="3" t="s">
        <v>1148</v>
      </c>
      <c r="D2258" s="3" t="s">
        <v>1233</v>
      </c>
      <c r="E2258" s="3" t="s">
        <v>1234</v>
      </c>
      <c r="F2258" s="3">
        <v>0</v>
      </c>
      <c r="G2258" s="3">
        <v>1021325.63</v>
      </c>
    </row>
    <row r="2259" spans="1:7" x14ac:dyDescent="0.2">
      <c r="A2259" s="3" t="s">
        <v>1042</v>
      </c>
      <c r="B2259" s="4">
        <v>44895</v>
      </c>
      <c r="C2259" s="3" t="s">
        <v>1148</v>
      </c>
      <c r="D2259" s="3" t="s">
        <v>1233</v>
      </c>
      <c r="E2259" s="3" t="s">
        <v>1486</v>
      </c>
      <c r="F2259" s="3">
        <v>0</v>
      </c>
      <c r="G2259" s="3">
        <v>1238365.93</v>
      </c>
    </row>
    <row r="2260" spans="1:7" x14ac:dyDescent="0.2">
      <c r="A2260" s="3" t="s">
        <v>1037</v>
      </c>
      <c r="B2260" s="4">
        <v>44895</v>
      </c>
      <c r="C2260" s="3" t="s">
        <v>1148</v>
      </c>
      <c r="D2260" s="3" t="s">
        <v>1391</v>
      </c>
      <c r="E2260" s="3" t="s">
        <v>1392</v>
      </c>
      <c r="F2260" s="3">
        <v>0</v>
      </c>
      <c r="G2260" s="3">
        <v>622274.51</v>
      </c>
    </row>
    <row r="2261" spans="1:7" x14ac:dyDescent="0.2">
      <c r="A2261" s="3" t="s">
        <v>1042</v>
      </c>
      <c r="B2261" s="4">
        <v>44895</v>
      </c>
      <c r="C2261" s="3" t="s">
        <v>1148</v>
      </c>
      <c r="D2261" s="3" t="s">
        <v>1487</v>
      </c>
      <c r="E2261" s="3" t="s">
        <v>1519</v>
      </c>
      <c r="F2261" s="3">
        <v>4500</v>
      </c>
      <c r="G2261" s="3">
        <v>12030</v>
      </c>
    </row>
    <row r="2262" spans="1:7" x14ac:dyDescent="0.2">
      <c r="A2262" s="3" t="s">
        <v>1037</v>
      </c>
      <c r="B2262" s="4">
        <v>44895</v>
      </c>
      <c r="C2262" s="3" t="s">
        <v>1148</v>
      </c>
      <c r="D2262" s="3" t="s">
        <v>1487</v>
      </c>
      <c r="E2262" s="3" t="s">
        <v>1488</v>
      </c>
      <c r="F2262" s="3">
        <v>0</v>
      </c>
      <c r="G2262" s="3">
        <v>985049.68</v>
      </c>
    </row>
    <row r="2263" spans="1:7" x14ac:dyDescent="0.2">
      <c r="A2263" s="3" t="s">
        <v>1042</v>
      </c>
      <c r="B2263" s="4">
        <v>44895</v>
      </c>
      <c r="C2263" s="3" t="s">
        <v>1148</v>
      </c>
      <c r="D2263" s="3" t="s">
        <v>1489</v>
      </c>
      <c r="E2263" s="3" t="s">
        <v>1490</v>
      </c>
      <c r="F2263" s="3">
        <v>1100</v>
      </c>
      <c r="G2263" s="3">
        <v>11800</v>
      </c>
    </row>
    <row r="2264" spans="1:7" x14ac:dyDescent="0.2">
      <c r="A2264" s="3" t="s">
        <v>1042</v>
      </c>
      <c r="B2264" s="4">
        <v>44895</v>
      </c>
      <c r="C2264" s="3" t="s">
        <v>1148</v>
      </c>
      <c r="D2264" s="3" t="s">
        <v>1502</v>
      </c>
      <c r="E2264" s="3" t="s">
        <v>1503</v>
      </c>
      <c r="F2264" s="3">
        <v>0</v>
      </c>
      <c r="G2264" s="3">
        <v>250000</v>
      </c>
    </row>
    <row r="2265" spans="1:7" x14ac:dyDescent="0.2">
      <c r="A2265" s="3" t="s">
        <v>1037</v>
      </c>
      <c r="B2265" s="4">
        <v>44895</v>
      </c>
      <c r="C2265" s="3" t="s">
        <v>1148</v>
      </c>
      <c r="D2265" s="3" t="s">
        <v>1497</v>
      </c>
      <c r="E2265" s="3" t="s">
        <v>1498</v>
      </c>
      <c r="F2265" s="3">
        <v>0</v>
      </c>
      <c r="G2265" s="3">
        <v>3023829.42</v>
      </c>
    </row>
    <row r="2266" spans="1:7" x14ac:dyDescent="0.2">
      <c r="A2266" s="3" t="s">
        <v>1037</v>
      </c>
      <c r="B2266" s="4">
        <v>44895</v>
      </c>
      <c r="C2266" s="3" t="s">
        <v>1148</v>
      </c>
      <c r="D2266" s="3" t="s">
        <v>1504</v>
      </c>
      <c r="E2266" s="3" t="s">
        <v>1505</v>
      </c>
      <c r="F2266" s="3">
        <v>0</v>
      </c>
      <c r="G2266" s="3">
        <v>850000</v>
      </c>
    </row>
    <row r="2267" spans="1:7" x14ac:dyDescent="0.2">
      <c r="A2267" s="3" t="s">
        <v>1040</v>
      </c>
      <c r="B2267" s="4">
        <v>44895</v>
      </c>
      <c r="C2267" s="3" t="s">
        <v>1148</v>
      </c>
      <c r="D2267" s="3" t="s">
        <v>1393</v>
      </c>
      <c r="E2267" s="3" t="s">
        <v>1394</v>
      </c>
      <c r="F2267" s="3">
        <v>0</v>
      </c>
      <c r="G2267" s="3">
        <v>8387.9500000000007</v>
      </c>
    </row>
    <row r="2268" spans="1:7" x14ac:dyDescent="0.2">
      <c r="A2268" s="3" t="s">
        <v>1040</v>
      </c>
      <c r="B2268" s="4">
        <v>44895</v>
      </c>
      <c r="C2268" s="3" t="s">
        <v>1148</v>
      </c>
      <c r="D2268" s="3" t="s">
        <v>1395</v>
      </c>
      <c r="E2268" s="3" t="s">
        <v>1396</v>
      </c>
      <c r="F2268" s="3">
        <v>-373642.23999999999</v>
      </c>
      <c r="G2268" s="3">
        <v>3713632.21</v>
      </c>
    </row>
    <row r="2269" spans="1:7" x14ac:dyDescent="0.2">
      <c r="A2269" s="3" t="s">
        <v>1037</v>
      </c>
      <c r="B2269" s="4">
        <v>44895</v>
      </c>
      <c r="C2269" s="3" t="s">
        <v>1148</v>
      </c>
      <c r="D2269" s="3" t="s">
        <v>1395</v>
      </c>
      <c r="E2269" s="3" t="s">
        <v>1396</v>
      </c>
      <c r="F2269" s="3">
        <v>10000</v>
      </c>
      <c r="G2269" s="3">
        <v>10000</v>
      </c>
    </row>
    <row r="2270" spans="1:7" x14ac:dyDescent="0.2">
      <c r="A2270" s="3" t="s">
        <v>1040</v>
      </c>
      <c r="B2270" s="4">
        <v>44895</v>
      </c>
      <c r="C2270" s="3" t="s">
        <v>1148</v>
      </c>
      <c r="D2270" s="3" t="s">
        <v>1397</v>
      </c>
      <c r="E2270" s="3" t="s">
        <v>1398</v>
      </c>
      <c r="F2270" s="3">
        <v>-2719.44</v>
      </c>
      <c r="G2270" s="3">
        <v>10877.75</v>
      </c>
    </row>
    <row r="2271" spans="1:7" x14ac:dyDescent="0.2">
      <c r="A2271" s="3" t="s">
        <v>1037</v>
      </c>
      <c r="B2271" s="4">
        <v>44895</v>
      </c>
      <c r="C2271" s="3" t="s">
        <v>1148</v>
      </c>
      <c r="D2271" s="3" t="s">
        <v>1155</v>
      </c>
      <c r="E2271" s="3" t="s">
        <v>1156</v>
      </c>
      <c r="F2271" s="3">
        <v>1348338.4</v>
      </c>
      <c r="G2271" s="3">
        <v>1669217.49</v>
      </c>
    </row>
    <row r="2272" spans="1:7" x14ac:dyDescent="0.2">
      <c r="A2272" s="3" t="s">
        <v>1040</v>
      </c>
      <c r="B2272" s="4">
        <v>44895</v>
      </c>
      <c r="C2272" s="3" t="s">
        <v>1148</v>
      </c>
      <c r="D2272" s="3" t="s">
        <v>1155</v>
      </c>
      <c r="E2272" s="3" t="s">
        <v>1401</v>
      </c>
      <c r="F2272" s="3">
        <v>1709176.01</v>
      </c>
      <c r="G2272" s="3">
        <v>1813733.65</v>
      </c>
    </row>
    <row r="2273" spans="1:7" x14ac:dyDescent="0.2">
      <c r="A2273" s="3" t="s">
        <v>1040</v>
      </c>
      <c r="B2273" s="4">
        <v>44895</v>
      </c>
      <c r="C2273" s="3" t="s">
        <v>1148</v>
      </c>
      <c r="D2273" s="3" t="s">
        <v>1403</v>
      </c>
      <c r="E2273" s="3" t="s">
        <v>1404</v>
      </c>
      <c r="F2273" s="3">
        <v>0</v>
      </c>
      <c r="G2273" s="3">
        <v>527.86</v>
      </c>
    </row>
    <row r="2274" spans="1:7" x14ac:dyDescent="0.2">
      <c r="A2274" s="3" t="s">
        <v>1037</v>
      </c>
      <c r="B2274" s="4">
        <v>44895</v>
      </c>
      <c r="C2274" s="3" t="s">
        <v>1148</v>
      </c>
      <c r="D2274" s="3" t="s">
        <v>1211</v>
      </c>
      <c r="E2274" s="3" t="s">
        <v>1212</v>
      </c>
      <c r="F2274" s="3">
        <v>4.03</v>
      </c>
      <c r="G2274" s="3">
        <v>813.94</v>
      </c>
    </row>
    <row r="2275" spans="1:7" x14ac:dyDescent="0.2">
      <c r="A2275" s="3" t="s">
        <v>1037</v>
      </c>
      <c r="B2275" s="4">
        <v>44895</v>
      </c>
      <c r="C2275" s="3" t="s">
        <v>1148</v>
      </c>
      <c r="D2275" s="3" t="s">
        <v>1213</v>
      </c>
      <c r="E2275" s="3" t="s">
        <v>1214</v>
      </c>
      <c r="F2275" s="3">
        <v>869537.73</v>
      </c>
      <c r="G2275" s="3">
        <v>9715961.6099999994</v>
      </c>
    </row>
    <row r="2276" spans="1:7" x14ac:dyDescent="0.2">
      <c r="A2276" s="3" t="s">
        <v>1040</v>
      </c>
      <c r="B2276" s="4">
        <v>44895</v>
      </c>
      <c r="C2276" s="3" t="s">
        <v>1143</v>
      </c>
      <c r="D2276" s="3" t="s">
        <v>1405</v>
      </c>
      <c r="E2276" s="3" t="s">
        <v>1406</v>
      </c>
      <c r="F2276" s="3">
        <v>-0.17</v>
      </c>
      <c r="G2276" s="3">
        <v>-0.49</v>
      </c>
    </row>
    <row r="2277" spans="1:7" x14ac:dyDescent="0.2">
      <c r="A2277" s="3" t="s">
        <v>1040</v>
      </c>
      <c r="B2277" s="4">
        <v>44895</v>
      </c>
      <c r="C2277" s="3" t="s">
        <v>1143</v>
      </c>
      <c r="D2277" s="3" t="s">
        <v>1159</v>
      </c>
      <c r="E2277" s="3" t="s">
        <v>1160</v>
      </c>
      <c r="F2277" s="3">
        <v>-1189280.17</v>
      </c>
      <c r="G2277" s="3">
        <v>-4705629.72</v>
      </c>
    </row>
    <row r="2278" spans="1:7" x14ac:dyDescent="0.2">
      <c r="A2278" s="3" t="s">
        <v>1037</v>
      </c>
      <c r="B2278" s="4">
        <v>44895</v>
      </c>
      <c r="C2278" s="3" t="s">
        <v>1143</v>
      </c>
      <c r="D2278" s="3" t="s">
        <v>1159</v>
      </c>
      <c r="E2278" s="3" t="s">
        <v>1160</v>
      </c>
      <c r="F2278" s="3">
        <v>5520573.29</v>
      </c>
      <c r="G2278" s="3">
        <v>-103763296.33</v>
      </c>
    </row>
    <row r="2279" spans="1:7" x14ac:dyDescent="0.2">
      <c r="A2279" s="3" t="s">
        <v>1042</v>
      </c>
      <c r="B2279" s="4">
        <v>44895</v>
      </c>
      <c r="C2279" s="3" t="s">
        <v>1143</v>
      </c>
      <c r="D2279" s="3" t="s">
        <v>1159</v>
      </c>
      <c r="E2279" s="3" t="s">
        <v>1160</v>
      </c>
      <c r="F2279" s="3">
        <v>-542058.72</v>
      </c>
      <c r="G2279" s="3">
        <v>-715858.53</v>
      </c>
    </row>
    <row r="2280" spans="1:7" x14ac:dyDescent="0.2">
      <c r="A2280" s="3" t="s">
        <v>1040</v>
      </c>
      <c r="B2280" s="4">
        <v>44895</v>
      </c>
      <c r="C2280" s="3" t="s">
        <v>1143</v>
      </c>
      <c r="D2280" s="3" t="s">
        <v>1456</v>
      </c>
      <c r="E2280" s="3" t="s">
        <v>1457</v>
      </c>
      <c r="F2280" s="3">
        <v>0</v>
      </c>
      <c r="G2280" s="3">
        <v>1186.1300000000001</v>
      </c>
    </row>
    <row r="2281" spans="1:7" x14ac:dyDescent="0.2">
      <c r="A2281" s="3" t="s">
        <v>1040</v>
      </c>
      <c r="B2281" s="4">
        <v>44895</v>
      </c>
      <c r="C2281" s="3" t="s">
        <v>1143</v>
      </c>
      <c r="D2281" s="3" t="s">
        <v>1407</v>
      </c>
      <c r="E2281" s="3" t="s">
        <v>1408</v>
      </c>
      <c r="F2281" s="3">
        <v>0</v>
      </c>
      <c r="G2281" s="3">
        <v>20758.55</v>
      </c>
    </row>
    <row r="2282" spans="1:7" x14ac:dyDescent="0.2">
      <c r="A2282" s="3" t="s">
        <v>1040</v>
      </c>
      <c r="B2282" s="4">
        <v>44895</v>
      </c>
      <c r="C2282" s="3" t="s">
        <v>1143</v>
      </c>
      <c r="D2282" s="3" t="s">
        <v>1409</v>
      </c>
      <c r="E2282" s="3" t="s">
        <v>1410</v>
      </c>
      <c r="F2282" s="3">
        <v>7816.97</v>
      </c>
      <c r="G2282" s="3">
        <v>-29956.55</v>
      </c>
    </row>
    <row r="2283" spans="1:7" x14ac:dyDescent="0.2">
      <c r="A2283" s="3" t="s">
        <v>1040</v>
      </c>
      <c r="B2283" s="4">
        <v>44895</v>
      </c>
      <c r="C2283" s="3" t="s">
        <v>1143</v>
      </c>
      <c r="D2283" s="3" t="s">
        <v>1432</v>
      </c>
      <c r="E2283" s="3" t="s">
        <v>1433</v>
      </c>
      <c r="F2283" s="3">
        <v>2562.9499999999998</v>
      </c>
      <c r="G2283" s="3">
        <v>-11348.75</v>
      </c>
    </row>
    <row r="2284" spans="1:7" x14ac:dyDescent="0.2">
      <c r="A2284" s="3" t="s">
        <v>1040</v>
      </c>
      <c r="B2284" s="4">
        <v>44895</v>
      </c>
      <c r="C2284" s="3" t="s">
        <v>1143</v>
      </c>
      <c r="D2284" s="3" t="s">
        <v>1161</v>
      </c>
      <c r="E2284" s="3" t="s">
        <v>1411</v>
      </c>
      <c r="F2284" s="3">
        <v>-181396.47</v>
      </c>
      <c r="G2284" s="3">
        <v>-255924.7</v>
      </c>
    </row>
    <row r="2285" spans="1:7" x14ac:dyDescent="0.2">
      <c r="A2285" s="3" t="s">
        <v>1037</v>
      </c>
      <c r="B2285" s="4">
        <v>44895</v>
      </c>
      <c r="C2285" s="3" t="s">
        <v>1143</v>
      </c>
      <c r="D2285" s="3" t="s">
        <v>1161</v>
      </c>
      <c r="E2285" s="3" t="s">
        <v>1162</v>
      </c>
      <c r="F2285" s="3">
        <v>-6589202.6699999999</v>
      </c>
      <c r="G2285" s="3">
        <v>-1488130.97</v>
      </c>
    </row>
    <row r="2286" spans="1:7" x14ac:dyDescent="0.2">
      <c r="A2286" s="3" t="s">
        <v>1042</v>
      </c>
      <c r="B2286" s="4">
        <v>44895</v>
      </c>
      <c r="C2286" s="3" t="s">
        <v>1143</v>
      </c>
      <c r="D2286" s="3" t="s">
        <v>1161</v>
      </c>
      <c r="E2286" s="3" t="s">
        <v>1162</v>
      </c>
      <c r="F2286" s="3">
        <v>47646.59</v>
      </c>
      <c r="G2286" s="3">
        <v>294976.53999999998</v>
      </c>
    </row>
    <row r="2287" spans="1:7" x14ac:dyDescent="0.2">
      <c r="A2287" s="3" t="s">
        <v>1037</v>
      </c>
      <c r="B2287" s="4">
        <v>44895</v>
      </c>
      <c r="C2287" s="3" t="s">
        <v>1143</v>
      </c>
      <c r="D2287" s="3" t="s">
        <v>1548</v>
      </c>
      <c r="E2287" s="3" t="s">
        <v>1549</v>
      </c>
      <c r="F2287" s="3">
        <v>74995</v>
      </c>
      <c r="G2287" s="3">
        <v>74995</v>
      </c>
    </row>
    <row r="2288" spans="1:7" x14ac:dyDescent="0.2">
      <c r="A2288" s="3" t="s">
        <v>1037</v>
      </c>
      <c r="B2288" s="4">
        <v>44895</v>
      </c>
      <c r="C2288" s="3" t="s">
        <v>1143</v>
      </c>
      <c r="D2288" s="3" t="s">
        <v>1550</v>
      </c>
      <c r="E2288" s="3" t="s">
        <v>1551</v>
      </c>
      <c r="F2288" s="3">
        <v>74995</v>
      </c>
      <c r="G2288" s="3">
        <v>74995</v>
      </c>
    </row>
    <row r="2289" spans="1:7" x14ac:dyDescent="0.2">
      <c r="A2289" s="3" t="s">
        <v>1037</v>
      </c>
      <c r="B2289" s="4">
        <v>44895</v>
      </c>
      <c r="C2289" s="3" t="s">
        <v>1143</v>
      </c>
      <c r="D2289" s="3" t="s">
        <v>1552</v>
      </c>
      <c r="E2289" s="3" t="s">
        <v>1553</v>
      </c>
      <c r="F2289" s="3">
        <v>77495</v>
      </c>
      <c r="G2289" s="3">
        <v>77495</v>
      </c>
    </row>
    <row r="2290" spans="1:7" x14ac:dyDescent="0.2">
      <c r="A2290" s="3" t="s">
        <v>1037</v>
      </c>
      <c r="B2290" s="4">
        <v>44895</v>
      </c>
      <c r="C2290" s="3" t="s">
        <v>1143</v>
      </c>
      <c r="D2290" s="3" t="s">
        <v>1554</v>
      </c>
      <c r="E2290" s="3" t="s">
        <v>1555</v>
      </c>
      <c r="F2290" s="3">
        <v>76995</v>
      </c>
      <c r="G2290" s="3">
        <v>76995</v>
      </c>
    </row>
    <row r="2291" spans="1:7" x14ac:dyDescent="0.2">
      <c r="A2291" s="3" t="s">
        <v>1037</v>
      </c>
      <c r="B2291" s="4">
        <v>44895</v>
      </c>
      <c r="C2291" s="3" t="s">
        <v>1143</v>
      </c>
      <c r="D2291" s="3" t="s">
        <v>1556</v>
      </c>
      <c r="E2291" s="3" t="s">
        <v>1557</v>
      </c>
      <c r="F2291" s="3">
        <v>77495</v>
      </c>
      <c r="G2291" s="3">
        <v>77495</v>
      </c>
    </row>
    <row r="2292" spans="1:7" x14ac:dyDescent="0.2">
      <c r="A2292" s="3" t="s">
        <v>1037</v>
      </c>
      <c r="B2292" s="4">
        <v>44895</v>
      </c>
      <c r="C2292" s="3" t="s">
        <v>1143</v>
      </c>
      <c r="D2292" s="3" t="s">
        <v>1558</v>
      </c>
      <c r="E2292" s="3" t="s">
        <v>1559</v>
      </c>
      <c r="F2292" s="3">
        <v>62495</v>
      </c>
      <c r="G2292" s="3">
        <v>62495</v>
      </c>
    </row>
    <row r="2293" spans="1:7" x14ac:dyDescent="0.2">
      <c r="A2293" s="3" t="s">
        <v>1037</v>
      </c>
      <c r="B2293" s="4">
        <v>44895</v>
      </c>
      <c r="C2293" s="3" t="s">
        <v>1143</v>
      </c>
      <c r="D2293" s="3" t="s">
        <v>1560</v>
      </c>
      <c r="E2293" s="3" t="s">
        <v>1561</v>
      </c>
      <c r="F2293" s="3">
        <v>64995</v>
      </c>
      <c r="G2293" s="3">
        <v>64995</v>
      </c>
    </row>
    <row r="2294" spans="1:7" x14ac:dyDescent="0.2">
      <c r="A2294" s="3" t="s">
        <v>1037</v>
      </c>
      <c r="B2294" s="4">
        <v>44895</v>
      </c>
      <c r="C2294" s="3" t="s">
        <v>1143</v>
      </c>
      <c r="D2294" s="3" t="s">
        <v>1562</v>
      </c>
      <c r="E2294" s="3" t="s">
        <v>1563</v>
      </c>
      <c r="F2294" s="3">
        <v>67495</v>
      </c>
      <c r="G2294" s="3">
        <v>67495</v>
      </c>
    </row>
    <row r="2295" spans="1:7" x14ac:dyDescent="0.2">
      <c r="A2295" s="3" t="s">
        <v>1037</v>
      </c>
      <c r="B2295" s="4">
        <v>44895</v>
      </c>
      <c r="C2295" s="3" t="s">
        <v>1143</v>
      </c>
      <c r="D2295" s="3" t="s">
        <v>1564</v>
      </c>
      <c r="E2295" s="3" t="s">
        <v>1565</v>
      </c>
      <c r="F2295" s="3">
        <v>76745</v>
      </c>
      <c r="G2295" s="3">
        <v>76745</v>
      </c>
    </row>
    <row r="2296" spans="1:7" x14ac:dyDescent="0.2">
      <c r="A2296" s="3" t="s">
        <v>1040</v>
      </c>
      <c r="B2296" s="4">
        <v>44895</v>
      </c>
      <c r="C2296" s="3" t="s">
        <v>1143</v>
      </c>
      <c r="D2296" s="3" t="s">
        <v>1412</v>
      </c>
      <c r="E2296" s="3" t="s">
        <v>1413</v>
      </c>
      <c r="F2296" s="3">
        <v>0</v>
      </c>
      <c r="G2296" s="3">
        <v>1869.8</v>
      </c>
    </row>
    <row r="2297" spans="1:7" x14ac:dyDescent="0.2">
      <c r="A2297" s="3" t="s">
        <v>1040</v>
      </c>
      <c r="B2297" s="4">
        <v>44895</v>
      </c>
      <c r="C2297" s="3" t="s">
        <v>1143</v>
      </c>
      <c r="D2297" s="3" t="s">
        <v>1414</v>
      </c>
      <c r="E2297" s="3" t="s">
        <v>1415</v>
      </c>
      <c r="F2297" s="3">
        <v>0</v>
      </c>
      <c r="G2297" s="3">
        <v>-254.99</v>
      </c>
    </row>
    <row r="2298" spans="1:7" x14ac:dyDescent="0.2">
      <c r="A2298" s="3" t="s">
        <v>1037</v>
      </c>
      <c r="B2298" s="4">
        <v>44926</v>
      </c>
      <c r="C2298" s="3" t="s">
        <v>1178</v>
      </c>
      <c r="D2298" s="3" t="s">
        <v>1520</v>
      </c>
      <c r="E2298" s="3" t="s">
        <v>1521</v>
      </c>
      <c r="F2298" s="3">
        <v>-8891565.2300000004</v>
      </c>
      <c r="G2298" s="3">
        <v>-22716695.670000002</v>
      </c>
    </row>
    <row r="2299" spans="1:7" x14ac:dyDescent="0.2">
      <c r="A2299" s="3" t="s">
        <v>1037</v>
      </c>
      <c r="B2299" s="4">
        <v>44926</v>
      </c>
      <c r="C2299" s="3" t="s">
        <v>1178</v>
      </c>
      <c r="D2299" s="3" t="s">
        <v>1522</v>
      </c>
      <c r="E2299" s="3" t="s">
        <v>1523</v>
      </c>
      <c r="F2299" s="3">
        <v>-22499.99</v>
      </c>
      <c r="G2299" s="3">
        <v>-89091.39</v>
      </c>
    </row>
    <row r="2300" spans="1:7" x14ac:dyDescent="0.2">
      <c r="A2300" s="3" t="s">
        <v>1040</v>
      </c>
      <c r="B2300" s="4">
        <v>44926</v>
      </c>
      <c r="C2300" s="3" t="s">
        <v>1178</v>
      </c>
      <c r="D2300" s="3" t="s">
        <v>1416</v>
      </c>
      <c r="E2300" s="3" t="s">
        <v>1417</v>
      </c>
      <c r="F2300" s="3">
        <v>-4857562.08</v>
      </c>
      <c r="G2300" s="3">
        <v>-45832766.890000001</v>
      </c>
    </row>
    <row r="2301" spans="1:7" x14ac:dyDescent="0.2">
      <c r="A2301" s="3" t="s">
        <v>1040</v>
      </c>
      <c r="B2301" s="4">
        <v>44926</v>
      </c>
      <c r="C2301" s="3" t="s">
        <v>1178</v>
      </c>
      <c r="D2301" s="3" t="s">
        <v>1235</v>
      </c>
      <c r="E2301" s="3" t="s">
        <v>1236</v>
      </c>
      <c r="F2301" s="3">
        <v>0</v>
      </c>
      <c r="G2301" s="3">
        <v>-12046638.060000001</v>
      </c>
    </row>
    <row r="2302" spans="1:7" x14ac:dyDescent="0.2">
      <c r="A2302" s="3" t="s">
        <v>1040</v>
      </c>
      <c r="B2302" s="4">
        <v>44926</v>
      </c>
      <c r="C2302" s="3" t="s">
        <v>1178</v>
      </c>
      <c r="D2302" s="3" t="s">
        <v>1475</v>
      </c>
      <c r="E2302" s="3" t="s">
        <v>1476</v>
      </c>
      <c r="F2302" s="3">
        <v>0</v>
      </c>
      <c r="G2302" s="3">
        <v>-1782369.8</v>
      </c>
    </row>
    <row r="2303" spans="1:7" x14ac:dyDescent="0.2">
      <c r="A2303" s="3" t="s">
        <v>1040</v>
      </c>
      <c r="B2303" s="4">
        <v>44926</v>
      </c>
      <c r="C2303" s="3" t="s">
        <v>1178</v>
      </c>
      <c r="D2303" s="3" t="s">
        <v>1493</v>
      </c>
      <c r="E2303" s="3" t="s">
        <v>1494</v>
      </c>
      <c r="F2303" s="3">
        <v>0</v>
      </c>
      <c r="G2303" s="3">
        <v>1616.91</v>
      </c>
    </row>
    <row r="2304" spans="1:7" x14ac:dyDescent="0.2">
      <c r="A2304" s="3" t="s">
        <v>1040</v>
      </c>
      <c r="B2304" s="4">
        <v>44926</v>
      </c>
      <c r="C2304" s="3" t="s">
        <v>1178</v>
      </c>
      <c r="D2304" s="3" t="s">
        <v>1239</v>
      </c>
      <c r="E2304" s="3" t="s">
        <v>1240</v>
      </c>
      <c r="F2304" s="3">
        <v>0</v>
      </c>
      <c r="G2304" s="3">
        <v>-2839.7</v>
      </c>
    </row>
    <row r="2305" spans="1:7" x14ac:dyDescent="0.2">
      <c r="A2305" s="3" t="s">
        <v>1040</v>
      </c>
      <c r="B2305" s="4">
        <v>44926</v>
      </c>
      <c r="C2305" s="3" t="s">
        <v>1178</v>
      </c>
      <c r="D2305" s="3" t="s">
        <v>1241</v>
      </c>
      <c r="E2305" s="3" t="s">
        <v>1242</v>
      </c>
      <c r="F2305" s="3">
        <v>0</v>
      </c>
      <c r="G2305" s="3">
        <v>-31418.46</v>
      </c>
    </row>
    <row r="2306" spans="1:7" x14ac:dyDescent="0.2">
      <c r="A2306" s="3" t="s">
        <v>1042</v>
      </c>
      <c r="B2306" s="4">
        <v>44926</v>
      </c>
      <c r="C2306" s="3" t="s">
        <v>1136</v>
      </c>
      <c r="D2306" s="3" t="s">
        <v>1506</v>
      </c>
      <c r="E2306" s="3" t="s">
        <v>1507</v>
      </c>
      <c r="F2306" s="3">
        <v>0</v>
      </c>
      <c r="G2306" s="3">
        <v>678.59</v>
      </c>
    </row>
    <row r="2307" spans="1:7" x14ac:dyDescent="0.2">
      <c r="A2307" s="3" t="s">
        <v>1037</v>
      </c>
      <c r="B2307" s="4">
        <v>44926</v>
      </c>
      <c r="C2307" s="3" t="s">
        <v>1136</v>
      </c>
      <c r="D2307" s="3" t="s">
        <v>1482</v>
      </c>
      <c r="E2307" s="3" t="s">
        <v>1483</v>
      </c>
      <c r="F2307" s="3">
        <v>0</v>
      </c>
      <c r="G2307" s="3">
        <v>86956.52</v>
      </c>
    </row>
    <row r="2308" spans="1:7" x14ac:dyDescent="0.2">
      <c r="A2308" s="3" t="s">
        <v>1037</v>
      </c>
      <c r="B2308" s="4">
        <v>44926</v>
      </c>
      <c r="C2308" s="3" t="s">
        <v>1136</v>
      </c>
      <c r="D2308" s="3" t="s">
        <v>1499</v>
      </c>
      <c r="E2308" s="3" t="s">
        <v>1500</v>
      </c>
      <c r="F2308" s="3">
        <v>157031.19</v>
      </c>
      <c r="G2308" s="3">
        <v>590147.94999999995</v>
      </c>
    </row>
    <row r="2309" spans="1:7" x14ac:dyDescent="0.2">
      <c r="A2309" s="3" t="s">
        <v>1037</v>
      </c>
      <c r="B2309" s="4">
        <v>44926</v>
      </c>
      <c r="C2309" s="3" t="s">
        <v>1136</v>
      </c>
      <c r="D2309" s="3" t="s">
        <v>1508</v>
      </c>
      <c r="E2309" s="3" t="s">
        <v>1509</v>
      </c>
      <c r="F2309" s="3">
        <v>0</v>
      </c>
      <c r="G2309" s="3">
        <v>9738.91</v>
      </c>
    </row>
    <row r="2310" spans="1:7" x14ac:dyDescent="0.2">
      <c r="A2310" s="3" t="s">
        <v>1037</v>
      </c>
      <c r="B2310" s="4">
        <v>44926</v>
      </c>
      <c r="C2310" s="3" t="s">
        <v>1136</v>
      </c>
      <c r="D2310" s="3" t="s">
        <v>1524</v>
      </c>
      <c r="E2310" s="3" t="s">
        <v>1525</v>
      </c>
      <c r="F2310" s="3">
        <v>175176.84</v>
      </c>
      <c r="G2310" s="3">
        <v>202650.48</v>
      </c>
    </row>
    <row r="2311" spans="1:7" x14ac:dyDescent="0.2">
      <c r="A2311" s="3" t="s">
        <v>1037</v>
      </c>
      <c r="B2311" s="4">
        <v>44926</v>
      </c>
      <c r="C2311" s="3" t="s">
        <v>1136</v>
      </c>
      <c r="D2311" s="3" t="s">
        <v>1526</v>
      </c>
      <c r="E2311" s="3" t="s">
        <v>1527</v>
      </c>
      <c r="F2311" s="3">
        <v>257634.78</v>
      </c>
      <c r="G2311" s="3">
        <v>381539.13</v>
      </c>
    </row>
    <row r="2312" spans="1:7" x14ac:dyDescent="0.2">
      <c r="A2312" s="3" t="s">
        <v>1040</v>
      </c>
      <c r="B2312" s="4">
        <v>44926</v>
      </c>
      <c r="C2312" s="3" t="s">
        <v>1136</v>
      </c>
      <c r="D2312" s="3" t="s">
        <v>1566</v>
      </c>
      <c r="E2312" s="3" t="s">
        <v>1567</v>
      </c>
      <c r="F2312" s="3">
        <v>6160.34</v>
      </c>
      <c r="G2312" s="3">
        <v>6160.34</v>
      </c>
    </row>
    <row r="2313" spans="1:7" x14ac:dyDescent="0.2">
      <c r="A2313" s="3" t="s">
        <v>1040</v>
      </c>
      <c r="B2313" s="4">
        <v>44926</v>
      </c>
      <c r="C2313" s="3" t="s">
        <v>1136</v>
      </c>
      <c r="D2313" s="3" t="s">
        <v>1568</v>
      </c>
      <c r="E2313" s="3" t="s">
        <v>1569</v>
      </c>
      <c r="F2313" s="3">
        <v>250</v>
      </c>
      <c r="G2313" s="3">
        <v>250</v>
      </c>
    </row>
    <row r="2314" spans="1:7" x14ac:dyDescent="0.2">
      <c r="A2314" s="3" t="s">
        <v>1040</v>
      </c>
      <c r="B2314" s="4">
        <v>44926</v>
      </c>
      <c r="C2314" s="3" t="s">
        <v>1136</v>
      </c>
      <c r="D2314" s="3" t="s">
        <v>1570</v>
      </c>
      <c r="E2314" s="3" t="s">
        <v>1571</v>
      </c>
      <c r="F2314" s="3">
        <v>1876.17</v>
      </c>
      <c r="G2314" s="3">
        <v>1876.17</v>
      </c>
    </row>
    <row r="2315" spans="1:7" x14ac:dyDescent="0.2">
      <c r="A2315" s="3" t="s">
        <v>1040</v>
      </c>
      <c r="B2315" s="4">
        <v>44926</v>
      </c>
      <c r="C2315" s="3" t="s">
        <v>1136</v>
      </c>
      <c r="D2315" s="3" t="s">
        <v>1572</v>
      </c>
      <c r="E2315" s="3" t="s">
        <v>1573</v>
      </c>
      <c r="F2315" s="3">
        <v>4440.6099999999997</v>
      </c>
      <c r="G2315" s="3">
        <v>4440.6099999999997</v>
      </c>
    </row>
    <row r="2316" spans="1:7" x14ac:dyDescent="0.2">
      <c r="A2316" s="3" t="s">
        <v>1040</v>
      </c>
      <c r="B2316" s="4">
        <v>44926</v>
      </c>
      <c r="C2316" s="3" t="s">
        <v>1136</v>
      </c>
      <c r="D2316" s="3" t="s">
        <v>1574</v>
      </c>
      <c r="E2316" s="3" t="s">
        <v>1575</v>
      </c>
      <c r="F2316" s="3">
        <v>31736.5</v>
      </c>
      <c r="G2316" s="3">
        <v>31736.5</v>
      </c>
    </row>
    <row r="2317" spans="1:7" x14ac:dyDescent="0.2">
      <c r="A2317" s="3" t="s">
        <v>1040</v>
      </c>
      <c r="B2317" s="4">
        <v>44926</v>
      </c>
      <c r="C2317" s="3" t="s">
        <v>1136</v>
      </c>
      <c r="D2317" s="3" t="s">
        <v>1513</v>
      </c>
      <c r="E2317" s="3" t="s">
        <v>1514</v>
      </c>
      <c r="F2317" s="3">
        <v>0</v>
      </c>
      <c r="G2317" s="3">
        <v>-762078.59</v>
      </c>
    </row>
    <row r="2318" spans="1:7" x14ac:dyDescent="0.2">
      <c r="A2318" s="3" t="s">
        <v>1040</v>
      </c>
      <c r="B2318" s="4">
        <v>44926</v>
      </c>
      <c r="C2318" s="3" t="s">
        <v>1136</v>
      </c>
      <c r="D2318" s="3" t="s">
        <v>1434</v>
      </c>
      <c r="E2318" s="3" t="s">
        <v>1435</v>
      </c>
      <c r="F2318" s="3">
        <v>0</v>
      </c>
      <c r="G2318" s="3">
        <v>957.28</v>
      </c>
    </row>
    <row r="2319" spans="1:7" x14ac:dyDescent="0.2">
      <c r="A2319" s="3" t="s">
        <v>1040</v>
      </c>
      <c r="B2319" s="4">
        <v>44926</v>
      </c>
      <c r="C2319" s="3" t="s">
        <v>1136</v>
      </c>
      <c r="D2319" s="3" t="s">
        <v>1249</v>
      </c>
      <c r="E2319" s="3" t="s">
        <v>1250</v>
      </c>
      <c r="F2319" s="3">
        <v>74843.460000000006</v>
      </c>
      <c r="G2319" s="3">
        <v>16461302.98</v>
      </c>
    </row>
    <row r="2320" spans="1:7" x14ac:dyDescent="0.2">
      <c r="A2320" s="3" t="s">
        <v>1040</v>
      </c>
      <c r="B2320" s="4">
        <v>44926</v>
      </c>
      <c r="C2320" s="3" t="s">
        <v>1136</v>
      </c>
      <c r="D2320" s="3" t="s">
        <v>1251</v>
      </c>
      <c r="E2320" s="3" t="s">
        <v>1252</v>
      </c>
      <c r="F2320" s="3">
        <v>38000</v>
      </c>
      <c r="G2320" s="3">
        <v>989744.35</v>
      </c>
    </row>
    <row r="2321" spans="1:7" x14ac:dyDescent="0.2">
      <c r="A2321" s="3" t="s">
        <v>1040</v>
      </c>
      <c r="B2321" s="4">
        <v>44926</v>
      </c>
      <c r="C2321" s="3" t="s">
        <v>1136</v>
      </c>
      <c r="D2321" s="3" t="s">
        <v>1253</v>
      </c>
      <c r="E2321" s="3" t="s">
        <v>1254</v>
      </c>
      <c r="F2321" s="3">
        <v>2719.44</v>
      </c>
      <c r="G2321" s="3">
        <v>40170.129999999997</v>
      </c>
    </row>
    <row r="2322" spans="1:7" x14ac:dyDescent="0.2">
      <c r="A2322" s="3" t="s">
        <v>1040</v>
      </c>
      <c r="B2322" s="4">
        <v>44926</v>
      </c>
      <c r="C2322" s="3" t="s">
        <v>1136</v>
      </c>
      <c r="D2322" s="3" t="s">
        <v>1255</v>
      </c>
      <c r="E2322" s="3" t="s">
        <v>1256</v>
      </c>
      <c r="F2322" s="3">
        <v>0</v>
      </c>
      <c r="G2322" s="3">
        <v>269.64999999999998</v>
      </c>
    </row>
    <row r="2323" spans="1:7" x14ac:dyDescent="0.2">
      <c r="A2323" s="3" t="s">
        <v>1040</v>
      </c>
      <c r="B2323" s="4">
        <v>44926</v>
      </c>
      <c r="C2323" s="3" t="s">
        <v>1136</v>
      </c>
      <c r="D2323" s="3" t="s">
        <v>1257</v>
      </c>
      <c r="E2323" s="3" t="s">
        <v>1258</v>
      </c>
      <c r="F2323" s="3">
        <v>0</v>
      </c>
      <c r="G2323" s="3">
        <v>11000</v>
      </c>
    </row>
    <row r="2324" spans="1:7" x14ac:dyDescent="0.2">
      <c r="A2324" s="3" t="s">
        <v>1040</v>
      </c>
      <c r="B2324" s="4">
        <v>44926</v>
      </c>
      <c r="C2324" s="3" t="s">
        <v>1136</v>
      </c>
      <c r="D2324" s="3" t="s">
        <v>1259</v>
      </c>
      <c r="E2324" s="3" t="s">
        <v>1260</v>
      </c>
      <c r="F2324" s="3">
        <v>0</v>
      </c>
      <c r="G2324" s="3">
        <v>19600</v>
      </c>
    </row>
    <row r="2325" spans="1:7" x14ac:dyDescent="0.2">
      <c r="A2325" s="3" t="s">
        <v>1040</v>
      </c>
      <c r="B2325" s="4">
        <v>44926</v>
      </c>
      <c r="C2325" s="3" t="s">
        <v>1136</v>
      </c>
      <c r="D2325" s="3" t="s">
        <v>1267</v>
      </c>
      <c r="E2325" s="3" t="s">
        <v>1268</v>
      </c>
      <c r="F2325" s="3">
        <v>0</v>
      </c>
      <c r="G2325" s="3">
        <v>2473.65</v>
      </c>
    </row>
    <row r="2326" spans="1:7" x14ac:dyDescent="0.2">
      <c r="A2326" s="3" t="s">
        <v>1040</v>
      </c>
      <c r="B2326" s="4">
        <v>44926</v>
      </c>
      <c r="C2326" s="3" t="s">
        <v>1136</v>
      </c>
      <c r="D2326" s="3" t="s">
        <v>1269</v>
      </c>
      <c r="E2326" s="3" t="s">
        <v>1270</v>
      </c>
      <c r="F2326" s="3">
        <v>0</v>
      </c>
      <c r="G2326" s="3">
        <v>937.39</v>
      </c>
    </row>
    <row r="2327" spans="1:7" x14ac:dyDescent="0.2">
      <c r="A2327" s="3" t="s">
        <v>1040</v>
      </c>
      <c r="B2327" s="4">
        <v>44926</v>
      </c>
      <c r="C2327" s="3" t="s">
        <v>1136</v>
      </c>
      <c r="D2327" s="3" t="s">
        <v>1273</v>
      </c>
      <c r="E2327" s="3" t="s">
        <v>1274</v>
      </c>
      <c r="F2327" s="3">
        <v>0</v>
      </c>
      <c r="G2327" s="3">
        <v>4661.74</v>
      </c>
    </row>
    <row r="2328" spans="1:7" x14ac:dyDescent="0.2">
      <c r="A2328" s="3" t="s">
        <v>1040</v>
      </c>
      <c r="B2328" s="4">
        <v>44926</v>
      </c>
      <c r="C2328" s="3" t="s">
        <v>1136</v>
      </c>
      <c r="D2328" s="3" t="s">
        <v>1283</v>
      </c>
      <c r="E2328" s="3" t="s">
        <v>1284</v>
      </c>
      <c r="F2328" s="3">
        <v>0</v>
      </c>
      <c r="G2328" s="3">
        <v>2952.7</v>
      </c>
    </row>
    <row r="2329" spans="1:7" x14ac:dyDescent="0.2">
      <c r="A2329" s="3" t="s">
        <v>1040</v>
      </c>
      <c r="B2329" s="4">
        <v>44926</v>
      </c>
      <c r="C2329" s="3" t="s">
        <v>1136</v>
      </c>
      <c r="D2329" s="3" t="s">
        <v>1418</v>
      </c>
      <c r="E2329" s="3" t="s">
        <v>1419</v>
      </c>
      <c r="F2329" s="3">
        <v>2454778.69</v>
      </c>
      <c r="G2329" s="3">
        <v>30228526</v>
      </c>
    </row>
    <row r="2330" spans="1:7" x14ac:dyDescent="0.2">
      <c r="A2330" s="3" t="s">
        <v>1040</v>
      </c>
      <c r="B2330" s="4">
        <v>44926</v>
      </c>
      <c r="C2330" s="3" t="s">
        <v>1136</v>
      </c>
      <c r="D2330" s="3" t="s">
        <v>1420</v>
      </c>
      <c r="E2330" s="3" t="s">
        <v>1421</v>
      </c>
      <c r="F2330" s="3">
        <v>313402.61</v>
      </c>
      <c r="G2330" s="3">
        <v>2673191.5499999998</v>
      </c>
    </row>
    <row r="2331" spans="1:7" x14ac:dyDescent="0.2">
      <c r="A2331" s="3" t="s">
        <v>1040</v>
      </c>
      <c r="B2331" s="4">
        <v>44926</v>
      </c>
      <c r="C2331" s="3" t="s">
        <v>1136</v>
      </c>
      <c r="D2331" s="3" t="s">
        <v>1422</v>
      </c>
      <c r="E2331" s="3" t="s">
        <v>1423</v>
      </c>
      <c r="F2331" s="3">
        <v>0</v>
      </c>
      <c r="G2331" s="3">
        <v>22286.3</v>
      </c>
    </row>
    <row r="2332" spans="1:7" x14ac:dyDescent="0.2">
      <c r="A2332" s="3" t="s">
        <v>1040</v>
      </c>
      <c r="B2332" s="4">
        <v>44926</v>
      </c>
      <c r="C2332" s="3" t="s">
        <v>1136</v>
      </c>
      <c r="D2332" s="3" t="s">
        <v>1436</v>
      </c>
      <c r="E2332" s="3" t="s">
        <v>1437</v>
      </c>
      <c r="F2332" s="3">
        <v>607.83000000000004</v>
      </c>
      <c r="G2332" s="3">
        <v>5885.62</v>
      </c>
    </row>
    <row r="2333" spans="1:7" x14ac:dyDescent="0.2">
      <c r="A2333" s="3" t="s">
        <v>1040</v>
      </c>
      <c r="B2333" s="4">
        <v>44926</v>
      </c>
      <c r="C2333" s="3" t="s">
        <v>1136</v>
      </c>
      <c r="D2333" s="3" t="s">
        <v>1470</v>
      </c>
      <c r="E2333" s="3" t="s">
        <v>1471</v>
      </c>
      <c r="F2333" s="3">
        <v>0</v>
      </c>
      <c r="G2333" s="3">
        <v>20565.22</v>
      </c>
    </row>
    <row r="2334" spans="1:7" x14ac:dyDescent="0.2">
      <c r="A2334" s="3" t="s">
        <v>1040</v>
      </c>
      <c r="B2334" s="4">
        <v>44926</v>
      </c>
      <c r="C2334" s="3" t="s">
        <v>1136</v>
      </c>
      <c r="D2334" s="3" t="s">
        <v>1510</v>
      </c>
      <c r="E2334" s="3" t="s">
        <v>1511</v>
      </c>
      <c r="F2334" s="3">
        <v>1439041.06</v>
      </c>
      <c r="G2334" s="3">
        <v>4164274.85</v>
      </c>
    </row>
    <row r="2335" spans="1:7" x14ac:dyDescent="0.2">
      <c r="A2335" s="3" t="s">
        <v>1040</v>
      </c>
      <c r="B2335" s="4">
        <v>44926</v>
      </c>
      <c r="C2335" s="3" t="s">
        <v>1136</v>
      </c>
      <c r="D2335" s="3" t="s">
        <v>1495</v>
      </c>
      <c r="E2335" s="3" t="s">
        <v>1496</v>
      </c>
      <c r="F2335" s="3">
        <v>10636.8</v>
      </c>
      <c r="G2335" s="3">
        <v>196549.59</v>
      </c>
    </row>
    <row r="2336" spans="1:7" x14ac:dyDescent="0.2">
      <c r="A2336" s="3" t="s">
        <v>1040</v>
      </c>
      <c r="B2336" s="4">
        <v>44926</v>
      </c>
      <c r="C2336" s="3" t="s">
        <v>1136</v>
      </c>
      <c r="D2336" s="3" t="s">
        <v>1528</v>
      </c>
      <c r="E2336" s="3" t="s">
        <v>1529</v>
      </c>
      <c r="F2336" s="3">
        <v>0</v>
      </c>
      <c r="G2336" s="3">
        <v>32261.99</v>
      </c>
    </row>
    <row r="2337" spans="1:7" x14ac:dyDescent="0.2">
      <c r="A2337" s="3" t="s">
        <v>1040</v>
      </c>
      <c r="B2337" s="4">
        <v>44926</v>
      </c>
      <c r="C2337" s="3" t="s">
        <v>1136</v>
      </c>
      <c r="D2337" s="3" t="s">
        <v>1530</v>
      </c>
      <c r="E2337" s="3" t="s">
        <v>1531</v>
      </c>
      <c r="F2337" s="3">
        <v>0</v>
      </c>
      <c r="G2337" s="3">
        <v>11169.12</v>
      </c>
    </row>
    <row r="2338" spans="1:7" x14ac:dyDescent="0.2">
      <c r="A2338" s="3" t="s">
        <v>1040</v>
      </c>
      <c r="B2338" s="4">
        <v>44926</v>
      </c>
      <c r="C2338" s="3" t="s">
        <v>1178</v>
      </c>
      <c r="D2338" s="3" t="s">
        <v>1477</v>
      </c>
      <c r="E2338" s="3" t="s">
        <v>1478</v>
      </c>
      <c r="F2338" s="3">
        <v>-705.27</v>
      </c>
      <c r="G2338" s="3">
        <v>-1704.67</v>
      </c>
    </row>
    <row r="2339" spans="1:7" x14ac:dyDescent="0.2">
      <c r="A2339" s="3" t="s">
        <v>1040</v>
      </c>
      <c r="B2339" s="4">
        <v>44926</v>
      </c>
      <c r="C2339" s="3" t="s">
        <v>1178</v>
      </c>
      <c r="D2339" s="3" t="s">
        <v>1291</v>
      </c>
      <c r="E2339" s="3" t="s">
        <v>1292</v>
      </c>
      <c r="F2339" s="3">
        <v>0</v>
      </c>
      <c r="G2339" s="3">
        <v>-18.22</v>
      </c>
    </row>
    <row r="2340" spans="1:7" x14ac:dyDescent="0.2">
      <c r="A2340" s="3" t="s">
        <v>1037</v>
      </c>
      <c r="B2340" s="4">
        <v>44926</v>
      </c>
      <c r="C2340" s="3" t="s">
        <v>1178</v>
      </c>
      <c r="D2340" s="3" t="s">
        <v>1217</v>
      </c>
      <c r="E2340" s="3" t="s">
        <v>1218</v>
      </c>
      <c r="F2340" s="3">
        <v>-49646.57</v>
      </c>
      <c r="G2340" s="3">
        <v>-390601.82</v>
      </c>
    </row>
    <row r="2341" spans="1:7" x14ac:dyDescent="0.2">
      <c r="A2341" s="3" t="s">
        <v>1037</v>
      </c>
      <c r="B2341" s="4">
        <v>44926</v>
      </c>
      <c r="C2341" s="3" t="s">
        <v>1136</v>
      </c>
      <c r="D2341" s="3" t="s">
        <v>1194</v>
      </c>
      <c r="E2341" s="3" t="s">
        <v>1094</v>
      </c>
      <c r="F2341" s="3">
        <v>0</v>
      </c>
      <c r="G2341" s="3">
        <v>150</v>
      </c>
    </row>
    <row r="2342" spans="1:7" x14ac:dyDescent="0.2">
      <c r="A2342" s="3" t="s">
        <v>1040</v>
      </c>
      <c r="B2342" s="4">
        <v>44926</v>
      </c>
      <c r="C2342" s="3" t="s">
        <v>1136</v>
      </c>
      <c r="D2342" s="3" t="s">
        <v>1294</v>
      </c>
      <c r="E2342" s="3" t="s">
        <v>1056</v>
      </c>
      <c r="F2342" s="3">
        <v>0</v>
      </c>
      <c r="G2342" s="3">
        <v>10600</v>
      </c>
    </row>
    <row r="2343" spans="1:7" x14ac:dyDescent="0.2">
      <c r="A2343" s="3" t="s">
        <v>1040</v>
      </c>
      <c r="B2343" s="4">
        <v>44926</v>
      </c>
      <c r="C2343" s="3" t="s">
        <v>1136</v>
      </c>
      <c r="D2343" s="3" t="s">
        <v>1305</v>
      </c>
      <c r="E2343" s="3" t="s">
        <v>1306</v>
      </c>
      <c r="F2343" s="3">
        <v>0</v>
      </c>
      <c r="G2343" s="3">
        <v>14139.13</v>
      </c>
    </row>
    <row r="2344" spans="1:7" x14ac:dyDescent="0.2">
      <c r="A2344" s="3" t="s">
        <v>1040</v>
      </c>
      <c r="B2344" s="4">
        <v>44926</v>
      </c>
      <c r="C2344" s="3" t="s">
        <v>1136</v>
      </c>
      <c r="D2344" s="3" t="s">
        <v>1137</v>
      </c>
      <c r="E2344" s="3" t="s">
        <v>1047</v>
      </c>
      <c r="F2344" s="3">
        <v>20519.53</v>
      </c>
      <c r="G2344" s="3">
        <v>24197.03</v>
      </c>
    </row>
    <row r="2345" spans="1:7" x14ac:dyDescent="0.2">
      <c r="A2345" s="3" t="s">
        <v>1037</v>
      </c>
      <c r="B2345" s="4">
        <v>44926</v>
      </c>
      <c r="C2345" s="3" t="s">
        <v>1136</v>
      </c>
      <c r="D2345" s="3" t="s">
        <v>1137</v>
      </c>
      <c r="E2345" s="3" t="s">
        <v>1047</v>
      </c>
      <c r="F2345" s="3">
        <v>550</v>
      </c>
      <c r="G2345" s="3">
        <v>107333.86</v>
      </c>
    </row>
    <row r="2346" spans="1:7" x14ac:dyDescent="0.2">
      <c r="A2346" s="3" t="s">
        <v>1042</v>
      </c>
      <c r="B2346" s="4">
        <v>44926</v>
      </c>
      <c r="C2346" s="3" t="s">
        <v>1136</v>
      </c>
      <c r="D2346" s="3" t="s">
        <v>1137</v>
      </c>
      <c r="E2346" s="3" t="s">
        <v>1047</v>
      </c>
      <c r="F2346" s="3">
        <v>5750</v>
      </c>
      <c r="G2346" s="3">
        <v>15250</v>
      </c>
    </row>
    <row r="2347" spans="1:7" x14ac:dyDescent="0.2">
      <c r="A2347" s="3" t="s">
        <v>1037</v>
      </c>
      <c r="B2347" s="4">
        <v>44926</v>
      </c>
      <c r="C2347" s="3" t="s">
        <v>1136</v>
      </c>
      <c r="D2347" s="3" t="s">
        <v>1229</v>
      </c>
      <c r="E2347" s="3" t="s">
        <v>1113</v>
      </c>
      <c r="F2347" s="3">
        <v>11556</v>
      </c>
      <c r="G2347" s="3">
        <v>115560</v>
      </c>
    </row>
    <row r="2348" spans="1:7" x14ac:dyDescent="0.2">
      <c r="A2348" s="3" t="s">
        <v>1040</v>
      </c>
      <c r="B2348" s="4">
        <v>44926</v>
      </c>
      <c r="C2348" s="3" t="s">
        <v>1136</v>
      </c>
      <c r="D2348" s="3" t="s">
        <v>1307</v>
      </c>
      <c r="E2348" s="3" t="s">
        <v>1055</v>
      </c>
      <c r="F2348" s="3">
        <v>0</v>
      </c>
      <c r="G2348" s="3">
        <v>137.5</v>
      </c>
    </row>
    <row r="2349" spans="1:7" x14ac:dyDescent="0.2">
      <c r="A2349" s="3" t="s">
        <v>1040</v>
      </c>
      <c r="B2349" s="4">
        <v>44926</v>
      </c>
      <c r="C2349" s="3" t="s">
        <v>1136</v>
      </c>
      <c r="D2349" s="3" t="s">
        <v>1163</v>
      </c>
      <c r="E2349" s="3" t="s">
        <v>1053</v>
      </c>
      <c r="F2349" s="3">
        <v>-14064.1</v>
      </c>
      <c r="G2349" s="3">
        <v>27231.41</v>
      </c>
    </row>
    <row r="2350" spans="1:7" x14ac:dyDescent="0.2">
      <c r="A2350" s="3" t="s">
        <v>1037</v>
      </c>
      <c r="B2350" s="4">
        <v>44926</v>
      </c>
      <c r="C2350" s="3" t="s">
        <v>1136</v>
      </c>
      <c r="D2350" s="3" t="s">
        <v>1163</v>
      </c>
      <c r="E2350" s="3" t="s">
        <v>1053</v>
      </c>
      <c r="F2350" s="3">
        <v>242.38</v>
      </c>
      <c r="G2350" s="3">
        <v>6271.73</v>
      </c>
    </row>
    <row r="2351" spans="1:7" x14ac:dyDescent="0.2">
      <c r="A2351" s="3" t="s">
        <v>1040</v>
      </c>
      <c r="B2351" s="4">
        <v>44926</v>
      </c>
      <c r="C2351" s="3" t="s">
        <v>1136</v>
      </c>
      <c r="D2351" s="3" t="s">
        <v>1308</v>
      </c>
      <c r="E2351" s="3" t="s">
        <v>1109</v>
      </c>
      <c r="F2351" s="3">
        <v>366.9</v>
      </c>
      <c r="G2351" s="3">
        <v>2353.79</v>
      </c>
    </row>
    <row r="2352" spans="1:7" x14ac:dyDescent="0.2">
      <c r="A2352" s="3" t="s">
        <v>1040</v>
      </c>
      <c r="B2352" s="4">
        <v>44926</v>
      </c>
      <c r="C2352" s="3" t="s">
        <v>1136</v>
      </c>
      <c r="D2352" s="3" t="s">
        <v>1309</v>
      </c>
      <c r="E2352" s="3" t="s">
        <v>1103</v>
      </c>
      <c r="F2352" s="3">
        <v>956.25</v>
      </c>
      <c r="G2352" s="3">
        <v>7144.13</v>
      </c>
    </row>
    <row r="2353" spans="1:7" x14ac:dyDescent="0.2">
      <c r="A2353" s="3" t="s">
        <v>1040</v>
      </c>
      <c r="B2353" s="4">
        <v>44926</v>
      </c>
      <c r="C2353" s="3" t="s">
        <v>1136</v>
      </c>
      <c r="D2353" s="3" t="s">
        <v>1310</v>
      </c>
      <c r="E2353" s="3" t="s">
        <v>1048</v>
      </c>
      <c r="F2353" s="3">
        <v>0</v>
      </c>
      <c r="G2353" s="3">
        <v>4848.5600000000004</v>
      </c>
    </row>
    <row r="2354" spans="1:7" x14ac:dyDescent="0.2">
      <c r="A2354" s="3" t="s">
        <v>1040</v>
      </c>
      <c r="B2354" s="4">
        <v>44926</v>
      </c>
      <c r="C2354" s="3" t="s">
        <v>1136</v>
      </c>
      <c r="D2354" s="3" t="s">
        <v>1472</v>
      </c>
      <c r="E2354" s="3" t="s">
        <v>1110</v>
      </c>
      <c r="F2354" s="3">
        <v>3130</v>
      </c>
      <c r="G2354" s="3">
        <v>38579</v>
      </c>
    </row>
    <row r="2355" spans="1:7" x14ac:dyDescent="0.2">
      <c r="A2355" s="3" t="s">
        <v>1037</v>
      </c>
      <c r="B2355" s="4">
        <v>44926</v>
      </c>
      <c r="C2355" s="3" t="s">
        <v>1136</v>
      </c>
      <c r="D2355" s="3" t="s">
        <v>1219</v>
      </c>
      <c r="E2355" s="3" t="s">
        <v>1063</v>
      </c>
      <c r="F2355" s="3">
        <v>102812.43</v>
      </c>
      <c r="G2355" s="3">
        <v>854353.11</v>
      </c>
    </row>
    <row r="2356" spans="1:7" x14ac:dyDescent="0.2">
      <c r="A2356" s="3" t="s">
        <v>1040</v>
      </c>
      <c r="B2356" s="4">
        <v>44926</v>
      </c>
      <c r="C2356" s="3" t="s">
        <v>1136</v>
      </c>
      <c r="D2356" s="3" t="s">
        <v>1219</v>
      </c>
      <c r="E2356" s="3" t="s">
        <v>1313</v>
      </c>
      <c r="F2356" s="3">
        <v>0</v>
      </c>
      <c r="G2356" s="3">
        <v>318572.45</v>
      </c>
    </row>
    <row r="2357" spans="1:7" x14ac:dyDescent="0.2">
      <c r="A2357" s="3" t="s">
        <v>1040</v>
      </c>
      <c r="B2357" s="4">
        <v>44926</v>
      </c>
      <c r="C2357" s="3" t="s">
        <v>1136</v>
      </c>
      <c r="D2357" s="3" t="s">
        <v>1316</v>
      </c>
      <c r="E2357" s="3" t="s">
        <v>1063</v>
      </c>
      <c r="F2357" s="3">
        <v>145076.46</v>
      </c>
      <c r="G2357" s="3">
        <v>1273298.33</v>
      </c>
    </row>
    <row r="2358" spans="1:7" x14ac:dyDescent="0.2">
      <c r="A2358" s="3" t="s">
        <v>1037</v>
      </c>
      <c r="B2358" s="4">
        <v>44926</v>
      </c>
      <c r="C2358" s="3" t="s">
        <v>1136</v>
      </c>
      <c r="D2358" s="3" t="s">
        <v>1220</v>
      </c>
      <c r="E2358" s="3" t="s">
        <v>1088</v>
      </c>
      <c r="F2358" s="3">
        <v>4000</v>
      </c>
      <c r="G2358" s="3">
        <v>60000</v>
      </c>
    </row>
    <row r="2359" spans="1:7" x14ac:dyDescent="0.2">
      <c r="A2359" s="3" t="s">
        <v>1040</v>
      </c>
      <c r="B2359" s="4">
        <v>44926</v>
      </c>
      <c r="C2359" s="3" t="s">
        <v>1136</v>
      </c>
      <c r="D2359" s="3" t="s">
        <v>1317</v>
      </c>
      <c r="E2359" s="3" t="s">
        <v>1057</v>
      </c>
      <c r="F2359" s="3">
        <v>0</v>
      </c>
      <c r="G2359" s="3">
        <v>1378.26</v>
      </c>
    </row>
    <row r="2360" spans="1:7" x14ac:dyDescent="0.2">
      <c r="A2360" s="3" t="s">
        <v>1040</v>
      </c>
      <c r="B2360" s="4">
        <v>44926</v>
      </c>
      <c r="C2360" s="3" t="s">
        <v>1136</v>
      </c>
      <c r="D2360" s="3" t="s">
        <v>1318</v>
      </c>
      <c r="E2360" s="3" t="s">
        <v>1083</v>
      </c>
      <c r="F2360" s="3">
        <v>2165.83</v>
      </c>
      <c r="G2360" s="3">
        <v>19450.21</v>
      </c>
    </row>
    <row r="2361" spans="1:7" x14ac:dyDescent="0.2">
      <c r="A2361" s="3" t="s">
        <v>1040</v>
      </c>
      <c r="B2361" s="4">
        <v>44926</v>
      </c>
      <c r="C2361" s="3" t="s">
        <v>1136</v>
      </c>
      <c r="D2361" s="3" t="s">
        <v>1319</v>
      </c>
      <c r="E2361" s="3" t="s">
        <v>1064</v>
      </c>
      <c r="F2361" s="3">
        <v>193.33</v>
      </c>
      <c r="G2361" s="3">
        <v>1933.33</v>
      </c>
    </row>
    <row r="2362" spans="1:7" x14ac:dyDescent="0.2">
      <c r="A2362" s="3" t="s">
        <v>1040</v>
      </c>
      <c r="B2362" s="4">
        <v>44926</v>
      </c>
      <c r="C2362" s="3" t="s">
        <v>1136</v>
      </c>
      <c r="D2362" s="3" t="s">
        <v>1440</v>
      </c>
      <c r="E2362" s="3" t="s">
        <v>1441</v>
      </c>
      <c r="F2362" s="3">
        <v>0</v>
      </c>
      <c r="G2362" s="3">
        <v>39610.1</v>
      </c>
    </row>
    <row r="2363" spans="1:7" x14ac:dyDescent="0.2">
      <c r="A2363" s="3" t="s">
        <v>1040</v>
      </c>
      <c r="B2363" s="4">
        <v>44926</v>
      </c>
      <c r="C2363" s="3" t="s">
        <v>1136</v>
      </c>
      <c r="D2363" s="3" t="s">
        <v>1442</v>
      </c>
      <c r="E2363" s="3" t="s">
        <v>1082</v>
      </c>
      <c r="F2363" s="3">
        <v>547.67999999999995</v>
      </c>
      <c r="G2363" s="3">
        <v>4392.53</v>
      </c>
    </row>
    <row r="2364" spans="1:7" x14ac:dyDescent="0.2">
      <c r="A2364" s="3" t="s">
        <v>1037</v>
      </c>
      <c r="B2364" s="4">
        <v>44926</v>
      </c>
      <c r="C2364" s="3" t="s">
        <v>1136</v>
      </c>
      <c r="D2364" s="3" t="s">
        <v>1197</v>
      </c>
      <c r="E2364" s="3" t="s">
        <v>1104</v>
      </c>
      <c r="F2364" s="3">
        <v>0</v>
      </c>
      <c r="G2364" s="3">
        <v>26707.66</v>
      </c>
    </row>
    <row r="2365" spans="1:7" x14ac:dyDescent="0.2">
      <c r="A2365" s="3" t="s">
        <v>1040</v>
      </c>
      <c r="B2365" s="4">
        <v>44926</v>
      </c>
      <c r="C2365" s="3" t="s">
        <v>1136</v>
      </c>
      <c r="D2365" s="3" t="s">
        <v>1197</v>
      </c>
      <c r="E2365" s="3" t="s">
        <v>1074</v>
      </c>
      <c r="F2365" s="3">
        <v>5575.9</v>
      </c>
      <c r="G2365" s="3">
        <v>50429.51</v>
      </c>
    </row>
    <row r="2366" spans="1:7" x14ac:dyDescent="0.2">
      <c r="A2366" s="3" t="s">
        <v>1037</v>
      </c>
      <c r="B2366" s="4">
        <v>44926</v>
      </c>
      <c r="C2366" s="3" t="s">
        <v>1136</v>
      </c>
      <c r="D2366" s="3" t="s">
        <v>1198</v>
      </c>
      <c r="E2366" s="3" t="s">
        <v>1077</v>
      </c>
      <c r="F2366" s="3">
        <v>0</v>
      </c>
      <c r="G2366" s="3">
        <v>51881.47</v>
      </c>
    </row>
    <row r="2367" spans="1:7" x14ac:dyDescent="0.2">
      <c r="A2367" s="3" t="s">
        <v>1037</v>
      </c>
      <c r="B2367" s="4">
        <v>44926</v>
      </c>
      <c r="C2367" s="3" t="s">
        <v>1136</v>
      </c>
      <c r="D2367" s="3" t="s">
        <v>1532</v>
      </c>
      <c r="E2367" s="3" t="s">
        <v>1069</v>
      </c>
      <c r="F2367" s="3">
        <v>0</v>
      </c>
      <c r="G2367" s="3">
        <v>3563.4</v>
      </c>
    </row>
    <row r="2368" spans="1:7" x14ac:dyDescent="0.2">
      <c r="A2368" s="3" t="s">
        <v>1040</v>
      </c>
      <c r="B2368" s="4">
        <v>44926</v>
      </c>
      <c r="C2368" s="3" t="s">
        <v>1136</v>
      </c>
      <c r="D2368" s="3" t="s">
        <v>1164</v>
      </c>
      <c r="E2368" s="3" t="s">
        <v>1099</v>
      </c>
      <c r="F2368" s="3">
        <v>0</v>
      </c>
      <c r="G2368" s="3">
        <v>7651.52</v>
      </c>
    </row>
    <row r="2369" spans="1:7" x14ac:dyDescent="0.2">
      <c r="A2369" s="3" t="s">
        <v>1040</v>
      </c>
      <c r="B2369" s="4">
        <v>44926</v>
      </c>
      <c r="C2369" s="3" t="s">
        <v>1136</v>
      </c>
      <c r="D2369" s="3" t="s">
        <v>1512</v>
      </c>
      <c r="E2369" s="3" t="s">
        <v>1127</v>
      </c>
      <c r="F2369" s="3">
        <v>0</v>
      </c>
      <c r="G2369" s="3">
        <v>819.63</v>
      </c>
    </row>
    <row r="2370" spans="1:7" x14ac:dyDescent="0.2">
      <c r="A2370" s="3" t="s">
        <v>1037</v>
      </c>
      <c r="B2370" s="4">
        <v>44926</v>
      </c>
      <c r="C2370" s="3" t="s">
        <v>1136</v>
      </c>
      <c r="D2370" s="3" t="s">
        <v>1512</v>
      </c>
      <c r="E2370" s="3" t="s">
        <v>1127</v>
      </c>
      <c r="F2370" s="3">
        <v>4467.96</v>
      </c>
      <c r="G2370" s="3">
        <v>12702.82</v>
      </c>
    </row>
    <row r="2371" spans="1:7" x14ac:dyDescent="0.2">
      <c r="A2371" s="3" t="s">
        <v>1040</v>
      </c>
      <c r="B2371" s="4">
        <v>44926</v>
      </c>
      <c r="C2371" s="3" t="s">
        <v>1136</v>
      </c>
      <c r="D2371" s="3" t="s">
        <v>1322</v>
      </c>
      <c r="E2371" s="3" t="s">
        <v>1046</v>
      </c>
      <c r="F2371" s="3">
        <v>2668.36</v>
      </c>
      <c r="G2371" s="3">
        <v>13626.33</v>
      </c>
    </row>
    <row r="2372" spans="1:7" x14ac:dyDescent="0.2">
      <c r="A2372" s="3" t="s">
        <v>1040</v>
      </c>
      <c r="B2372" s="4">
        <v>44926</v>
      </c>
      <c r="C2372" s="3" t="s">
        <v>1136</v>
      </c>
      <c r="D2372" s="3" t="s">
        <v>1323</v>
      </c>
      <c r="E2372" s="3" t="s">
        <v>1324</v>
      </c>
      <c r="F2372" s="3">
        <v>0</v>
      </c>
      <c r="G2372" s="3">
        <v>1425.42</v>
      </c>
    </row>
    <row r="2373" spans="1:7" x14ac:dyDescent="0.2">
      <c r="A2373" s="3" t="s">
        <v>1037</v>
      </c>
      <c r="B2373" s="4">
        <v>44926</v>
      </c>
      <c r="C2373" s="3" t="s">
        <v>1136</v>
      </c>
      <c r="D2373" s="3" t="s">
        <v>1424</v>
      </c>
      <c r="E2373" s="3" t="s">
        <v>1425</v>
      </c>
      <c r="F2373" s="3">
        <v>0</v>
      </c>
      <c r="G2373" s="3">
        <v>588.44000000000005</v>
      </c>
    </row>
    <row r="2374" spans="1:7" x14ac:dyDescent="0.2">
      <c r="A2374" s="3" t="s">
        <v>1037</v>
      </c>
      <c r="B2374" s="4">
        <v>44926</v>
      </c>
      <c r="C2374" s="3" t="s">
        <v>1136</v>
      </c>
      <c r="D2374" s="3" t="s">
        <v>1533</v>
      </c>
      <c r="E2374" s="3" t="s">
        <v>1534</v>
      </c>
      <c r="F2374" s="3">
        <v>146097.54999999999</v>
      </c>
      <c r="G2374" s="3">
        <v>364402.86</v>
      </c>
    </row>
    <row r="2375" spans="1:7" x14ac:dyDescent="0.2">
      <c r="A2375" s="3" t="s">
        <v>1037</v>
      </c>
      <c r="B2375" s="4">
        <v>44926</v>
      </c>
      <c r="C2375" s="3" t="s">
        <v>1136</v>
      </c>
      <c r="D2375" s="3" t="s">
        <v>1535</v>
      </c>
      <c r="E2375" s="3" t="s">
        <v>1536</v>
      </c>
      <c r="F2375" s="3">
        <v>2920.55</v>
      </c>
      <c r="G2375" s="3">
        <v>32232.89</v>
      </c>
    </row>
    <row r="2376" spans="1:7" x14ac:dyDescent="0.2">
      <c r="A2376" s="3" t="s">
        <v>1037</v>
      </c>
      <c r="B2376" s="4">
        <v>44926</v>
      </c>
      <c r="C2376" s="3" t="s">
        <v>1136</v>
      </c>
      <c r="D2376" s="3" t="s">
        <v>1537</v>
      </c>
      <c r="E2376" s="3" t="s">
        <v>1538</v>
      </c>
      <c r="F2376" s="3">
        <v>1091.0999999999999</v>
      </c>
      <c r="G2376" s="3">
        <v>1652.07</v>
      </c>
    </row>
    <row r="2377" spans="1:7" x14ac:dyDescent="0.2">
      <c r="A2377" s="3" t="s">
        <v>1037</v>
      </c>
      <c r="B2377" s="4">
        <v>44926</v>
      </c>
      <c r="C2377" s="3" t="s">
        <v>1136</v>
      </c>
      <c r="D2377" s="3" t="s">
        <v>1576</v>
      </c>
      <c r="E2377" s="3" t="s">
        <v>1577</v>
      </c>
      <c r="F2377" s="3">
        <v>249.32</v>
      </c>
      <c r="G2377" s="3">
        <v>249.32</v>
      </c>
    </row>
    <row r="2378" spans="1:7" x14ac:dyDescent="0.2">
      <c r="A2378" s="3" t="s">
        <v>1037</v>
      </c>
      <c r="B2378" s="4">
        <v>44926</v>
      </c>
      <c r="C2378" s="3" t="s">
        <v>1136</v>
      </c>
      <c r="D2378" s="3" t="s">
        <v>1539</v>
      </c>
      <c r="E2378" s="3" t="s">
        <v>1540</v>
      </c>
      <c r="F2378" s="3">
        <v>53315.08</v>
      </c>
      <c r="G2378" s="3">
        <v>63632.89</v>
      </c>
    </row>
    <row r="2379" spans="1:7" x14ac:dyDescent="0.2">
      <c r="A2379" s="3" t="s">
        <v>1037</v>
      </c>
      <c r="B2379" s="4">
        <v>44926</v>
      </c>
      <c r="C2379" s="3" t="s">
        <v>1136</v>
      </c>
      <c r="D2379" s="3" t="s">
        <v>1541</v>
      </c>
      <c r="E2379" s="3" t="s">
        <v>1542</v>
      </c>
      <c r="F2379" s="3">
        <v>324986.28000000003</v>
      </c>
      <c r="G2379" s="3">
        <v>701712.29</v>
      </c>
    </row>
    <row r="2380" spans="1:7" x14ac:dyDescent="0.2">
      <c r="A2380" s="3" t="s">
        <v>1037</v>
      </c>
      <c r="B2380" s="4">
        <v>44926</v>
      </c>
      <c r="C2380" s="3" t="s">
        <v>1136</v>
      </c>
      <c r="D2380" s="3" t="s">
        <v>1543</v>
      </c>
      <c r="E2380" s="3" t="s">
        <v>1544</v>
      </c>
      <c r="F2380" s="3">
        <v>1199211.5</v>
      </c>
      <c r="G2380" s="3">
        <v>3234321.06</v>
      </c>
    </row>
    <row r="2381" spans="1:7" x14ac:dyDescent="0.2">
      <c r="A2381" s="3" t="s">
        <v>1040</v>
      </c>
      <c r="B2381" s="4">
        <v>44926</v>
      </c>
      <c r="C2381" s="3" t="s">
        <v>1136</v>
      </c>
      <c r="D2381" s="3" t="s">
        <v>1515</v>
      </c>
      <c r="E2381" s="3" t="s">
        <v>1516</v>
      </c>
      <c r="F2381" s="3">
        <v>0</v>
      </c>
      <c r="G2381" s="3">
        <v>1209.8699999999999</v>
      </c>
    </row>
    <row r="2382" spans="1:7" x14ac:dyDescent="0.2">
      <c r="A2382" s="3" t="s">
        <v>1037</v>
      </c>
      <c r="B2382" s="4">
        <v>44926</v>
      </c>
      <c r="C2382" s="3" t="s">
        <v>1136</v>
      </c>
      <c r="D2382" s="3" t="s">
        <v>1517</v>
      </c>
      <c r="E2382" s="3" t="s">
        <v>1122</v>
      </c>
      <c r="F2382" s="3">
        <v>0</v>
      </c>
      <c r="G2382" s="3">
        <v>400000</v>
      </c>
    </row>
    <row r="2383" spans="1:7" x14ac:dyDescent="0.2">
      <c r="A2383" s="3" t="s">
        <v>1037</v>
      </c>
      <c r="B2383" s="4">
        <v>44926</v>
      </c>
      <c r="C2383" s="3" t="s">
        <v>1136</v>
      </c>
      <c r="D2383" s="3" t="s">
        <v>1221</v>
      </c>
      <c r="E2383" s="3" t="s">
        <v>1071</v>
      </c>
      <c r="F2383" s="3">
        <v>2354.4499999999998</v>
      </c>
      <c r="G2383" s="3">
        <v>245456.71</v>
      </c>
    </row>
    <row r="2384" spans="1:7" x14ac:dyDescent="0.2">
      <c r="A2384" s="3" t="s">
        <v>1040</v>
      </c>
      <c r="B2384" s="4">
        <v>44926</v>
      </c>
      <c r="C2384" s="3" t="s">
        <v>1136</v>
      </c>
      <c r="D2384" s="3" t="s">
        <v>1326</v>
      </c>
      <c r="E2384" s="3" t="s">
        <v>1090</v>
      </c>
      <c r="F2384" s="3">
        <v>0</v>
      </c>
      <c r="G2384" s="3">
        <v>4033.01</v>
      </c>
    </row>
    <row r="2385" spans="1:7" x14ac:dyDescent="0.2">
      <c r="A2385" s="3" t="s">
        <v>1040</v>
      </c>
      <c r="B2385" s="4">
        <v>44926</v>
      </c>
      <c r="C2385" s="3" t="s">
        <v>1136</v>
      </c>
      <c r="D2385" s="3" t="s">
        <v>1327</v>
      </c>
      <c r="E2385" s="3" t="s">
        <v>1054</v>
      </c>
      <c r="F2385" s="3">
        <v>0</v>
      </c>
      <c r="G2385" s="3">
        <v>1200</v>
      </c>
    </row>
    <row r="2386" spans="1:7" x14ac:dyDescent="0.2">
      <c r="A2386" s="3" t="s">
        <v>1040</v>
      </c>
      <c r="B2386" s="4">
        <v>44926</v>
      </c>
      <c r="C2386" s="3" t="s">
        <v>1136</v>
      </c>
      <c r="D2386" s="3" t="s">
        <v>1169</v>
      </c>
      <c r="E2386" s="3" t="s">
        <v>1080</v>
      </c>
      <c r="F2386" s="3">
        <v>736.17</v>
      </c>
      <c r="G2386" s="3">
        <v>12583.46</v>
      </c>
    </row>
    <row r="2387" spans="1:7" x14ac:dyDescent="0.2">
      <c r="A2387" s="3" t="s">
        <v>1042</v>
      </c>
      <c r="B2387" s="4">
        <v>44926</v>
      </c>
      <c r="C2387" s="3" t="s">
        <v>1136</v>
      </c>
      <c r="D2387" s="3" t="s">
        <v>1169</v>
      </c>
      <c r="E2387" s="3" t="s">
        <v>1080</v>
      </c>
      <c r="F2387" s="3">
        <v>0</v>
      </c>
      <c r="G2387" s="3">
        <v>3404.62</v>
      </c>
    </row>
    <row r="2388" spans="1:7" x14ac:dyDescent="0.2">
      <c r="A2388" s="3" t="s">
        <v>1040</v>
      </c>
      <c r="B2388" s="4">
        <v>44926</v>
      </c>
      <c r="C2388" s="3" t="s">
        <v>1136</v>
      </c>
      <c r="D2388" s="3" t="s">
        <v>1328</v>
      </c>
      <c r="E2388" s="3" t="s">
        <v>1066</v>
      </c>
      <c r="F2388" s="3">
        <v>0</v>
      </c>
      <c r="G2388" s="3">
        <v>6198.89</v>
      </c>
    </row>
    <row r="2389" spans="1:7" x14ac:dyDescent="0.2">
      <c r="A2389" s="3" t="s">
        <v>1040</v>
      </c>
      <c r="B2389" s="4">
        <v>44926</v>
      </c>
      <c r="C2389" s="3" t="s">
        <v>1136</v>
      </c>
      <c r="D2389" s="3" t="s">
        <v>1329</v>
      </c>
      <c r="E2389" s="3" t="s">
        <v>1089</v>
      </c>
      <c r="F2389" s="3">
        <v>29600</v>
      </c>
      <c r="G2389" s="3">
        <v>282891.67</v>
      </c>
    </row>
    <row r="2390" spans="1:7" x14ac:dyDescent="0.2">
      <c r="A2390" s="3" t="s">
        <v>1040</v>
      </c>
      <c r="B2390" s="4">
        <v>44926</v>
      </c>
      <c r="C2390" s="3" t="s">
        <v>1136</v>
      </c>
      <c r="D2390" s="3" t="s">
        <v>1199</v>
      </c>
      <c r="E2390" s="3" t="s">
        <v>1051</v>
      </c>
      <c r="F2390" s="3">
        <v>843.6</v>
      </c>
      <c r="G2390" s="3">
        <v>8436</v>
      </c>
    </row>
    <row r="2391" spans="1:7" x14ac:dyDescent="0.2">
      <c r="A2391" s="3" t="s">
        <v>1037</v>
      </c>
      <c r="B2391" s="4">
        <v>44926</v>
      </c>
      <c r="C2391" s="3" t="s">
        <v>1136</v>
      </c>
      <c r="D2391" s="3" t="s">
        <v>1199</v>
      </c>
      <c r="E2391" s="3" t="s">
        <v>1038</v>
      </c>
      <c r="F2391" s="3">
        <v>0</v>
      </c>
      <c r="G2391" s="3">
        <v>29104.79</v>
      </c>
    </row>
    <row r="2392" spans="1:7" x14ac:dyDescent="0.2">
      <c r="A2392" s="3" t="s">
        <v>1040</v>
      </c>
      <c r="B2392" s="4">
        <v>44926</v>
      </c>
      <c r="C2392" s="3" t="s">
        <v>1136</v>
      </c>
      <c r="D2392" s="3" t="s">
        <v>1222</v>
      </c>
      <c r="E2392" s="3" t="s">
        <v>1043</v>
      </c>
      <c r="F2392" s="3">
        <v>3390</v>
      </c>
      <c r="G2392" s="3">
        <v>24423.01</v>
      </c>
    </row>
    <row r="2393" spans="1:7" x14ac:dyDescent="0.2">
      <c r="A2393" s="3" t="s">
        <v>1037</v>
      </c>
      <c r="B2393" s="4">
        <v>44926</v>
      </c>
      <c r="C2393" s="3" t="s">
        <v>1136</v>
      </c>
      <c r="D2393" s="3" t="s">
        <v>1222</v>
      </c>
      <c r="E2393" s="3" t="s">
        <v>1043</v>
      </c>
      <c r="F2393" s="3">
        <v>0</v>
      </c>
      <c r="G2393" s="3">
        <v>22719.99</v>
      </c>
    </row>
    <row r="2394" spans="1:7" x14ac:dyDescent="0.2">
      <c r="A2394" s="3" t="s">
        <v>1040</v>
      </c>
      <c r="B2394" s="4">
        <v>44926</v>
      </c>
      <c r="C2394" s="3" t="s">
        <v>1136</v>
      </c>
      <c r="D2394" s="3" t="s">
        <v>1330</v>
      </c>
      <c r="E2394" s="3" t="s">
        <v>1091</v>
      </c>
      <c r="F2394" s="3">
        <v>193482.22</v>
      </c>
      <c r="G2394" s="3">
        <v>2131135.58</v>
      </c>
    </row>
    <row r="2395" spans="1:7" x14ac:dyDescent="0.2">
      <c r="A2395" s="3" t="s">
        <v>1040</v>
      </c>
      <c r="B2395" s="4">
        <v>44926</v>
      </c>
      <c r="C2395" s="3" t="s">
        <v>1136</v>
      </c>
      <c r="D2395" s="3" t="s">
        <v>1333</v>
      </c>
      <c r="E2395" s="3" t="s">
        <v>1058</v>
      </c>
      <c r="F2395" s="3">
        <v>0</v>
      </c>
      <c r="G2395" s="3">
        <v>3746.27</v>
      </c>
    </row>
    <row r="2396" spans="1:7" x14ac:dyDescent="0.2">
      <c r="A2396" s="3" t="s">
        <v>1040</v>
      </c>
      <c r="B2396" s="4">
        <v>44926</v>
      </c>
      <c r="C2396" s="3" t="s">
        <v>1136</v>
      </c>
      <c r="D2396" s="3" t="s">
        <v>1479</v>
      </c>
      <c r="E2396" s="3" t="s">
        <v>1072</v>
      </c>
      <c r="F2396" s="3">
        <v>177.33</v>
      </c>
      <c r="G2396" s="3">
        <v>1518.09</v>
      </c>
    </row>
    <row r="2397" spans="1:7" x14ac:dyDescent="0.2">
      <c r="A2397" s="3" t="s">
        <v>1040</v>
      </c>
      <c r="B2397" s="4">
        <v>44926</v>
      </c>
      <c r="C2397" s="3" t="s">
        <v>1136</v>
      </c>
      <c r="D2397" s="3" t="s">
        <v>1334</v>
      </c>
      <c r="E2397" s="3" t="s">
        <v>1112</v>
      </c>
      <c r="F2397" s="3">
        <v>0</v>
      </c>
      <c r="G2397" s="3">
        <v>9013.48</v>
      </c>
    </row>
    <row r="2398" spans="1:7" x14ac:dyDescent="0.2">
      <c r="A2398" s="3" t="s">
        <v>1037</v>
      </c>
      <c r="B2398" s="4">
        <v>44926</v>
      </c>
      <c r="C2398" s="3" t="s">
        <v>1136</v>
      </c>
      <c r="D2398" s="3" t="s">
        <v>1181</v>
      </c>
      <c r="E2398" s="3" t="s">
        <v>1118</v>
      </c>
      <c r="F2398" s="3">
        <v>665.19</v>
      </c>
      <c r="G2398" s="3">
        <v>4921.03</v>
      </c>
    </row>
    <row r="2399" spans="1:7" x14ac:dyDescent="0.2">
      <c r="A2399" s="3" t="s">
        <v>1040</v>
      </c>
      <c r="B2399" s="4">
        <v>44926</v>
      </c>
      <c r="C2399" s="3" t="s">
        <v>1136</v>
      </c>
      <c r="D2399" s="3" t="s">
        <v>1335</v>
      </c>
      <c r="E2399" s="3" t="s">
        <v>1115</v>
      </c>
      <c r="F2399" s="3">
        <v>0</v>
      </c>
      <c r="G2399" s="3">
        <v>6800</v>
      </c>
    </row>
    <row r="2400" spans="1:7" x14ac:dyDescent="0.2">
      <c r="A2400" s="3" t="s">
        <v>1040</v>
      </c>
      <c r="B2400" s="4">
        <v>44926</v>
      </c>
      <c r="C2400" s="3" t="s">
        <v>1136</v>
      </c>
      <c r="D2400" s="3" t="s">
        <v>1336</v>
      </c>
      <c r="E2400" s="3" t="s">
        <v>1092</v>
      </c>
      <c r="F2400" s="3">
        <v>0</v>
      </c>
      <c r="G2400" s="3">
        <v>4770.66</v>
      </c>
    </row>
    <row r="2401" spans="1:7" x14ac:dyDescent="0.2">
      <c r="A2401" s="3" t="s">
        <v>1040</v>
      </c>
      <c r="B2401" s="4">
        <v>44926</v>
      </c>
      <c r="C2401" s="3" t="s">
        <v>1136</v>
      </c>
      <c r="D2401" s="3" t="s">
        <v>1337</v>
      </c>
      <c r="E2401" s="3" t="s">
        <v>1067</v>
      </c>
      <c r="F2401" s="3">
        <v>0</v>
      </c>
      <c r="G2401" s="3">
        <v>526.32000000000005</v>
      </c>
    </row>
    <row r="2402" spans="1:7" x14ac:dyDescent="0.2">
      <c r="A2402" s="3" t="s">
        <v>1040</v>
      </c>
      <c r="B2402" s="4">
        <v>44926</v>
      </c>
      <c r="C2402" s="3" t="s">
        <v>1136</v>
      </c>
      <c r="D2402" s="3" t="s">
        <v>1338</v>
      </c>
      <c r="E2402" s="3" t="s">
        <v>1097</v>
      </c>
      <c r="F2402" s="3">
        <v>686</v>
      </c>
      <c r="G2402" s="3">
        <v>6080</v>
      </c>
    </row>
    <row r="2403" spans="1:7" x14ac:dyDescent="0.2">
      <c r="A2403" s="3" t="s">
        <v>1040</v>
      </c>
      <c r="B2403" s="4">
        <v>44926</v>
      </c>
      <c r="C2403" s="3" t="s">
        <v>1136</v>
      </c>
      <c r="D2403" s="3" t="s">
        <v>1340</v>
      </c>
      <c r="E2403" s="3" t="s">
        <v>1126</v>
      </c>
      <c r="F2403" s="3">
        <v>600</v>
      </c>
      <c r="G2403" s="3">
        <v>6000</v>
      </c>
    </row>
    <row r="2404" spans="1:7" x14ac:dyDescent="0.2">
      <c r="A2404" s="3" t="s">
        <v>1040</v>
      </c>
      <c r="B2404" s="4">
        <v>44926</v>
      </c>
      <c r="C2404" s="3" t="s">
        <v>1136</v>
      </c>
      <c r="D2404" s="3" t="s">
        <v>1341</v>
      </c>
      <c r="E2404" s="3" t="s">
        <v>1060</v>
      </c>
      <c r="F2404" s="3">
        <v>484</v>
      </c>
      <c r="G2404" s="3">
        <v>4286.6000000000004</v>
      </c>
    </row>
    <row r="2405" spans="1:7" x14ac:dyDescent="0.2">
      <c r="A2405" s="3" t="s">
        <v>1040</v>
      </c>
      <c r="B2405" s="4">
        <v>44926</v>
      </c>
      <c r="C2405" s="3" t="s">
        <v>1136</v>
      </c>
      <c r="D2405" s="3" t="s">
        <v>1458</v>
      </c>
      <c r="E2405" s="3" t="s">
        <v>1459</v>
      </c>
      <c r="F2405" s="3">
        <v>0</v>
      </c>
      <c r="G2405" s="3">
        <v>13765</v>
      </c>
    </row>
    <row r="2406" spans="1:7" x14ac:dyDescent="0.2">
      <c r="A2406" s="3" t="s">
        <v>1037</v>
      </c>
      <c r="B2406" s="4">
        <v>44926</v>
      </c>
      <c r="C2406" s="3" t="s">
        <v>1136</v>
      </c>
      <c r="D2406" s="3" t="s">
        <v>1200</v>
      </c>
      <c r="E2406" s="3" t="s">
        <v>1073</v>
      </c>
      <c r="F2406" s="3">
        <v>600</v>
      </c>
      <c r="G2406" s="3">
        <v>6000</v>
      </c>
    </row>
    <row r="2407" spans="1:7" x14ac:dyDescent="0.2">
      <c r="A2407" s="3" t="s">
        <v>1042</v>
      </c>
      <c r="B2407" s="4">
        <v>44926</v>
      </c>
      <c r="C2407" s="3" t="s">
        <v>1136</v>
      </c>
      <c r="D2407" s="3" t="s">
        <v>1200</v>
      </c>
      <c r="E2407" s="3" t="s">
        <v>1073</v>
      </c>
      <c r="F2407" s="3">
        <v>600</v>
      </c>
      <c r="G2407" s="3">
        <v>9600</v>
      </c>
    </row>
    <row r="2408" spans="1:7" x14ac:dyDescent="0.2">
      <c r="A2408" s="3" t="s">
        <v>1037</v>
      </c>
      <c r="B2408" s="4">
        <v>44926</v>
      </c>
      <c r="C2408" s="3" t="s">
        <v>1136</v>
      </c>
      <c r="D2408" s="3" t="s">
        <v>1230</v>
      </c>
      <c r="E2408" s="3" t="s">
        <v>1095</v>
      </c>
      <c r="F2408" s="3">
        <v>0</v>
      </c>
      <c r="G2408" s="3">
        <v>788.43</v>
      </c>
    </row>
    <row r="2409" spans="1:7" x14ac:dyDescent="0.2">
      <c r="A2409" s="3" t="s">
        <v>1040</v>
      </c>
      <c r="B2409" s="4">
        <v>44926</v>
      </c>
      <c r="C2409" s="3" t="s">
        <v>1136</v>
      </c>
      <c r="D2409" s="3" t="s">
        <v>1342</v>
      </c>
      <c r="E2409" s="3" t="s">
        <v>1076</v>
      </c>
      <c r="F2409" s="3">
        <v>0</v>
      </c>
      <c r="G2409" s="3">
        <v>2500</v>
      </c>
    </row>
    <row r="2410" spans="1:7" x14ac:dyDescent="0.2">
      <c r="A2410" s="3" t="s">
        <v>1040</v>
      </c>
      <c r="B2410" s="4">
        <v>44926</v>
      </c>
      <c r="C2410" s="3" t="s">
        <v>1136</v>
      </c>
      <c r="D2410" s="3" t="s">
        <v>1344</v>
      </c>
      <c r="E2410" s="3" t="s">
        <v>1345</v>
      </c>
      <c r="F2410" s="3">
        <v>0</v>
      </c>
      <c r="G2410" s="3">
        <v>13.04</v>
      </c>
    </row>
    <row r="2411" spans="1:7" x14ac:dyDescent="0.2">
      <c r="A2411" s="3" t="s">
        <v>1040</v>
      </c>
      <c r="B2411" s="4">
        <v>44926</v>
      </c>
      <c r="C2411" s="3" t="s">
        <v>1136</v>
      </c>
      <c r="D2411" s="3" t="s">
        <v>1346</v>
      </c>
      <c r="E2411" s="3" t="s">
        <v>1111</v>
      </c>
      <c r="F2411" s="3">
        <v>23916.38</v>
      </c>
      <c r="G2411" s="3">
        <v>319356.68</v>
      </c>
    </row>
    <row r="2412" spans="1:7" x14ac:dyDescent="0.2">
      <c r="A2412" s="3" t="s">
        <v>1040</v>
      </c>
      <c r="B2412" s="4">
        <v>44926</v>
      </c>
      <c r="C2412" s="3" t="s">
        <v>1136</v>
      </c>
      <c r="D2412" s="3" t="s">
        <v>1347</v>
      </c>
      <c r="E2412" s="3" t="s">
        <v>1075</v>
      </c>
      <c r="F2412" s="3">
        <v>1953.67</v>
      </c>
      <c r="G2412" s="3">
        <v>23352.39</v>
      </c>
    </row>
    <row r="2413" spans="1:7" x14ac:dyDescent="0.2">
      <c r="A2413" s="3" t="s">
        <v>1040</v>
      </c>
      <c r="B2413" s="4">
        <v>44926</v>
      </c>
      <c r="C2413" s="3" t="s">
        <v>1136</v>
      </c>
      <c r="D2413" s="3" t="s">
        <v>1348</v>
      </c>
      <c r="E2413" s="3" t="s">
        <v>1093</v>
      </c>
      <c r="F2413" s="3">
        <v>1473.9</v>
      </c>
      <c r="G2413" s="3">
        <v>16938.61</v>
      </c>
    </row>
    <row r="2414" spans="1:7" x14ac:dyDescent="0.2">
      <c r="A2414" s="3" t="s">
        <v>1040</v>
      </c>
      <c r="B2414" s="4">
        <v>44926</v>
      </c>
      <c r="C2414" s="3" t="s">
        <v>1136</v>
      </c>
      <c r="D2414" s="3" t="s">
        <v>1349</v>
      </c>
      <c r="E2414" s="3" t="s">
        <v>1098</v>
      </c>
      <c r="F2414" s="3">
        <v>1473.9</v>
      </c>
      <c r="G2414" s="3">
        <v>16938.61</v>
      </c>
    </row>
    <row r="2415" spans="1:7" x14ac:dyDescent="0.2">
      <c r="A2415" s="3" t="s">
        <v>1040</v>
      </c>
      <c r="B2415" s="4">
        <v>44926</v>
      </c>
      <c r="C2415" s="3" t="s">
        <v>1136</v>
      </c>
      <c r="D2415" s="3" t="s">
        <v>1426</v>
      </c>
      <c r="E2415" s="3" t="s">
        <v>1081</v>
      </c>
      <c r="F2415" s="3">
        <v>5034</v>
      </c>
      <c r="G2415" s="3">
        <v>71031.64</v>
      </c>
    </row>
    <row r="2416" spans="1:7" x14ac:dyDescent="0.2">
      <c r="A2416" s="3" t="s">
        <v>1040</v>
      </c>
      <c r="B2416" s="4">
        <v>44926</v>
      </c>
      <c r="C2416" s="3" t="s">
        <v>1136</v>
      </c>
      <c r="D2416" s="3" t="s">
        <v>1427</v>
      </c>
      <c r="E2416" s="3" t="s">
        <v>1107</v>
      </c>
      <c r="F2416" s="3">
        <v>1775.25</v>
      </c>
      <c r="G2416" s="3">
        <v>23849.05</v>
      </c>
    </row>
    <row r="2417" spans="1:7" x14ac:dyDescent="0.2">
      <c r="A2417" s="3" t="s">
        <v>1037</v>
      </c>
      <c r="B2417" s="4">
        <v>44926</v>
      </c>
      <c r="C2417" s="3" t="s">
        <v>1140</v>
      </c>
      <c r="D2417" s="3" t="s">
        <v>1141</v>
      </c>
      <c r="E2417" s="3" t="s">
        <v>1142</v>
      </c>
      <c r="F2417" s="3">
        <v>0</v>
      </c>
      <c r="G2417" s="3">
        <v>-100</v>
      </c>
    </row>
    <row r="2418" spans="1:7" x14ac:dyDescent="0.2">
      <c r="A2418" s="3" t="s">
        <v>1040</v>
      </c>
      <c r="B2418" s="4">
        <v>44926</v>
      </c>
      <c r="C2418" s="3" t="s">
        <v>1140</v>
      </c>
      <c r="D2418" s="3" t="s">
        <v>1350</v>
      </c>
      <c r="E2418" s="3" t="s">
        <v>1351</v>
      </c>
      <c r="F2418" s="3">
        <v>0</v>
      </c>
      <c r="G2418" s="3">
        <v>-120</v>
      </c>
    </row>
    <row r="2419" spans="1:7" x14ac:dyDescent="0.2">
      <c r="A2419" s="3" t="s">
        <v>1040</v>
      </c>
      <c r="B2419" s="4">
        <v>44926</v>
      </c>
      <c r="C2419" s="3" t="s">
        <v>1140</v>
      </c>
      <c r="D2419" s="3" t="s">
        <v>1352</v>
      </c>
      <c r="E2419" s="3" t="s">
        <v>1353</v>
      </c>
      <c r="F2419" s="3">
        <v>0</v>
      </c>
      <c r="G2419" s="3">
        <v>247347.05</v>
      </c>
    </row>
    <row r="2420" spans="1:7" x14ac:dyDescent="0.2">
      <c r="A2420" s="3" t="s">
        <v>1037</v>
      </c>
      <c r="B2420" s="4">
        <v>44926</v>
      </c>
      <c r="C2420" s="3" t="s">
        <v>1140</v>
      </c>
      <c r="D2420" s="3" t="s">
        <v>1352</v>
      </c>
      <c r="E2420" s="3" t="s">
        <v>1353</v>
      </c>
      <c r="F2420" s="3">
        <v>0</v>
      </c>
      <c r="G2420" s="3">
        <v>-17080353.050000001</v>
      </c>
    </row>
    <row r="2421" spans="1:7" x14ac:dyDescent="0.2">
      <c r="A2421" s="3" t="s">
        <v>1037</v>
      </c>
      <c r="B2421" s="4">
        <v>44926</v>
      </c>
      <c r="C2421" s="3" t="s">
        <v>1148</v>
      </c>
      <c r="D2421" s="3" t="s">
        <v>1209</v>
      </c>
      <c r="E2421" s="3" t="s">
        <v>1210</v>
      </c>
      <c r="F2421" s="3">
        <v>0</v>
      </c>
      <c r="G2421" s="3">
        <v>17562360.850000001</v>
      </c>
    </row>
    <row r="2422" spans="1:7" x14ac:dyDescent="0.2">
      <c r="A2422" s="3" t="s">
        <v>1040</v>
      </c>
      <c r="B2422" s="4">
        <v>44926</v>
      </c>
      <c r="C2422" s="3" t="s">
        <v>1148</v>
      </c>
      <c r="D2422" s="3" t="s">
        <v>1451</v>
      </c>
      <c r="E2422" s="3" t="s">
        <v>1145</v>
      </c>
      <c r="F2422" s="3">
        <v>225000</v>
      </c>
      <c r="G2422" s="3">
        <v>6796187.4000000004</v>
      </c>
    </row>
    <row r="2423" spans="1:7" x14ac:dyDescent="0.2">
      <c r="A2423" s="3" t="s">
        <v>1040</v>
      </c>
      <c r="B2423" s="4">
        <v>44926</v>
      </c>
      <c r="C2423" s="3" t="s">
        <v>1148</v>
      </c>
      <c r="D2423" s="3" t="s">
        <v>1358</v>
      </c>
      <c r="E2423" s="3" t="s">
        <v>1359</v>
      </c>
      <c r="F2423" s="3">
        <v>-271000</v>
      </c>
      <c r="G2423" s="3">
        <v>-271000</v>
      </c>
    </row>
    <row r="2424" spans="1:7" x14ac:dyDescent="0.2">
      <c r="A2424" s="3" t="s">
        <v>1040</v>
      </c>
      <c r="B2424" s="4">
        <v>44926</v>
      </c>
      <c r="C2424" s="3" t="s">
        <v>1148</v>
      </c>
      <c r="D2424" s="3" t="s">
        <v>1362</v>
      </c>
      <c r="E2424" s="3" t="s">
        <v>1224</v>
      </c>
      <c r="F2424" s="3">
        <v>600</v>
      </c>
      <c r="G2424" s="3">
        <v>600</v>
      </c>
    </row>
    <row r="2425" spans="1:7" x14ac:dyDescent="0.2">
      <c r="A2425" s="3" t="s">
        <v>1040</v>
      </c>
      <c r="B2425" s="4">
        <v>44926</v>
      </c>
      <c r="C2425" s="3" t="s">
        <v>1148</v>
      </c>
      <c r="D2425" s="3" t="s">
        <v>1363</v>
      </c>
      <c r="E2425" s="3" t="s">
        <v>1364</v>
      </c>
      <c r="F2425" s="3">
        <v>0</v>
      </c>
      <c r="G2425" s="3">
        <v>-8226138.5</v>
      </c>
    </row>
    <row r="2426" spans="1:7" x14ac:dyDescent="0.2">
      <c r="A2426" s="3" t="s">
        <v>1040</v>
      </c>
      <c r="B2426" s="4">
        <v>44926</v>
      </c>
      <c r="C2426" s="3" t="s">
        <v>1148</v>
      </c>
      <c r="D2426" s="3" t="s">
        <v>1365</v>
      </c>
      <c r="E2426" s="3" t="s">
        <v>1366</v>
      </c>
      <c r="F2426" s="3">
        <v>600</v>
      </c>
      <c r="G2426" s="3">
        <v>600</v>
      </c>
    </row>
    <row r="2427" spans="1:7" x14ac:dyDescent="0.2">
      <c r="A2427" s="3" t="s">
        <v>1040</v>
      </c>
      <c r="B2427" s="4">
        <v>44926</v>
      </c>
      <c r="C2427" s="3" t="s">
        <v>1148</v>
      </c>
      <c r="D2427" s="3" t="s">
        <v>1480</v>
      </c>
      <c r="E2427" s="3" t="s">
        <v>1481</v>
      </c>
      <c r="F2427" s="3">
        <v>4692000</v>
      </c>
      <c r="G2427" s="3">
        <v>6059000</v>
      </c>
    </row>
    <row r="2428" spans="1:7" x14ac:dyDescent="0.2">
      <c r="A2428" s="3" t="s">
        <v>1040</v>
      </c>
      <c r="B2428" s="4">
        <v>44926</v>
      </c>
      <c r="C2428" s="3" t="s">
        <v>1148</v>
      </c>
      <c r="D2428" s="3" t="s">
        <v>1367</v>
      </c>
      <c r="E2428" s="3" t="s">
        <v>1368</v>
      </c>
      <c r="F2428" s="3">
        <v>-120000</v>
      </c>
      <c r="G2428" s="3">
        <v>-120000</v>
      </c>
    </row>
    <row r="2429" spans="1:7" x14ac:dyDescent="0.2">
      <c r="A2429" s="3" t="s">
        <v>1042</v>
      </c>
      <c r="B2429" s="4">
        <v>44926</v>
      </c>
      <c r="C2429" s="3" t="s">
        <v>1143</v>
      </c>
      <c r="D2429" s="3" t="s">
        <v>1460</v>
      </c>
      <c r="E2429" s="3" t="s">
        <v>1461</v>
      </c>
      <c r="F2429" s="3">
        <v>-269534.38</v>
      </c>
      <c r="G2429" s="3">
        <v>-2299447.39</v>
      </c>
    </row>
    <row r="2430" spans="1:7" x14ac:dyDescent="0.2">
      <c r="A2430" s="3" t="s">
        <v>1037</v>
      </c>
      <c r="B2430" s="4">
        <v>44926</v>
      </c>
      <c r="C2430" s="3" t="s">
        <v>1143</v>
      </c>
      <c r="D2430" s="3" t="s">
        <v>1146</v>
      </c>
      <c r="E2430" s="3" t="s">
        <v>1147</v>
      </c>
      <c r="F2430" s="3">
        <v>0</v>
      </c>
      <c r="G2430" s="3">
        <v>8226138.5</v>
      </c>
    </row>
    <row r="2431" spans="1:7" x14ac:dyDescent="0.2">
      <c r="A2431" s="3" t="s">
        <v>1037</v>
      </c>
      <c r="B2431" s="4">
        <v>44926</v>
      </c>
      <c r="C2431" s="3" t="s">
        <v>1143</v>
      </c>
      <c r="D2431" s="3" t="s">
        <v>1201</v>
      </c>
      <c r="E2431" s="3" t="s">
        <v>1202</v>
      </c>
      <c r="F2431" s="3">
        <v>-60000</v>
      </c>
      <c r="G2431" s="3">
        <v>-60000</v>
      </c>
    </row>
    <row r="2432" spans="1:7" x14ac:dyDescent="0.2">
      <c r="A2432" s="3" t="s">
        <v>1037</v>
      </c>
      <c r="B2432" s="4">
        <v>44926</v>
      </c>
      <c r="C2432" s="3" t="s">
        <v>1143</v>
      </c>
      <c r="D2432" s="3" t="s">
        <v>1462</v>
      </c>
      <c r="E2432" s="3" t="s">
        <v>1463</v>
      </c>
      <c r="F2432" s="3">
        <v>6186594.5499999998</v>
      </c>
      <c r="G2432" s="3">
        <v>8216507.5599999996</v>
      </c>
    </row>
    <row r="2433" spans="1:7" x14ac:dyDescent="0.2">
      <c r="A2433" s="3" t="s">
        <v>1040</v>
      </c>
      <c r="B2433" s="4">
        <v>44926</v>
      </c>
      <c r="C2433" s="3" t="s">
        <v>1143</v>
      </c>
      <c r="D2433" s="3" t="s">
        <v>1373</v>
      </c>
      <c r="E2433" s="3" t="s">
        <v>1374</v>
      </c>
      <c r="F2433" s="3">
        <v>5233.24</v>
      </c>
      <c r="G2433" s="3">
        <v>52131.199999999997</v>
      </c>
    </row>
    <row r="2434" spans="1:7" x14ac:dyDescent="0.2">
      <c r="A2434" s="3" t="s">
        <v>1040</v>
      </c>
      <c r="B2434" s="4">
        <v>44926</v>
      </c>
      <c r="C2434" s="3" t="s">
        <v>1143</v>
      </c>
      <c r="D2434" s="3" t="s">
        <v>1375</v>
      </c>
      <c r="E2434" s="3" t="s">
        <v>1376</v>
      </c>
      <c r="F2434" s="3">
        <v>0</v>
      </c>
      <c r="G2434" s="3">
        <v>-58920.1</v>
      </c>
    </row>
    <row r="2435" spans="1:7" x14ac:dyDescent="0.2">
      <c r="A2435" s="3" t="s">
        <v>1040</v>
      </c>
      <c r="B2435" s="4">
        <v>44926</v>
      </c>
      <c r="C2435" s="3" t="s">
        <v>1148</v>
      </c>
      <c r="D2435" s="3" t="s">
        <v>1377</v>
      </c>
      <c r="E2435" s="3" t="s">
        <v>1378</v>
      </c>
      <c r="F2435" s="3">
        <v>0</v>
      </c>
      <c r="G2435" s="3">
        <v>216064.1</v>
      </c>
    </row>
    <row r="2436" spans="1:7" x14ac:dyDescent="0.2">
      <c r="A2436" s="3" t="s">
        <v>1040</v>
      </c>
      <c r="B2436" s="4">
        <v>44926</v>
      </c>
      <c r="C2436" s="3" t="s">
        <v>1148</v>
      </c>
      <c r="D2436" s="3" t="s">
        <v>1379</v>
      </c>
      <c r="E2436" s="3" t="s">
        <v>1380</v>
      </c>
      <c r="F2436" s="3">
        <v>0</v>
      </c>
      <c r="G2436" s="3">
        <v>-216063.1</v>
      </c>
    </row>
    <row r="2437" spans="1:7" x14ac:dyDescent="0.2">
      <c r="A2437" s="3" t="s">
        <v>1040</v>
      </c>
      <c r="B2437" s="4">
        <v>44926</v>
      </c>
      <c r="C2437" s="3" t="s">
        <v>1148</v>
      </c>
      <c r="D2437" s="3" t="s">
        <v>1381</v>
      </c>
      <c r="E2437" s="3" t="s">
        <v>1382</v>
      </c>
      <c r="F2437" s="3">
        <v>0</v>
      </c>
      <c r="G2437" s="3">
        <v>92100.13</v>
      </c>
    </row>
    <row r="2438" spans="1:7" x14ac:dyDescent="0.2">
      <c r="A2438" s="3" t="s">
        <v>1040</v>
      </c>
      <c r="B2438" s="4">
        <v>44926</v>
      </c>
      <c r="C2438" s="3" t="s">
        <v>1148</v>
      </c>
      <c r="D2438" s="3" t="s">
        <v>1383</v>
      </c>
      <c r="E2438" s="3" t="s">
        <v>1384</v>
      </c>
      <c r="F2438" s="3">
        <v>-2165.83</v>
      </c>
      <c r="G2438" s="3">
        <v>-38591.300000000003</v>
      </c>
    </row>
    <row r="2439" spans="1:7" x14ac:dyDescent="0.2">
      <c r="A2439" s="3" t="s">
        <v>1040</v>
      </c>
      <c r="B2439" s="4">
        <v>44926</v>
      </c>
      <c r="C2439" s="3" t="s">
        <v>1148</v>
      </c>
      <c r="D2439" s="3" t="s">
        <v>1430</v>
      </c>
      <c r="E2439" s="3" t="s">
        <v>1431</v>
      </c>
      <c r="F2439" s="3">
        <v>0</v>
      </c>
      <c r="G2439" s="3">
        <v>37955.300000000003</v>
      </c>
    </row>
    <row r="2440" spans="1:7" x14ac:dyDescent="0.2">
      <c r="A2440" s="3" t="s">
        <v>1040</v>
      </c>
      <c r="B2440" s="4">
        <v>44926</v>
      </c>
      <c r="C2440" s="3" t="s">
        <v>1148</v>
      </c>
      <c r="D2440" s="3" t="s">
        <v>1452</v>
      </c>
      <c r="E2440" s="3" t="s">
        <v>1453</v>
      </c>
      <c r="F2440" s="3">
        <v>-547.67999999999995</v>
      </c>
      <c r="G2440" s="3">
        <v>-4799.22</v>
      </c>
    </row>
    <row r="2441" spans="1:7" x14ac:dyDescent="0.2">
      <c r="A2441" s="3" t="s">
        <v>1040</v>
      </c>
      <c r="B2441" s="4">
        <v>44926</v>
      </c>
      <c r="C2441" s="3" t="s">
        <v>1148</v>
      </c>
      <c r="D2441" s="3" t="s">
        <v>1385</v>
      </c>
      <c r="E2441" s="3" t="s">
        <v>1386</v>
      </c>
      <c r="F2441" s="3">
        <v>0</v>
      </c>
      <c r="G2441" s="3">
        <v>11600</v>
      </c>
    </row>
    <row r="2442" spans="1:7" x14ac:dyDescent="0.2">
      <c r="A2442" s="3" t="s">
        <v>1040</v>
      </c>
      <c r="B2442" s="4">
        <v>44926</v>
      </c>
      <c r="C2442" s="3" t="s">
        <v>1148</v>
      </c>
      <c r="D2442" s="3" t="s">
        <v>1387</v>
      </c>
      <c r="E2442" s="3" t="s">
        <v>1388</v>
      </c>
      <c r="F2442" s="3">
        <v>-193.33</v>
      </c>
      <c r="G2442" s="3">
        <v>-2738.89</v>
      </c>
    </row>
    <row r="2443" spans="1:7" x14ac:dyDescent="0.2">
      <c r="A2443" s="3" t="s">
        <v>1037</v>
      </c>
      <c r="B2443" s="4">
        <v>44926</v>
      </c>
      <c r="C2443" s="3" t="s">
        <v>1148</v>
      </c>
      <c r="D2443" s="3" t="s">
        <v>1389</v>
      </c>
      <c r="E2443" s="3" t="s">
        <v>1390</v>
      </c>
      <c r="F2443" s="3">
        <v>0</v>
      </c>
      <c r="G2443" s="3">
        <v>874505.75</v>
      </c>
    </row>
    <row r="2444" spans="1:7" x14ac:dyDescent="0.2">
      <c r="A2444" s="3" t="s">
        <v>1042</v>
      </c>
      <c r="B2444" s="4">
        <v>44926</v>
      </c>
      <c r="C2444" s="3" t="s">
        <v>1148</v>
      </c>
      <c r="D2444" s="3" t="s">
        <v>1389</v>
      </c>
      <c r="E2444" s="3" t="s">
        <v>1501</v>
      </c>
      <c r="F2444" s="3">
        <v>0</v>
      </c>
      <c r="G2444" s="3">
        <v>439254.75</v>
      </c>
    </row>
    <row r="2445" spans="1:7" x14ac:dyDescent="0.2">
      <c r="A2445" s="3" t="s">
        <v>1037</v>
      </c>
      <c r="B2445" s="4">
        <v>44926</v>
      </c>
      <c r="C2445" s="3" t="s">
        <v>1148</v>
      </c>
      <c r="D2445" s="3" t="s">
        <v>1182</v>
      </c>
      <c r="E2445" s="3" t="s">
        <v>1183</v>
      </c>
      <c r="F2445" s="3">
        <v>0</v>
      </c>
      <c r="G2445" s="3">
        <v>26200000</v>
      </c>
    </row>
    <row r="2446" spans="1:7" x14ac:dyDescent="0.2">
      <c r="A2446" s="3" t="s">
        <v>1037</v>
      </c>
      <c r="B2446" s="4">
        <v>44926</v>
      </c>
      <c r="C2446" s="3" t="s">
        <v>1148</v>
      </c>
      <c r="D2446" s="3" t="s">
        <v>1184</v>
      </c>
      <c r="E2446" s="3" t="s">
        <v>1185</v>
      </c>
      <c r="F2446" s="3">
        <v>0</v>
      </c>
      <c r="G2446" s="3">
        <v>68427</v>
      </c>
    </row>
    <row r="2447" spans="1:7" x14ac:dyDescent="0.2">
      <c r="A2447" s="3" t="s">
        <v>1037</v>
      </c>
      <c r="B2447" s="4">
        <v>44926</v>
      </c>
      <c r="C2447" s="3" t="s">
        <v>1148</v>
      </c>
      <c r="D2447" s="3" t="s">
        <v>1186</v>
      </c>
      <c r="E2447" s="3" t="s">
        <v>1187</v>
      </c>
      <c r="F2447" s="3">
        <v>0</v>
      </c>
      <c r="G2447" s="3">
        <v>103812</v>
      </c>
    </row>
    <row r="2448" spans="1:7" x14ac:dyDescent="0.2">
      <c r="A2448" s="3" t="s">
        <v>1037</v>
      </c>
      <c r="B2448" s="4">
        <v>44926</v>
      </c>
      <c r="C2448" s="3" t="s">
        <v>1148</v>
      </c>
      <c r="D2448" s="3" t="s">
        <v>1165</v>
      </c>
      <c r="E2448" s="3" t="s">
        <v>1166</v>
      </c>
      <c r="F2448" s="3">
        <v>2500</v>
      </c>
      <c r="G2448" s="3">
        <v>847438</v>
      </c>
    </row>
    <row r="2449" spans="1:7" x14ac:dyDescent="0.2">
      <c r="A2449" s="3" t="s">
        <v>1042</v>
      </c>
      <c r="B2449" s="4">
        <v>44926</v>
      </c>
      <c r="C2449" s="3" t="s">
        <v>1148</v>
      </c>
      <c r="D2449" s="3" t="s">
        <v>1165</v>
      </c>
      <c r="E2449" s="3" t="s">
        <v>1518</v>
      </c>
      <c r="F2449" s="3">
        <v>0</v>
      </c>
      <c r="G2449" s="3">
        <v>398921</v>
      </c>
    </row>
    <row r="2450" spans="1:7" x14ac:dyDescent="0.2">
      <c r="A2450" s="3" t="s">
        <v>1037</v>
      </c>
      <c r="B2450" s="4">
        <v>44926</v>
      </c>
      <c r="C2450" s="3" t="s">
        <v>1148</v>
      </c>
      <c r="D2450" s="3" t="s">
        <v>1464</v>
      </c>
      <c r="E2450" s="3" t="s">
        <v>1465</v>
      </c>
      <c r="F2450" s="3">
        <v>12250</v>
      </c>
      <c r="G2450" s="3">
        <v>132500</v>
      </c>
    </row>
    <row r="2451" spans="1:7" x14ac:dyDescent="0.2">
      <c r="A2451" s="3" t="s">
        <v>1037</v>
      </c>
      <c r="B2451" s="4">
        <v>44926</v>
      </c>
      <c r="C2451" s="3" t="s">
        <v>1148</v>
      </c>
      <c r="D2451" s="3" t="s">
        <v>1149</v>
      </c>
      <c r="E2451" s="3" t="s">
        <v>1150</v>
      </c>
      <c r="F2451" s="3">
        <v>430000</v>
      </c>
      <c r="G2451" s="3">
        <v>8557641.8000000007</v>
      </c>
    </row>
    <row r="2452" spans="1:7" x14ac:dyDescent="0.2">
      <c r="A2452" s="3" t="s">
        <v>1037</v>
      </c>
      <c r="B2452" s="4">
        <v>44926</v>
      </c>
      <c r="C2452" s="3" t="s">
        <v>1148</v>
      </c>
      <c r="D2452" s="3" t="s">
        <v>1231</v>
      </c>
      <c r="E2452" s="3" t="s">
        <v>1232</v>
      </c>
      <c r="F2452" s="3">
        <v>0</v>
      </c>
      <c r="G2452" s="3">
        <v>13807.78</v>
      </c>
    </row>
    <row r="2453" spans="1:7" x14ac:dyDescent="0.2">
      <c r="A2453" s="3" t="s">
        <v>1037</v>
      </c>
      <c r="B2453" s="4">
        <v>44926</v>
      </c>
      <c r="C2453" s="3" t="s">
        <v>1148</v>
      </c>
      <c r="D2453" s="3" t="s">
        <v>1170</v>
      </c>
      <c r="E2453" s="3" t="s">
        <v>1171</v>
      </c>
      <c r="F2453" s="3">
        <v>0</v>
      </c>
      <c r="G2453" s="3">
        <v>152123.09</v>
      </c>
    </row>
    <row r="2454" spans="1:7" x14ac:dyDescent="0.2">
      <c r="A2454" s="3" t="s">
        <v>1042</v>
      </c>
      <c r="B2454" s="4">
        <v>44926</v>
      </c>
      <c r="C2454" s="3" t="s">
        <v>1148</v>
      </c>
      <c r="D2454" s="3" t="s">
        <v>1170</v>
      </c>
      <c r="E2454" s="3" t="s">
        <v>1545</v>
      </c>
      <c r="F2454" s="3">
        <v>0</v>
      </c>
      <c r="G2454" s="3">
        <v>11650</v>
      </c>
    </row>
    <row r="2455" spans="1:7" x14ac:dyDescent="0.2">
      <c r="A2455" s="3" t="s">
        <v>1037</v>
      </c>
      <c r="B2455" s="4">
        <v>44926</v>
      </c>
      <c r="C2455" s="3" t="s">
        <v>1148</v>
      </c>
      <c r="D2455" s="3" t="s">
        <v>1172</v>
      </c>
      <c r="E2455" s="3" t="s">
        <v>1173</v>
      </c>
      <c r="F2455" s="3">
        <v>0</v>
      </c>
      <c r="G2455" s="3">
        <v>7500</v>
      </c>
    </row>
    <row r="2456" spans="1:7" x14ac:dyDescent="0.2">
      <c r="A2456" s="3" t="s">
        <v>1037</v>
      </c>
      <c r="B2456" s="4">
        <v>44926</v>
      </c>
      <c r="C2456" s="3" t="s">
        <v>1148</v>
      </c>
      <c r="D2456" s="3" t="s">
        <v>1167</v>
      </c>
      <c r="E2456" s="3" t="s">
        <v>1168</v>
      </c>
      <c r="F2456" s="3">
        <v>0</v>
      </c>
      <c r="G2456" s="3">
        <v>67400</v>
      </c>
    </row>
    <row r="2457" spans="1:7" x14ac:dyDescent="0.2">
      <c r="A2457" s="3" t="s">
        <v>1037</v>
      </c>
      <c r="B2457" s="4">
        <v>44926</v>
      </c>
      <c r="C2457" s="3" t="s">
        <v>1148</v>
      </c>
      <c r="D2457" s="3" t="s">
        <v>1454</v>
      </c>
      <c r="E2457" s="3" t="s">
        <v>1455</v>
      </c>
      <c r="F2457" s="3">
        <v>0</v>
      </c>
      <c r="G2457" s="3">
        <v>19200</v>
      </c>
    </row>
    <row r="2458" spans="1:7" x14ac:dyDescent="0.2">
      <c r="A2458" s="3" t="s">
        <v>1037</v>
      </c>
      <c r="B2458" s="4">
        <v>44926</v>
      </c>
      <c r="C2458" s="3" t="s">
        <v>1148</v>
      </c>
      <c r="D2458" s="3" t="s">
        <v>1188</v>
      </c>
      <c r="E2458" s="3" t="s">
        <v>1189</v>
      </c>
      <c r="F2458" s="3">
        <v>0</v>
      </c>
      <c r="G2458" s="3">
        <v>15175</v>
      </c>
    </row>
    <row r="2459" spans="1:7" x14ac:dyDescent="0.2">
      <c r="A2459" s="3" t="s">
        <v>1037</v>
      </c>
      <c r="B2459" s="4">
        <v>44926</v>
      </c>
      <c r="C2459" s="3" t="s">
        <v>1148</v>
      </c>
      <c r="D2459" s="3" t="s">
        <v>1466</v>
      </c>
      <c r="E2459" s="3" t="s">
        <v>1467</v>
      </c>
      <c r="F2459" s="3">
        <v>0</v>
      </c>
      <c r="G2459" s="3">
        <v>570856.07999999996</v>
      </c>
    </row>
    <row r="2460" spans="1:7" x14ac:dyDescent="0.2">
      <c r="A2460" s="3" t="s">
        <v>1037</v>
      </c>
      <c r="B2460" s="4">
        <v>44926</v>
      </c>
      <c r="C2460" s="3" t="s">
        <v>1148</v>
      </c>
      <c r="D2460" s="3" t="s">
        <v>1151</v>
      </c>
      <c r="E2460" s="3" t="s">
        <v>1152</v>
      </c>
      <c r="F2460" s="3">
        <v>4857562.08</v>
      </c>
      <c r="G2460" s="3">
        <v>48189453.100000001</v>
      </c>
    </row>
    <row r="2461" spans="1:7" x14ac:dyDescent="0.2">
      <c r="A2461" s="3" t="s">
        <v>1037</v>
      </c>
      <c r="B2461" s="4">
        <v>44926</v>
      </c>
      <c r="C2461" s="3" t="s">
        <v>1148</v>
      </c>
      <c r="D2461" s="3" t="s">
        <v>1190</v>
      </c>
      <c r="E2461" s="3" t="s">
        <v>1191</v>
      </c>
      <c r="F2461" s="3">
        <v>280000</v>
      </c>
      <c r="G2461" s="3">
        <v>3676905</v>
      </c>
    </row>
    <row r="2462" spans="1:7" x14ac:dyDescent="0.2">
      <c r="A2462" s="3" t="s">
        <v>1037</v>
      </c>
      <c r="B2462" s="4">
        <v>44926</v>
      </c>
      <c r="C2462" s="3" t="s">
        <v>1148</v>
      </c>
      <c r="D2462" s="3" t="s">
        <v>1203</v>
      </c>
      <c r="E2462" s="3" t="s">
        <v>1204</v>
      </c>
      <c r="F2462" s="3">
        <v>0</v>
      </c>
      <c r="G2462" s="3">
        <v>782608.07</v>
      </c>
    </row>
    <row r="2463" spans="1:7" x14ac:dyDescent="0.2">
      <c r="A2463" s="3" t="s">
        <v>1037</v>
      </c>
      <c r="B2463" s="4">
        <v>44926</v>
      </c>
      <c r="C2463" s="3" t="s">
        <v>1148</v>
      </c>
      <c r="D2463" s="3" t="s">
        <v>1174</v>
      </c>
      <c r="E2463" s="3" t="s">
        <v>1175</v>
      </c>
      <c r="F2463" s="3">
        <v>0</v>
      </c>
      <c r="G2463" s="3">
        <v>166550</v>
      </c>
    </row>
    <row r="2464" spans="1:7" x14ac:dyDescent="0.2">
      <c r="A2464" s="3" t="s">
        <v>1037</v>
      </c>
      <c r="B2464" s="4">
        <v>44926</v>
      </c>
      <c r="C2464" s="3" t="s">
        <v>1148</v>
      </c>
      <c r="D2464" s="3" t="s">
        <v>1176</v>
      </c>
      <c r="E2464" s="3" t="s">
        <v>1177</v>
      </c>
      <c r="F2464" s="3">
        <v>0</v>
      </c>
      <c r="G2464" s="3">
        <v>45000</v>
      </c>
    </row>
    <row r="2465" spans="1:7" x14ac:dyDescent="0.2">
      <c r="A2465" s="3" t="s">
        <v>1037</v>
      </c>
      <c r="B2465" s="4">
        <v>44926</v>
      </c>
      <c r="C2465" s="3" t="s">
        <v>1148</v>
      </c>
      <c r="D2465" s="3" t="s">
        <v>1227</v>
      </c>
      <c r="E2465" s="3" t="s">
        <v>1228</v>
      </c>
      <c r="F2465" s="3">
        <v>6000</v>
      </c>
      <c r="G2465" s="3">
        <v>119000</v>
      </c>
    </row>
    <row r="2466" spans="1:7" x14ac:dyDescent="0.2">
      <c r="A2466" s="3" t="s">
        <v>1042</v>
      </c>
      <c r="B2466" s="4">
        <v>44926</v>
      </c>
      <c r="C2466" s="3" t="s">
        <v>1148</v>
      </c>
      <c r="D2466" s="3" t="s">
        <v>1546</v>
      </c>
      <c r="E2466" s="3" t="s">
        <v>1547</v>
      </c>
      <c r="F2466" s="3">
        <v>0</v>
      </c>
      <c r="G2466" s="3">
        <v>66190.11</v>
      </c>
    </row>
    <row r="2467" spans="1:7" x14ac:dyDescent="0.2">
      <c r="A2467" s="3" t="s">
        <v>1037</v>
      </c>
      <c r="B2467" s="4">
        <v>44926</v>
      </c>
      <c r="C2467" s="3" t="s">
        <v>1148</v>
      </c>
      <c r="D2467" s="3" t="s">
        <v>1233</v>
      </c>
      <c r="E2467" s="3" t="s">
        <v>1234</v>
      </c>
      <c r="F2467" s="3">
        <v>0</v>
      </c>
      <c r="G2467" s="3">
        <v>1021325.63</v>
      </c>
    </row>
    <row r="2468" spans="1:7" x14ac:dyDescent="0.2">
      <c r="A2468" s="3" t="s">
        <v>1042</v>
      </c>
      <c r="B2468" s="4">
        <v>44926</v>
      </c>
      <c r="C2468" s="3" t="s">
        <v>1148</v>
      </c>
      <c r="D2468" s="3" t="s">
        <v>1233</v>
      </c>
      <c r="E2468" s="3" t="s">
        <v>1486</v>
      </c>
      <c r="F2468" s="3">
        <v>0</v>
      </c>
      <c r="G2468" s="3">
        <v>1238365.93</v>
      </c>
    </row>
    <row r="2469" spans="1:7" x14ac:dyDescent="0.2">
      <c r="A2469" s="3" t="s">
        <v>1037</v>
      </c>
      <c r="B2469" s="4">
        <v>44926</v>
      </c>
      <c r="C2469" s="3" t="s">
        <v>1148</v>
      </c>
      <c r="D2469" s="3" t="s">
        <v>1391</v>
      </c>
      <c r="E2469" s="3" t="s">
        <v>1392</v>
      </c>
      <c r="F2469" s="3">
        <v>0</v>
      </c>
      <c r="G2469" s="3">
        <v>622274.51</v>
      </c>
    </row>
    <row r="2470" spans="1:7" x14ac:dyDescent="0.2">
      <c r="A2470" s="3" t="s">
        <v>1042</v>
      </c>
      <c r="B2470" s="4">
        <v>44926</v>
      </c>
      <c r="C2470" s="3" t="s">
        <v>1148</v>
      </c>
      <c r="D2470" s="3" t="s">
        <v>1487</v>
      </c>
      <c r="E2470" s="3" t="s">
        <v>1519</v>
      </c>
      <c r="F2470" s="3">
        <v>3750</v>
      </c>
      <c r="G2470" s="3">
        <v>15780</v>
      </c>
    </row>
    <row r="2471" spans="1:7" x14ac:dyDescent="0.2">
      <c r="A2471" s="3" t="s">
        <v>1037</v>
      </c>
      <c r="B2471" s="4">
        <v>44926</v>
      </c>
      <c r="C2471" s="3" t="s">
        <v>1148</v>
      </c>
      <c r="D2471" s="3" t="s">
        <v>1487</v>
      </c>
      <c r="E2471" s="3" t="s">
        <v>1488</v>
      </c>
      <c r="F2471" s="3">
        <v>0</v>
      </c>
      <c r="G2471" s="3">
        <v>985049.68</v>
      </c>
    </row>
    <row r="2472" spans="1:7" x14ac:dyDescent="0.2">
      <c r="A2472" s="3" t="s">
        <v>1042</v>
      </c>
      <c r="B2472" s="4">
        <v>44926</v>
      </c>
      <c r="C2472" s="3" t="s">
        <v>1148</v>
      </c>
      <c r="D2472" s="3" t="s">
        <v>1489</v>
      </c>
      <c r="E2472" s="3" t="s">
        <v>1490</v>
      </c>
      <c r="F2472" s="3">
        <v>0</v>
      </c>
      <c r="G2472" s="3">
        <v>11800</v>
      </c>
    </row>
    <row r="2473" spans="1:7" x14ac:dyDescent="0.2">
      <c r="A2473" s="3" t="s">
        <v>1042</v>
      </c>
      <c r="B2473" s="4">
        <v>44926</v>
      </c>
      <c r="C2473" s="3" t="s">
        <v>1148</v>
      </c>
      <c r="D2473" s="3" t="s">
        <v>1502</v>
      </c>
      <c r="E2473" s="3" t="s">
        <v>1503</v>
      </c>
      <c r="F2473" s="3">
        <v>0</v>
      </c>
      <c r="G2473" s="3">
        <v>250000</v>
      </c>
    </row>
    <row r="2474" spans="1:7" x14ac:dyDescent="0.2">
      <c r="A2474" s="3" t="s">
        <v>1042</v>
      </c>
      <c r="B2474" s="4">
        <v>44926</v>
      </c>
      <c r="C2474" s="3" t="s">
        <v>1148</v>
      </c>
      <c r="D2474" s="3" t="s">
        <v>1578</v>
      </c>
      <c r="E2474" s="3" t="s">
        <v>1579</v>
      </c>
      <c r="F2474" s="3">
        <v>812587.84</v>
      </c>
      <c r="G2474" s="3">
        <v>812587.84</v>
      </c>
    </row>
    <row r="2475" spans="1:7" x14ac:dyDescent="0.2">
      <c r="A2475" s="3" t="s">
        <v>1037</v>
      </c>
      <c r="B2475" s="4">
        <v>44926</v>
      </c>
      <c r="C2475" s="3" t="s">
        <v>1148</v>
      </c>
      <c r="D2475" s="3" t="s">
        <v>1497</v>
      </c>
      <c r="E2475" s="3" t="s">
        <v>1498</v>
      </c>
      <c r="F2475" s="3">
        <v>0</v>
      </c>
      <c r="G2475" s="3">
        <v>3023829.42</v>
      </c>
    </row>
    <row r="2476" spans="1:7" x14ac:dyDescent="0.2">
      <c r="A2476" s="3" t="s">
        <v>1037</v>
      </c>
      <c r="B2476" s="4">
        <v>44926</v>
      </c>
      <c r="C2476" s="3" t="s">
        <v>1148</v>
      </c>
      <c r="D2476" s="3" t="s">
        <v>1504</v>
      </c>
      <c r="E2476" s="3" t="s">
        <v>1505</v>
      </c>
      <c r="F2476" s="3">
        <v>400000</v>
      </c>
      <c r="G2476" s="3">
        <v>1250000</v>
      </c>
    </row>
    <row r="2477" spans="1:7" x14ac:dyDescent="0.2">
      <c r="A2477" s="3" t="s">
        <v>1040</v>
      </c>
      <c r="B2477" s="4">
        <v>44926</v>
      </c>
      <c r="C2477" s="3" t="s">
        <v>1148</v>
      </c>
      <c r="D2477" s="3" t="s">
        <v>1393</v>
      </c>
      <c r="E2477" s="3" t="s">
        <v>1394</v>
      </c>
      <c r="F2477" s="3">
        <v>0</v>
      </c>
      <c r="G2477" s="3">
        <v>8387.9500000000007</v>
      </c>
    </row>
    <row r="2478" spans="1:7" x14ac:dyDescent="0.2">
      <c r="A2478" s="3" t="s">
        <v>1040</v>
      </c>
      <c r="B2478" s="4">
        <v>44926</v>
      </c>
      <c r="C2478" s="3" t="s">
        <v>1148</v>
      </c>
      <c r="D2478" s="3" t="s">
        <v>1395</v>
      </c>
      <c r="E2478" s="3" t="s">
        <v>1396</v>
      </c>
      <c r="F2478" s="3">
        <v>-6868531.6100000003</v>
      </c>
      <c r="G2478" s="3">
        <v>-3154899.4</v>
      </c>
    </row>
    <row r="2479" spans="1:7" x14ac:dyDescent="0.2">
      <c r="A2479" s="3" t="s">
        <v>1037</v>
      </c>
      <c r="B2479" s="4">
        <v>44926</v>
      </c>
      <c r="C2479" s="3" t="s">
        <v>1148</v>
      </c>
      <c r="D2479" s="3" t="s">
        <v>1395</v>
      </c>
      <c r="E2479" s="3" t="s">
        <v>1396</v>
      </c>
      <c r="F2479" s="3">
        <v>-10000</v>
      </c>
      <c r="G2479" s="3">
        <v>0</v>
      </c>
    </row>
    <row r="2480" spans="1:7" x14ac:dyDescent="0.2">
      <c r="A2480" s="3" t="s">
        <v>1040</v>
      </c>
      <c r="B2480" s="4">
        <v>44926</v>
      </c>
      <c r="C2480" s="3" t="s">
        <v>1148</v>
      </c>
      <c r="D2480" s="3" t="s">
        <v>1397</v>
      </c>
      <c r="E2480" s="3" t="s">
        <v>1398</v>
      </c>
      <c r="F2480" s="3">
        <v>-2719.44</v>
      </c>
      <c r="G2480" s="3">
        <v>8158.31</v>
      </c>
    </row>
    <row r="2481" spans="1:7" x14ac:dyDescent="0.2">
      <c r="A2481" s="3" t="s">
        <v>1037</v>
      </c>
      <c r="B2481" s="4">
        <v>44926</v>
      </c>
      <c r="C2481" s="3" t="s">
        <v>1148</v>
      </c>
      <c r="D2481" s="3" t="s">
        <v>1155</v>
      </c>
      <c r="E2481" s="3" t="s">
        <v>1156</v>
      </c>
      <c r="F2481" s="3">
        <v>-632783.25</v>
      </c>
      <c r="G2481" s="3">
        <v>1036434.24</v>
      </c>
    </row>
    <row r="2482" spans="1:7" x14ac:dyDescent="0.2">
      <c r="A2482" s="3" t="s">
        <v>1040</v>
      </c>
      <c r="B2482" s="4">
        <v>44926</v>
      </c>
      <c r="C2482" s="3" t="s">
        <v>1148</v>
      </c>
      <c r="D2482" s="3" t="s">
        <v>1155</v>
      </c>
      <c r="E2482" s="3" t="s">
        <v>1401</v>
      </c>
      <c r="F2482" s="3">
        <v>-907077.23</v>
      </c>
      <c r="G2482" s="3">
        <v>906656.42</v>
      </c>
    </row>
    <row r="2483" spans="1:7" x14ac:dyDescent="0.2">
      <c r="A2483" s="3" t="s">
        <v>1040</v>
      </c>
      <c r="B2483" s="4">
        <v>44926</v>
      </c>
      <c r="C2483" s="3" t="s">
        <v>1148</v>
      </c>
      <c r="D2483" s="3" t="s">
        <v>1403</v>
      </c>
      <c r="E2483" s="3" t="s">
        <v>1404</v>
      </c>
      <c r="F2483" s="3">
        <v>0</v>
      </c>
      <c r="G2483" s="3">
        <v>527.86</v>
      </c>
    </row>
    <row r="2484" spans="1:7" x14ac:dyDescent="0.2">
      <c r="A2484" s="3" t="s">
        <v>1037</v>
      </c>
      <c r="B2484" s="4">
        <v>44926</v>
      </c>
      <c r="C2484" s="3" t="s">
        <v>1148</v>
      </c>
      <c r="D2484" s="3" t="s">
        <v>1211</v>
      </c>
      <c r="E2484" s="3" t="s">
        <v>1212</v>
      </c>
      <c r="F2484" s="3">
        <v>4.53</v>
      </c>
      <c r="G2484" s="3">
        <v>818.47</v>
      </c>
    </row>
    <row r="2485" spans="1:7" x14ac:dyDescent="0.2">
      <c r="A2485" s="3" t="s">
        <v>1037</v>
      </c>
      <c r="B2485" s="4">
        <v>44926</v>
      </c>
      <c r="C2485" s="3" t="s">
        <v>1148</v>
      </c>
      <c r="D2485" s="3" t="s">
        <v>1213</v>
      </c>
      <c r="E2485" s="3" t="s">
        <v>1214</v>
      </c>
      <c r="F2485" s="3">
        <v>40316.31</v>
      </c>
      <c r="G2485" s="3">
        <v>9756277.9199999999</v>
      </c>
    </row>
    <row r="2486" spans="1:7" x14ac:dyDescent="0.2">
      <c r="A2486" s="3" t="s">
        <v>1040</v>
      </c>
      <c r="B2486" s="4">
        <v>44926</v>
      </c>
      <c r="C2486" s="3" t="s">
        <v>1143</v>
      </c>
      <c r="D2486" s="3" t="s">
        <v>1405</v>
      </c>
      <c r="E2486" s="3" t="s">
        <v>1406</v>
      </c>
      <c r="F2486" s="3">
        <v>123.93</v>
      </c>
      <c r="G2486" s="3">
        <v>123.44</v>
      </c>
    </row>
    <row r="2487" spans="1:7" x14ac:dyDescent="0.2">
      <c r="A2487" s="3" t="s">
        <v>1037</v>
      </c>
      <c r="B2487" s="4">
        <v>44926</v>
      </c>
      <c r="C2487" s="3" t="s">
        <v>1143</v>
      </c>
      <c r="D2487" s="3" t="s">
        <v>1405</v>
      </c>
      <c r="E2487" s="3" t="s">
        <v>1406</v>
      </c>
      <c r="F2487" s="3">
        <v>0.03</v>
      </c>
      <c r="G2487" s="3">
        <v>0.03</v>
      </c>
    </row>
    <row r="2488" spans="1:7" x14ac:dyDescent="0.2">
      <c r="A2488" s="3" t="s">
        <v>1040</v>
      </c>
      <c r="B2488" s="4">
        <v>44926</v>
      </c>
      <c r="C2488" s="3" t="s">
        <v>1143</v>
      </c>
      <c r="D2488" s="3" t="s">
        <v>1159</v>
      </c>
      <c r="E2488" s="3" t="s">
        <v>1160</v>
      </c>
      <c r="F2488" s="3">
        <v>3238614.62</v>
      </c>
      <c r="G2488" s="3">
        <v>-1467015.1</v>
      </c>
    </row>
    <row r="2489" spans="1:7" x14ac:dyDescent="0.2">
      <c r="A2489" s="3" t="s">
        <v>1037</v>
      </c>
      <c r="B2489" s="4">
        <v>44926</v>
      </c>
      <c r="C2489" s="3" t="s">
        <v>1143</v>
      </c>
      <c r="D2489" s="3" t="s">
        <v>1159</v>
      </c>
      <c r="E2489" s="3" t="s">
        <v>1160</v>
      </c>
      <c r="F2489" s="3">
        <v>-4846247.79</v>
      </c>
      <c r="G2489" s="3">
        <v>-108609544.12</v>
      </c>
    </row>
    <row r="2490" spans="1:7" x14ac:dyDescent="0.2">
      <c r="A2490" s="3" t="s">
        <v>1042</v>
      </c>
      <c r="B2490" s="4">
        <v>44926</v>
      </c>
      <c r="C2490" s="3" t="s">
        <v>1143</v>
      </c>
      <c r="D2490" s="3" t="s">
        <v>1159</v>
      </c>
      <c r="E2490" s="3" t="s">
        <v>1160</v>
      </c>
      <c r="F2490" s="3">
        <v>-675041.64</v>
      </c>
      <c r="G2490" s="3">
        <v>-1390900.17</v>
      </c>
    </row>
    <row r="2491" spans="1:7" x14ac:dyDescent="0.2">
      <c r="A2491" s="3" t="s">
        <v>1040</v>
      </c>
      <c r="B2491" s="4">
        <v>44926</v>
      </c>
      <c r="C2491" s="3" t="s">
        <v>1143</v>
      </c>
      <c r="D2491" s="3" t="s">
        <v>1456</v>
      </c>
      <c r="E2491" s="3" t="s">
        <v>1457</v>
      </c>
      <c r="F2491" s="3">
        <v>0</v>
      </c>
      <c r="G2491" s="3">
        <v>1186.1300000000001</v>
      </c>
    </row>
    <row r="2492" spans="1:7" x14ac:dyDescent="0.2">
      <c r="A2492" s="3" t="s">
        <v>1040</v>
      </c>
      <c r="B2492" s="4">
        <v>44926</v>
      </c>
      <c r="C2492" s="3" t="s">
        <v>1143</v>
      </c>
      <c r="D2492" s="3" t="s">
        <v>1407</v>
      </c>
      <c r="E2492" s="3" t="s">
        <v>1408</v>
      </c>
      <c r="F2492" s="3">
        <v>0</v>
      </c>
      <c r="G2492" s="3">
        <v>20758.55</v>
      </c>
    </row>
    <row r="2493" spans="1:7" x14ac:dyDescent="0.2">
      <c r="A2493" s="3" t="s">
        <v>1040</v>
      </c>
      <c r="B2493" s="4">
        <v>44926</v>
      </c>
      <c r="C2493" s="3" t="s">
        <v>1143</v>
      </c>
      <c r="D2493" s="3" t="s">
        <v>1409</v>
      </c>
      <c r="E2493" s="3" t="s">
        <v>1410</v>
      </c>
      <c r="F2493" s="3">
        <v>-473.45</v>
      </c>
      <c r="G2493" s="3">
        <v>-30430</v>
      </c>
    </row>
    <row r="2494" spans="1:7" x14ac:dyDescent="0.2">
      <c r="A2494" s="3" t="s">
        <v>1040</v>
      </c>
      <c r="B2494" s="4">
        <v>44926</v>
      </c>
      <c r="C2494" s="3" t="s">
        <v>1143</v>
      </c>
      <c r="D2494" s="3" t="s">
        <v>1432</v>
      </c>
      <c r="E2494" s="3" t="s">
        <v>1433</v>
      </c>
      <c r="F2494" s="3">
        <v>-6809.25</v>
      </c>
      <c r="G2494" s="3">
        <v>-18158</v>
      </c>
    </row>
    <row r="2495" spans="1:7" x14ac:dyDescent="0.2">
      <c r="A2495" s="3" t="s">
        <v>1040</v>
      </c>
      <c r="B2495" s="4">
        <v>44926</v>
      </c>
      <c r="C2495" s="3" t="s">
        <v>1143</v>
      </c>
      <c r="D2495" s="3" t="s">
        <v>1161</v>
      </c>
      <c r="E2495" s="3" t="s">
        <v>1411</v>
      </c>
      <c r="F2495" s="3">
        <v>64357.31</v>
      </c>
      <c r="G2495" s="3">
        <v>-191567.39</v>
      </c>
    </row>
    <row r="2496" spans="1:7" x14ac:dyDescent="0.2">
      <c r="A2496" s="3" t="s">
        <v>1037</v>
      </c>
      <c r="B2496" s="4">
        <v>44926</v>
      </c>
      <c r="C2496" s="3" t="s">
        <v>1143</v>
      </c>
      <c r="D2496" s="3" t="s">
        <v>1161</v>
      </c>
      <c r="E2496" s="3" t="s">
        <v>1162</v>
      </c>
      <c r="F2496" s="3">
        <v>-362432.27</v>
      </c>
      <c r="G2496" s="3">
        <v>-1850563.24</v>
      </c>
    </row>
    <row r="2497" spans="1:7" x14ac:dyDescent="0.2">
      <c r="A2497" s="3" t="s">
        <v>1042</v>
      </c>
      <c r="B2497" s="4">
        <v>44926</v>
      </c>
      <c r="C2497" s="3" t="s">
        <v>1143</v>
      </c>
      <c r="D2497" s="3" t="s">
        <v>1161</v>
      </c>
      <c r="E2497" s="3" t="s">
        <v>1162</v>
      </c>
      <c r="F2497" s="3">
        <v>121888.18</v>
      </c>
      <c r="G2497" s="3">
        <v>416864.72</v>
      </c>
    </row>
    <row r="2498" spans="1:7" x14ac:dyDescent="0.2">
      <c r="A2498" s="3" t="s">
        <v>1037</v>
      </c>
      <c r="B2498" s="4">
        <v>44926</v>
      </c>
      <c r="C2498" s="3" t="s">
        <v>1143</v>
      </c>
      <c r="D2498" s="3" t="s">
        <v>1548</v>
      </c>
      <c r="E2498" s="3" t="s">
        <v>1549</v>
      </c>
      <c r="F2498" s="3">
        <v>0</v>
      </c>
      <c r="G2498" s="3">
        <v>74995</v>
      </c>
    </row>
    <row r="2499" spans="1:7" x14ac:dyDescent="0.2">
      <c r="A2499" s="3" t="s">
        <v>1037</v>
      </c>
      <c r="B2499" s="4">
        <v>44926</v>
      </c>
      <c r="C2499" s="3" t="s">
        <v>1143</v>
      </c>
      <c r="D2499" s="3" t="s">
        <v>1550</v>
      </c>
      <c r="E2499" s="3" t="s">
        <v>1551</v>
      </c>
      <c r="F2499" s="3">
        <v>0</v>
      </c>
      <c r="G2499" s="3">
        <v>74995</v>
      </c>
    </row>
    <row r="2500" spans="1:7" x14ac:dyDescent="0.2">
      <c r="A2500" s="3" t="s">
        <v>1037</v>
      </c>
      <c r="B2500" s="4">
        <v>44926</v>
      </c>
      <c r="C2500" s="3" t="s">
        <v>1143</v>
      </c>
      <c r="D2500" s="3" t="s">
        <v>1552</v>
      </c>
      <c r="E2500" s="3" t="s">
        <v>1553</v>
      </c>
      <c r="F2500" s="3">
        <v>0</v>
      </c>
      <c r="G2500" s="3">
        <v>77495</v>
      </c>
    </row>
    <row r="2501" spans="1:7" x14ac:dyDescent="0.2">
      <c r="A2501" s="3" t="s">
        <v>1037</v>
      </c>
      <c r="B2501" s="4">
        <v>44926</v>
      </c>
      <c r="C2501" s="3" t="s">
        <v>1143</v>
      </c>
      <c r="D2501" s="3" t="s">
        <v>1554</v>
      </c>
      <c r="E2501" s="3" t="s">
        <v>1555</v>
      </c>
      <c r="F2501" s="3">
        <v>0</v>
      </c>
      <c r="G2501" s="3">
        <v>76995</v>
      </c>
    </row>
    <row r="2502" spans="1:7" x14ac:dyDescent="0.2">
      <c r="A2502" s="3" t="s">
        <v>1037</v>
      </c>
      <c r="B2502" s="4">
        <v>44926</v>
      </c>
      <c r="C2502" s="3" t="s">
        <v>1143</v>
      </c>
      <c r="D2502" s="3" t="s">
        <v>1556</v>
      </c>
      <c r="E2502" s="3" t="s">
        <v>1557</v>
      </c>
      <c r="F2502" s="3">
        <v>0</v>
      </c>
      <c r="G2502" s="3">
        <v>77495</v>
      </c>
    </row>
    <row r="2503" spans="1:7" x14ac:dyDescent="0.2">
      <c r="A2503" s="3" t="s">
        <v>1037</v>
      </c>
      <c r="B2503" s="4">
        <v>44926</v>
      </c>
      <c r="C2503" s="3" t="s">
        <v>1143</v>
      </c>
      <c r="D2503" s="3" t="s">
        <v>1558</v>
      </c>
      <c r="E2503" s="3" t="s">
        <v>1559</v>
      </c>
      <c r="F2503" s="3">
        <v>0</v>
      </c>
      <c r="G2503" s="3">
        <v>62495</v>
      </c>
    </row>
    <row r="2504" spans="1:7" x14ac:dyDescent="0.2">
      <c r="A2504" s="3" t="s">
        <v>1037</v>
      </c>
      <c r="B2504" s="4">
        <v>44926</v>
      </c>
      <c r="C2504" s="3" t="s">
        <v>1143</v>
      </c>
      <c r="D2504" s="3" t="s">
        <v>1560</v>
      </c>
      <c r="E2504" s="3" t="s">
        <v>1561</v>
      </c>
      <c r="F2504" s="3">
        <v>0</v>
      </c>
      <c r="G2504" s="3">
        <v>64995</v>
      </c>
    </row>
    <row r="2505" spans="1:7" x14ac:dyDescent="0.2">
      <c r="A2505" s="3" t="s">
        <v>1037</v>
      </c>
      <c r="B2505" s="4">
        <v>44926</v>
      </c>
      <c r="C2505" s="3" t="s">
        <v>1143</v>
      </c>
      <c r="D2505" s="3" t="s">
        <v>1562</v>
      </c>
      <c r="E2505" s="3" t="s">
        <v>1563</v>
      </c>
      <c r="F2505" s="3">
        <v>0</v>
      </c>
      <c r="G2505" s="3">
        <v>67495</v>
      </c>
    </row>
    <row r="2506" spans="1:7" x14ac:dyDescent="0.2">
      <c r="A2506" s="3" t="s">
        <v>1037</v>
      </c>
      <c r="B2506" s="4">
        <v>44926</v>
      </c>
      <c r="C2506" s="3" t="s">
        <v>1143</v>
      </c>
      <c r="D2506" s="3" t="s">
        <v>1580</v>
      </c>
      <c r="E2506" s="3" t="s">
        <v>1581</v>
      </c>
      <c r="F2506" s="3">
        <v>67495</v>
      </c>
      <c r="G2506" s="3">
        <v>67495</v>
      </c>
    </row>
    <row r="2507" spans="1:7" x14ac:dyDescent="0.2">
      <c r="A2507" s="3" t="s">
        <v>1037</v>
      </c>
      <c r="B2507" s="4">
        <v>44926</v>
      </c>
      <c r="C2507" s="3" t="s">
        <v>1143</v>
      </c>
      <c r="D2507" s="3" t="s">
        <v>1582</v>
      </c>
      <c r="E2507" s="3" t="s">
        <v>1583</v>
      </c>
      <c r="F2507" s="3">
        <v>69495</v>
      </c>
      <c r="G2507" s="3">
        <v>69495</v>
      </c>
    </row>
    <row r="2508" spans="1:7" x14ac:dyDescent="0.2">
      <c r="A2508" s="3" t="s">
        <v>1037</v>
      </c>
      <c r="B2508" s="4">
        <v>44926</v>
      </c>
      <c r="C2508" s="3" t="s">
        <v>1143</v>
      </c>
      <c r="D2508" s="3" t="s">
        <v>1584</v>
      </c>
      <c r="E2508" s="3" t="s">
        <v>1585</v>
      </c>
      <c r="F2508" s="3">
        <v>77995</v>
      </c>
      <c r="G2508" s="3">
        <v>77995</v>
      </c>
    </row>
    <row r="2509" spans="1:7" x14ac:dyDescent="0.2">
      <c r="A2509" s="3" t="s">
        <v>1037</v>
      </c>
      <c r="B2509" s="4">
        <v>44926</v>
      </c>
      <c r="C2509" s="3" t="s">
        <v>1143</v>
      </c>
      <c r="D2509" s="3" t="s">
        <v>1564</v>
      </c>
      <c r="E2509" s="3" t="s">
        <v>1565</v>
      </c>
      <c r="F2509" s="3">
        <v>0</v>
      </c>
      <c r="G2509" s="3">
        <v>76745</v>
      </c>
    </row>
    <row r="2510" spans="1:7" x14ac:dyDescent="0.2">
      <c r="A2510" s="3" t="s">
        <v>1040</v>
      </c>
      <c r="B2510" s="4">
        <v>44926</v>
      </c>
      <c r="C2510" s="3" t="s">
        <v>1143</v>
      </c>
      <c r="D2510" s="3" t="s">
        <v>1412</v>
      </c>
      <c r="E2510" s="3" t="s">
        <v>1413</v>
      </c>
      <c r="F2510" s="3">
        <v>0</v>
      </c>
      <c r="G2510" s="3">
        <v>1869.8</v>
      </c>
    </row>
    <row r="2511" spans="1:7" x14ac:dyDescent="0.2">
      <c r="A2511" s="3" t="s">
        <v>1040</v>
      </c>
      <c r="B2511" s="4">
        <v>44926</v>
      </c>
      <c r="C2511" s="3" t="s">
        <v>1143</v>
      </c>
      <c r="D2511" s="3" t="s">
        <v>1414</v>
      </c>
      <c r="E2511" s="3" t="s">
        <v>1415</v>
      </c>
      <c r="F2511" s="3">
        <v>0</v>
      </c>
      <c r="G2511" s="3">
        <v>-254.99</v>
      </c>
    </row>
    <row r="2512" spans="1:7" x14ac:dyDescent="0.2">
      <c r="A2512" s="3" t="s">
        <v>1037</v>
      </c>
      <c r="B2512" s="4">
        <v>44957</v>
      </c>
      <c r="C2512" s="3" t="s">
        <v>1178</v>
      </c>
      <c r="D2512" s="3" t="s">
        <v>1520</v>
      </c>
      <c r="E2512" s="3" t="s">
        <v>1521</v>
      </c>
      <c r="F2512" s="3">
        <v>-10938347.82</v>
      </c>
      <c r="G2512" s="3">
        <v>-33655043.490000002</v>
      </c>
    </row>
    <row r="2513" spans="1:7" x14ac:dyDescent="0.2">
      <c r="A2513" s="3" t="s">
        <v>1037</v>
      </c>
      <c r="B2513" s="4">
        <v>44957</v>
      </c>
      <c r="C2513" s="3" t="s">
        <v>1178</v>
      </c>
      <c r="D2513" s="3" t="s">
        <v>1522</v>
      </c>
      <c r="E2513" s="3" t="s">
        <v>1523</v>
      </c>
      <c r="F2513" s="3">
        <v>-23741.94</v>
      </c>
      <c r="G2513" s="3">
        <v>-112833.33</v>
      </c>
    </row>
    <row r="2514" spans="1:7" x14ac:dyDescent="0.2">
      <c r="A2514" s="3" t="s">
        <v>1037</v>
      </c>
      <c r="B2514" s="4">
        <v>44957</v>
      </c>
      <c r="C2514" s="3" t="s">
        <v>1178</v>
      </c>
      <c r="D2514" s="3" t="s">
        <v>1586</v>
      </c>
      <c r="E2514" s="3" t="s">
        <v>1587</v>
      </c>
      <c r="F2514" s="3">
        <v>-35916.78</v>
      </c>
      <c r="G2514" s="3">
        <v>-35916.78</v>
      </c>
    </row>
    <row r="2515" spans="1:7" x14ac:dyDescent="0.2">
      <c r="A2515" s="3" t="s">
        <v>1040</v>
      </c>
      <c r="B2515" s="4">
        <v>44957</v>
      </c>
      <c r="C2515" s="3" t="s">
        <v>1178</v>
      </c>
      <c r="D2515" s="3" t="s">
        <v>1416</v>
      </c>
      <c r="E2515" s="3" t="s">
        <v>1417</v>
      </c>
      <c r="F2515" s="3">
        <v>-1980000</v>
      </c>
      <c r="G2515" s="3">
        <v>-47812766.890000001</v>
      </c>
    </row>
    <row r="2516" spans="1:7" x14ac:dyDescent="0.2">
      <c r="A2516" s="3" t="s">
        <v>1040</v>
      </c>
      <c r="B2516" s="4">
        <v>44957</v>
      </c>
      <c r="C2516" s="3" t="s">
        <v>1178</v>
      </c>
      <c r="D2516" s="3" t="s">
        <v>1235</v>
      </c>
      <c r="E2516" s="3" t="s">
        <v>1236</v>
      </c>
      <c r="F2516" s="3">
        <v>0</v>
      </c>
      <c r="G2516" s="3">
        <v>-12046638.060000001</v>
      </c>
    </row>
    <row r="2517" spans="1:7" x14ac:dyDescent="0.2">
      <c r="A2517" s="3" t="s">
        <v>1040</v>
      </c>
      <c r="B2517" s="4">
        <v>44957</v>
      </c>
      <c r="C2517" s="3" t="s">
        <v>1178</v>
      </c>
      <c r="D2517" s="3" t="s">
        <v>1475</v>
      </c>
      <c r="E2517" s="3" t="s">
        <v>1476</v>
      </c>
      <c r="F2517" s="3">
        <v>0</v>
      </c>
      <c r="G2517" s="3">
        <v>-1782369.8</v>
      </c>
    </row>
    <row r="2518" spans="1:7" x14ac:dyDescent="0.2">
      <c r="A2518" s="3" t="s">
        <v>1040</v>
      </c>
      <c r="B2518" s="4">
        <v>44957</v>
      </c>
      <c r="C2518" s="3" t="s">
        <v>1178</v>
      </c>
      <c r="D2518" s="3" t="s">
        <v>1493</v>
      </c>
      <c r="E2518" s="3" t="s">
        <v>1494</v>
      </c>
      <c r="F2518" s="3">
        <v>0</v>
      </c>
      <c r="G2518" s="3">
        <v>1616.91</v>
      </c>
    </row>
    <row r="2519" spans="1:7" x14ac:dyDescent="0.2">
      <c r="A2519" s="3" t="s">
        <v>1040</v>
      </c>
      <c r="B2519" s="4">
        <v>44957</v>
      </c>
      <c r="C2519" s="3" t="s">
        <v>1178</v>
      </c>
      <c r="D2519" s="3" t="s">
        <v>1239</v>
      </c>
      <c r="E2519" s="3" t="s">
        <v>1240</v>
      </c>
      <c r="F2519" s="3">
        <v>0</v>
      </c>
      <c r="G2519" s="3">
        <v>-2839.7</v>
      </c>
    </row>
    <row r="2520" spans="1:7" x14ac:dyDescent="0.2">
      <c r="A2520" s="3" t="s">
        <v>1040</v>
      </c>
      <c r="B2520" s="4">
        <v>44957</v>
      </c>
      <c r="C2520" s="3" t="s">
        <v>1178</v>
      </c>
      <c r="D2520" s="3" t="s">
        <v>1241</v>
      </c>
      <c r="E2520" s="3" t="s">
        <v>1242</v>
      </c>
      <c r="F2520" s="3">
        <v>0</v>
      </c>
      <c r="G2520" s="3">
        <v>-31418.46</v>
      </c>
    </row>
    <row r="2521" spans="1:7" x14ac:dyDescent="0.2">
      <c r="A2521" s="3" t="s">
        <v>1042</v>
      </c>
      <c r="B2521" s="4">
        <v>44957</v>
      </c>
      <c r="C2521" s="3" t="s">
        <v>1136</v>
      </c>
      <c r="D2521" s="3" t="s">
        <v>1506</v>
      </c>
      <c r="E2521" s="3" t="s">
        <v>1507</v>
      </c>
      <c r="F2521" s="3">
        <v>0</v>
      </c>
      <c r="G2521" s="3">
        <v>678.59</v>
      </c>
    </row>
    <row r="2522" spans="1:7" x14ac:dyDescent="0.2">
      <c r="A2522" s="3" t="s">
        <v>1037</v>
      </c>
      <c r="B2522" s="4">
        <v>44957</v>
      </c>
      <c r="C2522" s="3" t="s">
        <v>1136</v>
      </c>
      <c r="D2522" s="3" t="s">
        <v>1482</v>
      </c>
      <c r="E2522" s="3" t="s">
        <v>1483</v>
      </c>
      <c r="F2522" s="3">
        <v>0</v>
      </c>
      <c r="G2522" s="3">
        <v>86956.52</v>
      </c>
    </row>
    <row r="2523" spans="1:7" x14ac:dyDescent="0.2">
      <c r="A2523" s="3" t="s">
        <v>1037</v>
      </c>
      <c r="B2523" s="4">
        <v>44957</v>
      </c>
      <c r="C2523" s="3" t="s">
        <v>1136</v>
      </c>
      <c r="D2523" s="3" t="s">
        <v>1499</v>
      </c>
      <c r="E2523" s="3" t="s">
        <v>1500</v>
      </c>
      <c r="F2523" s="3">
        <v>190695.35</v>
      </c>
      <c r="G2523" s="3">
        <v>780843.3</v>
      </c>
    </row>
    <row r="2524" spans="1:7" x14ac:dyDescent="0.2">
      <c r="A2524" s="3" t="s">
        <v>1037</v>
      </c>
      <c r="B2524" s="4">
        <v>44957</v>
      </c>
      <c r="C2524" s="3" t="s">
        <v>1136</v>
      </c>
      <c r="D2524" s="3" t="s">
        <v>1508</v>
      </c>
      <c r="E2524" s="3" t="s">
        <v>1509</v>
      </c>
      <c r="F2524" s="3">
        <v>0</v>
      </c>
      <c r="G2524" s="3">
        <v>9738.91</v>
      </c>
    </row>
    <row r="2525" spans="1:7" x14ac:dyDescent="0.2">
      <c r="A2525" s="3" t="s">
        <v>1037</v>
      </c>
      <c r="B2525" s="4">
        <v>44957</v>
      </c>
      <c r="C2525" s="3" t="s">
        <v>1136</v>
      </c>
      <c r="D2525" s="3" t="s">
        <v>1524</v>
      </c>
      <c r="E2525" s="3" t="s">
        <v>1525</v>
      </c>
      <c r="F2525" s="3">
        <v>14453.64</v>
      </c>
      <c r="G2525" s="3">
        <v>217104.12</v>
      </c>
    </row>
    <row r="2526" spans="1:7" x14ac:dyDescent="0.2">
      <c r="A2526" s="3" t="s">
        <v>1037</v>
      </c>
      <c r="B2526" s="4">
        <v>44957</v>
      </c>
      <c r="C2526" s="3" t="s">
        <v>1136</v>
      </c>
      <c r="D2526" s="3" t="s">
        <v>1526</v>
      </c>
      <c r="E2526" s="3" t="s">
        <v>1527</v>
      </c>
      <c r="F2526" s="3">
        <v>974495.64</v>
      </c>
      <c r="G2526" s="3">
        <v>1356034.77</v>
      </c>
    </row>
    <row r="2527" spans="1:7" x14ac:dyDescent="0.2">
      <c r="A2527" s="3" t="s">
        <v>1040</v>
      </c>
      <c r="B2527" s="4">
        <v>44957</v>
      </c>
      <c r="C2527" s="3" t="s">
        <v>1136</v>
      </c>
      <c r="D2527" s="3" t="s">
        <v>1566</v>
      </c>
      <c r="E2527" s="3" t="s">
        <v>1567</v>
      </c>
      <c r="F2527" s="3">
        <v>0</v>
      </c>
      <c r="G2527" s="3">
        <v>6160.34</v>
      </c>
    </row>
    <row r="2528" spans="1:7" x14ac:dyDescent="0.2">
      <c r="A2528" s="3" t="s">
        <v>1040</v>
      </c>
      <c r="B2528" s="4">
        <v>44957</v>
      </c>
      <c r="C2528" s="3" t="s">
        <v>1136</v>
      </c>
      <c r="D2528" s="3" t="s">
        <v>1568</v>
      </c>
      <c r="E2528" s="3" t="s">
        <v>1569</v>
      </c>
      <c r="F2528" s="3">
        <v>0</v>
      </c>
      <c r="G2528" s="3">
        <v>250</v>
      </c>
    </row>
    <row r="2529" spans="1:7" x14ac:dyDescent="0.2">
      <c r="A2529" s="3" t="s">
        <v>1040</v>
      </c>
      <c r="B2529" s="4">
        <v>44957</v>
      </c>
      <c r="C2529" s="3" t="s">
        <v>1136</v>
      </c>
      <c r="D2529" s="3" t="s">
        <v>1570</v>
      </c>
      <c r="E2529" s="3" t="s">
        <v>1571</v>
      </c>
      <c r="F2529" s="3">
        <v>0</v>
      </c>
      <c r="G2529" s="3">
        <v>1876.17</v>
      </c>
    </row>
    <row r="2530" spans="1:7" x14ac:dyDescent="0.2">
      <c r="A2530" s="3" t="s">
        <v>1040</v>
      </c>
      <c r="B2530" s="4">
        <v>44957</v>
      </c>
      <c r="C2530" s="3" t="s">
        <v>1136</v>
      </c>
      <c r="D2530" s="3" t="s">
        <v>1572</v>
      </c>
      <c r="E2530" s="3" t="s">
        <v>1573</v>
      </c>
      <c r="F2530" s="3">
        <v>0</v>
      </c>
      <c r="G2530" s="3">
        <v>4440.6099999999997</v>
      </c>
    </row>
    <row r="2531" spans="1:7" x14ac:dyDescent="0.2">
      <c r="A2531" s="3" t="s">
        <v>1040</v>
      </c>
      <c r="B2531" s="4">
        <v>44957</v>
      </c>
      <c r="C2531" s="3" t="s">
        <v>1136</v>
      </c>
      <c r="D2531" s="3" t="s">
        <v>1574</v>
      </c>
      <c r="E2531" s="3" t="s">
        <v>1575</v>
      </c>
      <c r="F2531" s="3">
        <v>0</v>
      </c>
      <c r="G2531" s="3">
        <v>31736.5</v>
      </c>
    </row>
    <row r="2532" spans="1:7" x14ac:dyDescent="0.2">
      <c r="A2532" s="3" t="s">
        <v>1040</v>
      </c>
      <c r="B2532" s="4">
        <v>44957</v>
      </c>
      <c r="C2532" s="3" t="s">
        <v>1136</v>
      </c>
      <c r="D2532" s="3" t="s">
        <v>1513</v>
      </c>
      <c r="E2532" s="3" t="s">
        <v>1514</v>
      </c>
      <c r="F2532" s="3">
        <v>0</v>
      </c>
      <c r="G2532" s="3">
        <v>-762078.59</v>
      </c>
    </row>
    <row r="2533" spans="1:7" x14ac:dyDescent="0.2">
      <c r="A2533" s="3" t="s">
        <v>1040</v>
      </c>
      <c r="B2533" s="4">
        <v>44957</v>
      </c>
      <c r="C2533" s="3" t="s">
        <v>1136</v>
      </c>
      <c r="D2533" s="3" t="s">
        <v>1434</v>
      </c>
      <c r="E2533" s="3" t="s">
        <v>1435</v>
      </c>
      <c r="F2533" s="3">
        <v>0</v>
      </c>
      <c r="G2533" s="3">
        <v>957.28</v>
      </c>
    </row>
    <row r="2534" spans="1:7" x14ac:dyDescent="0.2">
      <c r="A2534" s="3" t="s">
        <v>1040</v>
      </c>
      <c r="B2534" s="4">
        <v>44957</v>
      </c>
      <c r="C2534" s="3" t="s">
        <v>1136</v>
      </c>
      <c r="D2534" s="3" t="s">
        <v>1249</v>
      </c>
      <c r="E2534" s="3" t="s">
        <v>1250</v>
      </c>
      <c r="F2534" s="3">
        <v>287574.43</v>
      </c>
      <c r="G2534" s="3">
        <v>16748877.41</v>
      </c>
    </row>
    <row r="2535" spans="1:7" x14ac:dyDescent="0.2">
      <c r="A2535" s="3" t="s">
        <v>1040</v>
      </c>
      <c r="B2535" s="4">
        <v>44957</v>
      </c>
      <c r="C2535" s="3" t="s">
        <v>1136</v>
      </c>
      <c r="D2535" s="3" t="s">
        <v>1251</v>
      </c>
      <c r="E2535" s="3" t="s">
        <v>1252</v>
      </c>
      <c r="F2535" s="3">
        <v>4500</v>
      </c>
      <c r="G2535" s="3">
        <v>994244.35</v>
      </c>
    </row>
    <row r="2536" spans="1:7" x14ac:dyDescent="0.2">
      <c r="A2536" s="3" t="s">
        <v>1040</v>
      </c>
      <c r="B2536" s="4">
        <v>44957</v>
      </c>
      <c r="C2536" s="3" t="s">
        <v>1136</v>
      </c>
      <c r="D2536" s="3" t="s">
        <v>1253</v>
      </c>
      <c r="E2536" s="3" t="s">
        <v>1254</v>
      </c>
      <c r="F2536" s="3">
        <v>2719.44</v>
      </c>
      <c r="G2536" s="3">
        <v>42889.57</v>
      </c>
    </row>
    <row r="2537" spans="1:7" x14ac:dyDescent="0.2">
      <c r="A2537" s="3" t="s">
        <v>1040</v>
      </c>
      <c r="B2537" s="4">
        <v>44957</v>
      </c>
      <c r="C2537" s="3" t="s">
        <v>1136</v>
      </c>
      <c r="D2537" s="3" t="s">
        <v>1255</v>
      </c>
      <c r="E2537" s="3" t="s">
        <v>1256</v>
      </c>
      <c r="F2537" s="3">
        <v>0</v>
      </c>
      <c r="G2537" s="3">
        <v>269.64999999999998</v>
      </c>
    </row>
    <row r="2538" spans="1:7" x14ac:dyDescent="0.2">
      <c r="A2538" s="3" t="s">
        <v>1040</v>
      </c>
      <c r="B2538" s="4">
        <v>44957</v>
      </c>
      <c r="C2538" s="3" t="s">
        <v>1136</v>
      </c>
      <c r="D2538" s="3" t="s">
        <v>1257</v>
      </c>
      <c r="E2538" s="3" t="s">
        <v>1258</v>
      </c>
      <c r="F2538" s="3">
        <v>0</v>
      </c>
      <c r="G2538" s="3">
        <v>11000</v>
      </c>
    </row>
    <row r="2539" spans="1:7" x14ac:dyDescent="0.2">
      <c r="A2539" s="3" t="s">
        <v>1040</v>
      </c>
      <c r="B2539" s="4">
        <v>44957</v>
      </c>
      <c r="C2539" s="3" t="s">
        <v>1136</v>
      </c>
      <c r="D2539" s="3" t="s">
        <v>1259</v>
      </c>
      <c r="E2539" s="3" t="s">
        <v>1260</v>
      </c>
      <c r="F2539" s="3">
        <v>0</v>
      </c>
      <c r="G2539" s="3">
        <v>19600</v>
      </c>
    </row>
    <row r="2540" spans="1:7" x14ac:dyDescent="0.2">
      <c r="A2540" s="3" t="s">
        <v>1040</v>
      </c>
      <c r="B2540" s="4">
        <v>44957</v>
      </c>
      <c r="C2540" s="3" t="s">
        <v>1136</v>
      </c>
      <c r="D2540" s="3" t="s">
        <v>1267</v>
      </c>
      <c r="E2540" s="3" t="s">
        <v>1268</v>
      </c>
      <c r="F2540" s="3">
        <v>0</v>
      </c>
      <c r="G2540" s="3">
        <v>2473.65</v>
      </c>
    </row>
    <row r="2541" spans="1:7" x14ac:dyDescent="0.2">
      <c r="A2541" s="3" t="s">
        <v>1040</v>
      </c>
      <c r="B2541" s="4">
        <v>44957</v>
      </c>
      <c r="C2541" s="3" t="s">
        <v>1136</v>
      </c>
      <c r="D2541" s="3" t="s">
        <v>1269</v>
      </c>
      <c r="E2541" s="3" t="s">
        <v>1270</v>
      </c>
      <c r="F2541" s="3">
        <v>0</v>
      </c>
      <c r="G2541" s="3">
        <v>937.39</v>
      </c>
    </row>
    <row r="2542" spans="1:7" x14ac:dyDescent="0.2">
      <c r="A2542" s="3" t="s">
        <v>1040</v>
      </c>
      <c r="B2542" s="4">
        <v>44957</v>
      </c>
      <c r="C2542" s="3" t="s">
        <v>1136</v>
      </c>
      <c r="D2542" s="3" t="s">
        <v>1273</v>
      </c>
      <c r="E2542" s="3" t="s">
        <v>1274</v>
      </c>
      <c r="F2542" s="3">
        <v>0</v>
      </c>
      <c r="G2542" s="3">
        <v>4661.74</v>
      </c>
    </row>
    <row r="2543" spans="1:7" x14ac:dyDescent="0.2">
      <c r="A2543" s="3" t="s">
        <v>1040</v>
      </c>
      <c r="B2543" s="4">
        <v>44957</v>
      </c>
      <c r="C2543" s="3" t="s">
        <v>1136</v>
      </c>
      <c r="D2543" s="3" t="s">
        <v>1283</v>
      </c>
      <c r="E2543" s="3" t="s">
        <v>1284</v>
      </c>
      <c r="F2543" s="3">
        <v>0</v>
      </c>
      <c r="G2543" s="3">
        <v>2952.7</v>
      </c>
    </row>
    <row r="2544" spans="1:7" x14ac:dyDescent="0.2">
      <c r="A2544" s="3" t="s">
        <v>1040</v>
      </c>
      <c r="B2544" s="4">
        <v>44957</v>
      </c>
      <c r="C2544" s="3" t="s">
        <v>1136</v>
      </c>
      <c r="D2544" s="3" t="s">
        <v>1418</v>
      </c>
      <c r="E2544" s="3" t="s">
        <v>1419</v>
      </c>
      <c r="F2544" s="3">
        <v>290144.51</v>
      </c>
      <c r="G2544" s="3">
        <v>30518670.510000002</v>
      </c>
    </row>
    <row r="2545" spans="1:7" x14ac:dyDescent="0.2">
      <c r="A2545" s="3" t="s">
        <v>1040</v>
      </c>
      <c r="B2545" s="4">
        <v>44957</v>
      </c>
      <c r="C2545" s="3" t="s">
        <v>1136</v>
      </c>
      <c r="D2545" s="3" t="s">
        <v>1420</v>
      </c>
      <c r="E2545" s="3" t="s">
        <v>1421</v>
      </c>
      <c r="F2545" s="3">
        <v>103191.35</v>
      </c>
      <c r="G2545" s="3">
        <v>2776382.9</v>
      </c>
    </row>
    <row r="2546" spans="1:7" x14ac:dyDescent="0.2">
      <c r="A2546" s="3" t="s">
        <v>1040</v>
      </c>
      <c r="B2546" s="4">
        <v>44957</v>
      </c>
      <c r="C2546" s="3" t="s">
        <v>1136</v>
      </c>
      <c r="D2546" s="3" t="s">
        <v>1422</v>
      </c>
      <c r="E2546" s="3" t="s">
        <v>1423</v>
      </c>
      <c r="F2546" s="3">
        <v>0</v>
      </c>
      <c r="G2546" s="3">
        <v>22286.3</v>
      </c>
    </row>
    <row r="2547" spans="1:7" x14ac:dyDescent="0.2">
      <c r="A2547" s="3" t="s">
        <v>1040</v>
      </c>
      <c r="B2547" s="4">
        <v>44957</v>
      </c>
      <c r="C2547" s="3" t="s">
        <v>1136</v>
      </c>
      <c r="D2547" s="3" t="s">
        <v>1436</v>
      </c>
      <c r="E2547" s="3" t="s">
        <v>1437</v>
      </c>
      <c r="F2547" s="3">
        <v>831.81</v>
      </c>
      <c r="G2547" s="3">
        <v>6717.43</v>
      </c>
    </row>
    <row r="2548" spans="1:7" x14ac:dyDescent="0.2">
      <c r="A2548" s="3" t="s">
        <v>1040</v>
      </c>
      <c r="B2548" s="4">
        <v>44957</v>
      </c>
      <c r="C2548" s="3" t="s">
        <v>1136</v>
      </c>
      <c r="D2548" s="3" t="s">
        <v>1470</v>
      </c>
      <c r="E2548" s="3" t="s">
        <v>1471</v>
      </c>
      <c r="F2548" s="3">
        <v>0</v>
      </c>
      <c r="G2548" s="3">
        <v>20565.22</v>
      </c>
    </row>
    <row r="2549" spans="1:7" x14ac:dyDescent="0.2">
      <c r="A2549" s="3" t="s">
        <v>1040</v>
      </c>
      <c r="B2549" s="4">
        <v>44957</v>
      </c>
      <c r="C2549" s="3" t="s">
        <v>1136</v>
      </c>
      <c r="D2549" s="3" t="s">
        <v>1588</v>
      </c>
      <c r="E2549" s="3" t="s">
        <v>1589</v>
      </c>
      <c r="F2549" s="3">
        <v>1404.78</v>
      </c>
      <c r="G2549" s="3">
        <v>1404.78</v>
      </c>
    </row>
    <row r="2550" spans="1:7" x14ac:dyDescent="0.2">
      <c r="A2550" s="3" t="s">
        <v>1040</v>
      </c>
      <c r="B2550" s="4">
        <v>44957</v>
      </c>
      <c r="C2550" s="3" t="s">
        <v>1136</v>
      </c>
      <c r="D2550" s="3" t="s">
        <v>1510</v>
      </c>
      <c r="E2550" s="3" t="s">
        <v>1511</v>
      </c>
      <c r="F2550" s="3">
        <v>695304.12</v>
      </c>
      <c r="G2550" s="3">
        <v>4859578.97</v>
      </c>
    </row>
    <row r="2551" spans="1:7" x14ac:dyDescent="0.2">
      <c r="A2551" s="3" t="s">
        <v>1040</v>
      </c>
      <c r="B2551" s="4">
        <v>44957</v>
      </c>
      <c r="C2551" s="3" t="s">
        <v>1136</v>
      </c>
      <c r="D2551" s="3" t="s">
        <v>1495</v>
      </c>
      <c r="E2551" s="3" t="s">
        <v>1496</v>
      </c>
      <c r="F2551" s="3">
        <v>40096.92</v>
      </c>
      <c r="G2551" s="3">
        <v>236646.51</v>
      </c>
    </row>
    <row r="2552" spans="1:7" x14ac:dyDescent="0.2">
      <c r="A2552" s="3" t="s">
        <v>1040</v>
      </c>
      <c r="B2552" s="4">
        <v>44957</v>
      </c>
      <c r="C2552" s="3" t="s">
        <v>1136</v>
      </c>
      <c r="D2552" s="3" t="s">
        <v>1528</v>
      </c>
      <c r="E2552" s="3" t="s">
        <v>1529</v>
      </c>
      <c r="F2552" s="3">
        <v>0</v>
      </c>
      <c r="G2552" s="3">
        <v>32261.99</v>
      </c>
    </row>
    <row r="2553" spans="1:7" x14ac:dyDescent="0.2">
      <c r="A2553" s="3" t="s">
        <v>1040</v>
      </c>
      <c r="B2553" s="4">
        <v>44957</v>
      </c>
      <c r="C2553" s="3" t="s">
        <v>1136</v>
      </c>
      <c r="D2553" s="3" t="s">
        <v>1530</v>
      </c>
      <c r="E2553" s="3" t="s">
        <v>1531</v>
      </c>
      <c r="F2553" s="3">
        <v>0</v>
      </c>
      <c r="G2553" s="3">
        <v>11169.12</v>
      </c>
    </row>
    <row r="2554" spans="1:7" x14ac:dyDescent="0.2">
      <c r="A2554" s="3" t="s">
        <v>1040</v>
      </c>
      <c r="B2554" s="4">
        <v>44957</v>
      </c>
      <c r="C2554" s="3" t="s">
        <v>1178</v>
      </c>
      <c r="D2554" s="3" t="s">
        <v>1477</v>
      </c>
      <c r="E2554" s="3" t="s">
        <v>1478</v>
      </c>
      <c r="F2554" s="3">
        <v>-845.51</v>
      </c>
      <c r="G2554" s="3">
        <v>-2550.1799999999998</v>
      </c>
    </row>
    <row r="2555" spans="1:7" x14ac:dyDescent="0.2">
      <c r="A2555" s="3" t="s">
        <v>1040</v>
      </c>
      <c r="B2555" s="4">
        <v>44957</v>
      </c>
      <c r="C2555" s="3" t="s">
        <v>1178</v>
      </c>
      <c r="D2555" s="3" t="s">
        <v>1291</v>
      </c>
      <c r="E2555" s="3" t="s">
        <v>1292</v>
      </c>
      <c r="F2555" s="3">
        <v>-9.4600000000000009</v>
      </c>
      <c r="G2555" s="3">
        <v>-27.68</v>
      </c>
    </row>
    <row r="2556" spans="1:7" x14ac:dyDescent="0.2">
      <c r="A2556" s="3" t="s">
        <v>1037</v>
      </c>
      <c r="B2556" s="4">
        <v>44957</v>
      </c>
      <c r="C2556" s="3" t="s">
        <v>1178</v>
      </c>
      <c r="D2556" s="3" t="s">
        <v>1217</v>
      </c>
      <c r="E2556" s="3" t="s">
        <v>1218</v>
      </c>
      <c r="F2556" s="3">
        <v>-71924.81</v>
      </c>
      <c r="G2556" s="3">
        <v>-462526.63</v>
      </c>
    </row>
    <row r="2557" spans="1:7" x14ac:dyDescent="0.2">
      <c r="A2557" s="3" t="s">
        <v>1037</v>
      </c>
      <c r="B2557" s="4">
        <v>44957</v>
      </c>
      <c r="C2557" s="3" t="s">
        <v>1136</v>
      </c>
      <c r="D2557" s="3" t="s">
        <v>1194</v>
      </c>
      <c r="E2557" s="3" t="s">
        <v>1094</v>
      </c>
      <c r="F2557" s="3">
        <v>0</v>
      </c>
      <c r="G2557" s="3">
        <v>150</v>
      </c>
    </row>
    <row r="2558" spans="1:7" x14ac:dyDescent="0.2">
      <c r="A2558" s="3" t="s">
        <v>1040</v>
      </c>
      <c r="B2558" s="4">
        <v>44957</v>
      </c>
      <c r="C2558" s="3" t="s">
        <v>1136</v>
      </c>
      <c r="D2558" s="3" t="s">
        <v>1294</v>
      </c>
      <c r="E2558" s="3" t="s">
        <v>1056</v>
      </c>
      <c r="F2558" s="3">
        <v>0</v>
      </c>
      <c r="G2558" s="3">
        <v>10600</v>
      </c>
    </row>
    <row r="2559" spans="1:7" x14ac:dyDescent="0.2">
      <c r="A2559" s="3" t="s">
        <v>1040</v>
      </c>
      <c r="B2559" s="4">
        <v>44957</v>
      </c>
      <c r="C2559" s="3" t="s">
        <v>1136</v>
      </c>
      <c r="D2559" s="3" t="s">
        <v>1305</v>
      </c>
      <c r="E2559" s="3" t="s">
        <v>1306</v>
      </c>
      <c r="F2559" s="3">
        <v>0</v>
      </c>
      <c r="G2559" s="3">
        <v>14139.13</v>
      </c>
    </row>
    <row r="2560" spans="1:7" x14ac:dyDescent="0.2">
      <c r="A2560" s="3" t="s">
        <v>1040</v>
      </c>
      <c r="B2560" s="4">
        <v>44957</v>
      </c>
      <c r="C2560" s="3" t="s">
        <v>1136</v>
      </c>
      <c r="D2560" s="3" t="s">
        <v>1137</v>
      </c>
      <c r="E2560" s="3" t="s">
        <v>1047</v>
      </c>
      <c r="F2560" s="3">
        <v>71.760000000000005</v>
      </c>
      <c r="G2560" s="3">
        <v>24268.79</v>
      </c>
    </row>
    <row r="2561" spans="1:7" x14ac:dyDescent="0.2">
      <c r="A2561" s="3" t="s">
        <v>1037</v>
      </c>
      <c r="B2561" s="4">
        <v>44957</v>
      </c>
      <c r="C2561" s="3" t="s">
        <v>1136</v>
      </c>
      <c r="D2561" s="3" t="s">
        <v>1137</v>
      </c>
      <c r="E2561" s="3" t="s">
        <v>1047</v>
      </c>
      <c r="F2561" s="3">
        <v>0</v>
      </c>
      <c r="G2561" s="3">
        <v>107333.86</v>
      </c>
    </row>
    <row r="2562" spans="1:7" x14ac:dyDescent="0.2">
      <c r="A2562" s="3" t="s">
        <v>1042</v>
      </c>
      <c r="B2562" s="4">
        <v>44957</v>
      </c>
      <c r="C2562" s="3" t="s">
        <v>1136</v>
      </c>
      <c r="D2562" s="3" t="s">
        <v>1137</v>
      </c>
      <c r="E2562" s="3" t="s">
        <v>1047</v>
      </c>
      <c r="F2562" s="3">
        <v>0</v>
      </c>
      <c r="G2562" s="3">
        <v>15250</v>
      </c>
    </row>
    <row r="2563" spans="1:7" x14ac:dyDescent="0.2">
      <c r="A2563" s="3" t="s">
        <v>1037</v>
      </c>
      <c r="B2563" s="4">
        <v>44957</v>
      </c>
      <c r="C2563" s="3" t="s">
        <v>1136</v>
      </c>
      <c r="D2563" s="3" t="s">
        <v>1229</v>
      </c>
      <c r="E2563" s="3" t="s">
        <v>1113</v>
      </c>
      <c r="F2563" s="3">
        <v>11556</v>
      </c>
      <c r="G2563" s="3">
        <v>127116</v>
      </c>
    </row>
    <row r="2564" spans="1:7" x14ac:dyDescent="0.2">
      <c r="A2564" s="3" t="s">
        <v>1042</v>
      </c>
      <c r="B2564" s="4">
        <v>44957</v>
      </c>
      <c r="C2564" s="3" t="s">
        <v>1136</v>
      </c>
      <c r="D2564" s="3" t="s">
        <v>1590</v>
      </c>
      <c r="E2564" s="3" t="s">
        <v>1591</v>
      </c>
      <c r="F2564" s="3">
        <v>13500</v>
      </c>
      <c r="G2564" s="3">
        <v>13500</v>
      </c>
    </row>
    <row r="2565" spans="1:7" x14ac:dyDescent="0.2">
      <c r="A2565" s="3" t="s">
        <v>1042</v>
      </c>
      <c r="B2565" s="4">
        <v>44957</v>
      </c>
      <c r="C2565" s="3" t="s">
        <v>1136</v>
      </c>
      <c r="D2565" s="3" t="s">
        <v>1592</v>
      </c>
      <c r="E2565" s="3" t="s">
        <v>1128</v>
      </c>
      <c r="F2565" s="3">
        <v>8263.91</v>
      </c>
      <c r="G2565" s="3">
        <v>8263.91</v>
      </c>
    </row>
    <row r="2566" spans="1:7" x14ac:dyDescent="0.2">
      <c r="A2566" s="3" t="s">
        <v>1040</v>
      </c>
      <c r="B2566" s="4">
        <v>44957</v>
      </c>
      <c r="C2566" s="3" t="s">
        <v>1136</v>
      </c>
      <c r="D2566" s="3" t="s">
        <v>1307</v>
      </c>
      <c r="E2566" s="3" t="s">
        <v>1055</v>
      </c>
      <c r="F2566" s="3">
        <v>0</v>
      </c>
      <c r="G2566" s="3">
        <v>137.5</v>
      </c>
    </row>
    <row r="2567" spans="1:7" x14ac:dyDescent="0.2">
      <c r="A2567" s="3" t="s">
        <v>1040</v>
      </c>
      <c r="B2567" s="4">
        <v>44957</v>
      </c>
      <c r="C2567" s="3" t="s">
        <v>1136</v>
      </c>
      <c r="D2567" s="3" t="s">
        <v>1163</v>
      </c>
      <c r="E2567" s="3" t="s">
        <v>1053</v>
      </c>
      <c r="F2567" s="3">
        <v>2215.09</v>
      </c>
      <c r="G2567" s="3">
        <v>29446.5</v>
      </c>
    </row>
    <row r="2568" spans="1:7" x14ac:dyDescent="0.2">
      <c r="A2568" s="3" t="s">
        <v>1037</v>
      </c>
      <c r="B2568" s="4">
        <v>44957</v>
      </c>
      <c r="C2568" s="3" t="s">
        <v>1136</v>
      </c>
      <c r="D2568" s="3" t="s">
        <v>1163</v>
      </c>
      <c r="E2568" s="3" t="s">
        <v>1053</v>
      </c>
      <c r="F2568" s="3">
        <v>406.48</v>
      </c>
      <c r="G2568" s="3">
        <v>6678.21</v>
      </c>
    </row>
    <row r="2569" spans="1:7" x14ac:dyDescent="0.2">
      <c r="A2569" s="3" t="s">
        <v>1040</v>
      </c>
      <c r="B2569" s="4">
        <v>44957</v>
      </c>
      <c r="C2569" s="3" t="s">
        <v>1136</v>
      </c>
      <c r="D2569" s="3" t="s">
        <v>1308</v>
      </c>
      <c r="E2569" s="3" t="s">
        <v>1109</v>
      </c>
      <c r="F2569" s="3">
        <v>0</v>
      </c>
      <c r="G2569" s="3">
        <v>2353.79</v>
      </c>
    </row>
    <row r="2570" spans="1:7" x14ac:dyDescent="0.2">
      <c r="A2570" s="3" t="s">
        <v>1040</v>
      </c>
      <c r="B2570" s="4">
        <v>44957</v>
      </c>
      <c r="C2570" s="3" t="s">
        <v>1136</v>
      </c>
      <c r="D2570" s="3" t="s">
        <v>1309</v>
      </c>
      <c r="E2570" s="3" t="s">
        <v>1103</v>
      </c>
      <c r="F2570" s="3">
        <v>805.3</v>
      </c>
      <c r="G2570" s="3">
        <v>7949.43</v>
      </c>
    </row>
    <row r="2571" spans="1:7" x14ac:dyDescent="0.2">
      <c r="A2571" s="3" t="s">
        <v>1040</v>
      </c>
      <c r="B2571" s="4">
        <v>44957</v>
      </c>
      <c r="C2571" s="3" t="s">
        <v>1136</v>
      </c>
      <c r="D2571" s="3" t="s">
        <v>1310</v>
      </c>
      <c r="E2571" s="3" t="s">
        <v>1048</v>
      </c>
      <c r="F2571" s="3">
        <v>1100</v>
      </c>
      <c r="G2571" s="3">
        <v>5948.56</v>
      </c>
    </row>
    <row r="2572" spans="1:7" x14ac:dyDescent="0.2">
      <c r="A2572" s="3" t="s">
        <v>1040</v>
      </c>
      <c r="B2572" s="4">
        <v>44957</v>
      </c>
      <c r="C2572" s="3" t="s">
        <v>1136</v>
      </c>
      <c r="D2572" s="3" t="s">
        <v>1472</v>
      </c>
      <c r="E2572" s="3" t="s">
        <v>1110</v>
      </c>
      <c r="F2572" s="3">
        <v>3130</v>
      </c>
      <c r="G2572" s="3">
        <v>41709</v>
      </c>
    </row>
    <row r="2573" spans="1:7" x14ac:dyDescent="0.2">
      <c r="A2573" s="3" t="s">
        <v>1037</v>
      </c>
      <c r="B2573" s="4">
        <v>44957</v>
      </c>
      <c r="C2573" s="3" t="s">
        <v>1136</v>
      </c>
      <c r="D2573" s="3" t="s">
        <v>1219</v>
      </c>
      <c r="E2573" s="3" t="s">
        <v>1063</v>
      </c>
      <c r="F2573" s="3">
        <v>82812.429999999993</v>
      </c>
      <c r="G2573" s="3">
        <v>937165.54</v>
      </c>
    </row>
    <row r="2574" spans="1:7" x14ac:dyDescent="0.2">
      <c r="A2574" s="3" t="s">
        <v>1040</v>
      </c>
      <c r="B2574" s="4">
        <v>44957</v>
      </c>
      <c r="C2574" s="3" t="s">
        <v>1136</v>
      </c>
      <c r="D2574" s="3" t="s">
        <v>1219</v>
      </c>
      <c r="E2574" s="3" t="s">
        <v>1313</v>
      </c>
      <c r="F2574" s="3">
        <v>0</v>
      </c>
      <c r="G2574" s="3">
        <v>318572.45</v>
      </c>
    </row>
    <row r="2575" spans="1:7" x14ac:dyDescent="0.2">
      <c r="A2575" s="3" t="s">
        <v>1040</v>
      </c>
      <c r="B2575" s="4">
        <v>44957</v>
      </c>
      <c r="C2575" s="3" t="s">
        <v>1136</v>
      </c>
      <c r="D2575" s="3" t="s">
        <v>1316</v>
      </c>
      <c r="E2575" s="3" t="s">
        <v>1063</v>
      </c>
      <c r="F2575" s="3">
        <v>135076.46</v>
      </c>
      <c r="G2575" s="3">
        <v>1408374.79</v>
      </c>
    </row>
    <row r="2576" spans="1:7" x14ac:dyDescent="0.2">
      <c r="A2576" s="3" t="s">
        <v>1037</v>
      </c>
      <c r="B2576" s="4">
        <v>44957</v>
      </c>
      <c r="C2576" s="3" t="s">
        <v>1136</v>
      </c>
      <c r="D2576" s="3" t="s">
        <v>1220</v>
      </c>
      <c r="E2576" s="3" t="s">
        <v>1088</v>
      </c>
      <c r="F2576" s="3">
        <v>0</v>
      </c>
      <c r="G2576" s="3">
        <v>60000</v>
      </c>
    </row>
    <row r="2577" spans="1:7" x14ac:dyDescent="0.2">
      <c r="A2577" s="3" t="s">
        <v>1040</v>
      </c>
      <c r="B2577" s="4">
        <v>44957</v>
      </c>
      <c r="C2577" s="3" t="s">
        <v>1136</v>
      </c>
      <c r="D2577" s="3" t="s">
        <v>1317</v>
      </c>
      <c r="E2577" s="3" t="s">
        <v>1057</v>
      </c>
      <c r="F2577" s="3">
        <v>0</v>
      </c>
      <c r="G2577" s="3">
        <v>1378.26</v>
      </c>
    </row>
    <row r="2578" spans="1:7" x14ac:dyDescent="0.2">
      <c r="A2578" s="3" t="s">
        <v>1040</v>
      </c>
      <c r="B2578" s="4">
        <v>44957</v>
      </c>
      <c r="C2578" s="3" t="s">
        <v>1136</v>
      </c>
      <c r="D2578" s="3" t="s">
        <v>1318</v>
      </c>
      <c r="E2578" s="3" t="s">
        <v>1083</v>
      </c>
      <c r="F2578" s="3">
        <v>2165.86</v>
      </c>
      <c r="G2578" s="3">
        <v>21616.07</v>
      </c>
    </row>
    <row r="2579" spans="1:7" x14ac:dyDescent="0.2">
      <c r="A2579" s="3" t="s">
        <v>1040</v>
      </c>
      <c r="B2579" s="4">
        <v>44957</v>
      </c>
      <c r="C2579" s="3" t="s">
        <v>1136</v>
      </c>
      <c r="D2579" s="3" t="s">
        <v>1319</v>
      </c>
      <c r="E2579" s="3" t="s">
        <v>1064</v>
      </c>
      <c r="F2579" s="3">
        <v>193.34</v>
      </c>
      <c r="G2579" s="3">
        <v>2126.67</v>
      </c>
    </row>
    <row r="2580" spans="1:7" x14ac:dyDescent="0.2">
      <c r="A2580" s="3" t="s">
        <v>1040</v>
      </c>
      <c r="B2580" s="4">
        <v>44957</v>
      </c>
      <c r="C2580" s="3" t="s">
        <v>1136</v>
      </c>
      <c r="D2580" s="3" t="s">
        <v>1440</v>
      </c>
      <c r="E2580" s="3" t="s">
        <v>1441</v>
      </c>
      <c r="F2580" s="3">
        <v>0</v>
      </c>
      <c r="G2580" s="3">
        <v>39610.1</v>
      </c>
    </row>
    <row r="2581" spans="1:7" x14ac:dyDescent="0.2">
      <c r="A2581" s="3" t="s">
        <v>1040</v>
      </c>
      <c r="B2581" s="4">
        <v>44957</v>
      </c>
      <c r="C2581" s="3" t="s">
        <v>1136</v>
      </c>
      <c r="D2581" s="3" t="s">
        <v>1442</v>
      </c>
      <c r="E2581" s="3" t="s">
        <v>1082</v>
      </c>
      <c r="F2581" s="3">
        <v>547.66999999999996</v>
      </c>
      <c r="G2581" s="3">
        <v>4940.2</v>
      </c>
    </row>
    <row r="2582" spans="1:7" x14ac:dyDescent="0.2">
      <c r="A2582" s="3" t="s">
        <v>1037</v>
      </c>
      <c r="B2582" s="4">
        <v>44957</v>
      </c>
      <c r="C2582" s="3" t="s">
        <v>1136</v>
      </c>
      <c r="D2582" s="3" t="s">
        <v>1197</v>
      </c>
      <c r="E2582" s="3" t="s">
        <v>1104</v>
      </c>
      <c r="F2582" s="3">
        <v>5123.04</v>
      </c>
      <c r="G2582" s="3">
        <v>31830.7</v>
      </c>
    </row>
    <row r="2583" spans="1:7" x14ac:dyDescent="0.2">
      <c r="A2583" s="3" t="s">
        <v>1040</v>
      </c>
      <c r="B2583" s="4">
        <v>44957</v>
      </c>
      <c r="C2583" s="3" t="s">
        <v>1136</v>
      </c>
      <c r="D2583" s="3" t="s">
        <v>1197</v>
      </c>
      <c r="E2583" s="3" t="s">
        <v>1074</v>
      </c>
      <c r="F2583" s="3">
        <v>4667.6499999999996</v>
      </c>
      <c r="G2583" s="3">
        <v>55097.16</v>
      </c>
    </row>
    <row r="2584" spans="1:7" x14ac:dyDescent="0.2">
      <c r="A2584" s="3" t="s">
        <v>1037</v>
      </c>
      <c r="B2584" s="4">
        <v>44957</v>
      </c>
      <c r="C2584" s="3" t="s">
        <v>1136</v>
      </c>
      <c r="D2584" s="3" t="s">
        <v>1198</v>
      </c>
      <c r="E2584" s="3" t="s">
        <v>1077</v>
      </c>
      <c r="F2584" s="3">
        <v>25749.27</v>
      </c>
      <c r="G2584" s="3">
        <v>77630.740000000005</v>
      </c>
    </row>
    <row r="2585" spans="1:7" x14ac:dyDescent="0.2">
      <c r="A2585" s="3" t="s">
        <v>1037</v>
      </c>
      <c r="B2585" s="4">
        <v>44957</v>
      </c>
      <c r="C2585" s="3" t="s">
        <v>1136</v>
      </c>
      <c r="D2585" s="3" t="s">
        <v>1532</v>
      </c>
      <c r="E2585" s="3" t="s">
        <v>1069</v>
      </c>
      <c r="F2585" s="3">
        <v>7126.8</v>
      </c>
      <c r="G2585" s="3">
        <v>10690.2</v>
      </c>
    </row>
    <row r="2586" spans="1:7" x14ac:dyDescent="0.2">
      <c r="A2586" s="3" t="s">
        <v>1040</v>
      </c>
      <c r="B2586" s="4">
        <v>44957</v>
      </c>
      <c r="C2586" s="3" t="s">
        <v>1136</v>
      </c>
      <c r="D2586" s="3" t="s">
        <v>1164</v>
      </c>
      <c r="E2586" s="3" t="s">
        <v>1099</v>
      </c>
      <c r="F2586" s="3">
        <v>0</v>
      </c>
      <c r="G2586" s="3">
        <v>7651.52</v>
      </c>
    </row>
    <row r="2587" spans="1:7" x14ac:dyDescent="0.2">
      <c r="A2587" s="3" t="s">
        <v>1040</v>
      </c>
      <c r="B2587" s="4">
        <v>44957</v>
      </c>
      <c r="C2587" s="3" t="s">
        <v>1136</v>
      </c>
      <c r="D2587" s="3" t="s">
        <v>1512</v>
      </c>
      <c r="E2587" s="3" t="s">
        <v>1127</v>
      </c>
      <c r="F2587" s="3">
        <v>0</v>
      </c>
      <c r="G2587" s="3">
        <v>819.63</v>
      </c>
    </row>
    <row r="2588" spans="1:7" x14ac:dyDescent="0.2">
      <c r="A2588" s="3" t="s">
        <v>1037</v>
      </c>
      <c r="B2588" s="4">
        <v>44957</v>
      </c>
      <c r="C2588" s="3" t="s">
        <v>1136</v>
      </c>
      <c r="D2588" s="3" t="s">
        <v>1512</v>
      </c>
      <c r="E2588" s="3" t="s">
        <v>1127</v>
      </c>
      <c r="F2588" s="3">
        <v>4379.83</v>
      </c>
      <c r="G2588" s="3">
        <v>17082.650000000001</v>
      </c>
    </row>
    <row r="2589" spans="1:7" x14ac:dyDescent="0.2">
      <c r="A2589" s="3" t="s">
        <v>1040</v>
      </c>
      <c r="B2589" s="4">
        <v>44957</v>
      </c>
      <c r="C2589" s="3" t="s">
        <v>1136</v>
      </c>
      <c r="D2589" s="3" t="s">
        <v>1322</v>
      </c>
      <c r="E2589" s="3" t="s">
        <v>1046</v>
      </c>
      <c r="F2589" s="3">
        <v>0</v>
      </c>
      <c r="G2589" s="3">
        <v>13626.33</v>
      </c>
    </row>
    <row r="2590" spans="1:7" x14ac:dyDescent="0.2">
      <c r="A2590" s="3" t="s">
        <v>1040</v>
      </c>
      <c r="B2590" s="4">
        <v>44957</v>
      </c>
      <c r="C2590" s="3" t="s">
        <v>1136</v>
      </c>
      <c r="D2590" s="3" t="s">
        <v>1323</v>
      </c>
      <c r="E2590" s="3" t="s">
        <v>1324</v>
      </c>
      <c r="F2590" s="3">
        <v>0</v>
      </c>
      <c r="G2590" s="3">
        <v>1425.42</v>
      </c>
    </row>
    <row r="2591" spans="1:7" x14ac:dyDescent="0.2">
      <c r="A2591" s="3" t="s">
        <v>1037</v>
      </c>
      <c r="B2591" s="4">
        <v>44957</v>
      </c>
      <c r="C2591" s="3" t="s">
        <v>1136</v>
      </c>
      <c r="D2591" s="3" t="s">
        <v>1424</v>
      </c>
      <c r="E2591" s="3" t="s">
        <v>1425</v>
      </c>
      <c r="F2591" s="3">
        <v>0</v>
      </c>
      <c r="G2591" s="3">
        <v>588.44000000000005</v>
      </c>
    </row>
    <row r="2592" spans="1:7" x14ac:dyDescent="0.2">
      <c r="A2592" s="3" t="s">
        <v>1040</v>
      </c>
      <c r="B2592" s="4">
        <v>44957</v>
      </c>
      <c r="C2592" s="3" t="s">
        <v>1136</v>
      </c>
      <c r="D2592" s="3" t="s">
        <v>1593</v>
      </c>
      <c r="E2592" s="3" t="s">
        <v>1594</v>
      </c>
      <c r="F2592" s="3">
        <v>165.33</v>
      </c>
      <c r="G2592" s="3">
        <v>165.33</v>
      </c>
    </row>
    <row r="2593" spans="1:7" x14ac:dyDescent="0.2">
      <c r="A2593" s="3" t="s">
        <v>1037</v>
      </c>
      <c r="B2593" s="4">
        <v>44957</v>
      </c>
      <c r="C2593" s="3" t="s">
        <v>1136</v>
      </c>
      <c r="D2593" s="3" t="s">
        <v>1533</v>
      </c>
      <c r="E2593" s="3" t="s">
        <v>1534</v>
      </c>
      <c r="F2593" s="3">
        <v>114401.55</v>
      </c>
      <c r="G2593" s="3">
        <v>478804.41</v>
      </c>
    </row>
    <row r="2594" spans="1:7" x14ac:dyDescent="0.2">
      <c r="A2594" s="3" t="s">
        <v>1037</v>
      </c>
      <c r="B2594" s="4">
        <v>44957</v>
      </c>
      <c r="C2594" s="3" t="s">
        <v>1136</v>
      </c>
      <c r="D2594" s="3" t="s">
        <v>1535</v>
      </c>
      <c r="E2594" s="3" t="s">
        <v>1536</v>
      </c>
      <c r="F2594" s="3">
        <v>18431.5</v>
      </c>
      <c r="G2594" s="3">
        <v>50664.39</v>
      </c>
    </row>
    <row r="2595" spans="1:7" x14ac:dyDescent="0.2">
      <c r="A2595" s="3" t="s">
        <v>1037</v>
      </c>
      <c r="B2595" s="4">
        <v>44957</v>
      </c>
      <c r="C2595" s="3" t="s">
        <v>1136</v>
      </c>
      <c r="D2595" s="3" t="s">
        <v>1537</v>
      </c>
      <c r="E2595" s="3" t="s">
        <v>1538</v>
      </c>
      <c r="F2595" s="3">
        <v>13213.35</v>
      </c>
      <c r="G2595" s="3">
        <v>14865.42</v>
      </c>
    </row>
    <row r="2596" spans="1:7" x14ac:dyDescent="0.2">
      <c r="A2596" s="3" t="s">
        <v>1037</v>
      </c>
      <c r="B2596" s="4">
        <v>44957</v>
      </c>
      <c r="C2596" s="3" t="s">
        <v>1136</v>
      </c>
      <c r="D2596" s="3" t="s">
        <v>1576</v>
      </c>
      <c r="E2596" s="3" t="s">
        <v>1577</v>
      </c>
      <c r="F2596" s="3">
        <v>2493.14</v>
      </c>
      <c r="G2596" s="3">
        <v>2742.46</v>
      </c>
    </row>
    <row r="2597" spans="1:7" x14ac:dyDescent="0.2">
      <c r="A2597" s="3" t="s">
        <v>1037</v>
      </c>
      <c r="B2597" s="4">
        <v>44957</v>
      </c>
      <c r="C2597" s="3" t="s">
        <v>1136</v>
      </c>
      <c r="D2597" s="3" t="s">
        <v>1595</v>
      </c>
      <c r="E2597" s="3" t="s">
        <v>1596</v>
      </c>
      <c r="F2597" s="3">
        <v>48.99</v>
      </c>
      <c r="G2597" s="3">
        <v>48.99</v>
      </c>
    </row>
    <row r="2598" spans="1:7" x14ac:dyDescent="0.2">
      <c r="A2598" s="3" t="s">
        <v>1037</v>
      </c>
      <c r="B2598" s="4">
        <v>44957</v>
      </c>
      <c r="C2598" s="3" t="s">
        <v>1136</v>
      </c>
      <c r="D2598" s="3" t="s">
        <v>1539</v>
      </c>
      <c r="E2598" s="3" t="s">
        <v>1540</v>
      </c>
      <c r="F2598" s="3">
        <v>79243.86</v>
      </c>
      <c r="G2598" s="3">
        <v>142876.75</v>
      </c>
    </row>
    <row r="2599" spans="1:7" x14ac:dyDescent="0.2">
      <c r="A2599" s="3" t="s">
        <v>1037</v>
      </c>
      <c r="B2599" s="4">
        <v>44957</v>
      </c>
      <c r="C2599" s="3" t="s">
        <v>1136</v>
      </c>
      <c r="D2599" s="3" t="s">
        <v>1541</v>
      </c>
      <c r="E2599" s="3" t="s">
        <v>1542</v>
      </c>
      <c r="F2599" s="3">
        <v>333904.11</v>
      </c>
      <c r="G2599" s="3">
        <v>1035616.4</v>
      </c>
    </row>
    <row r="2600" spans="1:7" x14ac:dyDescent="0.2">
      <c r="A2600" s="3" t="s">
        <v>1037</v>
      </c>
      <c r="B2600" s="4">
        <v>44957</v>
      </c>
      <c r="C2600" s="3" t="s">
        <v>1136</v>
      </c>
      <c r="D2600" s="3" t="s">
        <v>1597</v>
      </c>
      <c r="E2600" s="3" t="s">
        <v>1598</v>
      </c>
      <c r="F2600" s="3">
        <v>138082.19</v>
      </c>
      <c r="G2600" s="3">
        <v>138082.19</v>
      </c>
    </row>
    <row r="2601" spans="1:7" x14ac:dyDescent="0.2">
      <c r="A2601" s="3" t="s">
        <v>1037</v>
      </c>
      <c r="B2601" s="4">
        <v>44957</v>
      </c>
      <c r="C2601" s="3" t="s">
        <v>1136</v>
      </c>
      <c r="D2601" s="3" t="s">
        <v>1543</v>
      </c>
      <c r="E2601" s="3" t="s">
        <v>1544</v>
      </c>
      <c r="F2601" s="3">
        <v>1167405.8799999999</v>
      </c>
      <c r="G2601" s="3">
        <v>4401726.9400000004</v>
      </c>
    </row>
    <row r="2602" spans="1:7" x14ac:dyDescent="0.2">
      <c r="A2602" s="3" t="s">
        <v>1040</v>
      </c>
      <c r="B2602" s="4">
        <v>44957</v>
      </c>
      <c r="C2602" s="3" t="s">
        <v>1136</v>
      </c>
      <c r="D2602" s="3" t="s">
        <v>1515</v>
      </c>
      <c r="E2602" s="3" t="s">
        <v>1516</v>
      </c>
      <c r="F2602" s="3">
        <v>0</v>
      </c>
      <c r="G2602" s="3">
        <v>1209.8699999999999</v>
      </c>
    </row>
    <row r="2603" spans="1:7" x14ac:dyDescent="0.2">
      <c r="A2603" s="3" t="s">
        <v>1037</v>
      </c>
      <c r="B2603" s="4">
        <v>44957</v>
      </c>
      <c r="C2603" s="3" t="s">
        <v>1136</v>
      </c>
      <c r="D2603" s="3" t="s">
        <v>1517</v>
      </c>
      <c r="E2603" s="3" t="s">
        <v>1122</v>
      </c>
      <c r="F2603" s="3">
        <v>0</v>
      </c>
      <c r="G2603" s="3">
        <v>400000</v>
      </c>
    </row>
    <row r="2604" spans="1:7" x14ac:dyDescent="0.2">
      <c r="A2604" s="3" t="s">
        <v>1037</v>
      </c>
      <c r="B2604" s="4">
        <v>44957</v>
      </c>
      <c r="C2604" s="3" t="s">
        <v>1136</v>
      </c>
      <c r="D2604" s="3" t="s">
        <v>1221</v>
      </c>
      <c r="E2604" s="3" t="s">
        <v>1071</v>
      </c>
      <c r="F2604" s="3">
        <v>1536.81</v>
      </c>
      <c r="G2604" s="3">
        <v>246993.52</v>
      </c>
    </row>
    <row r="2605" spans="1:7" x14ac:dyDescent="0.2">
      <c r="A2605" s="3" t="s">
        <v>1040</v>
      </c>
      <c r="B2605" s="4">
        <v>44957</v>
      </c>
      <c r="C2605" s="3" t="s">
        <v>1136</v>
      </c>
      <c r="D2605" s="3" t="s">
        <v>1325</v>
      </c>
      <c r="E2605" s="3" t="s">
        <v>1125</v>
      </c>
      <c r="F2605" s="3">
        <v>1532.8</v>
      </c>
      <c r="G2605" s="3">
        <v>1532.8</v>
      </c>
    </row>
    <row r="2606" spans="1:7" x14ac:dyDescent="0.2">
      <c r="A2606" s="3" t="s">
        <v>1040</v>
      </c>
      <c r="B2606" s="4">
        <v>44957</v>
      </c>
      <c r="C2606" s="3" t="s">
        <v>1136</v>
      </c>
      <c r="D2606" s="3" t="s">
        <v>1326</v>
      </c>
      <c r="E2606" s="3" t="s">
        <v>1090</v>
      </c>
      <c r="F2606" s="3">
        <v>7037.85</v>
      </c>
      <c r="G2606" s="3">
        <v>11070.86</v>
      </c>
    </row>
    <row r="2607" spans="1:7" x14ac:dyDescent="0.2">
      <c r="A2607" s="3" t="s">
        <v>1040</v>
      </c>
      <c r="B2607" s="4">
        <v>44957</v>
      </c>
      <c r="C2607" s="3" t="s">
        <v>1136</v>
      </c>
      <c r="D2607" s="3" t="s">
        <v>1327</v>
      </c>
      <c r="E2607" s="3" t="s">
        <v>1054</v>
      </c>
      <c r="F2607" s="3">
        <v>0</v>
      </c>
      <c r="G2607" s="3">
        <v>1200</v>
      </c>
    </row>
    <row r="2608" spans="1:7" x14ac:dyDescent="0.2">
      <c r="A2608" s="3" t="s">
        <v>1040</v>
      </c>
      <c r="B2608" s="4">
        <v>44957</v>
      </c>
      <c r="C2608" s="3" t="s">
        <v>1136</v>
      </c>
      <c r="D2608" s="3" t="s">
        <v>1169</v>
      </c>
      <c r="E2608" s="3" t="s">
        <v>1080</v>
      </c>
      <c r="F2608" s="3">
        <v>593.99</v>
      </c>
      <c r="G2608" s="3">
        <v>13177.45</v>
      </c>
    </row>
    <row r="2609" spans="1:7" x14ac:dyDescent="0.2">
      <c r="A2609" s="3" t="s">
        <v>1042</v>
      </c>
      <c r="B2609" s="4">
        <v>44957</v>
      </c>
      <c r="C2609" s="3" t="s">
        <v>1136</v>
      </c>
      <c r="D2609" s="3" t="s">
        <v>1169</v>
      </c>
      <c r="E2609" s="3" t="s">
        <v>1080</v>
      </c>
      <c r="F2609" s="3">
        <v>0</v>
      </c>
      <c r="G2609" s="3">
        <v>3404.62</v>
      </c>
    </row>
    <row r="2610" spans="1:7" x14ac:dyDescent="0.2">
      <c r="A2610" s="3" t="s">
        <v>1040</v>
      </c>
      <c r="B2610" s="4">
        <v>44957</v>
      </c>
      <c r="C2610" s="3" t="s">
        <v>1136</v>
      </c>
      <c r="D2610" s="3" t="s">
        <v>1328</v>
      </c>
      <c r="E2610" s="3" t="s">
        <v>1066</v>
      </c>
      <c r="F2610" s="3">
        <v>700.1</v>
      </c>
      <c r="G2610" s="3">
        <v>6898.99</v>
      </c>
    </row>
    <row r="2611" spans="1:7" x14ac:dyDescent="0.2">
      <c r="A2611" s="3" t="s">
        <v>1040</v>
      </c>
      <c r="B2611" s="4">
        <v>44957</v>
      </c>
      <c r="C2611" s="3" t="s">
        <v>1136</v>
      </c>
      <c r="D2611" s="3" t="s">
        <v>1329</v>
      </c>
      <c r="E2611" s="3" t="s">
        <v>1089</v>
      </c>
      <c r="F2611" s="3">
        <v>29600</v>
      </c>
      <c r="G2611" s="3">
        <v>312491.67</v>
      </c>
    </row>
    <row r="2612" spans="1:7" x14ac:dyDescent="0.2">
      <c r="A2612" s="3" t="s">
        <v>1040</v>
      </c>
      <c r="B2612" s="4">
        <v>44957</v>
      </c>
      <c r="C2612" s="3" t="s">
        <v>1136</v>
      </c>
      <c r="D2612" s="3" t="s">
        <v>1199</v>
      </c>
      <c r="E2612" s="3" t="s">
        <v>1051</v>
      </c>
      <c r="F2612" s="3">
        <v>843.6</v>
      </c>
      <c r="G2612" s="3">
        <v>9279.6</v>
      </c>
    </row>
    <row r="2613" spans="1:7" x14ac:dyDescent="0.2">
      <c r="A2613" s="3" t="s">
        <v>1037</v>
      </c>
      <c r="B2613" s="4">
        <v>44957</v>
      </c>
      <c r="C2613" s="3" t="s">
        <v>1136</v>
      </c>
      <c r="D2613" s="3" t="s">
        <v>1199</v>
      </c>
      <c r="E2613" s="3" t="s">
        <v>1038</v>
      </c>
      <c r="F2613" s="3">
        <v>6778.01</v>
      </c>
      <c r="G2613" s="3">
        <v>35882.800000000003</v>
      </c>
    </row>
    <row r="2614" spans="1:7" x14ac:dyDescent="0.2">
      <c r="A2614" s="3" t="s">
        <v>1040</v>
      </c>
      <c r="B2614" s="4">
        <v>44957</v>
      </c>
      <c r="C2614" s="3" t="s">
        <v>1136</v>
      </c>
      <c r="D2614" s="3" t="s">
        <v>1222</v>
      </c>
      <c r="E2614" s="3" t="s">
        <v>1043</v>
      </c>
      <c r="F2614" s="3">
        <v>0</v>
      </c>
      <c r="G2614" s="3">
        <v>24423.01</v>
      </c>
    </row>
    <row r="2615" spans="1:7" x14ac:dyDescent="0.2">
      <c r="A2615" s="3" t="s">
        <v>1037</v>
      </c>
      <c r="B2615" s="4">
        <v>44957</v>
      </c>
      <c r="C2615" s="3" t="s">
        <v>1136</v>
      </c>
      <c r="D2615" s="3" t="s">
        <v>1222</v>
      </c>
      <c r="E2615" s="3" t="s">
        <v>1043</v>
      </c>
      <c r="F2615" s="3">
        <v>0</v>
      </c>
      <c r="G2615" s="3">
        <v>22719.99</v>
      </c>
    </row>
    <row r="2616" spans="1:7" x14ac:dyDescent="0.2">
      <c r="A2616" s="3" t="s">
        <v>1040</v>
      </c>
      <c r="B2616" s="4">
        <v>44957</v>
      </c>
      <c r="C2616" s="3" t="s">
        <v>1136</v>
      </c>
      <c r="D2616" s="3" t="s">
        <v>1330</v>
      </c>
      <c r="E2616" s="3" t="s">
        <v>1091</v>
      </c>
      <c r="F2616" s="3">
        <v>249945.83</v>
      </c>
      <c r="G2616" s="3">
        <v>2381081.41</v>
      </c>
    </row>
    <row r="2617" spans="1:7" x14ac:dyDescent="0.2">
      <c r="A2617" s="3" t="s">
        <v>1040</v>
      </c>
      <c r="B2617" s="4">
        <v>44957</v>
      </c>
      <c r="C2617" s="3" t="s">
        <v>1136</v>
      </c>
      <c r="D2617" s="3" t="s">
        <v>1333</v>
      </c>
      <c r="E2617" s="3" t="s">
        <v>1058</v>
      </c>
      <c r="F2617" s="3">
        <v>0</v>
      </c>
      <c r="G2617" s="3">
        <v>3746.27</v>
      </c>
    </row>
    <row r="2618" spans="1:7" x14ac:dyDescent="0.2">
      <c r="A2618" s="3" t="s">
        <v>1040</v>
      </c>
      <c r="B2618" s="4">
        <v>44957</v>
      </c>
      <c r="C2618" s="3" t="s">
        <v>1136</v>
      </c>
      <c r="D2618" s="3" t="s">
        <v>1479</v>
      </c>
      <c r="E2618" s="3" t="s">
        <v>1072</v>
      </c>
      <c r="F2618" s="3">
        <v>177.33</v>
      </c>
      <c r="G2618" s="3">
        <v>1695.42</v>
      </c>
    </row>
    <row r="2619" spans="1:7" x14ac:dyDescent="0.2">
      <c r="A2619" s="3" t="s">
        <v>1040</v>
      </c>
      <c r="B2619" s="4">
        <v>44957</v>
      </c>
      <c r="C2619" s="3" t="s">
        <v>1136</v>
      </c>
      <c r="D2619" s="3" t="s">
        <v>1334</v>
      </c>
      <c r="E2619" s="3" t="s">
        <v>1112</v>
      </c>
      <c r="F2619" s="3">
        <v>1564.35</v>
      </c>
      <c r="G2619" s="3">
        <v>10577.83</v>
      </c>
    </row>
    <row r="2620" spans="1:7" x14ac:dyDescent="0.2">
      <c r="A2620" s="3" t="s">
        <v>1037</v>
      </c>
      <c r="B2620" s="4">
        <v>44957</v>
      </c>
      <c r="C2620" s="3" t="s">
        <v>1136</v>
      </c>
      <c r="D2620" s="3" t="s">
        <v>1181</v>
      </c>
      <c r="E2620" s="3" t="s">
        <v>1118</v>
      </c>
      <c r="F2620" s="3">
        <v>328.38</v>
      </c>
      <c r="G2620" s="3">
        <v>5249.41</v>
      </c>
    </row>
    <row r="2621" spans="1:7" x14ac:dyDescent="0.2">
      <c r="A2621" s="3" t="s">
        <v>1040</v>
      </c>
      <c r="B2621" s="4">
        <v>44957</v>
      </c>
      <c r="C2621" s="3" t="s">
        <v>1136</v>
      </c>
      <c r="D2621" s="3" t="s">
        <v>1335</v>
      </c>
      <c r="E2621" s="3" t="s">
        <v>1115</v>
      </c>
      <c r="F2621" s="3">
        <v>0</v>
      </c>
      <c r="G2621" s="3">
        <v>6800</v>
      </c>
    </row>
    <row r="2622" spans="1:7" x14ac:dyDescent="0.2">
      <c r="A2622" s="3" t="s">
        <v>1040</v>
      </c>
      <c r="B2622" s="4">
        <v>44957</v>
      </c>
      <c r="C2622" s="3" t="s">
        <v>1136</v>
      </c>
      <c r="D2622" s="3" t="s">
        <v>1336</v>
      </c>
      <c r="E2622" s="3" t="s">
        <v>1092</v>
      </c>
      <c r="F2622" s="3">
        <v>128.47999999999999</v>
      </c>
      <c r="G2622" s="3">
        <v>4899.1400000000003</v>
      </c>
    </row>
    <row r="2623" spans="1:7" x14ac:dyDescent="0.2">
      <c r="A2623" s="3" t="s">
        <v>1040</v>
      </c>
      <c r="B2623" s="4">
        <v>44957</v>
      </c>
      <c r="C2623" s="3" t="s">
        <v>1136</v>
      </c>
      <c r="D2623" s="3" t="s">
        <v>1337</v>
      </c>
      <c r="E2623" s="3" t="s">
        <v>1067</v>
      </c>
      <c r="F2623" s="3">
        <v>0</v>
      </c>
      <c r="G2623" s="3">
        <v>526.32000000000005</v>
      </c>
    </row>
    <row r="2624" spans="1:7" x14ac:dyDescent="0.2">
      <c r="A2624" s="3" t="s">
        <v>1040</v>
      </c>
      <c r="B2624" s="4">
        <v>44957</v>
      </c>
      <c r="C2624" s="3" t="s">
        <v>1136</v>
      </c>
      <c r="D2624" s="3" t="s">
        <v>1338</v>
      </c>
      <c r="E2624" s="3" t="s">
        <v>1097</v>
      </c>
      <c r="F2624" s="3">
        <v>747</v>
      </c>
      <c r="G2624" s="3">
        <v>6827</v>
      </c>
    </row>
    <row r="2625" spans="1:7" x14ac:dyDescent="0.2">
      <c r="A2625" s="3" t="s">
        <v>1040</v>
      </c>
      <c r="B2625" s="4">
        <v>44957</v>
      </c>
      <c r="C2625" s="3" t="s">
        <v>1136</v>
      </c>
      <c r="D2625" s="3" t="s">
        <v>1340</v>
      </c>
      <c r="E2625" s="3" t="s">
        <v>1126</v>
      </c>
      <c r="F2625" s="3">
        <v>600</v>
      </c>
      <c r="G2625" s="3">
        <v>6600</v>
      </c>
    </row>
    <row r="2626" spans="1:7" x14ac:dyDescent="0.2">
      <c r="A2626" s="3" t="s">
        <v>1040</v>
      </c>
      <c r="B2626" s="4">
        <v>44957</v>
      </c>
      <c r="C2626" s="3" t="s">
        <v>1136</v>
      </c>
      <c r="D2626" s="3" t="s">
        <v>1341</v>
      </c>
      <c r="E2626" s="3" t="s">
        <v>1060</v>
      </c>
      <c r="F2626" s="3">
        <v>621.16</v>
      </c>
      <c r="G2626" s="3">
        <v>4907.76</v>
      </c>
    </row>
    <row r="2627" spans="1:7" x14ac:dyDescent="0.2">
      <c r="A2627" s="3" t="s">
        <v>1040</v>
      </c>
      <c r="B2627" s="4">
        <v>44957</v>
      </c>
      <c r="C2627" s="3" t="s">
        <v>1136</v>
      </c>
      <c r="D2627" s="3" t="s">
        <v>1458</v>
      </c>
      <c r="E2627" s="3" t="s">
        <v>1459</v>
      </c>
      <c r="F2627" s="3">
        <v>0</v>
      </c>
      <c r="G2627" s="3">
        <v>13765</v>
      </c>
    </row>
    <row r="2628" spans="1:7" x14ac:dyDescent="0.2">
      <c r="A2628" s="3" t="s">
        <v>1037</v>
      </c>
      <c r="B2628" s="4">
        <v>44957</v>
      </c>
      <c r="C2628" s="3" t="s">
        <v>1136</v>
      </c>
      <c r="D2628" s="3" t="s">
        <v>1200</v>
      </c>
      <c r="E2628" s="3" t="s">
        <v>1073</v>
      </c>
      <c r="F2628" s="3">
        <v>600</v>
      </c>
      <c r="G2628" s="3">
        <v>6600</v>
      </c>
    </row>
    <row r="2629" spans="1:7" x14ac:dyDescent="0.2">
      <c r="A2629" s="3" t="s">
        <v>1042</v>
      </c>
      <c r="B2629" s="4">
        <v>44957</v>
      </c>
      <c r="C2629" s="3" t="s">
        <v>1136</v>
      </c>
      <c r="D2629" s="3" t="s">
        <v>1200</v>
      </c>
      <c r="E2629" s="3" t="s">
        <v>1073</v>
      </c>
      <c r="F2629" s="3">
        <v>600</v>
      </c>
      <c r="G2629" s="3">
        <v>10200</v>
      </c>
    </row>
    <row r="2630" spans="1:7" x14ac:dyDescent="0.2">
      <c r="A2630" s="3" t="s">
        <v>1037</v>
      </c>
      <c r="B2630" s="4">
        <v>44957</v>
      </c>
      <c r="C2630" s="3" t="s">
        <v>1136</v>
      </c>
      <c r="D2630" s="3" t="s">
        <v>1230</v>
      </c>
      <c r="E2630" s="3" t="s">
        <v>1095</v>
      </c>
      <c r="F2630" s="3">
        <v>0</v>
      </c>
      <c r="G2630" s="3">
        <v>788.43</v>
      </c>
    </row>
    <row r="2631" spans="1:7" x14ac:dyDescent="0.2">
      <c r="A2631" s="3" t="s">
        <v>1040</v>
      </c>
      <c r="B2631" s="4">
        <v>44957</v>
      </c>
      <c r="C2631" s="3" t="s">
        <v>1136</v>
      </c>
      <c r="D2631" s="3" t="s">
        <v>1342</v>
      </c>
      <c r="E2631" s="3" t="s">
        <v>1076</v>
      </c>
      <c r="F2631" s="3">
        <v>0</v>
      </c>
      <c r="G2631" s="3">
        <v>2500</v>
      </c>
    </row>
    <row r="2632" spans="1:7" x14ac:dyDescent="0.2">
      <c r="A2632" s="3" t="s">
        <v>1040</v>
      </c>
      <c r="B2632" s="4">
        <v>44957</v>
      </c>
      <c r="C2632" s="3" t="s">
        <v>1136</v>
      </c>
      <c r="D2632" s="3" t="s">
        <v>1344</v>
      </c>
      <c r="E2632" s="3" t="s">
        <v>1345</v>
      </c>
      <c r="F2632" s="3">
        <v>0</v>
      </c>
      <c r="G2632" s="3">
        <v>13.04</v>
      </c>
    </row>
    <row r="2633" spans="1:7" x14ac:dyDescent="0.2">
      <c r="A2633" s="3" t="s">
        <v>1040</v>
      </c>
      <c r="B2633" s="4">
        <v>44957</v>
      </c>
      <c r="C2633" s="3" t="s">
        <v>1136</v>
      </c>
      <c r="D2633" s="3" t="s">
        <v>1346</v>
      </c>
      <c r="E2633" s="3" t="s">
        <v>1111</v>
      </c>
      <c r="F2633" s="3">
        <v>65692.160000000003</v>
      </c>
      <c r="G2633" s="3">
        <v>385048.84</v>
      </c>
    </row>
    <row r="2634" spans="1:7" x14ac:dyDescent="0.2">
      <c r="A2634" s="3" t="s">
        <v>1040</v>
      </c>
      <c r="B2634" s="4">
        <v>44957</v>
      </c>
      <c r="C2634" s="3" t="s">
        <v>1136</v>
      </c>
      <c r="D2634" s="3" t="s">
        <v>1347</v>
      </c>
      <c r="E2634" s="3" t="s">
        <v>1075</v>
      </c>
      <c r="F2634" s="3">
        <v>3026.06</v>
      </c>
      <c r="G2634" s="3">
        <v>26378.45</v>
      </c>
    </row>
    <row r="2635" spans="1:7" x14ac:dyDescent="0.2">
      <c r="A2635" s="3" t="s">
        <v>1040</v>
      </c>
      <c r="B2635" s="4">
        <v>44957</v>
      </c>
      <c r="C2635" s="3" t="s">
        <v>1136</v>
      </c>
      <c r="D2635" s="3" t="s">
        <v>1348</v>
      </c>
      <c r="E2635" s="3" t="s">
        <v>1093</v>
      </c>
      <c r="F2635" s="3">
        <v>1472.76</v>
      </c>
      <c r="G2635" s="3">
        <v>18411.37</v>
      </c>
    </row>
    <row r="2636" spans="1:7" x14ac:dyDescent="0.2">
      <c r="A2636" s="3" t="s">
        <v>1040</v>
      </c>
      <c r="B2636" s="4">
        <v>44957</v>
      </c>
      <c r="C2636" s="3" t="s">
        <v>1136</v>
      </c>
      <c r="D2636" s="3" t="s">
        <v>1349</v>
      </c>
      <c r="E2636" s="3" t="s">
        <v>1098</v>
      </c>
      <c r="F2636" s="3">
        <v>1472.76</v>
      </c>
      <c r="G2636" s="3">
        <v>18411.37</v>
      </c>
    </row>
    <row r="2637" spans="1:7" x14ac:dyDescent="0.2">
      <c r="A2637" s="3" t="s">
        <v>1040</v>
      </c>
      <c r="B2637" s="4">
        <v>44957</v>
      </c>
      <c r="C2637" s="3" t="s">
        <v>1136</v>
      </c>
      <c r="D2637" s="3" t="s">
        <v>1426</v>
      </c>
      <c r="E2637" s="3" t="s">
        <v>1081</v>
      </c>
      <c r="F2637" s="3">
        <v>5034</v>
      </c>
      <c r="G2637" s="3">
        <v>76065.64</v>
      </c>
    </row>
    <row r="2638" spans="1:7" x14ac:dyDescent="0.2">
      <c r="A2638" s="3" t="s">
        <v>1040</v>
      </c>
      <c r="B2638" s="4">
        <v>44957</v>
      </c>
      <c r="C2638" s="3" t="s">
        <v>1136</v>
      </c>
      <c r="D2638" s="3" t="s">
        <v>1427</v>
      </c>
      <c r="E2638" s="3" t="s">
        <v>1107</v>
      </c>
      <c r="F2638" s="3">
        <v>1775.25</v>
      </c>
      <c r="G2638" s="3">
        <v>25624.3</v>
      </c>
    </row>
    <row r="2639" spans="1:7" x14ac:dyDescent="0.2">
      <c r="A2639" s="3" t="s">
        <v>1037</v>
      </c>
      <c r="B2639" s="4">
        <v>44957</v>
      </c>
      <c r="C2639" s="3" t="s">
        <v>1140</v>
      </c>
      <c r="D2639" s="3" t="s">
        <v>1141</v>
      </c>
      <c r="E2639" s="3" t="s">
        <v>1142</v>
      </c>
      <c r="F2639" s="3">
        <v>0</v>
      </c>
      <c r="G2639" s="3">
        <v>-100</v>
      </c>
    </row>
    <row r="2640" spans="1:7" x14ac:dyDescent="0.2">
      <c r="A2640" s="3" t="s">
        <v>1040</v>
      </c>
      <c r="B2640" s="4">
        <v>44957</v>
      </c>
      <c r="C2640" s="3" t="s">
        <v>1140</v>
      </c>
      <c r="D2640" s="3" t="s">
        <v>1350</v>
      </c>
      <c r="E2640" s="3" t="s">
        <v>1351</v>
      </c>
      <c r="F2640" s="3">
        <v>0</v>
      </c>
      <c r="G2640" s="3">
        <v>-120</v>
      </c>
    </row>
    <row r="2641" spans="1:7" x14ac:dyDescent="0.2">
      <c r="A2641" s="3" t="s">
        <v>1040</v>
      </c>
      <c r="B2641" s="4">
        <v>44957</v>
      </c>
      <c r="C2641" s="3" t="s">
        <v>1140</v>
      </c>
      <c r="D2641" s="3" t="s">
        <v>1352</v>
      </c>
      <c r="E2641" s="3" t="s">
        <v>1353</v>
      </c>
      <c r="F2641" s="3">
        <v>0</v>
      </c>
      <c r="G2641" s="3">
        <v>247347.05</v>
      </c>
    </row>
    <row r="2642" spans="1:7" x14ac:dyDescent="0.2">
      <c r="A2642" s="3" t="s">
        <v>1037</v>
      </c>
      <c r="B2642" s="4">
        <v>44957</v>
      </c>
      <c r="C2642" s="3" t="s">
        <v>1140</v>
      </c>
      <c r="D2642" s="3" t="s">
        <v>1352</v>
      </c>
      <c r="E2642" s="3" t="s">
        <v>1353</v>
      </c>
      <c r="F2642" s="3">
        <v>0</v>
      </c>
      <c r="G2642" s="3">
        <v>-17080353.050000001</v>
      </c>
    </row>
    <row r="2643" spans="1:7" x14ac:dyDescent="0.2">
      <c r="A2643" s="3" t="s">
        <v>1037</v>
      </c>
      <c r="B2643" s="4">
        <v>44957</v>
      </c>
      <c r="C2643" s="3" t="s">
        <v>1148</v>
      </c>
      <c r="D2643" s="3" t="s">
        <v>1209</v>
      </c>
      <c r="E2643" s="3" t="s">
        <v>1210</v>
      </c>
      <c r="F2643" s="3">
        <v>0</v>
      </c>
      <c r="G2643" s="3">
        <v>17562360.850000001</v>
      </c>
    </row>
    <row r="2644" spans="1:7" x14ac:dyDescent="0.2">
      <c r="A2644" s="3" t="s">
        <v>1040</v>
      </c>
      <c r="B2644" s="4">
        <v>44957</v>
      </c>
      <c r="C2644" s="3" t="s">
        <v>1148</v>
      </c>
      <c r="D2644" s="3" t="s">
        <v>1451</v>
      </c>
      <c r="E2644" s="3" t="s">
        <v>1145</v>
      </c>
      <c r="F2644" s="3">
        <v>370000</v>
      </c>
      <c r="G2644" s="3">
        <v>7166187.4000000004</v>
      </c>
    </row>
    <row r="2645" spans="1:7" x14ac:dyDescent="0.2">
      <c r="A2645" s="3" t="s">
        <v>1040</v>
      </c>
      <c r="B2645" s="4">
        <v>44957</v>
      </c>
      <c r="C2645" s="3" t="s">
        <v>1148</v>
      </c>
      <c r="D2645" s="3" t="s">
        <v>1358</v>
      </c>
      <c r="E2645" s="3" t="s">
        <v>1359</v>
      </c>
      <c r="F2645" s="3">
        <v>0</v>
      </c>
      <c r="G2645" s="3">
        <v>-271000</v>
      </c>
    </row>
    <row r="2646" spans="1:7" x14ac:dyDescent="0.2">
      <c r="A2646" s="3" t="s">
        <v>1040</v>
      </c>
      <c r="B2646" s="4">
        <v>44957</v>
      </c>
      <c r="C2646" s="3" t="s">
        <v>1148</v>
      </c>
      <c r="D2646" s="3" t="s">
        <v>1362</v>
      </c>
      <c r="E2646" s="3" t="s">
        <v>1224</v>
      </c>
      <c r="F2646" s="3">
        <v>600</v>
      </c>
      <c r="G2646" s="3">
        <v>1200</v>
      </c>
    </row>
    <row r="2647" spans="1:7" x14ac:dyDescent="0.2">
      <c r="A2647" s="3" t="s">
        <v>1040</v>
      </c>
      <c r="B2647" s="4">
        <v>44957</v>
      </c>
      <c r="C2647" s="3" t="s">
        <v>1148</v>
      </c>
      <c r="D2647" s="3" t="s">
        <v>1363</v>
      </c>
      <c r="E2647" s="3" t="s">
        <v>1364</v>
      </c>
      <c r="F2647" s="3">
        <v>0</v>
      </c>
      <c r="G2647" s="3">
        <v>-8226138.5</v>
      </c>
    </row>
    <row r="2648" spans="1:7" x14ac:dyDescent="0.2">
      <c r="A2648" s="3" t="s">
        <v>1040</v>
      </c>
      <c r="B2648" s="4">
        <v>44957</v>
      </c>
      <c r="C2648" s="3" t="s">
        <v>1148</v>
      </c>
      <c r="D2648" s="3" t="s">
        <v>1365</v>
      </c>
      <c r="E2648" s="3" t="s">
        <v>1366</v>
      </c>
      <c r="F2648" s="3">
        <v>600</v>
      </c>
      <c r="G2648" s="3">
        <v>1200</v>
      </c>
    </row>
    <row r="2649" spans="1:7" x14ac:dyDescent="0.2">
      <c r="A2649" s="3" t="s">
        <v>1040</v>
      </c>
      <c r="B2649" s="4">
        <v>44957</v>
      </c>
      <c r="C2649" s="3" t="s">
        <v>1148</v>
      </c>
      <c r="D2649" s="3" t="s">
        <v>1480</v>
      </c>
      <c r="E2649" s="3" t="s">
        <v>1481</v>
      </c>
      <c r="F2649" s="3">
        <v>0</v>
      </c>
      <c r="G2649" s="3">
        <v>6059000</v>
      </c>
    </row>
    <row r="2650" spans="1:7" x14ac:dyDescent="0.2">
      <c r="A2650" s="3" t="s">
        <v>1040</v>
      </c>
      <c r="B2650" s="4">
        <v>44957</v>
      </c>
      <c r="C2650" s="3" t="s">
        <v>1148</v>
      </c>
      <c r="D2650" s="3" t="s">
        <v>1367</v>
      </c>
      <c r="E2650" s="3" t="s">
        <v>1368</v>
      </c>
      <c r="F2650" s="3">
        <v>0</v>
      </c>
      <c r="G2650" s="3">
        <v>-120000</v>
      </c>
    </row>
    <row r="2651" spans="1:7" x14ac:dyDescent="0.2">
      <c r="A2651" s="3" t="s">
        <v>1042</v>
      </c>
      <c r="B2651" s="4">
        <v>44957</v>
      </c>
      <c r="C2651" s="3" t="s">
        <v>1143</v>
      </c>
      <c r="D2651" s="3" t="s">
        <v>1460</v>
      </c>
      <c r="E2651" s="3" t="s">
        <v>1461</v>
      </c>
      <c r="F2651" s="3">
        <v>-306036.3</v>
      </c>
      <c r="G2651" s="3">
        <v>-2605483.69</v>
      </c>
    </row>
    <row r="2652" spans="1:7" x14ac:dyDescent="0.2">
      <c r="A2652" s="3" t="s">
        <v>1037</v>
      </c>
      <c r="B2652" s="4">
        <v>44957</v>
      </c>
      <c r="C2652" s="3" t="s">
        <v>1143</v>
      </c>
      <c r="D2652" s="3" t="s">
        <v>1146</v>
      </c>
      <c r="E2652" s="3" t="s">
        <v>1147</v>
      </c>
      <c r="F2652" s="3">
        <v>0</v>
      </c>
      <c r="G2652" s="3">
        <v>8226138.5</v>
      </c>
    </row>
    <row r="2653" spans="1:7" x14ac:dyDescent="0.2">
      <c r="A2653" s="3" t="s">
        <v>1037</v>
      </c>
      <c r="B2653" s="4">
        <v>44957</v>
      </c>
      <c r="C2653" s="3" t="s">
        <v>1143</v>
      </c>
      <c r="D2653" s="3" t="s">
        <v>1201</v>
      </c>
      <c r="E2653" s="3" t="s">
        <v>1202</v>
      </c>
      <c r="F2653" s="3">
        <v>437000</v>
      </c>
      <c r="G2653" s="3">
        <v>377000</v>
      </c>
    </row>
    <row r="2654" spans="1:7" x14ac:dyDescent="0.2">
      <c r="A2654" s="3" t="s">
        <v>1037</v>
      </c>
      <c r="B2654" s="4">
        <v>44957</v>
      </c>
      <c r="C2654" s="3" t="s">
        <v>1143</v>
      </c>
      <c r="D2654" s="3" t="s">
        <v>1462</v>
      </c>
      <c r="E2654" s="3" t="s">
        <v>1463</v>
      </c>
      <c r="F2654" s="3">
        <v>306036.3</v>
      </c>
      <c r="G2654" s="3">
        <v>8522543.8599999994</v>
      </c>
    </row>
    <row r="2655" spans="1:7" x14ac:dyDescent="0.2">
      <c r="A2655" s="3" t="s">
        <v>1040</v>
      </c>
      <c r="B2655" s="4">
        <v>44957</v>
      </c>
      <c r="C2655" s="3" t="s">
        <v>1143</v>
      </c>
      <c r="D2655" s="3" t="s">
        <v>1373</v>
      </c>
      <c r="E2655" s="3" t="s">
        <v>1374</v>
      </c>
      <c r="F2655" s="3">
        <v>5239.08</v>
      </c>
      <c r="G2655" s="3">
        <v>57370.28</v>
      </c>
    </row>
    <row r="2656" spans="1:7" x14ac:dyDescent="0.2">
      <c r="A2656" s="3" t="s">
        <v>1040</v>
      </c>
      <c r="B2656" s="4">
        <v>44957</v>
      </c>
      <c r="C2656" s="3" t="s">
        <v>1143</v>
      </c>
      <c r="D2656" s="3" t="s">
        <v>1375</v>
      </c>
      <c r="E2656" s="3" t="s">
        <v>1376</v>
      </c>
      <c r="F2656" s="3">
        <v>0</v>
      </c>
      <c r="G2656" s="3">
        <v>-58920.1</v>
      </c>
    </row>
    <row r="2657" spans="1:7" x14ac:dyDescent="0.2">
      <c r="A2657" s="3" t="s">
        <v>1040</v>
      </c>
      <c r="B2657" s="4">
        <v>44957</v>
      </c>
      <c r="C2657" s="3" t="s">
        <v>1148</v>
      </c>
      <c r="D2657" s="3" t="s">
        <v>1377</v>
      </c>
      <c r="E2657" s="3" t="s">
        <v>1378</v>
      </c>
      <c r="F2657" s="3">
        <v>0</v>
      </c>
      <c r="G2657" s="3">
        <v>216064.1</v>
      </c>
    </row>
    <row r="2658" spans="1:7" x14ac:dyDescent="0.2">
      <c r="A2658" s="3" t="s">
        <v>1040</v>
      </c>
      <c r="B2658" s="4">
        <v>44957</v>
      </c>
      <c r="C2658" s="3" t="s">
        <v>1148</v>
      </c>
      <c r="D2658" s="3" t="s">
        <v>1379</v>
      </c>
      <c r="E2658" s="3" t="s">
        <v>1380</v>
      </c>
      <c r="F2658" s="3">
        <v>0</v>
      </c>
      <c r="G2658" s="3">
        <v>-216063.1</v>
      </c>
    </row>
    <row r="2659" spans="1:7" x14ac:dyDescent="0.2">
      <c r="A2659" s="3" t="s">
        <v>1040</v>
      </c>
      <c r="B2659" s="4">
        <v>44957</v>
      </c>
      <c r="C2659" s="3" t="s">
        <v>1148</v>
      </c>
      <c r="D2659" s="3" t="s">
        <v>1381</v>
      </c>
      <c r="E2659" s="3" t="s">
        <v>1382</v>
      </c>
      <c r="F2659" s="3">
        <v>0</v>
      </c>
      <c r="G2659" s="3">
        <v>92100.13</v>
      </c>
    </row>
    <row r="2660" spans="1:7" x14ac:dyDescent="0.2">
      <c r="A2660" s="3" t="s">
        <v>1040</v>
      </c>
      <c r="B2660" s="4">
        <v>44957</v>
      </c>
      <c r="C2660" s="3" t="s">
        <v>1148</v>
      </c>
      <c r="D2660" s="3" t="s">
        <v>1383</v>
      </c>
      <c r="E2660" s="3" t="s">
        <v>1384</v>
      </c>
      <c r="F2660" s="3">
        <v>-2165.86</v>
      </c>
      <c r="G2660" s="3">
        <v>-40757.160000000003</v>
      </c>
    </row>
    <row r="2661" spans="1:7" x14ac:dyDescent="0.2">
      <c r="A2661" s="3" t="s">
        <v>1040</v>
      </c>
      <c r="B2661" s="4">
        <v>44957</v>
      </c>
      <c r="C2661" s="3" t="s">
        <v>1148</v>
      </c>
      <c r="D2661" s="3" t="s">
        <v>1430</v>
      </c>
      <c r="E2661" s="3" t="s">
        <v>1431</v>
      </c>
      <c r="F2661" s="3">
        <v>0</v>
      </c>
      <c r="G2661" s="3">
        <v>37955.300000000003</v>
      </c>
    </row>
    <row r="2662" spans="1:7" x14ac:dyDescent="0.2">
      <c r="A2662" s="3" t="s">
        <v>1040</v>
      </c>
      <c r="B2662" s="4">
        <v>44957</v>
      </c>
      <c r="C2662" s="3" t="s">
        <v>1148</v>
      </c>
      <c r="D2662" s="3" t="s">
        <v>1452</v>
      </c>
      <c r="E2662" s="3" t="s">
        <v>1453</v>
      </c>
      <c r="F2662" s="3">
        <v>-547.66999999999996</v>
      </c>
      <c r="G2662" s="3">
        <v>-5346.89</v>
      </c>
    </row>
    <row r="2663" spans="1:7" x14ac:dyDescent="0.2">
      <c r="A2663" s="3" t="s">
        <v>1040</v>
      </c>
      <c r="B2663" s="4">
        <v>44957</v>
      </c>
      <c r="C2663" s="3" t="s">
        <v>1148</v>
      </c>
      <c r="D2663" s="3" t="s">
        <v>1385</v>
      </c>
      <c r="E2663" s="3" t="s">
        <v>1386</v>
      </c>
      <c r="F2663" s="3">
        <v>0</v>
      </c>
      <c r="G2663" s="3">
        <v>11600</v>
      </c>
    </row>
    <row r="2664" spans="1:7" x14ac:dyDescent="0.2">
      <c r="A2664" s="3" t="s">
        <v>1040</v>
      </c>
      <c r="B2664" s="4">
        <v>44957</v>
      </c>
      <c r="C2664" s="3" t="s">
        <v>1148</v>
      </c>
      <c r="D2664" s="3" t="s">
        <v>1387</v>
      </c>
      <c r="E2664" s="3" t="s">
        <v>1388</v>
      </c>
      <c r="F2664" s="3">
        <v>-193.34</v>
      </c>
      <c r="G2664" s="3">
        <v>-2932.23</v>
      </c>
    </row>
    <row r="2665" spans="1:7" x14ac:dyDescent="0.2">
      <c r="A2665" s="3" t="s">
        <v>1037</v>
      </c>
      <c r="B2665" s="4">
        <v>44957</v>
      </c>
      <c r="C2665" s="3" t="s">
        <v>1148</v>
      </c>
      <c r="D2665" s="3" t="s">
        <v>1389</v>
      </c>
      <c r="E2665" s="3" t="s">
        <v>1390</v>
      </c>
      <c r="F2665" s="3">
        <v>0</v>
      </c>
      <c r="G2665" s="3">
        <v>874505.75</v>
      </c>
    </row>
    <row r="2666" spans="1:7" x14ac:dyDescent="0.2">
      <c r="A2666" s="3" t="s">
        <v>1042</v>
      </c>
      <c r="B2666" s="4">
        <v>44957</v>
      </c>
      <c r="C2666" s="3" t="s">
        <v>1148</v>
      </c>
      <c r="D2666" s="3" t="s">
        <v>1389</v>
      </c>
      <c r="E2666" s="3" t="s">
        <v>1501</v>
      </c>
      <c r="F2666" s="3">
        <v>0</v>
      </c>
      <c r="G2666" s="3">
        <v>439254.75</v>
      </c>
    </row>
    <row r="2667" spans="1:7" x14ac:dyDescent="0.2">
      <c r="A2667" s="3" t="s">
        <v>1037</v>
      </c>
      <c r="B2667" s="4">
        <v>44957</v>
      </c>
      <c r="C2667" s="3" t="s">
        <v>1148</v>
      </c>
      <c r="D2667" s="3" t="s">
        <v>1182</v>
      </c>
      <c r="E2667" s="3" t="s">
        <v>1183</v>
      </c>
      <c r="F2667" s="3">
        <v>0</v>
      </c>
      <c r="G2667" s="3">
        <v>26200000</v>
      </c>
    </row>
    <row r="2668" spans="1:7" x14ac:dyDescent="0.2">
      <c r="A2668" s="3" t="s">
        <v>1037</v>
      </c>
      <c r="B2668" s="4">
        <v>44957</v>
      </c>
      <c r="C2668" s="3" t="s">
        <v>1148</v>
      </c>
      <c r="D2668" s="3" t="s">
        <v>1184</v>
      </c>
      <c r="E2668" s="3" t="s">
        <v>1185</v>
      </c>
      <c r="F2668" s="3">
        <v>0</v>
      </c>
      <c r="G2668" s="3">
        <v>68427</v>
      </c>
    </row>
    <row r="2669" spans="1:7" x14ac:dyDescent="0.2">
      <c r="A2669" s="3" t="s">
        <v>1037</v>
      </c>
      <c r="B2669" s="4">
        <v>44957</v>
      </c>
      <c r="C2669" s="3" t="s">
        <v>1148</v>
      </c>
      <c r="D2669" s="3" t="s">
        <v>1186</v>
      </c>
      <c r="E2669" s="3" t="s">
        <v>1187</v>
      </c>
      <c r="F2669" s="3">
        <v>0</v>
      </c>
      <c r="G2669" s="3">
        <v>103812</v>
      </c>
    </row>
    <row r="2670" spans="1:7" x14ac:dyDescent="0.2">
      <c r="A2670" s="3" t="s">
        <v>1037</v>
      </c>
      <c r="B2670" s="4">
        <v>44957</v>
      </c>
      <c r="C2670" s="3" t="s">
        <v>1148</v>
      </c>
      <c r="D2670" s="3" t="s">
        <v>1165</v>
      </c>
      <c r="E2670" s="3" t="s">
        <v>1166</v>
      </c>
      <c r="F2670" s="3">
        <v>0</v>
      </c>
      <c r="G2670" s="3">
        <v>847438</v>
      </c>
    </row>
    <row r="2671" spans="1:7" x14ac:dyDescent="0.2">
      <c r="A2671" s="3" t="s">
        <v>1042</v>
      </c>
      <c r="B2671" s="4">
        <v>44957</v>
      </c>
      <c r="C2671" s="3" t="s">
        <v>1148</v>
      </c>
      <c r="D2671" s="3" t="s">
        <v>1165</v>
      </c>
      <c r="E2671" s="3" t="s">
        <v>1518</v>
      </c>
      <c r="F2671" s="3">
        <v>0</v>
      </c>
      <c r="G2671" s="3">
        <v>398921</v>
      </c>
    </row>
    <row r="2672" spans="1:7" x14ac:dyDescent="0.2">
      <c r="A2672" s="3" t="s">
        <v>1037</v>
      </c>
      <c r="B2672" s="4">
        <v>44957</v>
      </c>
      <c r="C2672" s="3" t="s">
        <v>1148</v>
      </c>
      <c r="D2672" s="3" t="s">
        <v>1464</v>
      </c>
      <c r="E2672" s="3" t="s">
        <v>1465</v>
      </c>
      <c r="F2672" s="3">
        <v>4000</v>
      </c>
      <c r="G2672" s="3">
        <v>136500</v>
      </c>
    </row>
    <row r="2673" spans="1:7" x14ac:dyDescent="0.2">
      <c r="A2673" s="3" t="s">
        <v>1037</v>
      </c>
      <c r="B2673" s="4">
        <v>44957</v>
      </c>
      <c r="C2673" s="3" t="s">
        <v>1148</v>
      </c>
      <c r="D2673" s="3" t="s">
        <v>1149</v>
      </c>
      <c r="E2673" s="3" t="s">
        <v>1150</v>
      </c>
      <c r="F2673" s="3">
        <v>0</v>
      </c>
      <c r="G2673" s="3">
        <v>8557641.8000000007</v>
      </c>
    </row>
    <row r="2674" spans="1:7" x14ac:dyDescent="0.2">
      <c r="A2674" s="3" t="s">
        <v>1037</v>
      </c>
      <c r="B2674" s="4">
        <v>44957</v>
      </c>
      <c r="C2674" s="3" t="s">
        <v>1148</v>
      </c>
      <c r="D2674" s="3" t="s">
        <v>1231</v>
      </c>
      <c r="E2674" s="3" t="s">
        <v>1232</v>
      </c>
      <c r="F2674" s="3">
        <v>0</v>
      </c>
      <c r="G2674" s="3">
        <v>13807.78</v>
      </c>
    </row>
    <row r="2675" spans="1:7" x14ac:dyDescent="0.2">
      <c r="A2675" s="3" t="s">
        <v>1037</v>
      </c>
      <c r="B2675" s="4">
        <v>44957</v>
      </c>
      <c r="C2675" s="3" t="s">
        <v>1148</v>
      </c>
      <c r="D2675" s="3" t="s">
        <v>1170</v>
      </c>
      <c r="E2675" s="3" t="s">
        <v>1171</v>
      </c>
      <c r="F2675" s="3">
        <v>0</v>
      </c>
      <c r="G2675" s="3">
        <v>152123.09</v>
      </c>
    </row>
    <row r="2676" spans="1:7" x14ac:dyDescent="0.2">
      <c r="A2676" s="3" t="s">
        <v>1042</v>
      </c>
      <c r="B2676" s="4">
        <v>44957</v>
      </c>
      <c r="C2676" s="3" t="s">
        <v>1148</v>
      </c>
      <c r="D2676" s="3" t="s">
        <v>1170</v>
      </c>
      <c r="E2676" s="3" t="s">
        <v>1545</v>
      </c>
      <c r="F2676" s="3">
        <v>3835</v>
      </c>
      <c r="G2676" s="3">
        <v>15485</v>
      </c>
    </row>
    <row r="2677" spans="1:7" x14ac:dyDescent="0.2">
      <c r="A2677" s="3" t="s">
        <v>1037</v>
      </c>
      <c r="B2677" s="4">
        <v>44957</v>
      </c>
      <c r="C2677" s="3" t="s">
        <v>1148</v>
      </c>
      <c r="D2677" s="3" t="s">
        <v>1172</v>
      </c>
      <c r="E2677" s="3" t="s">
        <v>1173</v>
      </c>
      <c r="F2677" s="3">
        <v>0</v>
      </c>
      <c r="G2677" s="3">
        <v>7500</v>
      </c>
    </row>
    <row r="2678" spans="1:7" x14ac:dyDescent="0.2">
      <c r="A2678" s="3" t="s">
        <v>1037</v>
      </c>
      <c r="B2678" s="4">
        <v>44957</v>
      </c>
      <c r="C2678" s="3" t="s">
        <v>1148</v>
      </c>
      <c r="D2678" s="3" t="s">
        <v>1167</v>
      </c>
      <c r="E2678" s="3" t="s">
        <v>1168</v>
      </c>
      <c r="F2678" s="3">
        <v>0</v>
      </c>
      <c r="G2678" s="3">
        <v>67400</v>
      </c>
    </row>
    <row r="2679" spans="1:7" x14ac:dyDescent="0.2">
      <c r="A2679" s="3" t="s">
        <v>1037</v>
      </c>
      <c r="B2679" s="4">
        <v>44957</v>
      </c>
      <c r="C2679" s="3" t="s">
        <v>1148</v>
      </c>
      <c r="D2679" s="3" t="s">
        <v>1454</v>
      </c>
      <c r="E2679" s="3" t="s">
        <v>1455</v>
      </c>
      <c r="F2679" s="3">
        <v>1400</v>
      </c>
      <c r="G2679" s="3">
        <v>20600</v>
      </c>
    </row>
    <row r="2680" spans="1:7" x14ac:dyDescent="0.2">
      <c r="A2680" s="3" t="s">
        <v>1037</v>
      </c>
      <c r="B2680" s="4">
        <v>44957</v>
      </c>
      <c r="C2680" s="3" t="s">
        <v>1148</v>
      </c>
      <c r="D2680" s="3" t="s">
        <v>1188</v>
      </c>
      <c r="E2680" s="3" t="s">
        <v>1189</v>
      </c>
      <c r="F2680" s="3">
        <v>0</v>
      </c>
      <c r="G2680" s="3">
        <v>15175</v>
      </c>
    </row>
    <row r="2681" spans="1:7" x14ac:dyDescent="0.2">
      <c r="A2681" s="3" t="s">
        <v>1037</v>
      </c>
      <c r="B2681" s="4">
        <v>44957</v>
      </c>
      <c r="C2681" s="3" t="s">
        <v>1148</v>
      </c>
      <c r="D2681" s="3" t="s">
        <v>1466</v>
      </c>
      <c r="E2681" s="3" t="s">
        <v>1467</v>
      </c>
      <c r="F2681" s="3">
        <v>0</v>
      </c>
      <c r="G2681" s="3">
        <v>570856.07999999996</v>
      </c>
    </row>
    <row r="2682" spans="1:7" x14ac:dyDescent="0.2">
      <c r="A2682" s="3" t="s">
        <v>1037</v>
      </c>
      <c r="B2682" s="4">
        <v>44957</v>
      </c>
      <c r="C2682" s="3" t="s">
        <v>1148</v>
      </c>
      <c r="D2682" s="3" t="s">
        <v>1151</v>
      </c>
      <c r="E2682" s="3" t="s">
        <v>1152</v>
      </c>
      <c r="F2682" s="3">
        <v>0</v>
      </c>
      <c r="G2682" s="3">
        <v>48189453.100000001</v>
      </c>
    </row>
    <row r="2683" spans="1:7" x14ac:dyDescent="0.2">
      <c r="A2683" s="3" t="s">
        <v>1042</v>
      </c>
      <c r="B2683" s="4">
        <v>44957</v>
      </c>
      <c r="C2683" s="3" t="s">
        <v>1148</v>
      </c>
      <c r="D2683" s="3" t="s">
        <v>1151</v>
      </c>
      <c r="E2683" s="3" t="s">
        <v>1599</v>
      </c>
      <c r="F2683" s="3">
        <v>1980000</v>
      </c>
      <c r="G2683" s="3">
        <v>1980000</v>
      </c>
    </row>
    <row r="2684" spans="1:7" x14ac:dyDescent="0.2">
      <c r="A2684" s="3" t="s">
        <v>1037</v>
      </c>
      <c r="B2684" s="4">
        <v>44957</v>
      </c>
      <c r="C2684" s="3" t="s">
        <v>1148</v>
      </c>
      <c r="D2684" s="3" t="s">
        <v>1190</v>
      </c>
      <c r="E2684" s="3" t="s">
        <v>1191</v>
      </c>
      <c r="F2684" s="3">
        <v>0</v>
      </c>
      <c r="G2684" s="3">
        <v>3676905</v>
      </c>
    </row>
    <row r="2685" spans="1:7" x14ac:dyDescent="0.2">
      <c r="A2685" s="3" t="s">
        <v>1037</v>
      </c>
      <c r="B2685" s="4">
        <v>44957</v>
      </c>
      <c r="C2685" s="3" t="s">
        <v>1148</v>
      </c>
      <c r="D2685" s="3" t="s">
        <v>1203</v>
      </c>
      <c r="E2685" s="3" t="s">
        <v>1204</v>
      </c>
      <c r="F2685" s="3">
        <v>0</v>
      </c>
      <c r="G2685" s="3">
        <v>782608.07</v>
      </c>
    </row>
    <row r="2686" spans="1:7" x14ac:dyDescent="0.2">
      <c r="A2686" s="3" t="s">
        <v>1037</v>
      </c>
      <c r="B2686" s="4">
        <v>44957</v>
      </c>
      <c r="C2686" s="3" t="s">
        <v>1148</v>
      </c>
      <c r="D2686" s="3" t="s">
        <v>1174</v>
      </c>
      <c r="E2686" s="3" t="s">
        <v>1175</v>
      </c>
      <c r="F2686" s="3">
        <v>0</v>
      </c>
      <c r="G2686" s="3">
        <v>166550</v>
      </c>
    </row>
    <row r="2687" spans="1:7" x14ac:dyDescent="0.2">
      <c r="A2687" s="3" t="s">
        <v>1037</v>
      </c>
      <c r="B2687" s="4">
        <v>44957</v>
      </c>
      <c r="C2687" s="3" t="s">
        <v>1148</v>
      </c>
      <c r="D2687" s="3" t="s">
        <v>1176</v>
      </c>
      <c r="E2687" s="3" t="s">
        <v>1177</v>
      </c>
      <c r="F2687" s="3">
        <v>0</v>
      </c>
      <c r="G2687" s="3">
        <v>45000</v>
      </c>
    </row>
    <row r="2688" spans="1:7" x14ac:dyDescent="0.2">
      <c r="A2688" s="3" t="s">
        <v>1037</v>
      </c>
      <c r="B2688" s="4">
        <v>44957</v>
      </c>
      <c r="C2688" s="3" t="s">
        <v>1148</v>
      </c>
      <c r="D2688" s="3" t="s">
        <v>1227</v>
      </c>
      <c r="E2688" s="3" t="s">
        <v>1228</v>
      </c>
      <c r="F2688" s="3">
        <v>6000</v>
      </c>
      <c r="G2688" s="3">
        <v>125000</v>
      </c>
    </row>
    <row r="2689" spans="1:7" x14ac:dyDescent="0.2">
      <c r="A2689" s="3" t="s">
        <v>1042</v>
      </c>
      <c r="B2689" s="4">
        <v>44957</v>
      </c>
      <c r="C2689" s="3" t="s">
        <v>1148</v>
      </c>
      <c r="D2689" s="3" t="s">
        <v>1546</v>
      </c>
      <c r="E2689" s="3" t="s">
        <v>1547</v>
      </c>
      <c r="F2689" s="3">
        <v>0</v>
      </c>
      <c r="G2689" s="3">
        <v>66190.11</v>
      </c>
    </row>
    <row r="2690" spans="1:7" x14ac:dyDescent="0.2">
      <c r="A2690" s="3" t="s">
        <v>1037</v>
      </c>
      <c r="B2690" s="4">
        <v>44957</v>
      </c>
      <c r="C2690" s="3" t="s">
        <v>1148</v>
      </c>
      <c r="D2690" s="3" t="s">
        <v>1233</v>
      </c>
      <c r="E2690" s="3" t="s">
        <v>1234</v>
      </c>
      <c r="F2690" s="3">
        <v>0</v>
      </c>
      <c r="G2690" s="3">
        <v>1021325.63</v>
      </c>
    </row>
    <row r="2691" spans="1:7" x14ac:dyDescent="0.2">
      <c r="A2691" s="3" t="s">
        <v>1042</v>
      </c>
      <c r="B2691" s="4">
        <v>44957</v>
      </c>
      <c r="C2691" s="3" t="s">
        <v>1148</v>
      </c>
      <c r="D2691" s="3" t="s">
        <v>1233</v>
      </c>
      <c r="E2691" s="3" t="s">
        <v>1486</v>
      </c>
      <c r="F2691" s="3">
        <v>40335.910000000003</v>
      </c>
      <c r="G2691" s="3">
        <v>1278701.8400000001</v>
      </c>
    </row>
    <row r="2692" spans="1:7" x14ac:dyDescent="0.2">
      <c r="A2692" s="3" t="s">
        <v>1037</v>
      </c>
      <c r="B2692" s="4">
        <v>44957</v>
      </c>
      <c r="C2692" s="3" t="s">
        <v>1148</v>
      </c>
      <c r="D2692" s="3" t="s">
        <v>1391</v>
      </c>
      <c r="E2692" s="3" t="s">
        <v>1392</v>
      </c>
      <c r="F2692" s="3">
        <v>0</v>
      </c>
      <c r="G2692" s="3">
        <v>622274.51</v>
      </c>
    </row>
    <row r="2693" spans="1:7" x14ac:dyDescent="0.2">
      <c r="A2693" s="3" t="s">
        <v>1042</v>
      </c>
      <c r="B2693" s="4">
        <v>44957</v>
      </c>
      <c r="C2693" s="3" t="s">
        <v>1148</v>
      </c>
      <c r="D2693" s="3" t="s">
        <v>1487</v>
      </c>
      <c r="E2693" s="3" t="s">
        <v>1519</v>
      </c>
      <c r="F2693" s="3">
        <v>3000</v>
      </c>
      <c r="G2693" s="3">
        <v>18780</v>
      </c>
    </row>
    <row r="2694" spans="1:7" x14ac:dyDescent="0.2">
      <c r="A2694" s="3" t="s">
        <v>1037</v>
      </c>
      <c r="B2694" s="4">
        <v>44957</v>
      </c>
      <c r="C2694" s="3" t="s">
        <v>1148</v>
      </c>
      <c r="D2694" s="3" t="s">
        <v>1487</v>
      </c>
      <c r="E2694" s="3" t="s">
        <v>1488</v>
      </c>
      <c r="F2694" s="3">
        <v>0</v>
      </c>
      <c r="G2694" s="3">
        <v>985049.68</v>
      </c>
    </row>
    <row r="2695" spans="1:7" x14ac:dyDescent="0.2">
      <c r="A2695" s="3" t="s">
        <v>1042</v>
      </c>
      <c r="B2695" s="4">
        <v>44957</v>
      </c>
      <c r="C2695" s="3" t="s">
        <v>1148</v>
      </c>
      <c r="D2695" s="3" t="s">
        <v>1489</v>
      </c>
      <c r="E2695" s="3" t="s">
        <v>1490</v>
      </c>
      <c r="F2695" s="3">
        <v>1400</v>
      </c>
      <c r="G2695" s="3">
        <v>13200</v>
      </c>
    </row>
    <row r="2696" spans="1:7" x14ac:dyDescent="0.2">
      <c r="A2696" s="3" t="s">
        <v>1042</v>
      </c>
      <c r="B2696" s="4">
        <v>44957</v>
      </c>
      <c r="C2696" s="3" t="s">
        <v>1148</v>
      </c>
      <c r="D2696" s="3" t="s">
        <v>1502</v>
      </c>
      <c r="E2696" s="3" t="s">
        <v>1503</v>
      </c>
      <c r="F2696" s="3">
        <v>217391.3</v>
      </c>
      <c r="G2696" s="3">
        <v>467391.3</v>
      </c>
    </row>
    <row r="2697" spans="1:7" x14ac:dyDescent="0.2">
      <c r="A2697" s="3" t="s">
        <v>1042</v>
      </c>
      <c r="B2697" s="4">
        <v>44957</v>
      </c>
      <c r="C2697" s="3" t="s">
        <v>1148</v>
      </c>
      <c r="D2697" s="3" t="s">
        <v>1578</v>
      </c>
      <c r="E2697" s="3" t="s">
        <v>1579</v>
      </c>
      <c r="F2697" s="3">
        <v>0</v>
      </c>
      <c r="G2697" s="3">
        <v>812587.84</v>
      </c>
    </row>
    <row r="2698" spans="1:7" x14ac:dyDescent="0.2">
      <c r="A2698" s="3" t="s">
        <v>1037</v>
      </c>
      <c r="B2698" s="4">
        <v>44957</v>
      </c>
      <c r="C2698" s="3" t="s">
        <v>1148</v>
      </c>
      <c r="D2698" s="3" t="s">
        <v>1497</v>
      </c>
      <c r="E2698" s="3" t="s">
        <v>1498</v>
      </c>
      <c r="F2698" s="3">
        <v>0</v>
      </c>
      <c r="G2698" s="3">
        <v>3023829.42</v>
      </c>
    </row>
    <row r="2699" spans="1:7" x14ac:dyDescent="0.2">
      <c r="A2699" s="3" t="s">
        <v>1037</v>
      </c>
      <c r="B2699" s="4">
        <v>44957</v>
      </c>
      <c r="C2699" s="3" t="s">
        <v>1148</v>
      </c>
      <c r="D2699" s="3" t="s">
        <v>1504</v>
      </c>
      <c r="E2699" s="3" t="s">
        <v>1505</v>
      </c>
      <c r="F2699" s="3">
        <v>0</v>
      </c>
      <c r="G2699" s="3">
        <v>1250000</v>
      </c>
    </row>
    <row r="2700" spans="1:7" x14ac:dyDescent="0.2">
      <c r="A2700" s="3" t="s">
        <v>1040</v>
      </c>
      <c r="B2700" s="4">
        <v>44957</v>
      </c>
      <c r="C2700" s="3" t="s">
        <v>1148</v>
      </c>
      <c r="D2700" s="3" t="s">
        <v>1393</v>
      </c>
      <c r="E2700" s="3" t="s">
        <v>1394</v>
      </c>
      <c r="F2700" s="3">
        <v>0</v>
      </c>
      <c r="G2700" s="3">
        <v>8387.9500000000007</v>
      </c>
    </row>
    <row r="2701" spans="1:7" x14ac:dyDescent="0.2">
      <c r="A2701" s="3" t="s">
        <v>1040</v>
      </c>
      <c r="B2701" s="4">
        <v>44957</v>
      </c>
      <c r="C2701" s="3" t="s">
        <v>1148</v>
      </c>
      <c r="D2701" s="3" t="s">
        <v>1395</v>
      </c>
      <c r="E2701" s="3" t="s">
        <v>1396</v>
      </c>
      <c r="F2701" s="3">
        <v>1177000</v>
      </c>
      <c r="G2701" s="3">
        <v>-1977899.4</v>
      </c>
    </row>
    <row r="2702" spans="1:7" x14ac:dyDescent="0.2">
      <c r="A2702" s="3" t="s">
        <v>1037</v>
      </c>
      <c r="B2702" s="4">
        <v>44957</v>
      </c>
      <c r="C2702" s="3" t="s">
        <v>1148</v>
      </c>
      <c r="D2702" s="3" t="s">
        <v>1395</v>
      </c>
      <c r="E2702" s="3" t="s">
        <v>1396</v>
      </c>
      <c r="F2702" s="3">
        <v>218233.58</v>
      </c>
      <c r="G2702" s="3">
        <v>218233.58</v>
      </c>
    </row>
    <row r="2703" spans="1:7" x14ac:dyDescent="0.2">
      <c r="A2703" s="3" t="s">
        <v>1040</v>
      </c>
      <c r="B2703" s="4">
        <v>44957</v>
      </c>
      <c r="C2703" s="3" t="s">
        <v>1148</v>
      </c>
      <c r="D2703" s="3" t="s">
        <v>1397</v>
      </c>
      <c r="E2703" s="3" t="s">
        <v>1398</v>
      </c>
      <c r="F2703" s="3">
        <v>-2719.44</v>
      </c>
      <c r="G2703" s="3">
        <v>5438.87</v>
      </c>
    </row>
    <row r="2704" spans="1:7" x14ac:dyDescent="0.2">
      <c r="A2704" s="3" t="s">
        <v>1037</v>
      </c>
      <c r="B2704" s="4">
        <v>44957</v>
      </c>
      <c r="C2704" s="3" t="s">
        <v>1148</v>
      </c>
      <c r="D2704" s="3" t="s">
        <v>1155</v>
      </c>
      <c r="E2704" s="3" t="s">
        <v>1156</v>
      </c>
      <c r="F2704" s="3">
        <v>-423382.22</v>
      </c>
      <c r="G2704" s="3">
        <v>613052.02</v>
      </c>
    </row>
    <row r="2705" spans="1:7" x14ac:dyDescent="0.2">
      <c r="A2705" s="3" t="s">
        <v>1040</v>
      </c>
      <c r="B2705" s="4">
        <v>44957</v>
      </c>
      <c r="C2705" s="3" t="s">
        <v>1148</v>
      </c>
      <c r="D2705" s="3" t="s">
        <v>1155</v>
      </c>
      <c r="E2705" s="3" t="s">
        <v>1401</v>
      </c>
      <c r="F2705" s="3">
        <v>-832824.93</v>
      </c>
      <c r="G2705" s="3">
        <v>73831.490000000005</v>
      </c>
    </row>
    <row r="2706" spans="1:7" x14ac:dyDescent="0.2">
      <c r="A2706" s="3" t="s">
        <v>1040</v>
      </c>
      <c r="B2706" s="4">
        <v>44957</v>
      </c>
      <c r="C2706" s="3" t="s">
        <v>1148</v>
      </c>
      <c r="D2706" s="3" t="s">
        <v>1403</v>
      </c>
      <c r="E2706" s="3" t="s">
        <v>1404</v>
      </c>
      <c r="F2706" s="3">
        <v>9.4600000000000009</v>
      </c>
      <c r="G2706" s="3">
        <v>537.32000000000005</v>
      </c>
    </row>
    <row r="2707" spans="1:7" x14ac:dyDescent="0.2">
      <c r="A2707" s="3" t="s">
        <v>1037</v>
      </c>
      <c r="B2707" s="4">
        <v>44957</v>
      </c>
      <c r="C2707" s="3" t="s">
        <v>1148</v>
      </c>
      <c r="D2707" s="3" t="s">
        <v>1211</v>
      </c>
      <c r="E2707" s="3" t="s">
        <v>1212</v>
      </c>
      <c r="F2707" s="3">
        <v>4.7699999999999996</v>
      </c>
      <c r="G2707" s="3">
        <v>823.24</v>
      </c>
    </row>
    <row r="2708" spans="1:7" x14ac:dyDescent="0.2">
      <c r="A2708" s="3" t="s">
        <v>1037</v>
      </c>
      <c r="B2708" s="4">
        <v>44957</v>
      </c>
      <c r="C2708" s="3" t="s">
        <v>1148</v>
      </c>
      <c r="D2708" s="3" t="s">
        <v>1213</v>
      </c>
      <c r="E2708" s="3" t="s">
        <v>1214</v>
      </c>
      <c r="F2708" s="3">
        <v>12840006.93</v>
      </c>
      <c r="G2708" s="3">
        <v>22596284.850000001</v>
      </c>
    </row>
    <row r="2709" spans="1:7" x14ac:dyDescent="0.2">
      <c r="A2709" s="3" t="s">
        <v>1040</v>
      </c>
      <c r="B2709" s="4">
        <v>44957</v>
      </c>
      <c r="C2709" s="3" t="s">
        <v>1143</v>
      </c>
      <c r="D2709" s="3" t="s">
        <v>1405</v>
      </c>
      <c r="E2709" s="3" t="s">
        <v>1406</v>
      </c>
      <c r="F2709" s="3">
        <v>-0.02</v>
      </c>
      <c r="G2709" s="3">
        <v>123.42</v>
      </c>
    </row>
    <row r="2710" spans="1:7" x14ac:dyDescent="0.2">
      <c r="A2710" s="3" t="s">
        <v>1037</v>
      </c>
      <c r="B2710" s="4">
        <v>44957</v>
      </c>
      <c r="C2710" s="3" t="s">
        <v>1143</v>
      </c>
      <c r="D2710" s="3" t="s">
        <v>1405</v>
      </c>
      <c r="E2710" s="3" t="s">
        <v>1406</v>
      </c>
      <c r="F2710" s="3">
        <v>0</v>
      </c>
      <c r="G2710" s="3">
        <v>0.03</v>
      </c>
    </row>
    <row r="2711" spans="1:7" x14ac:dyDescent="0.2">
      <c r="A2711" s="3" t="s">
        <v>1040</v>
      </c>
      <c r="B2711" s="4">
        <v>44957</v>
      </c>
      <c r="C2711" s="3" t="s">
        <v>1143</v>
      </c>
      <c r="D2711" s="3" t="s">
        <v>1159</v>
      </c>
      <c r="E2711" s="3" t="s">
        <v>1160</v>
      </c>
      <c r="F2711" s="3">
        <v>-533669.78</v>
      </c>
      <c r="G2711" s="3">
        <v>-2000684.88</v>
      </c>
    </row>
    <row r="2712" spans="1:7" x14ac:dyDescent="0.2">
      <c r="A2712" s="3" t="s">
        <v>1037</v>
      </c>
      <c r="B2712" s="4">
        <v>44957</v>
      </c>
      <c r="C2712" s="3" t="s">
        <v>1143</v>
      </c>
      <c r="D2712" s="3" t="s">
        <v>1159</v>
      </c>
      <c r="E2712" s="3" t="s">
        <v>1160</v>
      </c>
      <c r="F2712" s="3">
        <v>-5134699.75</v>
      </c>
      <c r="G2712" s="3">
        <v>-113744243.87</v>
      </c>
    </row>
    <row r="2713" spans="1:7" x14ac:dyDescent="0.2">
      <c r="A2713" s="3" t="s">
        <v>1042</v>
      </c>
      <c r="B2713" s="4">
        <v>44957</v>
      </c>
      <c r="C2713" s="3" t="s">
        <v>1143</v>
      </c>
      <c r="D2713" s="3" t="s">
        <v>1159</v>
      </c>
      <c r="E2713" s="3" t="s">
        <v>1160</v>
      </c>
      <c r="F2713" s="3">
        <v>-2301788.75</v>
      </c>
      <c r="G2713" s="3">
        <v>-3692688.92</v>
      </c>
    </row>
    <row r="2714" spans="1:7" x14ac:dyDescent="0.2">
      <c r="A2714" s="3" t="s">
        <v>1040</v>
      </c>
      <c r="B2714" s="4">
        <v>44957</v>
      </c>
      <c r="C2714" s="3" t="s">
        <v>1143</v>
      </c>
      <c r="D2714" s="3" t="s">
        <v>1456</v>
      </c>
      <c r="E2714" s="3" t="s">
        <v>1457</v>
      </c>
      <c r="F2714" s="3">
        <v>0</v>
      </c>
      <c r="G2714" s="3">
        <v>1186.1300000000001</v>
      </c>
    </row>
    <row r="2715" spans="1:7" x14ac:dyDescent="0.2">
      <c r="A2715" s="3" t="s">
        <v>1040</v>
      </c>
      <c r="B2715" s="4">
        <v>44957</v>
      </c>
      <c r="C2715" s="3" t="s">
        <v>1143</v>
      </c>
      <c r="D2715" s="3" t="s">
        <v>1407</v>
      </c>
      <c r="E2715" s="3" t="s">
        <v>1408</v>
      </c>
      <c r="F2715" s="3">
        <v>0</v>
      </c>
      <c r="G2715" s="3">
        <v>20758.55</v>
      </c>
    </row>
    <row r="2716" spans="1:7" x14ac:dyDescent="0.2">
      <c r="A2716" s="3" t="s">
        <v>1040</v>
      </c>
      <c r="B2716" s="4">
        <v>44957</v>
      </c>
      <c r="C2716" s="3" t="s">
        <v>1143</v>
      </c>
      <c r="D2716" s="3" t="s">
        <v>1409</v>
      </c>
      <c r="E2716" s="3" t="s">
        <v>1410</v>
      </c>
      <c r="F2716" s="3">
        <v>-42845.89</v>
      </c>
      <c r="G2716" s="3">
        <v>-73275.89</v>
      </c>
    </row>
    <row r="2717" spans="1:7" x14ac:dyDescent="0.2">
      <c r="A2717" s="3" t="s">
        <v>1040</v>
      </c>
      <c r="B2717" s="4">
        <v>44957</v>
      </c>
      <c r="C2717" s="3" t="s">
        <v>1143</v>
      </c>
      <c r="D2717" s="3" t="s">
        <v>1432</v>
      </c>
      <c r="E2717" s="3" t="s">
        <v>1433</v>
      </c>
      <c r="F2717" s="3">
        <v>-6809.25</v>
      </c>
      <c r="G2717" s="3">
        <v>-24967.25</v>
      </c>
    </row>
    <row r="2718" spans="1:7" x14ac:dyDescent="0.2">
      <c r="A2718" s="3" t="s">
        <v>1040</v>
      </c>
      <c r="B2718" s="4">
        <v>44957</v>
      </c>
      <c r="C2718" s="3" t="s">
        <v>1143</v>
      </c>
      <c r="D2718" s="3" t="s">
        <v>1161</v>
      </c>
      <c r="E2718" s="3" t="s">
        <v>1411</v>
      </c>
      <c r="F2718" s="3">
        <v>-99288.69</v>
      </c>
      <c r="G2718" s="3">
        <v>-290856.08</v>
      </c>
    </row>
    <row r="2719" spans="1:7" x14ac:dyDescent="0.2">
      <c r="A2719" s="3" t="s">
        <v>1037</v>
      </c>
      <c r="B2719" s="4">
        <v>44957</v>
      </c>
      <c r="C2719" s="3" t="s">
        <v>1143</v>
      </c>
      <c r="D2719" s="3" t="s">
        <v>1161</v>
      </c>
      <c r="E2719" s="3" t="s">
        <v>1162</v>
      </c>
      <c r="F2719" s="3">
        <v>33334.910000000003</v>
      </c>
      <c r="G2719" s="3">
        <v>-1817228.33</v>
      </c>
    </row>
    <row r="2720" spans="1:7" x14ac:dyDescent="0.2">
      <c r="A2720" s="3" t="s">
        <v>1042</v>
      </c>
      <c r="B2720" s="4">
        <v>44957</v>
      </c>
      <c r="C2720" s="3" t="s">
        <v>1143</v>
      </c>
      <c r="D2720" s="3" t="s">
        <v>1161</v>
      </c>
      <c r="E2720" s="3" t="s">
        <v>1162</v>
      </c>
      <c r="F2720" s="3">
        <v>339498.93</v>
      </c>
      <c r="G2720" s="3">
        <v>756363.65</v>
      </c>
    </row>
    <row r="2721" spans="1:7" x14ac:dyDescent="0.2">
      <c r="A2721" s="3" t="s">
        <v>1037</v>
      </c>
      <c r="B2721" s="4">
        <v>44957</v>
      </c>
      <c r="C2721" s="3" t="s">
        <v>1143</v>
      </c>
      <c r="D2721" s="3" t="s">
        <v>1548</v>
      </c>
      <c r="E2721" s="3" t="s">
        <v>1549</v>
      </c>
      <c r="F2721" s="3">
        <v>0</v>
      </c>
      <c r="G2721" s="3">
        <v>74995</v>
      </c>
    </row>
    <row r="2722" spans="1:7" x14ac:dyDescent="0.2">
      <c r="A2722" s="3" t="s">
        <v>1037</v>
      </c>
      <c r="B2722" s="4">
        <v>44957</v>
      </c>
      <c r="C2722" s="3" t="s">
        <v>1143</v>
      </c>
      <c r="D2722" s="3" t="s">
        <v>1550</v>
      </c>
      <c r="E2722" s="3" t="s">
        <v>1551</v>
      </c>
      <c r="F2722" s="3">
        <v>-74995</v>
      </c>
      <c r="G2722" s="3">
        <v>0</v>
      </c>
    </row>
    <row r="2723" spans="1:7" x14ac:dyDescent="0.2">
      <c r="A2723" s="3" t="s">
        <v>1037</v>
      </c>
      <c r="B2723" s="4">
        <v>44957</v>
      </c>
      <c r="C2723" s="3" t="s">
        <v>1143</v>
      </c>
      <c r="D2723" s="3" t="s">
        <v>1552</v>
      </c>
      <c r="E2723" s="3" t="s">
        <v>1553</v>
      </c>
      <c r="F2723" s="3">
        <v>-77495</v>
      </c>
      <c r="G2723" s="3">
        <v>0</v>
      </c>
    </row>
    <row r="2724" spans="1:7" x14ac:dyDescent="0.2">
      <c r="A2724" s="3" t="s">
        <v>1037</v>
      </c>
      <c r="B2724" s="4">
        <v>44957</v>
      </c>
      <c r="C2724" s="3" t="s">
        <v>1143</v>
      </c>
      <c r="D2724" s="3" t="s">
        <v>1554</v>
      </c>
      <c r="E2724" s="3" t="s">
        <v>1555</v>
      </c>
      <c r="F2724" s="3">
        <v>0</v>
      </c>
      <c r="G2724" s="3">
        <v>76995</v>
      </c>
    </row>
    <row r="2725" spans="1:7" x14ac:dyDescent="0.2">
      <c r="A2725" s="3" t="s">
        <v>1037</v>
      </c>
      <c r="B2725" s="4">
        <v>44957</v>
      </c>
      <c r="C2725" s="3" t="s">
        <v>1143</v>
      </c>
      <c r="D2725" s="3" t="s">
        <v>1556</v>
      </c>
      <c r="E2725" s="3" t="s">
        <v>1557</v>
      </c>
      <c r="F2725" s="3">
        <v>0</v>
      </c>
      <c r="G2725" s="3">
        <v>77495</v>
      </c>
    </row>
    <row r="2726" spans="1:7" x14ac:dyDescent="0.2">
      <c r="A2726" s="3" t="s">
        <v>1037</v>
      </c>
      <c r="B2726" s="4">
        <v>44957</v>
      </c>
      <c r="C2726" s="3" t="s">
        <v>1143</v>
      </c>
      <c r="D2726" s="3" t="s">
        <v>1558</v>
      </c>
      <c r="E2726" s="3" t="s">
        <v>1559</v>
      </c>
      <c r="F2726" s="3">
        <v>-62495</v>
      </c>
      <c r="G2726" s="3">
        <v>0</v>
      </c>
    </row>
    <row r="2727" spans="1:7" x14ac:dyDescent="0.2">
      <c r="A2727" s="3" t="s">
        <v>1037</v>
      </c>
      <c r="B2727" s="4">
        <v>44957</v>
      </c>
      <c r="C2727" s="3" t="s">
        <v>1143</v>
      </c>
      <c r="D2727" s="3" t="s">
        <v>1560</v>
      </c>
      <c r="E2727" s="3" t="s">
        <v>1561</v>
      </c>
      <c r="F2727" s="3">
        <v>-64995</v>
      </c>
      <c r="G2727" s="3">
        <v>0</v>
      </c>
    </row>
    <row r="2728" spans="1:7" x14ac:dyDescent="0.2">
      <c r="A2728" s="3" t="s">
        <v>1037</v>
      </c>
      <c r="B2728" s="4">
        <v>44957</v>
      </c>
      <c r="C2728" s="3" t="s">
        <v>1143</v>
      </c>
      <c r="D2728" s="3" t="s">
        <v>1562</v>
      </c>
      <c r="E2728" s="3" t="s">
        <v>1563</v>
      </c>
      <c r="F2728" s="3">
        <v>-67495</v>
      </c>
      <c r="G2728" s="3">
        <v>0</v>
      </c>
    </row>
    <row r="2729" spans="1:7" x14ac:dyDescent="0.2">
      <c r="A2729" s="3" t="s">
        <v>1037</v>
      </c>
      <c r="B2729" s="4">
        <v>44957</v>
      </c>
      <c r="C2729" s="3" t="s">
        <v>1143</v>
      </c>
      <c r="D2729" s="3" t="s">
        <v>1580</v>
      </c>
      <c r="E2729" s="3" t="s">
        <v>1581</v>
      </c>
      <c r="F2729" s="3">
        <v>-67495</v>
      </c>
      <c r="G2729" s="3">
        <v>0</v>
      </c>
    </row>
    <row r="2730" spans="1:7" x14ac:dyDescent="0.2">
      <c r="A2730" s="3" t="s">
        <v>1037</v>
      </c>
      <c r="B2730" s="4">
        <v>44957</v>
      </c>
      <c r="C2730" s="3" t="s">
        <v>1143</v>
      </c>
      <c r="D2730" s="3" t="s">
        <v>1582</v>
      </c>
      <c r="E2730" s="3" t="s">
        <v>1583</v>
      </c>
      <c r="F2730" s="3">
        <v>0</v>
      </c>
      <c r="G2730" s="3">
        <v>69495</v>
      </c>
    </row>
    <row r="2731" spans="1:7" x14ac:dyDescent="0.2">
      <c r="A2731" s="3" t="s">
        <v>1037</v>
      </c>
      <c r="B2731" s="4">
        <v>44957</v>
      </c>
      <c r="C2731" s="3" t="s">
        <v>1143</v>
      </c>
      <c r="D2731" s="3" t="s">
        <v>1584</v>
      </c>
      <c r="E2731" s="3" t="s">
        <v>1585</v>
      </c>
      <c r="F2731" s="3">
        <v>0</v>
      </c>
      <c r="G2731" s="3">
        <v>77995</v>
      </c>
    </row>
    <row r="2732" spans="1:7" x14ac:dyDescent="0.2">
      <c r="A2732" s="3" t="s">
        <v>1037</v>
      </c>
      <c r="B2732" s="4">
        <v>44957</v>
      </c>
      <c r="C2732" s="3" t="s">
        <v>1143</v>
      </c>
      <c r="D2732" s="3" t="s">
        <v>1564</v>
      </c>
      <c r="E2732" s="3" t="s">
        <v>1565</v>
      </c>
      <c r="F2732" s="3">
        <v>-76745</v>
      </c>
      <c r="G2732" s="3">
        <v>0</v>
      </c>
    </row>
    <row r="2733" spans="1:7" x14ac:dyDescent="0.2">
      <c r="A2733" s="3" t="s">
        <v>1037</v>
      </c>
      <c r="B2733" s="4">
        <v>44957</v>
      </c>
      <c r="C2733" s="3" t="s">
        <v>1143</v>
      </c>
      <c r="D2733" s="3" t="s">
        <v>1600</v>
      </c>
      <c r="E2733" s="3" t="s">
        <v>1601</v>
      </c>
      <c r="F2733" s="3">
        <v>20814.5</v>
      </c>
      <c r="G2733" s="3">
        <v>20814.5</v>
      </c>
    </row>
    <row r="2734" spans="1:7" x14ac:dyDescent="0.2">
      <c r="A2734" s="3" t="s">
        <v>1037</v>
      </c>
      <c r="B2734" s="4">
        <v>44957</v>
      </c>
      <c r="C2734" s="3" t="s">
        <v>1143</v>
      </c>
      <c r="D2734" s="3" t="s">
        <v>1602</v>
      </c>
      <c r="E2734" s="3" t="s">
        <v>1603</v>
      </c>
      <c r="F2734" s="3">
        <v>19408.29</v>
      </c>
      <c r="G2734" s="3">
        <v>19408.29</v>
      </c>
    </row>
    <row r="2735" spans="1:7" x14ac:dyDescent="0.2">
      <c r="A2735" s="3" t="s">
        <v>1037</v>
      </c>
      <c r="B2735" s="4">
        <v>44957</v>
      </c>
      <c r="C2735" s="3" t="s">
        <v>1143</v>
      </c>
      <c r="D2735" s="3" t="s">
        <v>1604</v>
      </c>
      <c r="E2735" s="3" t="s">
        <v>1605</v>
      </c>
      <c r="F2735" s="3">
        <v>40222.79</v>
      </c>
      <c r="G2735" s="3">
        <v>40222.79</v>
      </c>
    </row>
    <row r="2736" spans="1:7" x14ac:dyDescent="0.2">
      <c r="A2736" s="3" t="s">
        <v>1040</v>
      </c>
      <c r="B2736" s="4">
        <v>44957</v>
      </c>
      <c r="C2736" s="3" t="s">
        <v>1143</v>
      </c>
      <c r="D2736" s="3" t="s">
        <v>1412</v>
      </c>
      <c r="E2736" s="3" t="s">
        <v>1413</v>
      </c>
      <c r="F2736" s="3">
        <v>0</v>
      </c>
      <c r="G2736" s="3">
        <v>1869.8</v>
      </c>
    </row>
    <row r="2737" spans="1:7" x14ac:dyDescent="0.2">
      <c r="A2737" s="3" t="s">
        <v>1040</v>
      </c>
      <c r="B2737" s="4">
        <v>44957</v>
      </c>
      <c r="C2737" s="3" t="s">
        <v>1143</v>
      </c>
      <c r="D2737" s="3" t="s">
        <v>1414</v>
      </c>
      <c r="E2737" s="3" t="s">
        <v>1415</v>
      </c>
      <c r="F2737" s="3">
        <v>0</v>
      </c>
      <c r="G2737" s="3">
        <v>-254.99</v>
      </c>
    </row>
    <row r="2738" spans="1:7" x14ac:dyDescent="0.2">
      <c r="A2738" s="3" t="s">
        <v>1037</v>
      </c>
      <c r="B2738" s="4">
        <v>44985</v>
      </c>
      <c r="C2738" s="3" t="s">
        <v>1178</v>
      </c>
      <c r="D2738" s="3" t="s">
        <v>1520</v>
      </c>
      <c r="E2738" s="3" t="s">
        <v>1521</v>
      </c>
      <c r="F2738" s="3">
        <v>-2765043.48</v>
      </c>
      <c r="G2738" s="3">
        <v>-36420086.969999999</v>
      </c>
    </row>
    <row r="2739" spans="1:7" x14ac:dyDescent="0.2">
      <c r="A2739" s="3" t="s">
        <v>1037</v>
      </c>
      <c r="B2739" s="4">
        <v>44985</v>
      </c>
      <c r="C2739" s="3" t="s">
        <v>1178</v>
      </c>
      <c r="D2739" s="3" t="s">
        <v>1522</v>
      </c>
      <c r="E2739" s="3" t="s">
        <v>1523</v>
      </c>
      <c r="F2739" s="3">
        <v>0</v>
      </c>
      <c r="G2739" s="3">
        <v>-112833.33</v>
      </c>
    </row>
    <row r="2740" spans="1:7" x14ac:dyDescent="0.2">
      <c r="A2740" s="3" t="s">
        <v>1037</v>
      </c>
      <c r="B2740" s="4">
        <v>44985</v>
      </c>
      <c r="C2740" s="3" t="s">
        <v>1178</v>
      </c>
      <c r="D2740" s="3" t="s">
        <v>1586</v>
      </c>
      <c r="E2740" s="3" t="s">
        <v>1587</v>
      </c>
      <c r="F2740" s="3">
        <v>35916.78</v>
      </c>
      <c r="G2740" s="3">
        <v>0</v>
      </c>
    </row>
    <row r="2741" spans="1:7" x14ac:dyDescent="0.2">
      <c r="A2741" s="3" t="s">
        <v>1040</v>
      </c>
      <c r="B2741" s="4">
        <v>44985</v>
      </c>
      <c r="C2741" s="3" t="s">
        <v>1178</v>
      </c>
      <c r="D2741" s="3" t="s">
        <v>1416</v>
      </c>
      <c r="E2741" s="3" t="s">
        <v>1417</v>
      </c>
      <c r="F2741" s="3">
        <v>-4043702.84</v>
      </c>
      <c r="G2741" s="3">
        <v>-51856469.729999997</v>
      </c>
    </row>
    <row r="2742" spans="1:7" x14ac:dyDescent="0.2">
      <c r="A2742" s="3" t="s">
        <v>1040</v>
      </c>
      <c r="B2742" s="4">
        <v>44985</v>
      </c>
      <c r="C2742" s="3" t="s">
        <v>1178</v>
      </c>
      <c r="D2742" s="3" t="s">
        <v>1235</v>
      </c>
      <c r="E2742" s="3" t="s">
        <v>1236</v>
      </c>
      <c r="F2742" s="3">
        <v>0</v>
      </c>
      <c r="G2742" s="3">
        <v>-12046638.060000001</v>
      </c>
    </row>
    <row r="2743" spans="1:7" x14ac:dyDescent="0.2">
      <c r="A2743" s="3" t="s">
        <v>1040</v>
      </c>
      <c r="B2743" s="4">
        <v>44985</v>
      </c>
      <c r="C2743" s="3" t="s">
        <v>1178</v>
      </c>
      <c r="D2743" s="3" t="s">
        <v>1475</v>
      </c>
      <c r="E2743" s="3" t="s">
        <v>1476</v>
      </c>
      <c r="F2743" s="3">
        <v>0</v>
      </c>
      <c r="G2743" s="3">
        <v>-1782369.8</v>
      </c>
    </row>
    <row r="2744" spans="1:7" x14ac:dyDescent="0.2">
      <c r="A2744" s="3" t="s">
        <v>1040</v>
      </c>
      <c r="B2744" s="4">
        <v>44985</v>
      </c>
      <c r="C2744" s="3" t="s">
        <v>1178</v>
      </c>
      <c r="D2744" s="3" t="s">
        <v>1493</v>
      </c>
      <c r="E2744" s="3" t="s">
        <v>1494</v>
      </c>
      <c r="F2744" s="3">
        <v>0</v>
      </c>
      <c r="G2744" s="3">
        <v>1616.91</v>
      </c>
    </row>
    <row r="2745" spans="1:7" x14ac:dyDescent="0.2">
      <c r="A2745" s="3" t="s">
        <v>1040</v>
      </c>
      <c r="B2745" s="4">
        <v>44985</v>
      </c>
      <c r="C2745" s="3" t="s">
        <v>1178</v>
      </c>
      <c r="D2745" s="3" t="s">
        <v>1239</v>
      </c>
      <c r="E2745" s="3" t="s">
        <v>1240</v>
      </c>
      <c r="F2745" s="3">
        <v>0</v>
      </c>
      <c r="G2745" s="3">
        <v>-2839.7</v>
      </c>
    </row>
    <row r="2746" spans="1:7" x14ac:dyDescent="0.2">
      <c r="A2746" s="3" t="s">
        <v>1040</v>
      </c>
      <c r="B2746" s="4">
        <v>44985</v>
      </c>
      <c r="C2746" s="3" t="s">
        <v>1178</v>
      </c>
      <c r="D2746" s="3" t="s">
        <v>1241</v>
      </c>
      <c r="E2746" s="3" t="s">
        <v>1242</v>
      </c>
      <c r="F2746" s="3">
        <v>0</v>
      </c>
      <c r="G2746" s="3">
        <v>-31418.46</v>
      </c>
    </row>
    <row r="2747" spans="1:7" x14ac:dyDescent="0.2">
      <c r="A2747" s="3" t="s">
        <v>1042</v>
      </c>
      <c r="B2747" s="4">
        <v>44985</v>
      </c>
      <c r="C2747" s="3" t="s">
        <v>1136</v>
      </c>
      <c r="D2747" s="3" t="s">
        <v>1506</v>
      </c>
      <c r="E2747" s="3" t="s">
        <v>1507</v>
      </c>
      <c r="F2747" s="3">
        <v>0</v>
      </c>
      <c r="G2747" s="3">
        <v>678.59</v>
      </c>
    </row>
    <row r="2748" spans="1:7" x14ac:dyDescent="0.2">
      <c r="A2748" s="3" t="s">
        <v>1037</v>
      </c>
      <c r="B2748" s="4">
        <v>44985</v>
      </c>
      <c r="C2748" s="3" t="s">
        <v>1136</v>
      </c>
      <c r="D2748" s="3" t="s">
        <v>1482</v>
      </c>
      <c r="E2748" s="3" t="s">
        <v>1483</v>
      </c>
      <c r="F2748" s="3">
        <v>0</v>
      </c>
      <c r="G2748" s="3">
        <v>86956.52</v>
      </c>
    </row>
    <row r="2749" spans="1:7" x14ac:dyDescent="0.2">
      <c r="A2749" s="3" t="s">
        <v>1037</v>
      </c>
      <c r="B2749" s="4">
        <v>44985</v>
      </c>
      <c r="C2749" s="3" t="s">
        <v>1136</v>
      </c>
      <c r="D2749" s="3" t="s">
        <v>1499</v>
      </c>
      <c r="E2749" s="3" t="s">
        <v>1500</v>
      </c>
      <c r="F2749" s="3">
        <v>143541.28</v>
      </c>
      <c r="G2749" s="3">
        <v>924384.58</v>
      </c>
    </row>
    <row r="2750" spans="1:7" x14ac:dyDescent="0.2">
      <c r="A2750" s="3" t="s">
        <v>1037</v>
      </c>
      <c r="B2750" s="4">
        <v>44985</v>
      </c>
      <c r="C2750" s="3" t="s">
        <v>1136</v>
      </c>
      <c r="D2750" s="3" t="s">
        <v>1606</v>
      </c>
      <c r="E2750" s="3" t="s">
        <v>1607</v>
      </c>
      <c r="F2750" s="3">
        <v>15988</v>
      </c>
      <c r="G2750" s="3">
        <v>15988</v>
      </c>
    </row>
    <row r="2751" spans="1:7" x14ac:dyDescent="0.2">
      <c r="A2751" s="3" t="s">
        <v>1037</v>
      </c>
      <c r="B2751" s="4">
        <v>44985</v>
      </c>
      <c r="C2751" s="3" t="s">
        <v>1136</v>
      </c>
      <c r="D2751" s="3" t="s">
        <v>1508</v>
      </c>
      <c r="E2751" s="3" t="s">
        <v>1509</v>
      </c>
      <c r="F2751" s="3">
        <v>0</v>
      </c>
      <c r="G2751" s="3">
        <v>9738.91</v>
      </c>
    </row>
    <row r="2752" spans="1:7" x14ac:dyDescent="0.2">
      <c r="A2752" s="3" t="s">
        <v>1037</v>
      </c>
      <c r="B2752" s="4">
        <v>44985</v>
      </c>
      <c r="C2752" s="3" t="s">
        <v>1136</v>
      </c>
      <c r="D2752" s="3" t="s">
        <v>1524</v>
      </c>
      <c r="E2752" s="3" t="s">
        <v>1525</v>
      </c>
      <c r="F2752" s="3">
        <v>63374.28</v>
      </c>
      <c r="G2752" s="3">
        <v>280478.40000000002</v>
      </c>
    </row>
    <row r="2753" spans="1:7" x14ac:dyDescent="0.2">
      <c r="A2753" s="3" t="s">
        <v>1037</v>
      </c>
      <c r="B2753" s="4">
        <v>44985</v>
      </c>
      <c r="C2753" s="3" t="s">
        <v>1136</v>
      </c>
      <c r="D2753" s="3" t="s">
        <v>1526</v>
      </c>
      <c r="E2753" s="3" t="s">
        <v>1527</v>
      </c>
      <c r="F2753" s="3">
        <v>466056.51</v>
      </c>
      <c r="G2753" s="3">
        <v>1822091.28</v>
      </c>
    </row>
    <row r="2754" spans="1:7" x14ac:dyDescent="0.2">
      <c r="A2754" s="3" t="s">
        <v>1037</v>
      </c>
      <c r="B2754" s="4">
        <v>44985</v>
      </c>
      <c r="C2754" s="3" t="s">
        <v>1136</v>
      </c>
      <c r="D2754" s="3" t="s">
        <v>1608</v>
      </c>
      <c r="E2754" s="3" t="s">
        <v>1609</v>
      </c>
      <c r="F2754" s="3">
        <v>28465.91</v>
      </c>
      <c r="G2754" s="3">
        <v>28465.91</v>
      </c>
    </row>
    <row r="2755" spans="1:7" x14ac:dyDescent="0.2">
      <c r="A2755" s="3" t="s">
        <v>1040</v>
      </c>
      <c r="B2755" s="4">
        <v>44985</v>
      </c>
      <c r="C2755" s="3" t="s">
        <v>1136</v>
      </c>
      <c r="D2755" s="3" t="s">
        <v>1610</v>
      </c>
      <c r="E2755" s="3" t="s">
        <v>1611</v>
      </c>
      <c r="F2755" s="3">
        <v>3500</v>
      </c>
      <c r="G2755" s="3">
        <v>3500</v>
      </c>
    </row>
    <row r="2756" spans="1:7" x14ac:dyDescent="0.2">
      <c r="A2756" s="3" t="s">
        <v>1040</v>
      </c>
      <c r="B2756" s="4">
        <v>44985</v>
      </c>
      <c r="C2756" s="3" t="s">
        <v>1136</v>
      </c>
      <c r="D2756" s="3" t="s">
        <v>1566</v>
      </c>
      <c r="E2756" s="3" t="s">
        <v>1567</v>
      </c>
      <c r="F2756" s="3">
        <v>0</v>
      </c>
      <c r="G2756" s="3">
        <v>6160.34</v>
      </c>
    </row>
    <row r="2757" spans="1:7" x14ac:dyDescent="0.2">
      <c r="A2757" s="3" t="s">
        <v>1040</v>
      </c>
      <c r="B2757" s="4">
        <v>44985</v>
      </c>
      <c r="C2757" s="3" t="s">
        <v>1136</v>
      </c>
      <c r="D2757" s="3" t="s">
        <v>1568</v>
      </c>
      <c r="E2757" s="3" t="s">
        <v>1569</v>
      </c>
      <c r="F2757" s="3">
        <v>0</v>
      </c>
      <c r="G2757" s="3">
        <v>250</v>
      </c>
    </row>
    <row r="2758" spans="1:7" x14ac:dyDescent="0.2">
      <c r="A2758" s="3" t="s">
        <v>1040</v>
      </c>
      <c r="B2758" s="4">
        <v>44985</v>
      </c>
      <c r="C2758" s="3" t="s">
        <v>1136</v>
      </c>
      <c r="D2758" s="3" t="s">
        <v>1570</v>
      </c>
      <c r="E2758" s="3" t="s">
        <v>1571</v>
      </c>
      <c r="F2758" s="3">
        <v>0</v>
      </c>
      <c r="G2758" s="3">
        <v>1876.17</v>
      </c>
    </row>
    <row r="2759" spans="1:7" x14ac:dyDescent="0.2">
      <c r="A2759" s="3" t="s">
        <v>1040</v>
      </c>
      <c r="B2759" s="4">
        <v>44985</v>
      </c>
      <c r="C2759" s="3" t="s">
        <v>1136</v>
      </c>
      <c r="D2759" s="3" t="s">
        <v>1572</v>
      </c>
      <c r="E2759" s="3" t="s">
        <v>1573</v>
      </c>
      <c r="F2759" s="3">
        <v>0</v>
      </c>
      <c r="G2759" s="3">
        <v>4440.6099999999997</v>
      </c>
    </row>
    <row r="2760" spans="1:7" x14ac:dyDescent="0.2">
      <c r="A2760" s="3" t="s">
        <v>1040</v>
      </c>
      <c r="B2760" s="4">
        <v>44985</v>
      </c>
      <c r="C2760" s="3" t="s">
        <v>1136</v>
      </c>
      <c r="D2760" s="3" t="s">
        <v>1612</v>
      </c>
      <c r="E2760" s="3" t="s">
        <v>1613</v>
      </c>
      <c r="F2760" s="3">
        <v>18418</v>
      </c>
      <c r="G2760" s="3">
        <v>18418</v>
      </c>
    </row>
    <row r="2761" spans="1:7" x14ac:dyDescent="0.2">
      <c r="A2761" s="3" t="s">
        <v>1040</v>
      </c>
      <c r="B2761" s="4">
        <v>44985</v>
      </c>
      <c r="C2761" s="3" t="s">
        <v>1136</v>
      </c>
      <c r="D2761" s="3" t="s">
        <v>1574</v>
      </c>
      <c r="E2761" s="3" t="s">
        <v>1575</v>
      </c>
      <c r="F2761" s="3">
        <v>0</v>
      </c>
      <c r="G2761" s="3">
        <v>31736.5</v>
      </c>
    </row>
    <row r="2762" spans="1:7" x14ac:dyDescent="0.2">
      <c r="A2762" s="3" t="s">
        <v>1040</v>
      </c>
      <c r="B2762" s="4">
        <v>44985</v>
      </c>
      <c r="C2762" s="3" t="s">
        <v>1136</v>
      </c>
      <c r="D2762" s="3" t="s">
        <v>1513</v>
      </c>
      <c r="E2762" s="3" t="s">
        <v>1514</v>
      </c>
      <c r="F2762" s="3">
        <v>0</v>
      </c>
      <c r="G2762" s="3">
        <v>-762078.59</v>
      </c>
    </row>
    <row r="2763" spans="1:7" x14ac:dyDescent="0.2">
      <c r="A2763" s="3" t="s">
        <v>1040</v>
      </c>
      <c r="B2763" s="4">
        <v>44985</v>
      </c>
      <c r="C2763" s="3" t="s">
        <v>1136</v>
      </c>
      <c r="D2763" s="3" t="s">
        <v>1434</v>
      </c>
      <c r="E2763" s="3" t="s">
        <v>1435</v>
      </c>
      <c r="F2763" s="3">
        <v>0</v>
      </c>
      <c r="G2763" s="3">
        <v>957.28</v>
      </c>
    </row>
    <row r="2764" spans="1:7" x14ac:dyDescent="0.2">
      <c r="A2764" s="3" t="s">
        <v>1040</v>
      </c>
      <c r="B2764" s="4">
        <v>44985</v>
      </c>
      <c r="C2764" s="3" t="s">
        <v>1136</v>
      </c>
      <c r="D2764" s="3" t="s">
        <v>1249</v>
      </c>
      <c r="E2764" s="3" t="s">
        <v>1250</v>
      </c>
      <c r="F2764" s="3">
        <v>566791.84</v>
      </c>
      <c r="G2764" s="3">
        <v>17315669.25</v>
      </c>
    </row>
    <row r="2765" spans="1:7" x14ac:dyDescent="0.2">
      <c r="A2765" s="3" t="s">
        <v>1040</v>
      </c>
      <c r="B2765" s="4">
        <v>44985</v>
      </c>
      <c r="C2765" s="3" t="s">
        <v>1136</v>
      </c>
      <c r="D2765" s="3" t="s">
        <v>1251</v>
      </c>
      <c r="E2765" s="3" t="s">
        <v>1252</v>
      </c>
      <c r="F2765" s="3">
        <v>0</v>
      </c>
      <c r="G2765" s="3">
        <v>994244.35</v>
      </c>
    </row>
    <row r="2766" spans="1:7" x14ac:dyDescent="0.2">
      <c r="A2766" s="3" t="s">
        <v>1040</v>
      </c>
      <c r="B2766" s="4">
        <v>44985</v>
      </c>
      <c r="C2766" s="3" t="s">
        <v>1136</v>
      </c>
      <c r="D2766" s="3" t="s">
        <v>1253</v>
      </c>
      <c r="E2766" s="3" t="s">
        <v>1254</v>
      </c>
      <c r="F2766" s="3">
        <v>2719.44</v>
      </c>
      <c r="G2766" s="3">
        <v>45609.01</v>
      </c>
    </row>
    <row r="2767" spans="1:7" x14ac:dyDescent="0.2">
      <c r="A2767" s="3" t="s">
        <v>1040</v>
      </c>
      <c r="B2767" s="4">
        <v>44985</v>
      </c>
      <c r="C2767" s="3" t="s">
        <v>1136</v>
      </c>
      <c r="D2767" s="3" t="s">
        <v>1255</v>
      </c>
      <c r="E2767" s="3" t="s">
        <v>1256</v>
      </c>
      <c r="F2767" s="3">
        <v>0</v>
      </c>
      <c r="G2767" s="3">
        <v>269.64999999999998</v>
      </c>
    </row>
    <row r="2768" spans="1:7" x14ac:dyDescent="0.2">
      <c r="A2768" s="3" t="s">
        <v>1040</v>
      </c>
      <c r="B2768" s="4">
        <v>44985</v>
      </c>
      <c r="C2768" s="3" t="s">
        <v>1136</v>
      </c>
      <c r="D2768" s="3" t="s">
        <v>1257</v>
      </c>
      <c r="E2768" s="3" t="s">
        <v>1258</v>
      </c>
      <c r="F2768" s="3">
        <v>0</v>
      </c>
      <c r="G2768" s="3">
        <v>11000</v>
      </c>
    </row>
    <row r="2769" spans="1:7" x14ac:dyDescent="0.2">
      <c r="A2769" s="3" t="s">
        <v>1040</v>
      </c>
      <c r="B2769" s="4">
        <v>44985</v>
      </c>
      <c r="C2769" s="3" t="s">
        <v>1136</v>
      </c>
      <c r="D2769" s="3" t="s">
        <v>1259</v>
      </c>
      <c r="E2769" s="3" t="s">
        <v>1260</v>
      </c>
      <c r="F2769" s="3">
        <v>0</v>
      </c>
      <c r="G2769" s="3">
        <v>19600</v>
      </c>
    </row>
    <row r="2770" spans="1:7" x14ac:dyDescent="0.2">
      <c r="A2770" s="3" t="s">
        <v>1040</v>
      </c>
      <c r="B2770" s="4">
        <v>44985</v>
      </c>
      <c r="C2770" s="3" t="s">
        <v>1136</v>
      </c>
      <c r="D2770" s="3" t="s">
        <v>1267</v>
      </c>
      <c r="E2770" s="3" t="s">
        <v>1268</v>
      </c>
      <c r="F2770" s="3">
        <v>0</v>
      </c>
      <c r="G2770" s="3">
        <v>2473.65</v>
      </c>
    </row>
    <row r="2771" spans="1:7" x14ac:dyDescent="0.2">
      <c r="A2771" s="3" t="s">
        <v>1040</v>
      </c>
      <c r="B2771" s="4">
        <v>44985</v>
      </c>
      <c r="C2771" s="3" t="s">
        <v>1136</v>
      </c>
      <c r="D2771" s="3" t="s">
        <v>1269</v>
      </c>
      <c r="E2771" s="3" t="s">
        <v>1270</v>
      </c>
      <c r="F2771" s="3">
        <v>0</v>
      </c>
      <c r="G2771" s="3">
        <v>937.39</v>
      </c>
    </row>
    <row r="2772" spans="1:7" x14ac:dyDescent="0.2">
      <c r="A2772" s="3" t="s">
        <v>1040</v>
      </c>
      <c r="B2772" s="4">
        <v>44985</v>
      </c>
      <c r="C2772" s="3" t="s">
        <v>1136</v>
      </c>
      <c r="D2772" s="3" t="s">
        <v>1273</v>
      </c>
      <c r="E2772" s="3" t="s">
        <v>1274</v>
      </c>
      <c r="F2772" s="3">
        <v>0</v>
      </c>
      <c r="G2772" s="3">
        <v>4661.74</v>
      </c>
    </row>
    <row r="2773" spans="1:7" x14ac:dyDescent="0.2">
      <c r="A2773" s="3" t="s">
        <v>1040</v>
      </c>
      <c r="B2773" s="4">
        <v>44985</v>
      </c>
      <c r="C2773" s="3" t="s">
        <v>1136</v>
      </c>
      <c r="D2773" s="3" t="s">
        <v>1283</v>
      </c>
      <c r="E2773" s="3" t="s">
        <v>1284</v>
      </c>
      <c r="F2773" s="3">
        <v>486.96</v>
      </c>
      <c r="G2773" s="3">
        <v>3439.66</v>
      </c>
    </row>
    <row r="2774" spans="1:7" x14ac:dyDescent="0.2">
      <c r="A2774" s="3" t="s">
        <v>1040</v>
      </c>
      <c r="B2774" s="4">
        <v>44985</v>
      </c>
      <c r="C2774" s="3" t="s">
        <v>1136</v>
      </c>
      <c r="D2774" s="3" t="s">
        <v>1418</v>
      </c>
      <c r="E2774" s="3" t="s">
        <v>1419</v>
      </c>
      <c r="F2774" s="3">
        <v>1119628.56</v>
      </c>
      <c r="G2774" s="3">
        <v>31638299.07</v>
      </c>
    </row>
    <row r="2775" spans="1:7" x14ac:dyDescent="0.2">
      <c r="A2775" s="3" t="s">
        <v>1040</v>
      </c>
      <c r="B2775" s="4">
        <v>44985</v>
      </c>
      <c r="C2775" s="3" t="s">
        <v>1136</v>
      </c>
      <c r="D2775" s="3" t="s">
        <v>1420</v>
      </c>
      <c r="E2775" s="3" t="s">
        <v>1421</v>
      </c>
      <c r="F2775" s="3">
        <v>142419.51</v>
      </c>
      <c r="G2775" s="3">
        <v>2918802.41</v>
      </c>
    </row>
    <row r="2776" spans="1:7" x14ac:dyDescent="0.2">
      <c r="A2776" s="3" t="s">
        <v>1040</v>
      </c>
      <c r="B2776" s="4">
        <v>44985</v>
      </c>
      <c r="C2776" s="3" t="s">
        <v>1136</v>
      </c>
      <c r="D2776" s="3" t="s">
        <v>1422</v>
      </c>
      <c r="E2776" s="3" t="s">
        <v>1423</v>
      </c>
      <c r="F2776" s="3">
        <v>0</v>
      </c>
      <c r="G2776" s="3">
        <v>22286.3</v>
      </c>
    </row>
    <row r="2777" spans="1:7" x14ac:dyDescent="0.2">
      <c r="A2777" s="3" t="s">
        <v>1040</v>
      </c>
      <c r="B2777" s="4">
        <v>44985</v>
      </c>
      <c r="C2777" s="3" t="s">
        <v>1136</v>
      </c>
      <c r="D2777" s="3" t="s">
        <v>1436</v>
      </c>
      <c r="E2777" s="3" t="s">
        <v>1437</v>
      </c>
      <c r="F2777" s="3">
        <v>1163.48</v>
      </c>
      <c r="G2777" s="3">
        <v>7880.91</v>
      </c>
    </row>
    <row r="2778" spans="1:7" x14ac:dyDescent="0.2">
      <c r="A2778" s="3" t="s">
        <v>1040</v>
      </c>
      <c r="B2778" s="4">
        <v>44985</v>
      </c>
      <c r="C2778" s="3" t="s">
        <v>1136</v>
      </c>
      <c r="D2778" s="3" t="s">
        <v>1470</v>
      </c>
      <c r="E2778" s="3" t="s">
        <v>1471</v>
      </c>
      <c r="F2778" s="3">
        <v>0</v>
      </c>
      <c r="G2778" s="3">
        <v>20565.22</v>
      </c>
    </row>
    <row r="2779" spans="1:7" x14ac:dyDescent="0.2">
      <c r="A2779" s="3" t="s">
        <v>1040</v>
      </c>
      <c r="B2779" s="4">
        <v>44985</v>
      </c>
      <c r="C2779" s="3" t="s">
        <v>1136</v>
      </c>
      <c r="D2779" s="3" t="s">
        <v>1588</v>
      </c>
      <c r="E2779" s="3" t="s">
        <v>1589</v>
      </c>
      <c r="F2779" s="3">
        <v>2895.63</v>
      </c>
      <c r="G2779" s="3">
        <v>4300.41</v>
      </c>
    </row>
    <row r="2780" spans="1:7" x14ac:dyDescent="0.2">
      <c r="A2780" s="3" t="s">
        <v>1040</v>
      </c>
      <c r="B2780" s="4">
        <v>44985</v>
      </c>
      <c r="C2780" s="3" t="s">
        <v>1136</v>
      </c>
      <c r="D2780" s="3" t="s">
        <v>1510</v>
      </c>
      <c r="E2780" s="3" t="s">
        <v>1511</v>
      </c>
      <c r="F2780" s="3">
        <v>1706068.25</v>
      </c>
      <c r="G2780" s="3">
        <v>6565647.2199999997</v>
      </c>
    </row>
    <row r="2781" spans="1:7" x14ac:dyDescent="0.2">
      <c r="A2781" s="3" t="s">
        <v>1040</v>
      </c>
      <c r="B2781" s="4">
        <v>44985</v>
      </c>
      <c r="C2781" s="3" t="s">
        <v>1136</v>
      </c>
      <c r="D2781" s="3" t="s">
        <v>1495</v>
      </c>
      <c r="E2781" s="3" t="s">
        <v>1496</v>
      </c>
      <c r="F2781" s="3">
        <v>66505.36</v>
      </c>
      <c r="G2781" s="3">
        <v>303151.87</v>
      </c>
    </row>
    <row r="2782" spans="1:7" x14ac:dyDescent="0.2">
      <c r="A2782" s="3" t="s">
        <v>1040</v>
      </c>
      <c r="B2782" s="4">
        <v>44985</v>
      </c>
      <c r="C2782" s="3" t="s">
        <v>1136</v>
      </c>
      <c r="D2782" s="3" t="s">
        <v>1528</v>
      </c>
      <c r="E2782" s="3" t="s">
        <v>1529</v>
      </c>
      <c r="F2782" s="3">
        <v>0</v>
      </c>
      <c r="G2782" s="3">
        <v>32261.99</v>
      </c>
    </row>
    <row r="2783" spans="1:7" x14ac:dyDescent="0.2">
      <c r="A2783" s="3" t="s">
        <v>1040</v>
      </c>
      <c r="B2783" s="4">
        <v>44985</v>
      </c>
      <c r="C2783" s="3" t="s">
        <v>1136</v>
      </c>
      <c r="D2783" s="3" t="s">
        <v>1530</v>
      </c>
      <c r="E2783" s="3" t="s">
        <v>1531</v>
      </c>
      <c r="F2783" s="3">
        <v>0</v>
      </c>
      <c r="G2783" s="3">
        <v>11169.12</v>
      </c>
    </row>
    <row r="2784" spans="1:7" x14ac:dyDescent="0.2">
      <c r="A2784" s="3" t="s">
        <v>1037</v>
      </c>
      <c r="B2784" s="4">
        <v>44985</v>
      </c>
      <c r="C2784" s="3" t="s">
        <v>1136</v>
      </c>
      <c r="D2784" s="3" t="s">
        <v>1614</v>
      </c>
      <c r="E2784" s="3" t="s">
        <v>1615</v>
      </c>
      <c r="F2784" s="3">
        <v>24427668.440000001</v>
      </c>
      <c r="G2784" s="3">
        <v>24427668.440000001</v>
      </c>
    </row>
    <row r="2785" spans="1:7" x14ac:dyDescent="0.2">
      <c r="A2785" s="3" t="s">
        <v>1040</v>
      </c>
      <c r="B2785" s="4">
        <v>44985</v>
      </c>
      <c r="C2785" s="3" t="s">
        <v>1178</v>
      </c>
      <c r="D2785" s="3" t="s">
        <v>1477</v>
      </c>
      <c r="E2785" s="3" t="s">
        <v>1478</v>
      </c>
      <c r="F2785" s="3">
        <v>-666.26</v>
      </c>
      <c r="G2785" s="3">
        <v>-3216.44</v>
      </c>
    </row>
    <row r="2786" spans="1:7" x14ac:dyDescent="0.2">
      <c r="A2786" s="3" t="s">
        <v>1040</v>
      </c>
      <c r="B2786" s="4">
        <v>44985</v>
      </c>
      <c r="C2786" s="3" t="s">
        <v>1178</v>
      </c>
      <c r="D2786" s="3" t="s">
        <v>1291</v>
      </c>
      <c r="E2786" s="3" t="s">
        <v>1292</v>
      </c>
      <c r="F2786" s="3">
        <v>0</v>
      </c>
      <c r="G2786" s="3">
        <v>-27.68</v>
      </c>
    </row>
    <row r="2787" spans="1:7" x14ac:dyDescent="0.2">
      <c r="A2787" s="3" t="s">
        <v>1037</v>
      </c>
      <c r="B2787" s="4">
        <v>44985</v>
      </c>
      <c r="C2787" s="3" t="s">
        <v>1178</v>
      </c>
      <c r="D2787" s="3" t="s">
        <v>1217</v>
      </c>
      <c r="E2787" s="3" t="s">
        <v>1218</v>
      </c>
      <c r="F2787" s="3">
        <v>-116845.7</v>
      </c>
      <c r="G2787" s="3">
        <v>-579372.32999999996</v>
      </c>
    </row>
    <row r="2788" spans="1:7" x14ac:dyDescent="0.2">
      <c r="A2788" s="3" t="s">
        <v>1037</v>
      </c>
      <c r="B2788" s="4">
        <v>44985</v>
      </c>
      <c r="C2788" s="3" t="s">
        <v>1136</v>
      </c>
      <c r="D2788" s="3" t="s">
        <v>1194</v>
      </c>
      <c r="E2788" s="3" t="s">
        <v>1094</v>
      </c>
      <c r="F2788" s="3">
        <v>0</v>
      </c>
      <c r="G2788" s="3">
        <v>150</v>
      </c>
    </row>
    <row r="2789" spans="1:7" x14ac:dyDescent="0.2">
      <c r="A2789" s="3" t="s">
        <v>1040</v>
      </c>
      <c r="B2789" s="4">
        <v>44985</v>
      </c>
      <c r="C2789" s="3" t="s">
        <v>1136</v>
      </c>
      <c r="D2789" s="3" t="s">
        <v>1294</v>
      </c>
      <c r="E2789" s="3" t="s">
        <v>1056</v>
      </c>
      <c r="F2789" s="3">
        <v>0</v>
      </c>
      <c r="G2789" s="3">
        <v>10600</v>
      </c>
    </row>
    <row r="2790" spans="1:7" x14ac:dyDescent="0.2">
      <c r="A2790" s="3" t="s">
        <v>1040</v>
      </c>
      <c r="B2790" s="4">
        <v>44985</v>
      </c>
      <c r="C2790" s="3" t="s">
        <v>1136</v>
      </c>
      <c r="D2790" s="3" t="s">
        <v>1305</v>
      </c>
      <c r="E2790" s="3" t="s">
        <v>1306</v>
      </c>
      <c r="F2790" s="3">
        <v>0</v>
      </c>
      <c r="G2790" s="3">
        <v>14139.13</v>
      </c>
    </row>
    <row r="2791" spans="1:7" x14ac:dyDescent="0.2">
      <c r="A2791" s="3" t="s">
        <v>1040</v>
      </c>
      <c r="B2791" s="4">
        <v>44985</v>
      </c>
      <c r="C2791" s="3" t="s">
        <v>1136</v>
      </c>
      <c r="D2791" s="3" t="s">
        <v>1137</v>
      </c>
      <c r="E2791" s="3" t="s">
        <v>1047</v>
      </c>
      <c r="F2791" s="3">
        <v>0</v>
      </c>
      <c r="G2791" s="3">
        <v>24268.79</v>
      </c>
    </row>
    <row r="2792" spans="1:7" x14ac:dyDescent="0.2">
      <c r="A2792" s="3" t="s">
        <v>1037</v>
      </c>
      <c r="B2792" s="4">
        <v>44985</v>
      </c>
      <c r="C2792" s="3" t="s">
        <v>1136</v>
      </c>
      <c r="D2792" s="3" t="s">
        <v>1137</v>
      </c>
      <c r="E2792" s="3" t="s">
        <v>1047</v>
      </c>
      <c r="F2792" s="3">
        <v>7082.26</v>
      </c>
      <c r="G2792" s="3">
        <v>114416.12</v>
      </c>
    </row>
    <row r="2793" spans="1:7" x14ac:dyDescent="0.2">
      <c r="A2793" s="3" t="s">
        <v>1042</v>
      </c>
      <c r="B2793" s="4">
        <v>44985</v>
      </c>
      <c r="C2793" s="3" t="s">
        <v>1136</v>
      </c>
      <c r="D2793" s="3" t="s">
        <v>1137</v>
      </c>
      <c r="E2793" s="3" t="s">
        <v>1047</v>
      </c>
      <c r="F2793" s="3">
        <v>6775</v>
      </c>
      <c r="G2793" s="3">
        <v>22025</v>
      </c>
    </row>
    <row r="2794" spans="1:7" x14ac:dyDescent="0.2">
      <c r="A2794" s="3" t="s">
        <v>1037</v>
      </c>
      <c r="B2794" s="4">
        <v>44985</v>
      </c>
      <c r="C2794" s="3" t="s">
        <v>1136</v>
      </c>
      <c r="D2794" s="3" t="s">
        <v>1229</v>
      </c>
      <c r="E2794" s="3" t="s">
        <v>1113</v>
      </c>
      <c r="F2794" s="3">
        <v>11556</v>
      </c>
      <c r="G2794" s="3">
        <v>138672</v>
      </c>
    </row>
    <row r="2795" spans="1:7" x14ac:dyDescent="0.2">
      <c r="A2795" s="3" t="s">
        <v>1040</v>
      </c>
      <c r="B2795" s="4">
        <v>44985</v>
      </c>
      <c r="C2795" s="3" t="s">
        <v>1136</v>
      </c>
      <c r="D2795" s="3" t="s">
        <v>1616</v>
      </c>
      <c r="E2795" s="3" t="s">
        <v>1052</v>
      </c>
      <c r="F2795" s="3">
        <v>7275</v>
      </c>
      <c r="G2795" s="3">
        <v>7275</v>
      </c>
    </row>
    <row r="2796" spans="1:7" x14ac:dyDescent="0.2">
      <c r="A2796" s="3" t="s">
        <v>1042</v>
      </c>
      <c r="B2796" s="4">
        <v>44985</v>
      </c>
      <c r="C2796" s="3" t="s">
        <v>1136</v>
      </c>
      <c r="D2796" s="3" t="s">
        <v>1590</v>
      </c>
      <c r="E2796" s="3" t="s">
        <v>1591</v>
      </c>
      <c r="F2796" s="3">
        <v>0</v>
      </c>
      <c r="G2796" s="3">
        <v>13500</v>
      </c>
    </row>
    <row r="2797" spans="1:7" x14ac:dyDescent="0.2">
      <c r="A2797" s="3" t="s">
        <v>1042</v>
      </c>
      <c r="B2797" s="4">
        <v>44985</v>
      </c>
      <c r="C2797" s="3" t="s">
        <v>1136</v>
      </c>
      <c r="D2797" s="3" t="s">
        <v>1592</v>
      </c>
      <c r="E2797" s="3" t="s">
        <v>1128</v>
      </c>
      <c r="F2797" s="3">
        <v>0</v>
      </c>
      <c r="G2797" s="3">
        <v>8263.91</v>
      </c>
    </row>
    <row r="2798" spans="1:7" x14ac:dyDescent="0.2">
      <c r="A2798" s="3" t="s">
        <v>1042</v>
      </c>
      <c r="B2798" s="4">
        <v>44985</v>
      </c>
      <c r="C2798" s="3" t="s">
        <v>1136</v>
      </c>
      <c r="D2798" s="3" t="s">
        <v>1617</v>
      </c>
      <c r="E2798" s="3" t="s">
        <v>1085</v>
      </c>
      <c r="F2798" s="3">
        <v>11726</v>
      </c>
      <c r="G2798" s="3">
        <v>11726</v>
      </c>
    </row>
    <row r="2799" spans="1:7" x14ac:dyDescent="0.2">
      <c r="A2799" s="3" t="s">
        <v>1040</v>
      </c>
      <c r="B2799" s="4">
        <v>44985</v>
      </c>
      <c r="C2799" s="3" t="s">
        <v>1136</v>
      </c>
      <c r="D2799" s="3" t="s">
        <v>1307</v>
      </c>
      <c r="E2799" s="3" t="s">
        <v>1055</v>
      </c>
      <c r="F2799" s="3">
        <v>0</v>
      </c>
      <c r="G2799" s="3">
        <v>137.5</v>
      </c>
    </row>
    <row r="2800" spans="1:7" x14ac:dyDescent="0.2">
      <c r="A2800" s="3" t="s">
        <v>1040</v>
      </c>
      <c r="B2800" s="4">
        <v>44985</v>
      </c>
      <c r="C2800" s="3" t="s">
        <v>1136</v>
      </c>
      <c r="D2800" s="3" t="s">
        <v>1163</v>
      </c>
      <c r="E2800" s="3" t="s">
        <v>1053</v>
      </c>
      <c r="F2800" s="3">
        <v>1433.91</v>
      </c>
      <c r="G2800" s="3">
        <v>30880.41</v>
      </c>
    </row>
    <row r="2801" spans="1:7" x14ac:dyDescent="0.2">
      <c r="A2801" s="3" t="s">
        <v>1037</v>
      </c>
      <c r="B2801" s="4">
        <v>44985</v>
      </c>
      <c r="C2801" s="3" t="s">
        <v>1136</v>
      </c>
      <c r="D2801" s="3" t="s">
        <v>1163</v>
      </c>
      <c r="E2801" s="3" t="s">
        <v>1053</v>
      </c>
      <c r="F2801" s="3">
        <v>920.53</v>
      </c>
      <c r="G2801" s="3">
        <v>7598.74</v>
      </c>
    </row>
    <row r="2802" spans="1:7" x14ac:dyDescent="0.2">
      <c r="A2802" s="3" t="s">
        <v>1040</v>
      </c>
      <c r="B2802" s="4">
        <v>44985</v>
      </c>
      <c r="C2802" s="3" t="s">
        <v>1136</v>
      </c>
      <c r="D2802" s="3" t="s">
        <v>1308</v>
      </c>
      <c r="E2802" s="3" t="s">
        <v>1109</v>
      </c>
      <c r="F2802" s="3">
        <v>0</v>
      </c>
      <c r="G2802" s="3">
        <v>2353.79</v>
      </c>
    </row>
    <row r="2803" spans="1:7" x14ac:dyDescent="0.2">
      <c r="A2803" s="3" t="s">
        <v>1040</v>
      </c>
      <c r="B2803" s="4">
        <v>44985</v>
      </c>
      <c r="C2803" s="3" t="s">
        <v>1136</v>
      </c>
      <c r="D2803" s="3" t="s">
        <v>1309</v>
      </c>
      <c r="E2803" s="3" t="s">
        <v>1103</v>
      </c>
      <c r="F2803" s="3">
        <v>0</v>
      </c>
      <c r="G2803" s="3">
        <v>7949.43</v>
      </c>
    </row>
    <row r="2804" spans="1:7" x14ac:dyDescent="0.2">
      <c r="A2804" s="3" t="s">
        <v>1040</v>
      </c>
      <c r="B2804" s="4">
        <v>44985</v>
      </c>
      <c r="C2804" s="3" t="s">
        <v>1136</v>
      </c>
      <c r="D2804" s="3" t="s">
        <v>1310</v>
      </c>
      <c r="E2804" s="3" t="s">
        <v>1048</v>
      </c>
      <c r="F2804" s="3">
        <v>0</v>
      </c>
      <c r="G2804" s="3">
        <v>5948.56</v>
      </c>
    </row>
    <row r="2805" spans="1:7" x14ac:dyDescent="0.2">
      <c r="A2805" s="3" t="s">
        <v>1040</v>
      </c>
      <c r="B2805" s="4">
        <v>44985</v>
      </c>
      <c r="C2805" s="3" t="s">
        <v>1136</v>
      </c>
      <c r="D2805" s="3" t="s">
        <v>1472</v>
      </c>
      <c r="E2805" s="3" t="s">
        <v>1110</v>
      </c>
      <c r="F2805" s="3">
        <v>6620</v>
      </c>
      <c r="G2805" s="3">
        <v>48329</v>
      </c>
    </row>
    <row r="2806" spans="1:7" x14ac:dyDescent="0.2">
      <c r="A2806" s="3" t="s">
        <v>1037</v>
      </c>
      <c r="B2806" s="4">
        <v>44985</v>
      </c>
      <c r="C2806" s="3" t="s">
        <v>1136</v>
      </c>
      <c r="D2806" s="3" t="s">
        <v>1219</v>
      </c>
      <c r="E2806" s="3" t="s">
        <v>1063</v>
      </c>
      <c r="F2806" s="3">
        <v>103742</v>
      </c>
      <c r="G2806" s="3">
        <v>1040907.54</v>
      </c>
    </row>
    <row r="2807" spans="1:7" x14ac:dyDescent="0.2">
      <c r="A2807" s="3" t="s">
        <v>1040</v>
      </c>
      <c r="B2807" s="4">
        <v>44985</v>
      </c>
      <c r="C2807" s="3" t="s">
        <v>1136</v>
      </c>
      <c r="D2807" s="3" t="s">
        <v>1219</v>
      </c>
      <c r="E2807" s="3" t="s">
        <v>1313</v>
      </c>
      <c r="F2807" s="3">
        <v>0</v>
      </c>
      <c r="G2807" s="3">
        <v>318572.45</v>
      </c>
    </row>
    <row r="2808" spans="1:7" x14ac:dyDescent="0.2">
      <c r="A2808" s="3" t="s">
        <v>1040</v>
      </c>
      <c r="B2808" s="4">
        <v>44985</v>
      </c>
      <c r="C2808" s="3" t="s">
        <v>1136</v>
      </c>
      <c r="D2808" s="3" t="s">
        <v>1316</v>
      </c>
      <c r="E2808" s="3" t="s">
        <v>1063</v>
      </c>
      <c r="F2808" s="3">
        <v>131623</v>
      </c>
      <c r="G2808" s="3">
        <v>1539997.79</v>
      </c>
    </row>
    <row r="2809" spans="1:7" x14ac:dyDescent="0.2">
      <c r="A2809" s="3" t="s">
        <v>1037</v>
      </c>
      <c r="B2809" s="4">
        <v>44985</v>
      </c>
      <c r="C2809" s="3" t="s">
        <v>1136</v>
      </c>
      <c r="D2809" s="3" t="s">
        <v>1220</v>
      </c>
      <c r="E2809" s="3" t="s">
        <v>1088</v>
      </c>
      <c r="F2809" s="3">
        <v>16000</v>
      </c>
      <c r="G2809" s="3">
        <v>76000</v>
      </c>
    </row>
    <row r="2810" spans="1:7" x14ac:dyDescent="0.2">
      <c r="A2810" s="3" t="s">
        <v>1040</v>
      </c>
      <c r="B2810" s="4">
        <v>44985</v>
      </c>
      <c r="C2810" s="3" t="s">
        <v>1136</v>
      </c>
      <c r="D2810" s="3" t="s">
        <v>1317</v>
      </c>
      <c r="E2810" s="3" t="s">
        <v>1057</v>
      </c>
      <c r="F2810" s="3">
        <v>160.87</v>
      </c>
      <c r="G2810" s="3">
        <v>1539.13</v>
      </c>
    </row>
    <row r="2811" spans="1:7" x14ac:dyDescent="0.2">
      <c r="A2811" s="3" t="s">
        <v>1040</v>
      </c>
      <c r="B2811" s="4">
        <v>44985</v>
      </c>
      <c r="C2811" s="3" t="s">
        <v>1136</v>
      </c>
      <c r="D2811" s="3" t="s">
        <v>1318</v>
      </c>
      <c r="E2811" s="3" t="s">
        <v>1083</v>
      </c>
      <c r="F2811" s="3">
        <v>2165.83</v>
      </c>
      <c r="G2811" s="3">
        <v>23781.9</v>
      </c>
    </row>
    <row r="2812" spans="1:7" x14ac:dyDescent="0.2">
      <c r="A2812" s="3" t="s">
        <v>1040</v>
      </c>
      <c r="B2812" s="4">
        <v>44985</v>
      </c>
      <c r="C2812" s="3" t="s">
        <v>1136</v>
      </c>
      <c r="D2812" s="3" t="s">
        <v>1319</v>
      </c>
      <c r="E2812" s="3" t="s">
        <v>1064</v>
      </c>
      <c r="F2812" s="3">
        <v>193.33</v>
      </c>
      <c r="G2812" s="3">
        <v>2320</v>
      </c>
    </row>
    <row r="2813" spans="1:7" x14ac:dyDescent="0.2">
      <c r="A2813" s="3" t="s">
        <v>1040</v>
      </c>
      <c r="B2813" s="4">
        <v>44985</v>
      </c>
      <c r="C2813" s="3" t="s">
        <v>1136</v>
      </c>
      <c r="D2813" s="3" t="s">
        <v>1440</v>
      </c>
      <c r="E2813" s="3" t="s">
        <v>1441</v>
      </c>
      <c r="F2813" s="3">
        <v>0</v>
      </c>
      <c r="G2813" s="3">
        <v>39610.1</v>
      </c>
    </row>
    <row r="2814" spans="1:7" x14ac:dyDescent="0.2">
      <c r="A2814" s="3" t="s">
        <v>1040</v>
      </c>
      <c r="B2814" s="4">
        <v>44985</v>
      </c>
      <c r="C2814" s="3" t="s">
        <v>1136</v>
      </c>
      <c r="D2814" s="3" t="s">
        <v>1442</v>
      </c>
      <c r="E2814" s="3" t="s">
        <v>1082</v>
      </c>
      <c r="F2814" s="3">
        <v>547.66</v>
      </c>
      <c r="G2814" s="3">
        <v>5487.86</v>
      </c>
    </row>
    <row r="2815" spans="1:7" x14ac:dyDescent="0.2">
      <c r="A2815" s="3" t="s">
        <v>1037</v>
      </c>
      <c r="B2815" s="4">
        <v>44985</v>
      </c>
      <c r="C2815" s="3" t="s">
        <v>1136</v>
      </c>
      <c r="D2815" s="3" t="s">
        <v>1197</v>
      </c>
      <c r="E2815" s="3" t="s">
        <v>1104</v>
      </c>
      <c r="F2815" s="3">
        <v>0</v>
      </c>
      <c r="G2815" s="3">
        <v>31830.7</v>
      </c>
    </row>
    <row r="2816" spans="1:7" x14ac:dyDescent="0.2">
      <c r="A2816" s="3" t="s">
        <v>1040</v>
      </c>
      <c r="B2816" s="4">
        <v>44985</v>
      </c>
      <c r="C2816" s="3" t="s">
        <v>1136</v>
      </c>
      <c r="D2816" s="3" t="s">
        <v>1197</v>
      </c>
      <c r="E2816" s="3" t="s">
        <v>1074</v>
      </c>
      <c r="F2816" s="3">
        <v>7769.04</v>
      </c>
      <c r="G2816" s="3">
        <v>62866.2</v>
      </c>
    </row>
    <row r="2817" spans="1:7" x14ac:dyDescent="0.2">
      <c r="A2817" s="3" t="s">
        <v>1037</v>
      </c>
      <c r="B2817" s="4">
        <v>44985</v>
      </c>
      <c r="C2817" s="3" t="s">
        <v>1136</v>
      </c>
      <c r="D2817" s="3" t="s">
        <v>1198</v>
      </c>
      <c r="E2817" s="3" t="s">
        <v>1077</v>
      </c>
      <c r="F2817" s="3">
        <v>0</v>
      </c>
      <c r="G2817" s="3">
        <v>77630.740000000005</v>
      </c>
    </row>
    <row r="2818" spans="1:7" x14ac:dyDescent="0.2">
      <c r="A2818" s="3" t="s">
        <v>1037</v>
      </c>
      <c r="B2818" s="4">
        <v>44985</v>
      </c>
      <c r="C2818" s="3" t="s">
        <v>1136</v>
      </c>
      <c r="D2818" s="3" t="s">
        <v>1532</v>
      </c>
      <c r="E2818" s="3" t="s">
        <v>1069</v>
      </c>
      <c r="F2818" s="3">
        <v>0</v>
      </c>
      <c r="G2818" s="3">
        <v>10690.2</v>
      </c>
    </row>
    <row r="2819" spans="1:7" x14ac:dyDescent="0.2">
      <c r="A2819" s="3" t="s">
        <v>1040</v>
      </c>
      <c r="B2819" s="4">
        <v>44985</v>
      </c>
      <c r="C2819" s="3" t="s">
        <v>1136</v>
      </c>
      <c r="D2819" s="3" t="s">
        <v>1164</v>
      </c>
      <c r="E2819" s="3" t="s">
        <v>1099</v>
      </c>
      <c r="F2819" s="3">
        <v>0</v>
      </c>
      <c r="G2819" s="3">
        <v>7651.52</v>
      </c>
    </row>
    <row r="2820" spans="1:7" x14ac:dyDescent="0.2">
      <c r="A2820" s="3" t="s">
        <v>1040</v>
      </c>
      <c r="B2820" s="4">
        <v>44985</v>
      </c>
      <c r="C2820" s="3" t="s">
        <v>1136</v>
      </c>
      <c r="D2820" s="3" t="s">
        <v>1512</v>
      </c>
      <c r="E2820" s="3" t="s">
        <v>1127</v>
      </c>
      <c r="F2820" s="3">
        <v>0</v>
      </c>
      <c r="G2820" s="3">
        <v>819.63</v>
      </c>
    </row>
    <row r="2821" spans="1:7" x14ac:dyDescent="0.2">
      <c r="A2821" s="3" t="s">
        <v>1037</v>
      </c>
      <c r="B2821" s="4">
        <v>44985</v>
      </c>
      <c r="C2821" s="3" t="s">
        <v>1136</v>
      </c>
      <c r="D2821" s="3" t="s">
        <v>1512</v>
      </c>
      <c r="E2821" s="3" t="s">
        <v>1127</v>
      </c>
      <c r="F2821" s="3">
        <v>9346.68</v>
      </c>
      <c r="G2821" s="3">
        <v>26429.33</v>
      </c>
    </row>
    <row r="2822" spans="1:7" x14ac:dyDescent="0.2">
      <c r="A2822" s="3" t="s">
        <v>1040</v>
      </c>
      <c r="B2822" s="4">
        <v>44985</v>
      </c>
      <c r="C2822" s="3" t="s">
        <v>1136</v>
      </c>
      <c r="D2822" s="3" t="s">
        <v>1322</v>
      </c>
      <c r="E2822" s="3" t="s">
        <v>1046</v>
      </c>
      <c r="F2822" s="3">
        <v>1458.74</v>
      </c>
      <c r="G2822" s="3">
        <v>15085.07</v>
      </c>
    </row>
    <row r="2823" spans="1:7" x14ac:dyDescent="0.2">
      <c r="A2823" s="3" t="s">
        <v>1040</v>
      </c>
      <c r="B2823" s="4">
        <v>44985</v>
      </c>
      <c r="C2823" s="3" t="s">
        <v>1136</v>
      </c>
      <c r="D2823" s="3" t="s">
        <v>1323</v>
      </c>
      <c r="E2823" s="3" t="s">
        <v>1324</v>
      </c>
      <c r="F2823" s="3">
        <v>0</v>
      </c>
      <c r="G2823" s="3">
        <v>1425.42</v>
      </c>
    </row>
    <row r="2824" spans="1:7" x14ac:dyDescent="0.2">
      <c r="A2824" s="3" t="s">
        <v>1037</v>
      </c>
      <c r="B2824" s="4">
        <v>44985</v>
      </c>
      <c r="C2824" s="3" t="s">
        <v>1136</v>
      </c>
      <c r="D2824" s="3" t="s">
        <v>1424</v>
      </c>
      <c r="E2824" s="3" t="s">
        <v>1425</v>
      </c>
      <c r="F2824" s="3">
        <v>0</v>
      </c>
      <c r="G2824" s="3">
        <v>588.44000000000005</v>
      </c>
    </row>
    <row r="2825" spans="1:7" x14ac:dyDescent="0.2">
      <c r="A2825" s="3" t="s">
        <v>1040</v>
      </c>
      <c r="B2825" s="4">
        <v>44985</v>
      </c>
      <c r="C2825" s="3" t="s">
        <v>1136</v>
      </c>
      <c r="D2825" s="3" t="s">
        <v>1593</v>
      </c>
      <c r="E2825" s="3" t="s">
        <v>1594</v>
      </c>
      <c r="F2825" s="3">
        <v>0</v>
      </c>
      <c r="G2825" s="3">
        <v>165.33</v>
      </c>
    </row>
    <row r="2826" spans="1:7" x14ac:dyDescent="0.2">
      <c r="A2826" s="3" t="s">
        <v>1037</v>
      </c>
      <c r="B2826" s="4">
        <v>44985</v>
      </c>
      <c r="C2826" s="3" t="s">
        <v>1136</v>
      </c>
      <c r="D2826" s="3" t="s">
        <v>1533</v>
      </c>
      <c r="E2826" s="3" t="s">
        <v>1534</v>
      </c>
      <c r="F2826" s="3">
        <v>27652.39</v>
      </c>
      <c r="G2826" s="3">
        <v>506456.8</v>
      </c>
    </row>
    <row r="2827" spans="1:7" x14ac:dyDescent="0.2">
      <c r="A2827" s="3" t="s">
        <v>1037</v>
      </c>
      <c r="B2827" s="4">
        <v>44985</v>
      </c>
      <c r="C2827" s="3" t="s">
        <v>1136</v>
      </c>
      <c r="D2827" s="3" t="s">
        <v>1535</v>
      </c>
      <c r="E2827" s="3" t="s">
        <v>1536</v>
      </c>
      <c r="F2827" s="3">
        <v>178.08</v>
      </c>
      <c r="G2827" s="3">
        <v>50842.47</v>
      </c>
    </row>
    <row r="2828" spans="1:7" x14ac:dyDescent="0.2">
      <c r="A2828" s="3" t="s">
        <v>1037</v>
      </c>
      <c r="B2828" s="4">
        <v>44985</v>
      </c>
      <c r="C2828" s="3" t="s">
        <v>1136</v>
      </c>
      <c r="D2828" s="3" t="s">
        <v>1537</v>
      </c>
      <c r="E2828" s="3" t="s">
        <v>1538</v>
      </c>
      <c r="F2828" s="3">
        <v>0</v>
      </c>
      <c r="G2828" s="3">
        <v>14865.42</v>
      </c>
    </row>
    <row r="2829" spans="1:7" x14ac:dyDescent="0.2">
      <c r="A2829" s="3" t="s">
        <v>1037</v>
      </c>
      <c r="B2829" s="4">
        <v>44985</v>
      </c>
      <c r="C2829" s="3" t="s">
        <v>1136</v>
      </c>
      <c r="D2829" s="3" t="s">
        <v>1576</v>
      </c>
      <c r="E2829" s="3" t="s">
        <v>1577</v>
      </c>
      <c r="F2829" s="3">
        <v>0</v>
      </c>
      <c r="G2829" s="3">
        <v>2742.46</v>
      </c>
    </row>
    <row r="2830" spans="1:7" x14ac:dyDescent="0.2">
      <c r="A2830" s="3" t="s">
        <v>1037</v>
      </c>
      <c r="B2830" s="4">
        <v>44985</v>
      </c>
      <c r="C2830" s="3" t="s">
        <v>1136</v>
      </c>
      <c r="D2830" s="3" t="s">
        <v>1595</v>
      </c>
      <c r="E2830" s="3" t="s">
        <v>1596</v>
      </c>
      <c r="F2830" s="3">
        <v>0</v>
      </c>
      <c r="G2830" s="3">
        <v>48.99</v>
      </c>
    </row>
    <row r="2831" spans="1:7" x14ac:dyDescent="0.2">
      <c r="A2831" s="3" t="s">
        <v>1037</v>
      </c>
      <c r="B2831" s="4">
        <v>44985</v>
      </c>
      <c r="C2831" s="3" t="s">
        <v>1136</v>
      </c>
      <c r="D2831" s="3" t="s">
        <v>1618</v>
      </c>
      <c r="E2831" s="3" t="s">
        <v>1619</v>
      </c>
      <c r="F2831" s="3">
        <v>512.87</v>
      </c>
      <c r="G2831" s="3">
        <v>512.87</v>
      </c>
    </row>
    <row r="2832" spans="1:7" x14ac:dyDescent="0.2">
      <c r="A2832" s="3" t="s">
        <v>1037</v>
      </c>
      <c r="B2832" s="4">
        <v>44985</v>
      </c>
      <c r="C2832" s="3" t="s">
        <v>1136</v>
      </c>
      <c r="D2832" s="3" t="s">
        <v>1539</v>
      </c>
      <c r="E2832" s="3" t="s">
        <v>1540</v>
      </c>
      <c r="F2832" s="3">
        <v>0</v>
      </c>
      <c r="G2832" s="3">
        <v>142876.75</v>
      </c>
    </row>
    <row r="2833" spans="1:7" x14ac:dyDescent="0.2">
      <c r="A2833" s="3" t="s">
        <v>1037</v>
      </c>
      <c r="B2833" s="4">
        <v>44985</v>
      </c>
      <c r="C2833" s="3" t="s">
        <v>1136</v>
      </c>
      <c r="D2833" s="3" t="s">
        <v>1541</v>
      </c>
      <c r="E2833" s="3" t="s">
        <v>1542</v>
      </c>
      <c r="F2833" s="3">
        <v>51945.21</v>
      </c>
      <c r="G2833" s="3">
        <v>1087561.6100000001</v>
      </c>
    </row>
    <row r="2834" spans="1:7" x14ac:dyDescent="0.2">
      <c r="A2834" s="3" t="s">
        <v>1037</v>
      </c>
      <c r="B2834" s="4">
        <v>44985</v>
      </c>
      <c r="C2834" s="3" t="s">
        <v>1136</v>
      </c>
      <c r="D2834" s="3" t="s">
        <v>1597</v>
      </c>
      <c r="E2834" s="3" t="s">
        <v>1598</v>
      </c>
      <c r="F2834" s="3">
        <v>0</v>
      </c>
      <c r="G2834" s="3">
        <v>138082.19</v>
      </c>
    </row>
    <row r="2835" spans="1:7" x14ac:dyDescent="0.2">
      <c r="A2835" s="3" t="s">
        <v>1037</v>
      </c>
      <c r="B2835" s="4">
        <v>44985</v>
      </c>
      <c r="C2835" s="3" t="s">
        <v>1136</v>
      </c>
      <c r="D2835" s="3" t="s">
        <v>1543</v>
      </c>
      <c r="E2835" s="3" t="s">
        <v>1544</v>
      </c>
      <c r="F2835" s="3">
        <v>454945.07</v>
      </c>
      <c r="G2835" s="3">
        <v>4856672.01</v>
      </c>
    </row>
    <row r="2836" spans="1:7" x14ac:dyDescent="0.2">
      <c r="A2836" s="3" t="s">
        <v>1040</v>
      </c>
      <c r="B2836" s="4">
        <v>44985</v>
      </c>
      <c r="C2836" s="3" t="s">
        <v>1136</v>
      </c>
      <c r="D2836" s="3" t="s">
        <v>1443</v>
      </c>
      <c r="E2836" s="3" t="s">
        <v>1444</v>
      </c>
      <c r="F2836" s="3">
        <v>-1376.11</v>
      </c>
      <c r="G2836" s="3">
        <v>-1376.11</v>
      </c>
    </row>
    <row r="2837" spans="1:7" x14ac:dyDescent="0.2">
      <c r="A2837" s="3" t="s">
        <v>1040</v>
      </c>
      <c r="B2837" s="4">
        <v>44985</v>
      </c>
      <c r="C2837" s="3" t="s">
        <v>1136</v>
      </c>
      <c r="D2837" s="3" t="s">
        <v>1515</v>
      </c>
      <c r="E2837" s="3" t="s">
        <v>1516</v>
      </c>
      <c r="F2837" s="3">
        <v>0</v>
      </c>
      <c r="G2837" s="3">
        <v>1209.8699999999999</v>
      </c>
    </row>
    <row r="2838" spans="1:7" x14ac:dyDescent="0.2">
      <c r="A2838" s="3" t="s">
        <v>1037</v>
      </c>
      <c r="B2838" s="4">
        <v>44985</v>
      </c>
      <c r="C2838" s="3" t="s">
        <v>1136</v>
      </c>
      <c r="D2838" s="3" t="s">
        <v>1517</v>
      </c>
      <c r="E2838" s="3" t="s">
        <v>1122</v>
      </c>
      <c r="F2838" s="3">
        <v>0</v>
      </c>
      <c r="G2838" s="3">
        <v>400000</v>
      </c>
    </row>
    <row r="2839" spans="1:7" x14ac:dyDescent="0.2">
      <c r="A2839" s="3" t="s">
        <v>1037</v>
      </c>
      <c r="B2839" s="4">
        <v>44985</v>
      </c>
      <c r="C2839" s="3" t="s">
        <v>1136</v>
      </c>
      <c r="D2839" s="3" t="s">
        <v>1221</v>
      </c>
      <c r="E2839" s="3" t="s">
        <v>1071</v>
      </c>
      <c r="F2839" s="3">
        <v>-291144.11</v>
      </c>
      <c r="G2839" s="3">
        <v>-44150.59</v>
      </c>
    </row>
    <row r="2840" spans="1:7" x14ac:dyDescent="0.2">
      <c r="A2840" s="3" t="s">
        <v>1040</v>
      </c>
      <c r="B2840" s="4">
        <v>44985</v>
      </c>
      <c r="C2840" s="3" t="s">
        <v>1136</v>
      </c>
      <c r="D2840" s="3" t="s">
        <v>1325</v>
      </c>
      <c r="E2840" s="3" t="s">
        <v>1125</v>
      </c>
      <c r="F2840" s="3">
        <v>2297.75</v>
      </c>
      <c r="G2840" s="3">
        <v>3830.55</v>
      </c>
    </row>
    <row r="2841" spans="1:7" x14ac:dyDescent="0.2">
      <c r="A2841" s="3" t="s">
        <v>1040</v>
      </c>
      <c r="B2841" s="4">
        <v>44985</v>
      </c>
      <c r="C2841" s="3" t="s">
        <v>1136</v>
      </c>
      <c r="D2841" s="3" t="s">
        <v>1326</v>
      </c>
      <c r="E2841" s="3" t="s">
        <v>1090</v>
      </c>
      <c r="F2841" s="3">
        <v>0</v>
      </c>
      <c r="G2841" s="3">
        <v>11070.86</v>
      </c>
    </row>
    <row r="2842" spans="1:7" x14ac:dyDescent="0.2">
      <c r="A2842" s="3" t="s">
        <v>1040</v>
      </c>
      <c r="B2842" s="4">
        <v>44985</v>
      </c>
      <c r="C2842" s="3" t="s">
        <v>1136</v>
      </c>
      <c r="D2842" s="3" t="s">
        <v>1327</v>
      </c>
      <c r="E2842" s="3" t="s">
        <v>1054</v>
      </c>
      <c r="F2842" s="3">
        <v>0</v>
      </c>
      <c r="G2842" s="3">
        <v>1200</v>
      </c>
    </row>
    <row r="2843" spans="1:7" x14ac:dyDescent="0.2">
      <c r="A2843" s="3" t="s">
        <v>1040</v>
      </c>
      <c r="B2843" s="4">
        <v>44985</v>
      </c>
      <c r="C2843" s="3" t="s">
        <v>1136</v>
      </c>
      <c r="D2843" s="3" t="s">
        <v>1169</v>
      </c>
      <c r="E2843" s="3" t="s">
        <v>1080</v>
      </c>
      <c r="F2843" s="3">
        <v>801.71</v>
      </c>
      <c r="G2843" s="3">
        <v>13979.16</v>
      </c>
    </row>
    <row r="2844" spans="1:7" x14ac:dyDescent="0.2">
      <c r="A2844" s="3" t="s">
        <v>1042</v>
      </c>
      <c r="B2844" s="4">
        <v>44985</v>
      </c>
      <c r="C2844" s="3" t="s">
        <v>1136</v>
      </c>
      <c r="D2844" s="3" t="s">
        <v>1169</v>
      </c>
      <c r="E2844" s="3" t="s">
        <v>1080</v>
      </c>
      <c r="F2844" s="3">
        <v>0</v>
      </c>
      <c r="G2844" s="3">
        <v>3404.62</v>
      </c>
    </row>
    <row r="2845" spans="1:7" x14ac:dyDescent="0.2">
      <c r="A2845" s="3" t="s">
        <v>1040</v>
      </c>
      <c r="B2845" s="4">
        <v>44985</v>
      </c>
      <c r="C2845" s="3" t="s">
        <v>1136</v>
      </c>
      <c r="D2845" s="3" t="s">
        <v>1328</v>
      </c>
      <c r="E2845" s="3" t="s">
        <v>1066</v>
      </c>
      <c r="F2845" s="3">
        <v>700.1</v>
      </c>
      <c r="G2845" s="3">
        <v>7599.09</v>
      </c>
    </row>
    <row r="2846" spans="1:7" x14ac:dyDescent="0.2">
      <c r="A2846" s="3" t="s">
        <v>1040</v>
      </c>
      <c r="B2846" s="4">
        <v>44985</v>
      </c>
      <c r="C2846" s="3" t="s">
        <v>1136</v>
      </c>
      <c r="D2846" s="3" t="s">
        <v>1329</v>
      </c>
      <c r="E2846" s="3" t="s">
        <v>1089</v>
      </c>
      <c r="F2846" s="3">
        <v>8387.9500000000007</v>
      </c>
      <c r="G2846" s="3">
        <v>320879.62</v>
      </c>
    </row>
    <row r="2847" spans="1:7" x14ac:dyDescent="0.2">
      <c r="A2847" s="3" t="s">
        <v>1040</v>
      </c>
      <c r="B2847" s="4">
        <v>44985</v>
      </c>
      <c r="C2847" s="3" t="s">
        <v>1136</v>
      </c>
      <c r="D2847" s="3" t="s">
        <v>1199</v>
      </c>
      <c r="E2847" s="3" t="s">
        <v>1051</v>
      </c>
      <c r="F2847" s="3">
        <v>843.6</v>
      </c>
      <c r="G2847" s="3">
        <v>10123.200000000001</v>
      </c>
    </row>
    <row r="2848" spans="1:7" x14ac:dyDescent="0.2">
      <c r="A2848" s="3" t="s">
        <v>1037</v>
      </c>
      <c r="B2848" s="4">
        <v>44985</v>
      </c>
      <c r="C2848" s="3" t="s">
        <v>1136</v>
      </c>
      <c r="D2848" s="3" t="s">
        <v>1199</v>
      </c>
      <c r="E2848" s="3" t="s">
        <v>1038</v>
      </c>
      <c r="F2848" s="3">
        <v>0</v>
      </c>
      <c r="G2848" s="3">
        <v>35882.800000000003</v>
      </c>
    </row>
    <row r="2849" spans="1:7" x14ac:dyDescent="0.2">
      <c r="A2849" s="3" t="s">
        <v>1040</v>
      </c>
      <c r="B2849" s="4">
        <v>44985</v>
      </c>
      <c r="C2849" s="3" t="s">
        <v>1136</v>
      </c>
      <c r="D2849" s="3" t="s">
        <v>1222</v>
      </c>
      <c r="E2849" s="3" t="s">
        <v>1043</v>
      </c>
      <c r="F2849" s="3">
        <v>8960.83</v>
      </c>
      <c r="G2849" s="3">
        <v>33383.839999999997</v>
      </c>
    </row>
    <row r="2850" spans="1:7" x14ac:dyDescent="0.2">
      <c r="A2850" s="3" t="s">
        <v>1037</v>
      </c>
      <c r="B2850" s="4">
        <v>44985</v>
      </c>
      <c r="C2850" s="3" t="s">
        <v>1136</v>
      </c>
      <c r="D2850" s="3" t="s">
        <v>1222</v>
      </c>
      <c r="E2850" s="3" t="s">
        <v>1043</v>
      </c>
      <c r="F2850" s="3">
        <v>0</v>
      </c>
      <c r="G2850" s="3">
        <v>22719.99</v>
      </c>
    </row>
    <row r="2851" spans="1:7" x14ac:dyDescent="0.2">
      <c r="A2851" s="3" t="s">
        <v>1040</v>
      </c>
      <c r="B2851" s="4">
        <v>44985</v>
      </c>
      <c r="C2851" s="3" t="s">
        <v>1136</v>
      </c>
      <c r="D2851" s="3" t="s">
        <v>1330</v>
      </c>
      <c r="E2851" s="3" t="s">
        <v>1091</v>
      </c>
      <c r="F2851" s="3">
        <v>301293.39</v>
      </c>
      <c r="G2851" s="3">
        <v>2682374.7999999998</v>
      </c>
    </row>
    <row r="2852" spans="1:7" x14ac:dyDescent="0.2">
      <c r="A2852" s="3" t="s">
        <v>1040</v>
      </c>
      <c r="B2852" s="4">
        <v>44985</v>
      </c>
      <c r="C2852" s="3" t="s">
        <v>1136</v>
      </c>
      <c r="D2852" s="3" t="s">
        <v>1333</v>
      </c>
      <c r="E2852" s="3" t="s">
        <v>1058</v>
      </c>
      <c r="F2852" s="3">
        <v>0</v>
      </c>
      <c r="G2852" s="3">
        <v>3746.27</v>
      </c>
    </row>
    <row r="2853" spans="1:7" x14ac:dyDescent="0.2">
      <c r="A2853" s="3" t="s">
        <v>1040</v>
      </c>
      <c r="B2853" s="4">
        <v>44985</v>
      </c>
      <c r="C2853" s="3" t="s">
        <v>1136</v>
      </c>
      <c r="D2853" s="3" t="s">
        <v>1479</v>
      </c>
      <c r="E2853" s="3" t="s">
        <v>1072</v>
      </c>
      <c r="F2853" s="3">
        <v>177.33</v>
      </c>
      <c r="G2853" s="3">
        <v>1872.75</v>
      </c>
    </row>
    <row r="2854" spans="1:7" x14ac:dyDescent="0.2">
      <c r="A2854" s="3" t="s">
        <v>1040</v>
      </c>
      <c r="B2854" s="4">
        <v>44985</v>
      </c>
      <c r="C2854" s="3" t="s">
        <v>1136</v>
      </c>
      <c r="D2854" s="3" t="s">
        <v>1334</v>
      </c>
      <c r="E2854" s="3" t="s">
        <v>1112</v>
      </c>
      <c r="F2854" s="3">
        <v>3377.45</v>
      </c>
      <c r="G2854" s="3">
        <v>13955.28</v>
      </c>
    </row>
    <row r="2855" spans="1:7" x14ac:dyDescent="0.2">
      <c r="A2855" s="3" t="s">
        <v>1037</v>
      </c>
      <c r="B2855" s="4">
        <v>44985</v>
      </c>
      <c r="C2855" s="3" t="s">
        <v>1136</v>
      </c>
      <c r="D2855" s="3" t="s">
        <v>1181</v>
      </c>
      <c r="E2855" s="3" t="s">
        <v>1118</v>
      </c>
      <c r="F2855" s="3">
        <v>328.38</v>
      </c>
      <c r="G2855" s="3">
        <v>5577.79</v>
      </c>
    </row>
    <row r="2856" spans="1:7" x14ac:dyDescent="0.2">
      <c r="A2856" s="3" t="s">
        <v>1040</v>
      </c>
      <c r="B2856" s="4">
        <v>44985</v>
      </c>
      <c r="C2856" s="3" t="s">
        <v>1136</v>
      </c>
      <c r="D2856" s="3" t="s">
        <v>1335</v>
      </c>
      <c r="E2856" s="3" t="s">
        <v>1115</v>
      </c>
      <c r="F2856" s="3">
        <v>0</v>
      </c>
      <c r="G2856" s="3">
        <v>6800</v>
      </c>
    </row>
    <row r="2857" spans="1:7" x14ac:dyDescent="0.2">
      <c r="A2857" s="3" t="s">
        <v>1037</v>
      </c>
      <c r="B2857" s="4">
        <v>44985</v>
      </c>
      <c r="C2857" s="3" t="s">
        <v>1136</v>
      </c>
      <c r="D2857" s="3" t="s">
        <v>1336</v>
      </c>
      <c r="E2857" s="3" t="s">
        <v>1620</v>
      </c>
      <c r="F2857" s="3">
        <v>100.26</v>
      </c>
      <c r="G2857" s="3">
        <v>100.26</v>
      </c>
    </row>
    <row r="2858" spans="1:7" x14ac:dyDescent="0.2">
      <c r="A2858" s="3" t="s">
        <v>1040</v>
      </c>
      <c r="B2858" s="4">
        <v>44985</v>
      </c>
      <c r="C2858" s="3" t="s">
        <v>1136</v>
      </c>
      <c r="D2858" s="3" t="s">
        <v>1336</v>
      </c>
      <c r="E2858" s="3" t="s">
        <v>1092</v>
      </c>
      <c r="F2858" s="3">
        <v>0</v>
      </c>
      <c r="G2858" s="3">
        <v>4899.1400000000003</v>
      </c>
    </row>
    <row r="2859" spans="1:7" x14ac:dyDescent="0.2">
      <c r="A2859" s="3" t="s">
        <v>1040</v>
      </c>
      <c r="B2859" s="4">
        <v>44985</v>
      </c>
      <c r="C2859" s="3" t="s">
        <v>1136</v>
      </c>
      <c r="D2859" s="3" t="s">
        <v>1337</v>
      </c>
      <c r="E2859" s="3" t="s">
        <v>1067</v>
      </c>
      <c r="F2859" s="3">
        <v>0</v>
      </c>
      <c r="G2859" s="3">
        <v>526.32000000000005</v>
      </c>
    </row>
    <row r="2860" spans="1:7" x14ac:dyDescent="0.2">
      <c r="A2860" s="3" t="s">
        <v>1040</v>
      </c>
      <c r="B2860" s="4">
        <v>44985</v>
      </c>
      <c r="C2860" s="3" t="s">
        <v>1136</v>
      </c>
      <c r="D2860" s="3" t="s">
        <v>1338</v>
      </c>
      <c r="E2860" s="3" t="s">
        <v>1097</v>
      </c>
      <c r="F2860" s="3">
        <v>747</v>
      </c>
      <c r="G2860" s="3">
        <v>7574</v>
      </c>
    </row>
    <row r="2861" spans="1:7" x14ac:dyDescent="0.2">
      <c r="A2861" s="3" t="s">
        <v>1040</v>
      </c>
      <c r="B2861" s="4">
        <v>44985</v>
      </c>
      <c r="C2861" s="3" t="s">
        <v>1136</v>
      </c>
      <c r="D2861" s="3" t="s">
        <v>1340</v>
      </c>
      <c r="E2861" s="3" t="s">
        <v>1126</v>
      </c>
      <c r="F2861" s="3">
        <v>600</v>
      </c>
      <c r="G2861" s="3">
        <v>7200</v>
      </c>
    </row>
    <row r="2862" spans="1:7" x14ac:dyDescent="0.2">
      <c r="A2862" s="3" t="s">
        <v>1040</v>
      </c>
      <c r="B2862" s="4">
        <v>44985</v>
      </c>
      <c r="C2862" s="3" t="s">
        <v>1136</v>
      </c>
      <c r="D2862" s="3" t="s">
        <v>1341</v>
      </c>
      <c r="E2862" s="3" t="s">
        <v>1060</v>
      </c>
      <c r="F2862" s="3">
        <v>605</v>
      </c>
      <c r="G2862" s="3">
        <v>5512.76</v>
      </c>
    </row>
    <row r="2863" spans="1:7" x14ac:dyDescent="0.2">
      <c r="A2863" s="3" t="s">
        <v>1040</v>
      </c>
      <c r="B2863" s="4">
        <v>44985</v>
      </c>
      <c r="C2863" s="3" t="s">
        <v>1136</v>
      </c>
      <c r="D2863" s="3" t="s">
        <v>1458</v>
      </c>
      <c r="E2863" s="3" t="s">
        <v>1459</v>
      </c>
      <c r="F2863" s="3">
        <v>0</v>
      </c>
      <c r="G2863" s="3">
        <v>13765</v>
      </c>
    </row>
    <row r="2864" spans="1:7" x14ac:dyDescent="0.2">
      <c r="A2864" s="3" t="s">
        <v>1037</v>
      </c>
      <c r="B2864" s="4">
        <v>44985</v>
      </c>
      <c r="C2864" s="3" t="s">
        <v>1136</v>
      </c>
      <c r="D2864" s="3" t="s">
        <v>1200</v>
      </c>
      <c r="E2864" s="3" t="s">
        <v>1073</v>
      </c>
      <c r="F2864" s="3">
        <v>600</v>
      </c>
      <c r="G2864" s="3">
        <v>7200</v>
      </c>
    </row>
    <row r="2865" spans="1:7" x14ac:dyDescent="0.2">
      <c r="A2865" s="3" t="s">
        <v>1042</v>
      </c>
      <c r="B2865" s="4">
        <v>44985</v>
      </c>
      <c r="C2865" s="3" t="s">
        <v>1136</v>
      </c>
      <c r="D2865" s="3" t="s">
        <v>1200</v>
      </c>
      <c r="E2865" s="3" t="s">
        <v>1073</v>
      </c>
      <c r="F2865" s="3">
        <v>600</v>
      </c>
      <c r="G2865" s="3">
        <v>10800</v>
      </c>
    </row>
    <row r="2866" spans="1:7" x14ac:dyDescent="0.2">
      <c r="A2866" s="3" t="s">
        <v>1037</v>
      </c>
      <c r="B2866" s="4">
        <v>44985</v>
      </c>
      <c r="C2866" s="3" t="s">
        <v>1136</v>
      </c>
      <c r="D2866" s="3" t="s">
        <v>1230</v>
      </c>
      <c r="E2866" s="3" t="s">
        <v>1095</v>
      </c>
      <c r="F2866" s="3">
        <v>0</v>
      </c>
      <c r="G2866" s="3">
        <v>788.43</v>
      </c>
    </row>
    <row r="2867" spans="1:7" x14ac:dyDescent="0.2">
      <c r="A2867" s="3" t="s">
        <v>1040</v>
      </c>
      <c r="B2867" s="4">
        <v>44985</v>
      </c>
      <c r="C2867" s="3" t="s">
        <v>1136</v>
      </c>
      <c r="D2867" s="3" t="s">
        <v>1342</v>
      </c>
      <c r="E2867" s="3" t="s">
        <v>1076</v>
      </c>
      <c r="F2867" s="3">
        <v>0</v>
      </c>
      <c r="G2867" s="3">
        <v>2500</v>
      </c>
    </row>
    <row r="2868" spans="1:7" x14ac:dyDescent="0.2">
      <c r="A2868" s="3" t="s">
        <v>1040</v>
      </c>
      <c r="B2868" s="4">
        <v>44985</v>
      </c>
      <c r="C2868" s="3" t="s">
        <v>1136</v>
      </c>
      <c r="D2868" s="3" t="s">
        <v>1344</v>
      </c>
      <c r="E2868" s="3" t="s">
        <v>1345</v>
      </c>
      <c r="F2868" s="3">
        <v>0</v>
      </c>
      <c r="G2868" s="3">
        <v>13.04</v>
      </c>
    </row>
    <row r="2869" spans="1:7" x14ac:dyDescent="0.2">
      <c r="A2869" s="3" t="s">
        <v>1040</v>
      </c>
      <c r="B2869" s="4">
        <v>44985</v>
      </c>
      <c r="C2869" s="3" t="s">
        <v>1136</v>
      </c>
      <c r="D2869" s="3" t="s">
        <v>1346</v>
      </c>
      <c r="E2869" s="3" t="s">
        <v>1111</v>
      </c>
      <c r="F2869" s="3">
        <v>57301.13</v>
      </c>
      <c r="G2869" s="3">
        <v>442349.97</v>
      </c>
    </row>
    <row r="2870" spans="1:7" x14ac:dyDescent="0.2">
      <c r="A2870" s="3" t="s">
        <v>1040</v>
      </c>
      <c r="B2870" s="4">
        <v>44985</v>
      </c>
      <c r="C2870" s="3" t="s">
        <v>1136</v>
      </c>
      <c r="D2870" s="3" t="s">
        <v>1347</v>
      </c>
      <c r="E2870" s="3" t="s">
        <v>1075</v>
      </c>
      <c r="F2870" s="3">
        <v>3367.25</v>
      </c>
      <c r="G2870" s="3">
        <v>29745.7</v>
      </c>
    </row>
    <row r="2871" spans="1:7" x14ac:dyDescent="0.2">
      <c r="A2871" s="3" t="s">
        <v>1040</v>
      </c>
      <c r="B2871" s="4">
        <v>44985</v>
      </c>
      <c r="C2871" s="3" t="s">
        <v>1136</v>
      </c>
      <c r="D2871" s="3" t="s">
        <v>1348</v>
      </c>
      <c r="E2871" s="3" t="s">
        <v>1093</v>
      </c>
      <c r="F2871" s="3">
        <v>1689.21</v>
      </c>
      <c r="G2871" s="3">
        <v>20100.580000000002</v>
      </c>
    </row>
    <row r="2872" spans="1:7" x14ac:dyDescent="0.2">
      <c r="A2872" s="3" t="s">
        <v>1040</v>
      </c>
      <c r="B2872" s="4">
        <v>44985</v>
      </c>
      <c r="C2872" s="3" t="s">
        <v>1136</v>
      </c>
      <c r="D2872" s="3" t="s">
        <v>1349</v>
      </c>
      <c r="E2872" s="3" t="s">
        <v>1098</v>
      </c>
      <c r="F2872" s="3">
        <v>1689.21</v>
      </c>
      <c r="G2872" s="3">
        <v>20100.580000000002</v>
      </c>
    </row>
    <row r="2873" spans="1:7" x14ac:dyDescent="0.2">
      <c r="A2873" s="3" t="s">
        <v>1040</v>
      </c>
      <c r="B2873" s="4">
        <v>44985</v>
      </c>
      <c r="C2873" s="3" t="s">
        <v>1136</v>
      </c>
      <c r="D2873" s="3" t="s">
        <v>1426</v>
      </c>
      <c r="E2873" s="3" t="s">
        <v>1081</v>
      </c>
      <c r="F2873" s="3">
        <v>5034</v>
      </c>
      <c r="G2873" s="3">
        <v>81099.64</v>
      </c>
    </row>
    <row r="2874" spans="1:7" x14ac:dyDescent="0.2">
      <c r="A2874" s="3" t="s">
        <v>1040</v>
      </c>
      <c r="B2874" s="4">
        <v>44985</v>
      </c>
      <c r="C2874" s="3" t="s">
        <v>1136</v>
      </c>
      <c r="D2874" s="3" t="s">
        <v>1427</v>
      </c>
      <c r="E2874" s="3" t="s">
        <v>1107</v>
      </c>
      <c r="F2874" s="3">
        <v>1775.25</v>
      </c>
      <c r="G2874" s="3">
        <v>27399.55</v>
      </c>
    </row>
    <row r="2875" spans="1:7" x14ac:dyDescent="0.2">
      <c r="A2875" s="3" t="s">
        <v>1037</v>
      </c>
      <c r="B2875" s="4">
        <v>44985</v>
      </c>
      <c r="C2875" s="3" t="s">
        <v>1140</v>
      </c>
      <c r="D2875" s="3" t="s">
        <v>1141</v>
      </c>
      <c r="E2875" s="3" t="s">
        <v>1142</v>
      </c>
      <c r="F2875" s="3">
        <v>0</v>
      </c>
      <c r="G2875" s="3">
        <v>-100</v>
      </c>
    </row>
    <row r="2876" spans="1:7" x14ac:dyDescent="0.2">
      <c r="A2876" s="3" t="s">
        <v>1040</v>
      </c>
      <c r="B2876" s="4">
        <v>44985</v>
      </c>
      <c r="C2876" s="3" t="s">
        <v>1140</v>
      </c>
      <c r="D2876" s="3" t="s">
        <v>1350</v>
      </c>
      <c r="E2876" s="3" t="s">
        <v>1351</v>
      </c>
      <c r="F2876" s="3">
        <v>0</v>
      </c>
      <c r="G2876" s="3">
        <v>-120</v>
      </c>
    </row>
    <row r="2877" spans="1:7" x14ac:dyDescent="0.2">
      <c r="A2877" s="3" t="s">
        <v>1040</v>
      </c>
      <c r="B2877" s="4">
        <v>44985</v>
      </c>
      <c r="C2877" s="3" t="s">
        <v>1140</v>
      </c>
      <c r="D2877" s="3" t="s">
        <v>1352</v>
      </c>
      <c r="E2877" s="3" t="s">
        <v>1353</v>
      </c>
      <c r="F2877" s="3">
        <v>5771.33</v>
      </c>
      <c r="G2877" s="3">
        <v>253118.38</v>
      </c>
    </row>
    <row r="2878" spans="1:7" x14ac:dyDescent="0.2">
      <c r="A2878" s="3" t="s">
        <v>1037</v>
      </c>
      <c r="B2878" s="4">
        <v>44985</v>
      </c>
      <c r="C2878" s="3" t="s">
        <v>1140</v>
      </c>
      <c r="D2878" s="3" t="s">
        <v>1352</v>
      </c>
      <c r="E2878" s="3" t="s">
        <v>1353</v>
      </c>
      <c r="F2878" s="3">
        <v>0</v>
      </c>
      <c r="G2878" s="3">
        <v>-17080353.050000001</v>
      </c>
    </row>
    <row r="2879" spans="1:7" x14ac:dyDescent="0.2">
      <c r="A2879" s="3" t="s">
        <v>1037</v>
      </c>
      <c r="B2879" s="4">
        <v>44985</v>
      </c>
      <c r="C2879" s="3" t="s">
        <v>1148</v>
      </c>
      <c r="D2879" s="3" t="s">
        <v>1209</v>
      </c>
      <c r="E2879" s="3" t="s">
        <v>1210</v>
      </c>
      <c r="F2879" s="3">
        <v>0</v>
      </c>
      <c r="G2879" s="3">
        <v>17562360.850000001</v>
      </c>
    </row>
    <row r="2880" spans="1:7" x14ac:dyDescent="0.2">
      <c r="A2880" s="3" t="s">
        <v>1040</v>
      </c>
      <c r="B2880" s="4">
        <v>44985</v>
      </c>
      <c r="C2880" s="3" t="s">
        <v>1148</v>
      </c>
      <c r="D2880" s="3" t="s">
        <v>1451</v>
      </c>
      <c r="E2880" s="3" t="s">
        <v>1145</v>
      </c>
      <c r="F2880" s="3">
        <v>-7166187.4000000004</v>
      </c>
      <c r="G2880" s="3">
        <v>0</v>
      </c>
    </row>
    <row r="2881" spans="1:7" x14ac:dyDescent="0.2">
      <c r="A2881" s="3" t="s">
        <v>1040</v>
      </c>
      <c r="B2881" s="4">
        <v>44985</v>
      </c>
      <c r="C2881" s="3" t="s">
        <v>1148</v>
      </c>
      <c r="D2881" s="3" t="s">
        <v>1356</v>
      </c>
      <c r="E2881" s="3" t="s">
        <v>1357</v>
      </c>
      <c r="F2881" s="3">
        <v>-4342.5</v>
      </c>
      <c r="G2881" s="3">
        <v>-4342.5</v>
      </c>
    </row>
    <row r="2882" spans="1:7" x14ac:dyDescent="0.2">
      <c r="A2882" s="3" t="s">
        <v>1040</v>
      </c>
      <c r="B2882" s="4">
        <v>44985</v>
      </c>
      <c r="C2882" s="3" t="s">
        <v>1148</v>
      </c>
      <c r="D2882" s="3" t="s">
        <v>1358</v>
      </c>
      <c r="E2882" s="3" t="s">
        <v>1359</v>
      </c>
      <c r="F2882" s="3">
        <v>-90000</v>
      </c>
      <c r="G2882" s="3">
        <v>-361000</v>
      </c>
    </row>
    <row r="2883" spans="1:7" x14ac:dyDescent="0.2">
      <c r="A2883" s="3" t="s">
        <v>1040</v>
      </c>
      <c r="B2883" s="4">
        <v>44985</v>
      </c>
      <c r="C2883" s="3" t="s">
        <v>1148</v>
      </c>
      <c r="D2883" s="3" t="s">
        <v>1360</v>
      </c>
      <c r="E2883" s="3" t="s">
        <v>1361</v>
      </c>
      <c r="F2883" s="3">
        <v>4342.5</v>
      </c>
      <c r="G2883" s="3">
        <v>4342.5</v>
      </c>
    </row>
    <row r="2884" spans="1:7" x14ac:dyDescent="0.2">
      <c r="A2884" s="3" t="s">
        <v>1040</v>
      </c>
      <c r="B2884" s="4">
        <v>44985</v>
      </c>
      <c r="C2884" s="3" t="s">
        <v>1148</v>
      </c>
      <c r="D2884" s="3" t="s">
        <v>1362</v>
      </c>
      <c r="E2884" s="3" t="s">
        <v>1224</v>
      </c>
      <c r="F2884" s="3">
        <v>-1200</v>
      </c>
      <c r="G2884" s="3">
        <v>0</v>
      </c>
    </row>
    <row r="2885" spans="1:7" x14ac:dyDescent="0.2">
      <c r="A2885" s="3" t="s">
        <v>1040</v>
      </c>
      <c r="B2885" s="4">
        <v>44985</v>
      </c>
      <c r="C2885" s="3" t="s">
        <v>1148</v>
      </c>
      <c r="D2885" s="3" t="s">
        <v>1363</v>
      </c>
      <c r="E2885" s="3" t="s">
        <v>1364</v>
      </c>
      <c r="F2885" s="3">
        <v>-1599110.09</v>
      </c>
      <c r="G2885" s="3">
        <v>-9825248.5899999999</v>
      </c>
    </row>
    <row r="2886" spans="1:7" x14ac:dyDescent="0.2">
      <c r="A2886" s="3" t="s">
        <v>1040</v>
      </c>
      <c r="B2886" s="4">
        <v>44985</v>
      </c>
      <c r="C2886" s="3" t="s">
        <v>1148</v>
      </c>
      <c r="D2886" s="3" t="s">
        <v>1365</v>
      </c>
      <c r="E2886" s="3" t="s">
        <v>1366</v>
      </c>
      <c r="F2886" s="3">
        <v>-1200</v>
      </c>
      <c r="G2886" s="3">
        <v>0</v>
      </c>
    </row>
    <row r="2887" spans="1:7" x14ac:dyDescent="0.2">
      <c r="A2887" s="3" t="s">
        <v>1040</v>
      </c>
      <c r="B2887" s="4">
        <v>44985</v>
      </c>
      <c r="C2887" s="3" t="s">
        <v>1148</v>
      </c>
      <c r="D2887" s="3" t="s">
        <v>1480</v>
      </c>
      <c r="E2887" s="3" t="s">
        <v>1481</v>
      </c>
      <c r="F2887" s="3">
        <v>7271187.4000000004</v>
      </c>
      <c r="G2887" s="3">
        <v>13330187.4</v>
      </c>
    </row>
    <row r="2888" spans="1:7" x14ac:dyDescent="0.2">
      <c r="A2888" s="3" t="s">
        <v>1040</v>
      </c>
      <c r="B2888" s="4">
        <v>44985</v>
      </c>
      <c r="C2888" s="3" t="s">
        <v>1148</v>
      </c>
      <c r="D2888" s="3" t="s">
        <v>1367</v>
      </c>
      <c r="E2888" s="3" t="s">
        <v>1368</v>
      </c>
      <c r="F2888" s="3">
        <v>0</v>
      </c>
      <c r="G2888" s="3">
        <v>-120000</v>
      </c>
    </row>
    <row r="2889" spans="1:7" x14ac:dyDescent="0.2">
      <c r="A2889" s="3" t="s">
        <v>1042</v>
      </c>
      <c r="B2889" s="4">
        <v>44985</v>
      </c>
      <c r="C2889" s="3" t="s">
        <v>1143</v>
      </c>
      <c r="D2889" s="3" t="s">
        <v>1460</v>
      </c>
      <c r="E2889" s="3" t="s">
        <v>1461</v>
      </c>
      <c r="F2889" s="3">
        <v>-7959387.8099999996</v>
      </c>
      <c r="G2889" s="3">
        <v>-10564871.5</v>
      </c>
    </row>
    <row r="2890" spans="1:7" x14ac:dyDescent="0.2">
      <c r="A2890" s="3" t="s">
        <v>1037</v>
      </c>
      <c r="B2890" s="4">
        <v>44985</v>
      </c>
      <c r="C2890" s="3" t="s">
        <v>1143</v>
      </c>
      <c r="D2890" s="3" t="s">
        <v>1146</v>
      </c>
      <c r="E2890" s="3" t="s">
        <v>1147</v>
      </c>
      <c r="F2890" s="3">
        <v>1599110.09</v>
      </c>
      <c r="G2890" s="3">
        <v>9825248.5899999999</v>
      </c>
    </row>
    <row r="2891" spans="1:7" x14ac:dyDescent="0.2">
      <c r="A2891" s="3" t="s">
        <v>1037</v>
      </c>
      <c r="B2891" s="4">
        <v>44985</v>
      </c>
      <c r="C2891" s="3" t="s">
        <v>1143</v>
      </c>
      <c r="D2891" s="3" t="s">
        <v>1201</v>
      </c>
      <c r="E2891" s="3" t="s">
        <v>1202</v>
      </c>
      <c r="F2891" s="3">
        <v>171000</v>
      </c>
      <c r="G2891" s="3">
        <v>548000</v>
      </c>
    </row>
    <row r="2892" spans="1:7" x14ac:dyDescent="0.2">
      <c r="A2892" s="3" t="s">
        <v>1037</v>
      </c>
      <c r="B2892" s="4">
        <v>44985</v>
      </c>
      <c r="C2892" s="3" t="s">
        <v>1143</v>
      </c>
      <c r="D2892" s="3" t="s">
        <v>1462</v>
      </c>
      <c r="E2892" s="3" t="s">
        <v>1463</v>
      </c>
      <c r="F2892" s="3">
        <v>2042327.64</v>
      </c>
      <c r="G2892" s="3">
        <v>10564871.5</v>
      </c>
    </row>
    <row r="2893" spans="1:7" x14ac:dyDescent="0.2">
      <c r="A2893" s="3" t="s">
        <v>1040</v>
      </c>
      <c r="B2893" s="4">
        <v>44985</v>
      </c>
      <c r="C2893" s="3" t="s">
        <v>1143</v>
      </c>
      <c r="D2893" s="3" t="s">
        <v>1373</v>
      </c>
      <c r="E2893" s="3" t="s">
        <v>1374</v>
      </c>
      <c r="F2893" s="3">
        <v>-57370.28</v>
      </c>
      <c r="G2893" s="3">
        <v>0</v>
      </c>
    </row>
    <row r="2894" spans="1:7" x14ac:dyDescent="0.2">
      <c r="A2894" s="3" t="s">
        <v>1040</v>
      </c>
      <c r="B2894" s="4">
        <v>44985</v>
      </c>
      <c r="C2894" s="3" t="s">
        <v>1143</v>
      </c>
      <c r="D2894" s="3" t="s">
        <v>1375</v>
      </c>
      <c r="E2894" s="3" t="s">
        <v>1376</v>
      </c>
      <c r="F2894" s="3">
        <v>58920.1</v>
      </c>
      <c r="G2894" s="3">
        <v>0</v>
      </c>
    </row>
    <row r="2895" spans="1:7" x14ac:dyDescent="0.2">
      <c r="A2895" s="3" t="s">
        <v>1040</v>
      </c>
      <c r="B2895" s="4">
        <v>44985</v>
      </c>
      <c r="C2895" s="3" t="s">
        <v>1148</v>
      </c>
      <c r="D2895" s="3" t="s">
        <v>1377</v>
      </c>
      <c r="E2895" s="3" t="s">
        <v>1378</v>
      </c>
      <c r="F2895" s="3">
        <v>0</v>
      </c>
      <c r="G2895" s="3">
        <v>216064.1</v>
      </c>
    </row>
    <row r="2896" spans="1:7" x14ac:dyDescent="0.2">
      <c r="A2896" s="3" t="s">
        <v>1040</v>
      </c>
      <c r="B2896" s="4">
        <v>44985</v>
      </c>
      <c r="C2896" s="3" t="s">
        <v>1148</v>
      </c>
      <c r="D2896" s="3" t="s">
        <v>1379</v>
      </c>
      <c r="E2896" s="3" t="s">
        <v>1380</v>
      </c>
      <c r="F2896" s="3">
        <v>0</v>
      </c>
      <c r="G2896" s="3">
        <v>-216063.1</v>
      </c>
    </row>
    <row r="2897" spans="1:7" x14ac:dyDescent="0.2">
      <c r="A2897" s="3" t="s">
        <v>1040</v>
      </c>
      <c r="B2897" s="4">
        <v>44985</v>
      </c>
      <c r="C2897" s="3" t="s">
        <v>1148</v>
      </c>
      <c r="D2897" s="3" t="s">
        <v>1381</v>
      </c>
      <c r="E2897" s="3" t="s">
        <v>1382</v>
      </c>
      <c r="F2897" s="3">
        <v>0</v>
      </c>
      <c r="G2897" s="3">
        <v>92100.13</v>
      </c>
    </row>
    <row r="2898" spans="1:7" x14ac:dyDescent="0.2">
      <c r="A2898" s="3" t="s">
        <v>1040</v>
      </c>
      <c r="B2898" s="4">
        <v>44985</v>
      </c>
      <c r="C2898" s="3" t="s">
        <v>1148</v>
      </c>
      <c r="D2898" s="3" t="s">
        <v>1383</v>
      </c>
      <c r="E2898" s="3" t="s">
        <v>1384</v>
      </c>
      <c r="F2898" s="3">
        <v>-2165.83</v>
      </c>
      <c r="G2898" s="3">
        <v>-42922.99</v>
      </c>
    </row>
    <row r="2899" spans="1:7" x14ac:dyDescent="0.2">
      <c r="A2899" s="3" t="s">
        <v>1040</v>
      </c>
      <c r="B2899" s="4">
        <v>44985</v>
      </c>
      <c r="C2899" s="3" t="s">
        <v>1148</v>
      </c>
      <c r="D2899" s="3" t="s">
        <v>1430</v>
      </c>
      <c r="E2899" s="3" t="s">
        <v>1431</v>
      </c>
      <c r="F2899" s="3">
        <v>0</v>
      </c>
      <c r="G2899" s="3">
        <v>37955.300000000003</v>
      </c>
    </row>
    <row r="2900" spans="1:7" x14ac:dyDescent="0.2">
      <c r="A2900" s="3" t="s">
        <v>1040</v>
      </c>
      <c r="B2900" s="4">
        <v>44985</v>
      </c>
      <c r="C2900" s="3" t="s">
        <v>1148</v>
      </c>
      <c r="D2900" s="3" t="s">
        <v>1452</v>
      </c>
      <c r="E2900" s="3" t="s">
        <v>1453</v>
      </c>
      <c r="F2900" s="3">
        <v>-547.66</v>
      </c>
      <c r="G2900" s="3">
        <v>-5894.55</v>
      </c>
    </row>
    <row r="2901" spans="1:7" x14ac:dyDescent="0.2">
      <c r="A2901" s="3" t="s">
        <v>1040</v>
      </c>
      <c r="B2901" s="4">
        <v>44985</v>
      </c>
      <c r="C2901" s="3" t="s">
        <v>1148</v>
      </c>
      <c r="D2901" s="3" t="s">
        <v>1385</v>
      </c>
      <c r="E2901" s="3" t="s">
        <v>1386</v>
      </c>
      <c r="F2901" s="3">
        <v>0</v>
      </c>
      <c r="G2901" s="3">
        <v>11600</v>
      </c>
    </row>
    <row r="2902" spans="1:7" x14ac:dyDescent="0.2">
      <c r="A2902" s="3" t="s">
        <v>1040</v>
      </c>
      <c r="B2902" s="4">
        <v>44985</v>
      </c>
      <c r="C2902" s="3" t="s">
        <v>1148</v>
      </c>
      <c r="D2902" s="3" t="s">
        <v>1387</v>
      </c>
      <c r="E2902" s="3" t="s">
        <v>1388</v>
      </c>
      <c r="F2902" s="3">
        <v>-193.33</v>
      </c>
      <c r="G2902" s="3">
        <v>-3125.56</v>
      </c>
    </row>
    <row r="2903" spans="1:7" x14ac:dyDescent="0.2">
      <c r="A2903" s="3" t="s">
        <v>1037</v>
      </c>
      <c r="B2903" s="4">
        <v>44985</v>
      </c>
      <c r="C2903" s="3" t="s">
        <v>1148</v>
      </c>
      <c r="D2903" s="3" t="s">
        <v>1389</v>
      </c>
      <c r="E2903" s="3" t="s">
        <v>1390</v>
      </c>
      <c r="F2903" s="3">
        <v>0</v>
      </c>
      <c r="G2903" s="3">
        <v>874505.75</v>
      </c>
    </row>
    <row r="2904" spans="1:7" x14ac:dyDescent="0.2">
      <c r="A2904" s="3" t="s">
        <v>1042</v>
      </c>
      <c r="B2904" s="4">
        <v>44985</v>
      </c>
      <c r="C2904" s="3" t="s">
        <v>1148</v>
      </c>
      <c r="D2904" s="3" t="s">
        <v>1389</v>
      </c>
      <c r="E2904" s="3" t="s">
        <v>1501</v>
      </c>
      <c r="F2904" s="3">
        <v>0</v>
      </c>
      <c r="G2904" s="3">
        <v>439254.75</v>
      </c>
    </row>
    <row r="2905" spans="1:7" x14ac:dyDescent="0.2">
      <c r="A2905" s="3" t="s">
        <v>1037</v>
      </c>
      <c r="B2905" s="4">
        <v>44985</v>
      </c>
      <c r="C2905" s="3" t="s">
        <v>1148</v>
      </c>
      <c r="D2905" s="3" t="s">
        <v>1182</v>
      </c>
      <c r="E2905" s="3" t="s">
        <v>1183</v>
      </c>
      <c r="F2905" s="3">
        <v>0</v>
      </c>
      <c r="G2905" s="3">
        <v>26200000</v>
      </c>
    </row>
    <row r="2906" spans="1:7" x14ac:dyDescent="0.2">
      <c r="A2906" s="3" t="s">
        <v>1037</v>
      </c>
      <c r="B2906" s="4">
        <v>44985</v>
      </c>
      <c r="C2906" s="3" t="s">
        <v>1148</v>
      </c>
      <c r="D2906" s="3" t="s">
        <v>1184</v>
      </c>
      <c r="E2906" s="3" t="s">
        <v>1185</v>
      </c>
      <c r="F2906" s="3">
        <v>0</v>
      </c>
      <c r="G2906" s="3">
        <v>68427</v>
      </c>
    </row>
    <row r="2907" spans="1:7" x14ac:dyDescent="0.2">
      <c r="A2907" s="3" t="s">
        <v>1037</v>
      </c>
      <c r="B2907" s="4">
        <v>44985</v>
      </c>
      <c r="C2907" s="3" t="s">
        <v>1148</v>
      </c>
      <c r="D2907" s="3" t="s">
        <v>1186</v>
      </c>
      <c r="E2907" s="3" t="s">
        <v>1187</v>
      </c>
      <c r="F2907" s="3">
        <v>0</v>
      </c>
      <c r="G2907" s="3">
        <v>103812</v>
      </c>
    </row>
    <row r="2908" spans="1:7" x14ac:dyDescent="0.2">
      <c r="A2908" s="3" t="s">
        <v>1037</v>
      </c>
      <c r="B2908" s="4">
        <v>44985</v>
      </c>
      <c r="C2908" s="3" t="s">
        <v>1148</v>
      </c>
      <c r="D2908" s="3" t="s">
        <v>1165</v>
      </c>
      <c r="E2908" s="3" t="s">
        <v>1166</v>
      </c>
      <c r="F2908" s="3">
        <v>-533351</v>
      </c>
      <c r="G2908" s="3">
        <v>314087</v>
      </c>
    </row>
    <row r="2909" spans="1:7" x14ac:dyDescent="0.2">
      <c r="A2909" s="3" t="s">
        <v>1042</v>
      </c>
      <c r="B2909" s="4">
        <v>44985</v>
      </c>
      <c r="C2909" s="3" t="s">
        <v>1148</v>
      </c>
      <c r="D2909" s="3" t="s">
        <v>1165</v>
      </c>
      <c r="E2909" s="3" t="s">
        <v>1518</v>
      </c>
      <c r="F2909" s="3">
        <v>-374521</v>
      </c>
      <c r="G2909" s="3">
        <v>24400</v>
      </c>
    </row>
    <row r="2910" spans="1:7" x14ac:dyDescent="0.2">
      <c r="A2910" s="3" t="s">
        <v>1037</v>
      </c>
      <c r="B2910" s="4">
        <v>44985</v>
      </c>
      <c r="C2910" s="3" t="s">
        <v>1148</v>
      </c>
      <c r="D2910" s="3" t="s">
        <v>1464</v>
      </c>
      <c r="E2910" s="3" t="s">
        <v>1465</v>
      </c>
      <c r="F2910" s="3">
        <v>0</v>
      </c>
      <c r="G2910" s="3">
        <v>136500</v>
      </c>
    </row>
    <row r="2911" spans="1:7" x14ac:dyDescent="0.2">
      <c r="A2911" s="3" t="s">
        <v>1037</v>
      </c>
      <c r="B2911" s="4">
        <v>44985</v>
      </c>
      <c r="C2911" s="3" t="s">
        <v>1148</v>
      </c>
      <c r="D2911" s="3" t="s">
        <v>1149</v>
      </c>
      <c r="E2911" s="3" t="s">
        <v>1150</v>
      </c>
      <c r="F2911" s="3">
        <v>0</v>
      </c>
      <c r="G2911" s="3">
        <v>8557641.8000000007</v>
      </c>
    </row>
    <row r="2912" spans="1:7" x14ac:dyDescent="0.2">
      <c r="A2912" s="3" t="s">
        <v>1037</v>
      </c>
      <c r="B2912" s="4">
        <v>44985</v>
      </c>
      <c r="C2912" s="3" t="s">
        <v>1148</v>
      </c>
      <c r="D2912" s="3" t="s">
        <v>1231</v>
      </c>
      <c r="E2912" s="3" t="s">
        <v>1232</v>
      </c>
      <c r="F2912" s="3">
        <v>0</v>
      </c>
      <c r="G2912" s="3">
        <v>13807.78</v>
      </c>
    </row>
    <row r="2913" spans="1:7" x14ac:dyDescent="0.2">
      <c r="A2913" s="3" t="s">
        <v>1037</v>
      </c>
      <c r="B2913" s="4">
        <v>44985</v>
      </c>
      <c r="C2913" s="3" t="s">
        <v>1148</v>
      </c>
      <c r="D2913" s="3" t="s">
        <v>1170</v>
      </c>
      <c r="E2913" s="3" t="s">
        <v>1171</v>
      </c>
      <c r="F2913" s="3">
        <v>41437</v>
      </c>
      <c r="G2913" s="3">
        <v>193560.09</v>
      </c>
    </row>
    <row r="2914" spans="1:7" x14ac:dyDescent="0.2">
      <c r="A2914" s="3" t="s">
        <v>1042</v>
      </c>
      <c r="B2914" s="4">
        <v>44985</v>
      </c>
      <c r="C2914" s="3" t="s">
        <v>1148</v>
      </c>
      <c r="D2914" s="3" t="s">
        <v>1170</v>
      </c>
      <c r="E2914" s="3" t="s">
        <v>1545</v>
      </c>
      <c r="F2914" s="3">
        <v>3700</v>
      </c>
      <c r="G2914" s="3">
        <v>19185</v>
      </c>
    </row>
    <row r="2915" spans="1:7" x14ac:dyDescent="0.2">
      <c r="A2915" s="3" t="s">
        <v>1037</v>
      </c>
      <c r="B2915" s="4">
        <v>44985</v>
      </c>
      <c r="C2915" s="3" t="s">
        <v>1148</v>
      </c>
      <c r="D2915" s="3" t="s">
        <v>1172</v>
      </c>
      <c r="E2915" s="3" t="s">
        <v>1173</v>
      </c>
      <c r="F2915" s="3">
        <v>0</v>
      </c>
      <c r="G2915" s="3">
        <v>7500</v>
      </c>
    </row>
    <row r="2916" spans="1:7" x14ac:dyDescent="0.2">
      <c r="A2916" s="3" t="s">
        <v>1037</v>
      </c>
      <c r="B2916" s="4">
        <v>44985</v>
      </c>
      <c r="C2916" s="3" t="s">
        <v>1148</v>
      </c>
      <c r="D2916" s="3" t="s">
        <v>1167</v>
      </c>
      <c r="E2916" s="3" t="s">
        <v>1168</v>
      </c>
      <c r="F2916" s="3">
        <v>0</v>
      </c>
      <c r="G2916" s="3">
        <v>67400</v>
      </c>
    </row>
    <row r="2917" spans="1:7" x14ac:dyDescent="0.2">
      <c r="A2917" s="3" t="s">
        <v>1037</v>
      </c>
      <c r="B2917" s="4">
        <v>44985</v>
      </c>
      <c r="C2917" s="3" t="s">
        <v>1148</v>
      </c>
      <c r="D2917" s="3" t="s">
        <v>1454</v>
      </c>
      <c r="E2917" s="3" t="s">
        <v>1455</v>
      </c>
      <c r="F2917" s="3">
        <v>0</v>
      </c>
      <c r="G2917" s="3">
        <v>20600</v>
      </c>
    </row>
    <row r="2918" spans="1:7" x14ac:dyDescent="0.2">
      <c r="A2918" s="3" t="s">
        <v>1037</v>
      </c>
      <c r="B2918" s="4">
        <v>44985</v>
      </c>
      <c r="C2918" s="3" t="s">
        <v>1148</v>
      </c>
      <c r="D2918" s="3" t="s">
        <v>1188</v>
      </c>
      <c r="E2918" s="3" t="s">
        <v>1189</v>
      </c>
      <c r="F2918" s="3">
        <v>0</v>
      </c>
      <c r="G2918" s="3">
        <v>15175</v>
      </c>
    </row>
    <row r="2919" spans="1:7" x14ac:dyDescent="0.2">
      <c r="A2919" s="3" t="s">
        <v>1037</v>
      </c>
      <c r="B2919" s="4">
        <v>44985</v>
      </c>
      <c r="C2919" s="3" t="s">
        <v>1148</v>
      </c>
      <c r="D2919" s="3" t="s">
        <v>1466</v>
      </c>
      <c r="E2919" s="3" t="s">
        <v>1467</v>
      </c>
      <c r="F2919" s="3">
        <v>0</v>
      </c>
      <c r="G2919" s="3">
        <v>570856.07999999996</v>
      </c>
    </row>
    <row r="2920" spans="1:7" x14ac:dyDescent="0.2">
      <c r="A2920" s="3" t="s">
        <v>1037</v>
      </c>
      <c r="B2920" s="4">
        <v>44985</v>
      </c>
      <c r="C2920" s="3" t="s">
        <v>1148</v>
      </c>
      <c r="D2920" s="3" t="s">
        <v>1151</v>
      </c>
      <c r="E2920" s="3" t="s">
        <v>1152</v>
      </c>
      <c r="F2920" s="3">
        <v>-440601.59</v>
      </c>
      <c r="G2920" s="3">
        <v>47748851.509999998</v>
      </c>
    </row>
    <row r="2921" spans="1:7" x14ac:dyDescent="0.2">
      <c r="A2921" s="3" t="s">
        <v>1042</v>
      </c>
      <c r="B2921" s="4">
        <v>44985</v>
      </c>
      <c r="C2921" s="3" t="s">
        <v>1148</v>
      </c>
      <c r="D2921" s="3" t="s">
        <v>1151</v>
      </c>
      <c r="E2921" s="3" t="s">
        <v>1599</v>
      </c>
      <c r="F2921" s="3">
        <v>4443649.8</v>
      </c>
      <c r="G2921" s="3">
        <v>6423649.7999999998</v>
      </c>
    </row>
    <row r="2922" spans="1:7" x14ac:dyDescent="0.2">
      <c r="A2922" s="3" t="s">
        <v>1037</v>
      </c>
      <c r="B2922" s="4">
        <v>44985</v>
      </c>
      <c r="C2922" s="3" t="s">
        <v>1148</v>
      </c>
      <c r="D2922" s="3" t="s">
        <v>1190</v>
      </c>
      <c r="E2922" s="3" t="s">
        <v>1191</v>
      </c>
      <c r="F2922" s="3">
        <v>173913.04</v>
      </c>
      <c r="G2922" s="3">
        <v>3850818.04</v>
      </c>
    </row>
    <row r="2923" spans="1:7" x14ac:dyDescent="0.2">
      <c r="A2923" s="3" t="s">
        <v>1037</v>
      </c>
      <c r="B2923" s="4">
        <v>44985</v>
      </c>
      <c r="C2923" s="3" t="s">
        <v>1148</v>
      </c>
      <c r="D2923" s="3" t="s">
        <v>1203</v>
      </c>
      <c r="E2923" s="3" t="s">
        <v>1204</v>
      </c>
      <c r="F2923" s="3">
        <v>0</v>
      </c>
      <c r="G2923" s="3">
        <v>782608.07</v>
      </c>
    </row>
    <row r="2924" spans="1:7" x14ac:dyDescent="0.2">
      <c r="A2924" s="3" t="s">
        <v>1037</v>
      </c>
      <c r="B2924" s="4">
        <v>44985</v>
      </c>
      <c r="C2924" s="3" t="s">
        <v>1148</v>
      </c>
      <c r="D2924" s="3" t="s">
        <v>1174</v>
      </c>
      <c r="E2924" s="3" t="s">
        <v>1175</v>
      </c>
      <c r="F2924" s="3">
        <v>0</v>
      </c>
      <c r="G2924" s="3">
        <v>166550</v>
      </c>
    </row>
    <row r="2925" spans="1:7" x14ac:dyDescent="0.2">
      <c r="A2925" s="3" t="s">
        <v>1037</v>
      </c>
      <c r="B2925" s="4">
        <v>44985</v>
      </c>
      <c r="C2925" s="3" t="s">
        <v>1148</v>
      </c>
      <c r="D2925" s="3" t="s">
        <v>1176</v>
      </c>
      <c r="E2925" s="3" t="s">
        <v>1177</v>
      </c>
      <c r="F2925" s="3">
        <v>0</v>
      </c>
      <c r="G2925" s="3">
        <v>45000</v>
      </c>
    </row>
    <row r="2926" spans="1:7" x14ac:dyDescent="0.2">
      <c r="A2926" s="3" t="s">
        <v>1037</v>
      </c>
      <c r="B2926" s="4">
        <v>44985</v>
      </c>
      <c r="C2926" s="3" t="s">
        <v>1148</v>
      </c>
      <c r="D2926" s="3" t="s">
        <v>1227</v>
      </c>
      <c r="E2926" s="3" t="s">
        <v>1228</v>
      </c>
      <c r="F2926" s="3">
        <v>0</v>
      </c>
      <c r="G2926" s="3">
        <v>125000</v>
      </c>
    </row>
    <row r="2927" spans="1:7" x14ac:dyDescent="0.2">
      <c r="A2927" s="3" t="s">
        <v>1042</v>
      </c>
      <c r="B2927" s="4">
        <v>44985</v>
      </c>
      <c r="C2927" s="3" t="s">
        <v>1148</v>
      </c>
      <c r="D2927" s="3" t="s">
        <v>1546</v>
      </c>
      <c r="E2927" s="3" t="s">
        <v>1547</v>
      </c>
      <c r="F2927" s="3">
        <v>0</v>
      </c>
      <c r="G2927" s="3">
        <v>66190.11</v>
      </c>
    </row>
    <row r="2928" spans="1:7" x14ac:dyDescent="0.2">
      <c r="A2928" s="3" t="s">
        <v>1037</v>
      </c>
      <c r="B2928" s="4">
        <v>44985</v>
      </c>
      <c r="C2928" s="3" t="s">
        <v>1148</v>
      </c>
      <c r="D2928" s="3" t="s">
        <v>1233</v>
      </c>
      <c r="E2928" s="3" t="s">
        <v>1234</v>
      </c>
      <c r="F2928" s="3">
        <v>0</v>
      </c>
      <c r="G2928" s="3">
        <v>1021325.63</v>
      </c>
    </row>
    <row r="2929" spans="1:7" x14ac:dyDescent="0.2">
      <c r="A2929" s="3" t="s">
        <v>1042</v>
      </c>
      <c r="B2929" s="4">
        <v>44985</v>
      </c>
      <c r="C2929" s="3" t="s">
        <v>1148</v>
      </c>
      <c r="D2929" s="3" t="s">
        <v>1233</v>
      </c>
      <c r="E2929" s="3" t="s">
        <v>1486</v>
      </c>
      <c r="F2929" s="3">
        <v>35034</v>
      </c>
      <c r="G2929" s="3">
        <v>1313735.8400000001</v>
      </c>
    </row>
    <row r="2930" spans="1:7" x14ac:dyDescent="0.2">
      <c r="A2930" s="3" t="s">
        <v>1037</v>
      </c>
      <c r="B2930" s="4">
        <v>44985</v>
      </c>
      <c r="C2930" s="3" t="s">
        <v>1148</v>
      </c>
      <c r="D2930" s="3" t="s">
        <v>1391</v>
      </c>
      <c r="E2930" s="3" t="s">
        <v>1392</v>
      </c>
      <c r="F2930" s="3">
        <v>0</v>
      </c>
      <c r="G2930" s="3">
        <v>622274.51</v>
      </c>
    </row>
    <row r="2931" spans="1:7" x14ac:dyDescent="0.2">
      <c r="A2931" s="3" t="s">
        <v>1042</v>
      </c>
      <c r="B2931" s="4">
        <v>44985</v>
      </c>
      <c r="C2931" s="3" t="s">
        <v>1148</v>
      </c>
      <c r="D2931" s="3" t="s">
        <v>1487</v>
      </c>
      <c r="E2931" s="3" t="s">
        <v>1519</v>
      </c>
      <c r="F2931" s="3">
        <v>11500</v>
      </c>
      <c r="G2931" s="3">
        <v>30280</v>
      </c>
    </row>
    <row r="2932" spans="1:7" x14ac:dyDescent="0.2">
      <c r="A2932" s="3" t="s">
        <v>1037</v>
      </c>
      <c r="B2932" s="4">
        <v>44985</v>
      </c>
      <c r="C2932" s="3" t="s">
        <v>1148</v>
      </c>
      <c r="D2932" s="3" t="s">
        <v>1487</v>
      </c>
      <c r="E2932" s="3" t="s">
        <v>1488</v>
      </c>
      <c r="F2932" s="3">
        <v>0</v>
      </c>
      <c r="G2932" s="3">
        <v>985049.68</v>
      </c>
    </row>
    <row r="2933" spans="1:7" x14ac:dyDescent="0.2">
      <c r="A2933" s="3" t="s">
        <v>1042</v>
      </c>
      <c r="B2933" s="4">
        <v>44985</v>
      </c>
      <c r="C2933" s="3" t="s">
        <v>1148</v>
      </c>
      <c r="D2933" s="3" t="s">
        <v>1489</v>
      </c>
      <c r="E2933" s="3" t="s">
        <v>1490</v>
      </c>
      <c r="F2933" s="3">
        <v>1400</v>
      </c>
      <c r="G2933" s="3">
        <v>14600</v>
      </c>
    </row>
    <row r="2934" spans="1:7" x14ac:dyDescent="0.2">
      <c r="A2934" s="3" t="s">
        <v>1042</v>
      </c>
      <c r="B2934" s="4">
        <v>44985</v>
      </c>
      <c r="C2934" s="3" t="s">
        <v>1148</v>
      </c>
      <c r="D2934" s="3" t="s">
        <v>1502</v>
      </c>
      <c r="E2934" s="3" t="s">
        <v>1503</v>
      </c>
      <c r="F2934" s="3">
        <v>217391.3</v>
      </c>
      <c r="G2934" s="3">
        <v>684782.6</v>
      </c>
    </row>
    <row r="2935" spans="1:7" x14ac:dyDescent="0.2">
      <c r="A2935" s="3" t="s">
        <v>1042</v>
      </c>
      <c r="B2935" s="4">
        <v>44985</v>
      </c>
      <c r="C2935" s="3" t="s">
        <v>1148</v>
      </c>
      <c r="D2935" s="3" t="s">
        <v>1578</v>
      </c>
      <c r="E2935" s="3" t="s">
        <v>1579</v>
      </c>
      <c r="F2935" s="3">
        <v>57803.5</v>
      </c>
      <c r="G2935" s="3">
        <v>870391.34</v>
      </c>
    </row>
    <row r="2936" spans="1:7" x14ac:dyDescent="0.2">
      <c r="A2936" s="3" t="s">
        <v>1042</v>
      </c>
      <c r="B2936" s="4">
        <v>44985</v>
      </c>
      <c r="C2936" s="3" t="s">
        <v>1148</v>
      </c>
      <c r="D2936" s="3" t="s">
        <v>1621</v>
      </c>
      <c r="E2936" s="3" t="s">
        <v>1622</v>
      </c>
      <c r="F2936" s="3">
        <v>40654.629999999997</v>
      </c>
      <c r="G2936" s="3">
        <v>40654.629999999997</v>
      </c>
    </row>
    <row r="2937" spans="1:7" x14ac:dyDescent="0.2">
      <c r="A2937" s="3" t="s">
        <v>1037</v>
      </c>
      <c r="B2937" s="4">
        <v>44985</v>
      </c>
      <c r="C2937" s="3" t="s">
        <v>1148</v>
      </c>
      <c r="D2937" s="3" t="s">
        <v>1497</v>
      </c>
      <c r="E2937" s="3" t="s">
        <v>1498</v>
      </c>
      <c r="F2937" s="3">
        <v>-3023829.42</v>
      </c>
      <c r="G2937" s="3">
        <v>0</v>
      </c>
    </row>
    <row r="2938" spans="1:7" x14ac:dyDescent="0.2">
      <c r="A2938" s="3" t="s">
        <v>1037</v>
      </c>
      <c r="B2938" s="4">
        <v>44985</v>
      </c>
      <c r="C2938" s="3" t="s">
        <v>1148</v>
      </c>
      <c r="D2938" s="3" t="s">
        <v>1504</v>
      </c>
      <c r="E2938" s="3" t="s">
        <v>1505</v>
      </c>
      <c r="F2938" s="3">
        <v>0</v>
      </c>
      <c r="G2938" s="3">
        <v>1250000</v>
      </c>
    </row>
    <row r="2939" spans="1:7" x14ac:dyDescent="0.2">
      <c r="A2939" s="3" t="s">
        <v>1037</v>
      </c>
      <c r="B2939" s="4">
        <v>44985</v>
      </c>
      <c r="C2939" s="3" t="s">
        <v>1148</v>
      </c>
      <c r="D2939" s="3" t="s">
        <v>1623</v>
      </c>
      <c r="E2939" s="3" t="s">
        <v>1624</v>
      </c>
      <c r="F2939" s="3">
        <v>-24427668.440000001</v>
      </c>
      <c r="G2939" s="3">
        <v>-24427668.440000001</v>
      </c>
    </row>
    <row r="2940" spans="1:7" x14ac:dyDescent="0.2">
      <c r="A2940" s="3" t="s">
        <v>1040</v>
      </c>
      <c r="B2940" s="4">
        <v>44985</v>
      </c>
      <c r="C2940" s="3" t="s">
        <v>1148</v>
      </c>
      <c r="D2940" s="3" t="s">
        <v>1393</v>
      </c>
      <c r="E2940" s="3" t="s">
        <v>1394</v>
      </c>
      <c r="F2940" s="3">
        <v>21212.05</v>
      </c>
      <c r="G2940" s="3">
        <v>29600</v>
      </c>
    </row>
    <row r="2941" spans="1:7" x14ac:dyDescent="0.2">
      <c r="A2941" s="3" t="s">
        <v>1040</v>
      </c>
      <c r="B2941" s="4">
        <v>44985</v>
      </c>
      <c r="C2941" s="3" t="s">
        <v>1148</v>
      </c>
      <c r="D2941" s="3" t="s">
        <v>1395</v>
      </c>
      <c r="E2941" s="3" t="s">
        <v>1396</v>
      </c>
      <c r="F2941" s="3">
        <v>1651099.99</v>
      </c>
      <c r="G2941" s="3">
        <v>-326799.40999999997</v>
      </c>
    </row>
    <row r="2942" spans="1:7" x14ac:dyDescent="0.2">
      <c r="A2942" s="3" t="s">
        <v>1037</v>
      </c>
      <c r="B2942" s="4">
        <v>44985</v>
      </c>
      <c r="C2942" s="3" t="s">
        <v>1148</v>
      </c>
      <c r="D2942" s="3" t="s">
        <v>1395</v>
      </c>
      <c r="E2942" s="3" t="s">
        <v>1396</v>
      </c>
      <c r="F2942" s="3">
        <v>674804.86</v>
      </c>
      <c r="G2942" s="3">
        <v>893038.44</v>
      </c>
    </row>
    <row r="2943" spans="1:7" x14ac:dyDescent="0.2">
      <c r="A2943" s="3" t="s">
        <v>1040</v>
      </c>
      <c r="B2943" s="4">
        <v>44985</v>
      </c>
      <c r="C2943" s="3" t="s">
        <v>1148</v>
      </c>
      <c r="D2943" s="3" t="s">
        <v>1397</v>
      </c>
      <c r="E2943" s="3" t="s">
        <v>1398</v>
      </c>
      <c r="F2943" s="3">
        <v>-2719.44</v>
      </c>
      <c r="G2943" s="3">
        <v>2719.43</v>
      </c>
    </row>
    <row r="2944" spans="1:7" x14ac:dyDescent="0.2">
      <c r="A2944" s="3" t="s">
        <v>1037</v>
      </c>
      <c r="B2944" s="4">
        <v>44985</v>
      </c>
      <c r="C2944" s="3" t="s">
        <v>1148</v>
      </c>
      <c r="D2944" s="3" t="s">
        <v>1155</v>
      </c>
      <c r="E2944" s="3" t="s">
        <v>1156</v>
      </c>
      <c r="F2944" s="3">
        <v>718089.19</v>
      </c>
      <c r="G2944" s="3">
        <v>1331141.21</v>
      </c>
    </row>
    <row r="2945" spans="1:7" x14ac:dyDescent="0.2">
      <c r="A2945" s="3" t="s">
        <v>1040</v>
      </c>
      <c r="B2945" s="4">
        <v>44985</v>
      </c>
      <c r="C2945" s="3" t="s">
        <v>1148</v>
      </c>
      <c r="D2945" s="3" t="s">
        <v>1155</v>
      </c>
      <c r="E2945" s="3" t="s">
        <v>1401</v>
      </c>
      <c r="F2945" s="3">
        <v>-32991.360000000001</v>
      </c>
      <c r="G2945" s="3">
        <v>40840.129999999997</v>
      </c>
    </row>
    <row r="2946" spans="1:7" x14ac:dyDescent="0.2">
      <c r="A2946" s="3" t="s">
        <v>1040</v>
      </c>
      <c r="B2946" s="4">
        <v>44985</v>
      </c>
      <c r="C2946" s="3" t="s">
        <v>1148</v>
      </c>
      <c r="D2946" s="3" t="s">
        <v>1403</v>
      </c>
      <c r="E2946" s="3" t="s">
        <v>1404</v>
      </c>
      <c r="F2946" s="3">
        <v>0</v>
      </c>
      <c r="G2946" s="3">
        <v>537.32000000000005</v>
      </c>
    </row>
    <row r="2947" spans="1:7" x14ac:dyDescent="0.2">
      <c r="A2947" s="3" t="s">
        <v>1037</v>
      </c>
      <c r="B2947" s="4">
        <v>44985</v>
      </c>
      <c r="C2947" s="3" t="s">
        <v>1148</v>
      </c>
      <c r="D2947" s="3" t="s">
        <v>1211</v>
      </c>
      <c r="E2947" s="3" t="s">
        <v>1212</v>
      </c>
      <c r="F2947" s="3">
        <v>4.4800000000000004</v>
      </c>
      <c r="G2947" s="3">
        <v>827.72</v>
      </c>
    </row>
    <row r="2948" spans="1:7" x14ac:dyDescent="0.2">
      <c r="A2948" s="3" t="s">
        <v>1037</v>
      </c>
      <c r="B2948" s="4">
        <v>44985</v>
      </c>
      <c r="C2948" s="3" t="s">
        <v>1148</v>
      </c>
      <c r="D2948" s="3" t="s">
        <v>1213</v>
      </c>
      <c r="E2948" s="3" t="s">
        <v>1214</v>
      </c>
      <c r="F2948" s="3">
        <v>4020001.65</v>
      </c>
      <c r="G2948" s="3">
        <v>26616286.5</v>
      </c>
    </row>
    <row r="2949" spans="1:7" x14ac:dyDescent="0.2">
      <c r="A2949" s="3" t="s">
        <v>1040</v>
      </c>
      <c r="B2949" s="4">
        <v>44985</v>
      </c>
      <c r="C2949" s="3" t="s">
        <v>1143</v>
      </c>
      <c r="D2949" s="3" t="s">
        <v>1405</v>
      </c>
      <c r="E2949" s="3" t="s">
        <v>1406</v>
      </c>
      <c r="F2949" s="3">
        <v>-123.42</v>
      </c>
      <c r="G2949" s="3">
        <v>0</v>
      </c>
    </row>
    <row r="2950" spans="1:7" x14ac:dyDescent="0.2">
      <c r="A2950" s="3" t="s">
        <v>1037</v>
      </c>
      <c r="B2950" s="4">
        <v>44985</v>
      </c>
      <c r="C2950" s="3" t="s">
        <v>1143</v>
      </c>
      <c r="D2950" s="3" t="s">
        <v>1405</v>
      </c>
      <c r="E2950" s="3" t="s">
        <v>1406</v>
      </c>
      <c r="F2950" s="3">
        <v>0</v>
      </c>
      <c r="G2950" s="3">
        <v>0.03</v>
      </c>
    </row>
    <row r="2951" spans="1:7" x14ac:dyDescent="0.2">
      <c r="A2951" s="3" t="s">
        <v>1040</v>
      </c>
      <c r="B2951" s="4">
        <v>44985</v>
      </c>
      <c r="C2951" s="3" t="s">
        <v>1143</v>
      </c>
      <c r="D2951" s="3" t="s">
        <v>1159</v>
      </c>
      <c r="E2951" s="3" t="s">
        <v>1160</v>
      </c>
      <c r="F2951" s="3">
        <v>-305043.03999999998</v>
      </c>
      <c r="G2951" s="3">
        <v>-2305727.92</v>
      </c>
    </row>
    <row r="2952" spans="1:7" x14ac:dyDescent="0.2">
      <c r="A2952" s="3" t="s">
        <v>1037</v>
      </c>
      <c r="B2952" s="4">
        <v>44985</v>
      </c>
      <c r="C2952" s="3" t="s">
        <v>1143</v>
      </c>
      <c r="D2952" s="3" t="s">
        <v>1159</v>
      </c>
      <c r="E2952" s="3" t="s">
        <v>1160</v>
      </c>
      <c r="F2952" s="3">
        <v>-2399432.41</v>
      </c>
      <c r="G2952" s="3">
        <v>-116143676.28</v>
      </c>
    </row>
    <row r="2953" spans="1:7" x14ac:dyDescent="0.2">
      <c r="A2953" s="3" t="s">
        <v>1042</v>
      </c>
      <c r="B2953" s="4">
        <v>44985</v>
      </c>
      <c r="C2953" s="3" t="s">
        <v>1143</v>
      </c>
      <c r="D2953" s="3" t="s">
        <v>1159</v>
      </c>
      <c r="E2953" s="3" t="s">
        <v>1160</v>
      </c>
      <c r="F2953" s="3">
        <v>2842292.75</v>
      </c>
      <c r="G2953" s="3">
        <v>-850396.17</v>
      </c>
    </row>
    <row r="2954" spans="1:7" x14ac:dyDescent="0.2">
      <c r="A2954" s="3" t="s">
        <v>1040</v>
      </c>
      <c r="B2954" s="4">
        <v>44985</v>
      </c>
      <c r="C2954" s="3" t="s">
        <v>1143</v>
      </c>
      <c r="D2954" s="3" t="s">
        <v>1456</v>
      </c>
      <c r="E2954" s="3" t="s">
        <v>1457</v>
      </c>
      <c r="F2954" s="3">
        <v>-1186.1300000000001</v>
      </c>
      <c r="G2954" s="3">
        <v>0</v>
      </c>
    </row>
    <row r="2955" spans="1:7" x14ac:dyDescent="0.2">
      <c r="A2955" s="3" t="s">
        <v>1040</v>
      </c>
      <c r="B2955" s="4">
        <v>44985</v>
      </c>
      <c r="C2955" s="3" t="s">
        <v>1143</v>
      </c>
      <c r="D2955" s="3" t="s">
        <v>1407</v>
      </c>
      <c r="E2955" s="3" t="s">
        <v>1408</v>
      </c>
      <c r="F2955" s="3">
        <v>-20758.55</v>
      </c>
      <c r="G2955" s="3">
        <v>0</v>
      </c>
    </row>
    <row r="2956" spans="1:7" x14ac:dyDescent="0.2">
      <c r="A2956" s="3" t="s">
        <v>1040</v>
      </c>
      <c r="B2956" s="4">
        <v>44985</v>
      </c>
      <c r="C2956" s="3" t="s">
        <v>1143</v>
      </c>
      <c r="D2956" s="3" t="s">
        <v>1409</v>
      </c>
      <c r="E2956" s="3" t="s">
        <v>1410</v>
      </c>
      <c r="F2956" s="3">
        <v>7616.94</v>
      </c>
      <c r="G2956" s="3">
        <v>-65658.95</v>
      </c>
    </row>
    <row r="2957" spans="1:7" x14ac:dyDescent="0.2">
      <c r="A2957" s="3" t="s">
        <v>1040</v>
      </c>
      <c r="B2957" s="4">
        <v>44985</v>
      </c>
      <c r="C2957" s="3" t="s">
        <v>1143</v>
      </c>
      <c r="D2957" s="3" t="s">
        <v>1432</v>
      </c>
      <c r="E2957" s="3" t="s">
        <v>1433</v>
      </c>
      <c r="F2957" s="3">
        <v>-6809.25</v>
      </c>
      <c r="G2957" s="3">
        <v>-31776.5</v>
      </c>
    </row>
    <row r="2958" spans="1:7" x14ac:dyDescent="0.2">
      <c r="A2958" s="3" t="s">
        <v>1040</v>
      </c>
      <c r="B2958" s="4">
        <v>44985</v>
      </c>
      <c r="C2958" s="3" t="s">
        <v>1143</v>
      </c>
      <c r="D2958" s="3" t="s">
        <v>1161</v>
      </c>
      <c r="E2958" s="3" t="s">
        <v>1411</v>
      </c>
      <c r="F2958" s="3">
        <v>101890.6</v>
      </c>
      <c r="G2958" s="3">
        <v>-188965.48</v>
      </c>
    </row>
    <row r="2959" spans="1:7" x14ac:dyDescent="0.2">
      <c r="A2959" s="3" t="s">
        <v>1037</v>
      </c>
      <c r="B2959" s="4">
        <v>44985</v>
      </c>
      <c r="C2959" s="3" t="s">
        <v>1143</v>
      </c>
      <c r="D2959" s="3" t="s">
        <v>1161</v>
      </c>
      <c r="E2959" s="3" t="s">
        <v>1162</v>
      </c>
      <c r="F2959" s="3">
        <v>-910312.08</v>
      </c>
      <c r="G2959" s="3">
        <v>-2727540.41</v>
      </c>
    </row>
    <row r="2960" spans="1:7" x14ac:dyDescent="0.2">
      <c r="A2960" s="3" t="s">
        <v>1042</v>
      </c>
      <c r="B2960" s="4">
        <v>44985</v>
      </c>
      <c r="C2960" s="3" t="s">
        <v>1143</v>
      </c>
      <c r="D2960" s="3" t="s">
        <v>1161</v>
      </c>
      <c r="E2960" s="3" t="s">
        <v>1162</v>
      </c>
      <c r="F2960" s="3">
        <v>661381.82999999996</v>
      </c>
      <c r="G2960" s="3">
        <v>1417745.48</v>
      </c>
    </row>
    <row r="2961" spans="1:7" x14ac:dyDescent="0.2">
      <c r="A2961" s="3" t="s">
        <v>1037</v>
      </c>
      <c r="B2961" s="4">
        <v>44985</v>
      </c>
      <c r="C2961" s="3" t="s">
        <v>1143</v>
      </c>
      <c r="D2961" s="3" t="s">
        <v>1625</v>
      </c>
      <c r="E2961" s="3" t="s">
        <v>1626</v>
      </c>
      <c r="F2961" s="3">
        <v>59039.93</v>
      </c>
      <c r="G2961" s="3">
        <v>59039.93</v>
      </c>
    </row>
    <row r="2962" spans="1:7" x14ac:dyDescent="0.2">
      <c r="A2962" s="3" t="s">
        <v>1037</v>
      </c>
      <c r="B2962" s="4">
        <v>44985</v>
      </c>
      <c r="C2962" s="3" t="s">
        <v>1143</v>
      </c>
      <c r="D2962" s="3" t="s">
        <v>1548</v>
      </c>
      <c r="E2962" s="3" t="s">
        <v>1549</v>
      </c>
      <c r="F2962" s="3">
        <v>-74995</v>
      </c>
      <c r="G2962" s="3">
        <v>0</v>
      </c>
    </row>
    <row r="2963" spans="1:7" x14ac:dyDescent="0.2">
      <c r="A2963" s="3" t="s">
        <v>1037</v>
      </c>
      <c r="B2963" s="4">
        <v>44985</v>
      </c>
      <c r="C2963" s="3" t="s">
        <v>1143</v>
      </c>
      <c r="D2963" s="3" t="s">
        <v>1554</v>
      </c>
      <c r="E2963" s="3" t="s">
        <v>1555</v>
      </c>
      <c r="F2963" s="3">
        <v>-76995</v>
      </c>
      <c r="G2963" s="3">
        <v>0</v>
      </c>
    </row>
    <row r="2964" spans="1:7" x14ac:dyDescent="0.2">
      <c r="A2964" s="3" t="s">
        <v>1037</v>
      </c>
      <c r="B2964" s="4">
        <v>44985</v>
      </c>
      <c r="C2964" s="3" t="s">
        <v>1143</v>
      </c>
      <c r="D2964" s="3" t="s">
        <v>1556</v>
      </c>
      <c r="E2964" s="3" t="s">
        <v>1557</v>
      </c>
      <c r="F2964" s="3">
        <v>-77495</v>
      </c>
      <c r="G2964" s="3">
        <v>0</v>
      </c>
    </row>
    <row r="2965" spans="1:7" x14ac:dyDescent="0.2">
      <c r="A2965" s="3" t="s">
        <v>1037</v>
      </c>
      <c r="B2965" s="4">
        <v>44985</v>
      </c>
      <c r="C2965" s="3" t="s">
        <v>1143</v>
      </c>
      <c r="D2965" s="3" t="s">
        <v>1582</v>
      </c>
      <c r="E2965" s="3" t="s">
        <v>1583</v>
      </c>
      <c r="F2965" s="3">
        <v>-69495</v>
      </c>
      <c r="G2965" s="3">
        <v>0</v>
      </c>
    </row>
    <row r="2966" spans="1:7" x14ac:dyDescent="0.2">
      <c r="A2966" s="3" t="s">
        <v>1037</v>
      </c>
      <c r="B2966" s="4">
        <v>44985</v>
      </c>
      <c r="C2966" s="3" t="s">
        <v>1143</v>
      </c>
      <c r="D2966" s="3" t="s">
        <v>1584</v>
      </c>
      <c r="E2966" s="3" t="s">
        <v>1585</v>
      </c>
      <c r="F2966" s="3">
        <v>-77995</v>
      </c>
      <c r="G2966" s="3">
        <v>0</v>
      </c>
    </row>
    <row r="2967" spans="1:7" x14ac:dyDescent="0.2">
      <c r="A2967" s="3" t="s">
        <v>1037</v>
      </c>
      <c r="B2967" s="4">
        <v>44985</v>
      </c>
      <c r="C2967" s="3" t="s">
        <v>1143</v>
      </c>
      <c r="D2967" s="3" t="s">
        <v>1600</v>
      </c>
      <c r="E2967" s="3" t="s">
        <v>1601</v>
      </c>
      <c r="F2967" s="3">
        <v>-20814.5</v>
      </c>
      <c r="G2967" s="3">
        <v>0</v>
      </c>
    </row>
    <row r="2968" spans="1:7" x14ac:dyDescent="0.2">
      <c r="A2968" s="3" t="s">
        <v>1037</v>
      </c>
      <c r="B2968" s="4">
        <v>44985</v>
      </c>
      <c r="C2968" s="3" t="s">
        <v>1143</v>
      </c>
      <c r="D2968" s="3" t="s">
        <v>1602</v>
      </c>
      <c r="E2968" s="3" t="s">
        <v>1603</v>
      </c>
      <c r="F2968" s="3">
        <v>-19408.29</v>
      </c>
      <c r="G2968" s="3">
        <v>0</v>
      </c>
    </row>
    <row r="2969" spans="1:7" x14ac:dyDescent="0.2">
      <c r="A2969" s="3" t="s">
        <v>1037</v>
      </c>
      <c r="B2969" s="4">
        <v>44985</v>
      </c>
      <c r="C2969" s="3" t="s">
        <v>1143</v>
      </c>
      <c r="D2969" s="3" t="s">
        <v>1604</v>
      </c>
      <c r="E2969" s="3" t="s">
        <v>1605</v>
      </c>
      <c r="F2969" s="3">
        <v>-40222.79</v>
      </c>
      <c r="G2969" s="3">
        <v>0</v>
      </c>
    </row>
    <row r="2970" spans="1:7" x14ac:dyDescent="0.2">
      <c r="A2970" s="3" t="s">
        <v>1040</v>
      </c>
      <c r="B2970" s="4">
        <v>44985</v>
      </c>
      <c r="C2970" s="3" t="s">
        <v>1143</v>
      </c>
      <c r="D2970" s="3" t="s">
        <v>1412</v>
      </c>
      <c r="E2970" s="3" t="s">
        <v>1413</v>
      </c>
      <c r="F2970" s="3">
        <v>26160.01</v>
      </c>
      <c r="G2970" s="3">
        <v>28029.81</v>
      </c>
    </row>
    <row r="2971" spans="1:7" x14ac:dyDescent="0.2">
      <c r="A2971" s="3" t="s">
        <v>1040</v>
      </c>
      <c r="B2971" s="4">
        <v>44985</v>
      </c>
      <c r="C2971" s="3" t="s">
        <v>1143</v>
      </c>
      <c r="D2971" s="3" t="s">
        <v>1414</v>
      </c>
      <c r="E2971" s="3" t="s">
        <v>1415</v>
      </c>
      <c r="F2971" s="3">
        <v>0</v>
      </c>
      <c r="G2971" s="3">
        <v>-254.99</v>
      </c>
    </row>
    <row r="2972" spans="1:7" x14ac:dyDescent="0.2">
      <c r="A2972" s="3" t="s">
        <v>1037</v>
      </c>
      <c r="B2972" s="4">
        <v>45016</v>
      </c>
      <c r="C2972" s="3" t="s">
        <v>1178</v>
      </c>
      <c r="D2972" s="3" t="s">
        <v>1520</v>
      </c>
      <c r="E2972" s="3" t="s">
        <v>1521</v>
      </c>
      <c r="F2972" s="3">
        <v>-9197652.1799999997</v>
      </c>
      <c r="G2972" s="3">
        <v>-9197652.1799999997</v>
      </c>
    </row>
    <row r="2973" spans="1:7" x14ac:dyDescent="0.2">
      <c r="A2973" s="3" t="s">
        <v>1037</v>
      </c>
      <c r="B2973" s="4">
        <v>45016</v>
      </c>
      <c r="C2973" s="3" t="s">
        <v>1178</v>
      </c>
      <c r="D2973" s="3" t="s">
        <v>1522</v>
      </c>
      <c r="E2973" s="3" t="s">
        <v>1523</v>
      </c>
      <c r="F2973" s="3">
        <v>-10864.06</v>
      </c>
      <c r="G2973" s="3">
        <v>-10864.06</v>
      </c>
    </row>
    <row r="2974" spans="1:7" x14ac:dyDescent="0.2">
      <c r="A2974" s="3" t="s">
        <v>1040</v>
      </c>
      <c r="B2974" s="4">
        <v>45016</v>
      </c>
      <c r="C2974" s="3" t="s">
        <v>1178</v>
      </c>
      <c r="D2974" s="3" t="s">
        <v>1416</v>
      </c>
      <c r="E2974" s="3" t="s">
        <v>1417</v>
      </c>
      <c r="F2974" s="3">
        <v>-4252624.12</v>
      </c>
      <c r="G2974" s="3">
        <v>-4252624.12</v>
      </c>
    </row>
    <row r="2975" spans="1:7" x14ac:dyDescent="0.2">
      <c r="A2975" s="3" t="s">
        <v>1037</v>
      </c>
      <c r="B2975" s="4">
        <v>45016</v>
      </c>
      <c r="C2975" s="3" t="s">
        <v>1136</v>
      </c>
      <c r="D2975" s="3" t="s">
        <v>1499</v>
      </c>
      <c r="E2975" s="3" t="s">
        <v>1500</v>
      </c>
      <c r="F2975" s="3">
        <v>193858.36</v>
      </c>
      <c r="G2975" s="3">
        <v>193858.36</v>
      </c>
    </row>
    <row r="2976" spans="1:7" x14ac:dyDescent="0.2">
      <c r="A2976" s="3" t="s">
        <v>1037</v>
      </c>
      <c r="B2976" s="4">
        <v>45016</v>
      </c>
      <c r="C2976" s="3" t="s">
        <v>1136</v>
      </c>
      <c r="D2976" s="3" t="s">
        <v>1526</v>
      </c>
      <c r="E2976" s="3" t="s">
        <v>1527</v>
      </c>
      <c r="F2976" s="3">
        <v>465404.34</v>
      </c>
      <c r="G2976" s="3">
        <v>465404.34</v>
      </c>
    </row>
    <row r="2977" spans="1:7" x14ac:dyDescent="0.2">
      <c r="A2977" s="3" t="s">
        <v>1037</v>
      </c>
      <c r="B2977" s="4">
        <v>45016</v>
      </c>
      <c r="C2977" s="3" t="s">
        <v>1136</v>
      </c>
      <c r="D2977" s="3" t="s">
        <v>1627</v>
      </c>
      <c r="E2977" s="3" t="s">
        <v>1628</v>
      </c>
      <c r="F2977" s="3">
        <v>750</v>
      </c>
      <c r="G2977" s="3">
        <v>750</v>
      </c>
    </row>
    <row r="2978" spans="1:7" x14ac:dyDescent="0.2">
      <c r="A2978" s="3" t="s">
        <v>1040</v>
      </c>
      <c r="B2978" s="4">
        <v>45016</v>
      </c>
      <c r="C2978" s="3" t="s">
        <v>1136</v>
      </c>
      <c r="D2978" s="3" t="s">
        <v>1629</v>
      </c>
      <c r="E2978" s="3" t="s">
        <v>1630</v>
      </c>
      <c r="F2978" s="3">
        <v>200</v>
      </c>
      <c r="G2978" s="3">
        <v>200</v>
      </c>
    </row>
    <row r="2979" spans="1:7" x14ac:dyDescent="0.2">
      <c r="A2979" s="3" t="s">
        <v>1040</v>
      </c>
      <c r="B2979" s="4">
        <v>45016</v>
      </c>
      <c r="C2979" s="3" t="s">
        <v>1136</v>
      </c>
      <c r="D2979" s="3" t="s">
        <v>1249</v>
      </c>
      <c r="E2979" s="3" t="s">
        <v>1250</v>
      </c>
      <c r="F2979" s="3">
        <v>191661.47</v>
      </c>
      <c r="G2979" s="3">
        <v>191661.47</v>
      </c>
    </row>
    <row r="2980" spans="1:7" x14ac:dyDescent="0.2">
      <c r="A2980" s="3" t="s">
        <v>1040</v>
      </c>
      <c r="B2980" s="4">
        <v>45016</v>
      </c>
      <c r="C2980" s="3" t="s">
        <v>1136</v>
      </c>
      <c r="D2980" s="3" t="s">
        <v>1251</v>
      </c>
      <c r="E2980" s="3" t="s">
        <v>1252</v>
      </c>
      <c r="F2980" s="3">
        <v>24545.15</v>
      </c>
      <c r="G2980" s="3">
        <v>24545.15</v>
      </c>
    </row>
    <row r="2981" spans="1:7" x14ac:dyDescent="0.2">
      <c r="A2981" s="3" t="s">
        <v>1040</v>
      </c>
      <c r="B2981" s="4">
        <v>45016</v>
      </c>
      <c r="C2981" s="3" t="s">
        <v>1136</v>
      </c>
      <c r="D2981" s="3" t="s">
        <v>1253</v>
      </c>
      <c r="E2981" s="3" t="s">
        <v>1254</v>
      </c>
      <c r="F2981" s="3">
        <v>2719.43</v>
      </c>
      <c r="G2981" s="3">
        <v>2719.43</v>
      </c>
    </row>
    <row r="2982" spans="1:7" x14ac:dyDescent="0.2">
      <c r="A2982" s="3" t="s">
        <v>1040</v>
      </c>
      <c r="B2982" s="4">
        <v>45016</v>
      </c>
      <c r="C2982" s="3" t="s">
        <v>1136</v>
      </c>
      <c r="D2982" s="3" t="s">
        <v>1269</v>
      </c>
      <c r="E2982" s="3" t="s">
        <v>1270</v>
      </c>
      <c r="F2982" s="3">
        <v>760.87</v>
      </c>
      <c r="G2982" s="3">
        <v>760.87</v>
      </c>
    </row>
    <row r="2983" spans="1:7" x14ac:dyDescent="0.2">
      <c r="A2983" s="3" t="s">
        <v>1040</v>
      </c>
      <c r="B2983" s="4">
        <v>45016</v>
      </c>
      <c r="C2983" s="3" t="s">
        <v>1136</v>
      </c>
      <c r="D2983" s="3" t="s">
        <v>1418</v>
      </c>
      <c r="E2983" s="3" t="s">
        <v>1419</v>
      </c>
      <c r="F2983" s="3">
        <v>776649.41</v>
      </c>
      <c r="G2983" s="3">
        <v>776649.41</v>
      </c>
    </row>
    <row r="2984" spans="1:7" x14ac:dyDescent="0.2">
      <c r="A2984" s="3" t="s">
        <v>1040</v>
      </c>
      <c r="B2984" s="4">
        <v>45016</v>
      </c>
      <c r="C2984" s="3" t="s">
        <v>1136</v>
      </c>
      <c r="D2984" s="3" t="s">
        <v>1420</v>
      </c>
      <c r="E2984" s="3" t="s">
        <v>1421</v>
      </c>
      <c r="F2984" s="3">
        <v>59157.63</v>
      </c>
      <c r="G2984" s="3">
        <v>59157.63</v>
      </c>
    </row>
    <row r="2985" spans="1:7" x14ac:dyDescent="0.2">
      <c r="A2985" s="3" t="s">
        <v>1040</v>
      </c>
      <c r="B2985" s="4">
        <v>45016</v>
      </c>
      <c r="C2985" s="3" t="s">
        <v>1136</v>
      </c>
      <c r="D2985" s="3" t="s">
        <v>1436</v>
      </c>
      <c r="E2985" s="3" t="s">
        <v>1437</v>
      </c>
      <c r="F2985" s="3">
        <v>1189.57</v>
      </c>
      <c r="G2985" s="3">
        <v>1189.57</v>
      </c>
    </row>
    <row r="2986" spans="1:7" x14ac:dyDescent="0.2">
      <c r="A2986" s="3" t="s">
        <v>1040</v>
      </c>
      <c r="B2986" s="4">
        <v>45016</v>
      </c>
      <c r="C2986" s="3" t="s">
        <v>1136</v>
      </c>
      <c r="D2986" s="3" t="s">
        <v>1510</v>
      </c>
      <c r="E2986" s="3" t="s">
        <v>1511</v>
      </c>
      <c r="F2986" s="3">
        <v>2483055.52</v>
      </c>
      <c r="G2986" s="3">
        <v>2483055.52</v>
      </c>
    </row>
    <row r="2987" spans="1:7" x14ac:dyDescent="0.2">
      <c r="A2987" s="3" t="s">
        <v>1040</v>
      </c>
      <c r="B2987" s="4">
        <v>45016</v>
      </c>
      <c r="C2987" s="3" t="s">
        <v>1136</v>
      </c>
      <c r="D2987" s="3" t="s">
        <v>1495</v>
      </c>
      <c r="E2987" s="3" t="s">
        <v>1496</v>
      </c>
      <c r="F2987" s="3">
        <v>263223.18</v>
      </c>
      <c r="G2987" s="3">
        <v>263223.18</v>
      </c>
    </row>
    <row r="2988" spans="1:7" x14ac:dyDescent="0.2">
      <c r="A2988" s="3" t="s">
        <v>1040</v>
      </c>
      <c r="B2988" s="4">
        <v>45016</v>
      </c>
      <c r="C2988" s="3" t="s">
        <v>1136</v>
      </c>
      <c r="D2988" s="3" t="s">
        <v>1528</v>
      </c>
      <c r="E2988" s="3" t="s">
        <v>1529</v>
      </c>
      <c r="F2988" s="3">
        <v>17292.48</v>
      </c>
      <c r="G2988" s="3">
        <v>17292.48</v>
      </c>
    </row>
    <row r="2989" spans="1:7" x14ac:dyDescent="0.2">
      <c r="A2989" s="3" t="s">
        <v>1040</v>
      </c>
      <c r="B2989" s="4">
        <v>45016</v>
      </c>
      <c r="C2989" s="3" t="s">
        <v>1178</v>
      </c>
      <c r="D2989" s="3" t="s">
        <v>1477</v>
      </c>
      <c r="E2989" s="3" t="s">
        <v>1478</v>
      </c>
      <c r="F2989" s="3">
        <v>-144.69999999999999</v>
      </c>
      <c r="G2989" s="3">
        <v>-144.69999999999999</v>
      </c>
    </row>
    <row r="2990" spans="1:7" x14ac:dyDescent="0.2">
      <c r="A2990" s="3" t="s">
        <v>1040</v>
      </c>
      <c r="B2990" s="4">
        <v>45016</v>
      </c>
      <c r="C2990" s="3" t="s">
        <v>1178</v>
      </c>
      <c r="D2990" s="3" t="s">
        <v>1291</v>
      </c>
      <c r="E2990" s="3" t="s">
        <v>1292</v>
      </c>
      <c r="F2990" s="3">
        <v>-6.81</v>
      </c>
      <c r="G2990" s="3">
        <v>-6.81</v>
      </c>
    </row>
    <row r="2991" spans="1:7" x14ac:dyDescent="0.2">
      <c r="A2991" s="3" t="s">
        <v>1037</v>
      </c>
      <c r="B2991" s="4">
        <v>45016</v>
      </c>
      <c r="C2991" s="3" t="s">
        <v>1178</v>
      </c>
      <c r="D2991" s="3" t="s">
        <v>1217</v>
      </c>
      <c r="E2991" s="3" t="s">
        <v>1218</v>
      </c>
      <c r="F2991" s="3">
        <v>-224306.87</v>
      </c>
      <c r="G2991" s="3">
        <v>-224306.87</v>
      </c>
    </row>
    <row r="2992" spans="1:7" x14ac:dyDescent="0.2">
      <c r="A2992" s="3" t="s">
        <v>1037</v>
      </c>
      <c r="B2992" s="4">
        <v>45016</v>
      </c>
      <c r="C2992" s="3" t="s">
        <v>1136</v>
      </c>
      <c r="D2992" s="3" t="s">
        <v>1137</v>
      </c>
      <c r="E2992" s="3" t="s">
        <v>1047</v>
      </c>
      <c r="F2992" s="3">
        <v>22554.76</v>
      </c>
      <c r="G2992" s="3">
        <v>22554.76</v>
      </c>
    </row>
    <row r="2993" spans="1:7" x14ac:dyDescent="0.2">
      <c r="A2993" s="3" t="s">
        <v>1042</v>
      </c>
      <c r="B2993" s="4">
        <v>45016</v>
      </c>
      <c r="C2993" s="3" t="s">
        <v>1136</v>
      </c>
      <c r="D2993" s="3" t="s">
        <v>1137</v>
      </c>
      <c r="E2993" s="3" t="s">
        <v>1047</v>
      </c>
      <c r="F2993" s="3">
        <v>24975</v>
      </c>
      <c r="G2993" s="3">
        <v>24975</v>
      </c>
    </row>
    <row r="2994" spans="1:7" x14ac:dyDescent="0.2">
      <c r="A2994" s="3" t="s">
        <v>1040</v>
      </c>
      <c r="B2994" s="4">
        <v>45016</v>
      </c>
      <c r="C2994" s="3" t="s">
        <v>1136</v>
      </c>
      <c r="D2994" s="3" t="s">
        <v>1616</v>
      </c>
      <c r="E2994" s="3" t="s">
        <v>1052</v>
      </c>
      <c r="F2994" s="3">
        <v>295</v>
      </c>
      <c r="G2994" s="3">
        <v>295</v>
      </c>
    </row>
    <row r="2995" spans="1:7" x14ac:dyDescent="0.2">
      <c r="A2995" s="3" t="s">
        <v>1040</v>
      </c>
      <c r="B2995" s="4">
        <v>45016</v>
      </c>
      <c r="C2995" s="3" t="s">
        <v>1136</v>
      </c>
      <c r="D2995" s="3" t="s">
        <v>1307</v>
      </c>
      <c r="E2995" s="3" t="s">
        <v>1055</v>
      </c>
      <c r="F2995" s="3">
        <v>712</v>
      </c>
      <c r="G2995" s="3">
        <v>712</v>
      </c>
    </row>
    <row r="2996" spans="1:7" x14ac:dyDescent="0.2">
      <c r="A2996" s="3" t="s">
        <v>1040</v>
      </c>
      <c r="B2996" s="4">
        <v>45016</v>
      </c>
      <c r="C2996" s="3" t="s">
        <v>1136</v>
      </c>
      <c r="D2996" s="3" t="s">
        <v>1163</v>
      </c>
      <c r="E2996" s="3" t="s">
        <v>1053</v>
      </c>
      <c r="F2996" s="3">
        <v>1931.46</v>
      </c>
      <c r="G2996" s="3">
        <v>1931.46</v>
      </c>
    </row>
    <row r="2997" spans="1:7" x14ac:dyDescent="0.2">
      <c r="A2997" s="3" t="s">
        <v>1037</v>
      </c>
      <c r="B2997" s="4">
        <v>45016</v>
      </c>
      <c r="C2997" s="3" t="s">
        <v>1136</v>
      </c>
      <c r="D2997" s="3" t="s">
        <v>1163</v>
      </c>
      <c r="E2997" s="3" t="s">
        <v>1053</v>
      </c>
      <c r="F2997" s="3">
        <v>582.98</v>
      </c>
      <c r="G2997" s="3">
        <v>582.98</v>
      </c>
    </row>
    <row r="2998" spans="1:7" x14ac:dyDescent="0.2">
      <c r="A2998" s="3" t="s">
        <v>1040</v>
      </c>
      <c r="B2998" s="4">
        <v>45016</v>
      </c>
      <c r="C2998" s="3" t="s">
        <v>1136</v>
      </c>
      <c r="D2998" s="3" t="s">
        <v>1308</v>
      </c>
      <c r="E2998" s="3" t="s">
        <v>1109</v>
      </c>
      <c r="F2998" s="3">
        <v>355.4</v>
      </c>
      <c r="G2998" s="3">
        <v>355.4</v>
      </c>
    </row>
    <row r="2999" spans="1:7" x14ac:dyDescent="0.2">
      <c r="A2999" s="3" t="s">
        <v>1040</v>
      </c>
      <c r="B2999" s="4">
        <v>45016</v>
      </c>
      <c r="C2999" s="3" t="s">
        <v>1136</v>
      </c>
      <c r="D2999" s="3" t="s">
        <v>1310</v>
      </c>
      <c r="E2999" s="3" t="s">
        <v>1048</v>
      </c>
      <c r="F2999" s="3">
        <v>1604.52</v>
      </c>
      <c r="G2999" s="3">
        <v>1604.52</v>
      </c>
    </row>
    <row r="3000" spans="1:7" x14ac:dyDescent="0.2">
      <c r="A3000" s="3" t="s">
        <v>1040</v>
      </c>
      <c r="B3000" s="4">
        <v>45016</v>
      </c>
      <c r="C3000" s="3" t="s">
        <v>1136</v>
      </c>
      <c r="D3000" s="3" t="s">
        <v>1472</v>
      </c>
      <c r="E3000" s="3" t="s">
        <v>1110</v>
      </c>
      <c r="F3000" s="3">
        <v>5177</v>
      </c>
      <c r="G3000" s="3">
        <v>5177</v>
      </c>
    </row>
    <row r="3001" spans="1:7" x14ac:dyDescent="0.2">
      <c r="A3001" s="3" t="s">
        <v>1037</v>
      </c>
      <c r="B3001" s="4">
        <v>45016</v>
      </c>
      <c r="C3001" s="3" t="s">
        <v>1136</v>
      </c>
      <c r="D3001" s="3" t="s">
        <v>1219</v>
      </c>
      <c r="E3001" s="3" t="s">
        <v>1063</v>
      </c>
      <c r="F3001" s="3">
        <v>109218.57</v>
      </c>
      <c r="G3001" s="3">
        <v>109218.57</v>
      </c>
    </row>
    <row r="3002" spans="1:7" x14ac:dyDescent="0.2">
      <c r="A3002" s="3" t="s">
        <v>1040</v>
      </c>
      <c r="B3002" s="4">
        <v>45016</v>
      </c>
      <c r="C3002" s="3" t="s">
        <v>1136</v>
      </c>
      <c r="D3002" s="3" t="s">
        <v>1316</v>
      </c>
      <c r="E3002" s="3" t="s">
        <v>1063</v>
      </c>
      <c r="F3002" s="3">
        <v>144016.70000000001</v>
      </c>
      <c r="G3002" s="3">
        <v>144016.70000000001</v>
      </c>
    </row>
    <row r="3003" spans="1:7" x14ac:dyDescent="0.2">
      <c r="A3003" s="3" t="s">
        <v>1040</v>
      </c>
      <c r="B3003" s="4">
        <v>45016</v>
      </c>
      <c r="C3003" s="3" t="s">
        <v>1136</v>
      </c>
      <c r="D3003" s="3" t="s">
        <v>1318</v>
      </c>
      <c r="E3003" s="3" t="s">
        <v>1083</v>
      </c>
      <c r="F3003" s="3">
        <v>3323.91</v>
      </c>
      <c r="G3003" s="3">
        <v>3323.91</v>
      </c>
    </row>
    <row r="3004" spans="1:7" x14ac:dyDescent="0.2">
      <c r="A3004" s="3" t="s">
        <v>1040</v>
      </c>
      <c r="B3004" s="4">
        <v>45016</v>
      </c>
      <c r="C3004" s="3" t="s">
        <v>1136</v>
      </c>
      <c r="D3004" s="3" t="s">
        <v>1319</v>
      </c>
      <c r="E3004" s="3" t="s">
        <v>1064</v>
      </c>
      <c r="F3004" s="3">
        <v>193.33</v>
      </c>
      <c r="G3004" s="3">
        <v>193.33</v>
      </c>
    </row>
    <row r="3005" spans="1:7" x14ac:dyDescent="0.2">
      <c r="A3005" s="3" t="s">
        <v>1040</v>
      </c>
      <c r="B3005" s="4">
        <v>45016</v>
      </c>
      <c r="C3005" s="3" t="s">
        <v>1136</v>
      </c>
      <c r="D3005" s="3" t="s">
        <v>1442</v>
      </c>
      <c r="E3005" s="3" t="s">
        <v>1082</v>
      </c>
      <c r="F3005" s="3">
        <v>547.67999999999995</v>
      </c>
      <c r="G3005" s="3">
        <v>547.67999999999995</v>
      </c>
    </row>
    <row r="3006" spans="1:7" x14ac:dyDescent="0.2">
      <c r="A3006" s="3" t="s">
        <v>1037</v>
      </c>
      <c r="B3006" s="4">
        <v>45016</v>
      </c>
      <c r="C3006" s="3" t="s">
        <v>1136</v>
      </c>
      <c r="D3006" s="3" t="s">
        <v>1197</v>
      </c>
      <c r="E3006" s="3" t="s">
        <v>1104</v>
      </c>
      <c r="F3006" s="3">
        <v>11216.13</v>
      </c>
      <c r="G3006" s="3">
        <v>11216.13</v>
      </c>
    </row>
    <row r="3007" spans="1:7" x14ac:dyDescent="0.2">
      <c r="A3007" s="3" t="s">
        <v>1040</v>
      </c>
      <c r="B3007" s="4">
        <v>45016</v>
      </c>
      <c r="C3007" s="3" t="s">
        <v>1136</v>
      </c>
      <c r="D3007" s="3" t="s">
        <v>1197</v>
      </c>
      <c r="E3007" s="3" t="s">
        <v>1074</v>
      </c>
      <c r="F3007" s="3">
        <v>7428.07</v>
      </c>
      <c r="G3007" s="3">
        <v>7428.07</v>
      </c>
    </row>
    <row r="3008" spans="1:7" x14ac:dyDescent="0.2">
      <c r="A3008" s="3" t="s">
        <v>1037</v>
      </c>
      <c r="B3008" s="4">
        <v>45016</v>
      </c>
      <c r="C3008" s="3" t="s">
        <v>1136</v>
      </c>
      <c r="D3008" s="3" t="s">
        <v>1198</v>
      </c>
      <c r="E3008" s="3" t="s">
        <v>1077</v>
      </c>
      <c r="F3008" s="3">
        <v>39349.03</v>
      </c>
      <c r="G3008" s="3">
        <v>39349.03</v>
      </c>
    </row>
    <row r="3009" spans="1:7" x14ac:dyDescent="0.2">
      <c r="A3009" s="3" t="s">
        <v>1037</v>
      </c>
      <c r="B3009" s="4">
        <v>45016</v>
      </c>
      <c r="C3009" s="3" t="s">
        <v>1136</v>
      </c>
      <c r="D3009" s="3" t="s">
        <v>1532</v>
      </c>
      <c r="E3009" s="3" t="s">
        <v>1069</v>
      </c>
      <c r="F3009" s="3">
        <v>10690.2</v>
      </c>
      <c r="G3009" s="3">
        <v>10690.2</v>
      </c>
    </row>
    <row r="3010" spans="1:7" x14ac:dyDescent="0.2">
      <c r="A3010" s="3" t="s">
        <v>1037</v>
      </c>
      <c r="B3010" s="4">
        <v>45016</v>
      </c>
      <c r="C3010" s="3" t="s">
        <v>1136</v>
      </c>
      <c r="D3010" s="3" t="s">
        <v>1631</v>
      </c>
      <c r="E3010" s="3" t="s">
        <v>1050</v>
      </c>
      <c r="F3010" s="3">
        <v>199.99</v>
      </c>
      <c r="G3010" s="3">
        <v>199.99</v>
      </c>
    </row>
    <row r="3011" spans="1:7" x14ac:dyDescent="0.2">
      <c r="A3011" s="3" t="s">
        <v>1040</v>
      </c>
      <c r="B3011" s="4">
        <v>45016</v>
      </c>
      <c r="C3011" s="3" t="s">
        <v>1136</v>
      </c>
      <c r="D3011" s="3" t="s">
        <v>1322</v>
      </c>
      <c r="E3011" s="3" t="s">
        <v>1046</v>
      </c>
      <c r="F3011" s="3">
        <v>1458.74</v>
      </c>
      <c r="G3011" s="3">
        <v>1458.74</v>
      </c>
    </row>
    <row r="3012" spans="1:7" x14ac:dyDescent="0.2">
      <c r="A3012" s="3" t="s">
        <v>1037</v>
      </c>
      <c r="B3012" s="4">
        <v>45016</v>
      </c>
      <c r="C3012" s="3" t="s">
        <v>1136</v>
      </c>
      <c r="D3012" s="3" t="s">
        <v>1424</v>
      </c>
      <c r="E3012" s="3" t="s">
        <v>1425</v>
      </c>
      <c r="F3012" s="3">
        <v>181.67</v>
      </c>
      <c r="G3012" s="3">
        <v>181.67</v>
      </c>
    </row>
    <row r="3013" spans="1:7" x14ac:dyDescent="0.2">
      <c r="A3013" s="3" t="s">
        <v>1037</v>
      </c>
      <c r="B3013" s="4">
        <v>45016</v>
      </c>
      <c r="C3013" s="3" t="s">
        <v>1136</v>
      </c>
      <c r="D3013" s="3" t="s">
        <v>1533</v>
      </c>
      <c r="E3013" s="3" t="s">
        <v>1534</v>
      </c>
      <c r="F3013" s="3">
        <v>63203.46</v>
      </c>
      <c r="G3013" s="3">
        <v>63203.46</v>
      </c>
    </row>
    <row r="3014" spans="1:7" x14ac:dyDescent="0.2">
      <c r="A3014" s="3" t="s">
        <v>1037</v>
      </c>
      <c r="B3014" s="4">
        <v>45016</v>
      </c>
      <c r="C3014" s="3" t="s">
        <v>1136</v>
      </c>
      <c r="D3014" s="3" t="s">
        <v>1535</v>
      </c>
      <c r="E3014" s="3" t="s">
        <v>1536</v>
      </c>
      <c r="F3014" s="3">
        <v>3561.64</v>
      </c>
      <c r="G3014" s="3">
        <v>3561.64</v>
      </c>
    </row>
    <row r="3015" spans="1:7" x14ac:dyDescent="0.2">
      <c r="A3015" s="3" t="s">
        <v>1037</v>
      </c>
      <c r="B3015" s="4">
        <v>45016</v>
      </c>
      <c r="C3015" s="3" t="s">
        <v>1136</v>
      </c>
      <c r="D3015" s="3" t="s">
        <v>1539</v>
      </c>
      <c r="E3015" s="3" t="s">
        <v>1540</v>
      </c>
      <c r="F3015" s="3">
        <v>40376.71</v>
      </c>
      <c r="G3015" s="3">
        <v>40376.71</v>
      </c>
    </row>
    <row r="3016" spans="1:7" x14ac:dyDescent="0.2">
      <c r="A3016" s="3" t="s">
        <v>1037</v>
      </c>
      <c r="B3016" s="4">
        <v>45016</v>
      </c>
      <c r="C3016" s="3" t="s">
        <v>1136</v>
      </c>
      <c r="D3016" s="3" t="s">
        <v>1541</v>
      </c>
      <c r="E3016" s="3" t="s">
        <v>1542</v>
      </c>
      <c r="F3016" s="3">
        <v>133335.60999999999</v>
      </c>
      <c r="G3016" s="3">
        <v>133335.60999999999</v>
      </c>
    </row>
    <row r="3017" spans="1:7" x14ac:dyDescent="0.2">
      <c r="A3017" s="3" t="s">
        <v>1037</v>
      </c>
      <c r="B3017" s="4">
        <v>45016</v>
      </c>
      <c r="C3017" s="3" t="s">
        <v>1136</v>
      </c>
      <c r="D3017" s="3" t="s">
        <v>1543</v>
      </c>
      <c r="E3017" s="3" t="s">
        <v>1544</v>
      </c>
      <c r="F3017" s="3">
        <v>1115603.3</v>
      </c>
      <c r="G3017" s="3">
        <v>1115603.3</v>
      </c>
    </row>
    <row r="3018" spans="1:7" x14ac:dyDescent="0.2">
      <c r="A3018" s="3" t="s">
        <v>1037</v>
      </c>
      <c r="B3018" s="4">
        <v>45016</v>
      </c>
      <c r="C3018" s="3" t="s">
        <v>1136</v>
      </c>
      <c r="D3018" s="3" t="s">
        <v>1221</v>
      </c>
      <c r="E3018" s="3" t="s">
        <v>1071</v>
      </c>
      <c r="F3018" s="3">
        <v>5169.95</v>
      </c>
      <c r="G3018" s="3">
        <v>5169.95</v>
      </c>
    </row>
    <row r="3019" spans="1:7" x14ac:dyDescent="0.2">
      <c r="A3019" s="3" t="s">
        <v>1040</v>
      </c>
      <c r="B3019" s="4">
        <v>45016</v>
      </c>
      <c r="C3019" s="3" t="s">
        <v>1136</v>
      </c>
      <c r="D3019" s="3" t="s">
        <v>1325</v>
      </c>
      <c r="E3019" s="3" t="s">
        <v>1125</v>
      </c>
      <c r="F3019" s="3">
        <v>5589.51</v>
      </c>
      <c r="G3019" s="3">
        <v>5589.51</v>
      </c>
    </row>
    <row r="3020" spans="1:7" x14ac:dyDescent="0.2">
      <c r="A3020" s="3" t="s">
        <v>1040</v>
      </c>
      <c r="B3020" s="4">
        <v>45016</v>
      </c>
      <c r="C3020" s="3" t="s">
        <v>1136</v>
      </c>
      <c r="D3020" s="3" t="s">
        <v>1169</v>
      </c>
      <c r="E3020" s="3" t="s">
        <v>1080</v>
      </c>
      <c r="F3020" s="3">
        <v>2299.13</v>
      </c>
      <c r="G3020" s="3">
        <v>2299.13</v>
      </c>
    </row>
    <row r="3021" spans="1:7" x14ac:dyDescent="0.2">
      <c r="A3021" s="3" t="s">
        <v>1040</v>
      </c>
      <c r="B3021" s="4">
        <v>45016</v>
      </c>
      <c r="C3021" s="3" t="s">
        <v>1136</v>
      </c>
      <c r="D3021" s="3" t="s">
        <v>1328</v>
      </c>
      <c r="E3021" s="3" t="s">
        <v>1066</v>
      </c>
      <c r="F3021" s="3">
        <v>1375.3</v>
      </c>
      <c r="G3021" s="3">
        <v>1375.3</v>
      </c>
    </row>
    <row r="3022" spans="1:7" x14ac:dyDescent="0.2">
      <c r="A3022" s="3" t="s">
        <v>1040</v>
      </c>
      <c r="B3022" s="4">
        <v>45016</v>
      </c>
      <c r="C3022" s="3" t="s">
        <v>1136</v>
      </c>
      <c r="D3022" s="3" t="s">
        <v>1329</v>
      </c>
      <c r="E3022" s="3" t="s">
        <v>1089</v>
      </c>
      <c r="F3022" s="3">
        <v>29600</v>
      </c>
      <c r="G3022" s="3">
        <v>29600</v>
      </c>
    </row>
    <row r="3023" spans="1:7" x14ac:dyDescent="0.2">
      <c r="A3023" s="3" t="s">
        <v>1040</v>
      </c>
      <c r="B3023" s="4">
        <v>45016</v>
      </c>
      <c r="C3023" s="3" t="s">
        <v>1136</v>
      </c>
      <c r="D3023" s="3" t="s">
        <v>1199</v>
      </c>
      <c r="E3023" s="3" t="s">
        <v>1051</v>
      </c>
      <c r="F3023" s="3">
        <v>843.6</v>
      </c>
      <c r="G3023" s="3">
        <v>843.6</v>
      </c>
    </row>
    <row r="3024" spans="1:7" x14ac:dyDescent="0.2">
      <c r="A3024" s="3" t="s">
        <v>1037</v>
      </c>
      <c r="B3024" s="4">
        <v>45016</v>
      </c>
      <c r="C3024" s="3" t="s">
        <v>1136</v>
      </c>
      <c r="D3024" s="3" t="s">
        <v>1199</v>
      </c>
      <c r="E3024" s="3" t="s">
        <v>1038</v>
      </c>
      <c r="F3024" s="3">
        <v>30819.25</v>
      </c>
      <c r="G3024" s="3">
        <v>30819.25</v>
      </c>
    </row>
    <row r="3025" spans="1:7" x14ac:dyDescent="0.2">
      <c r="A3025" s="3" t="s">
        <v>1040</v>
      </c>
      <c r="B3025" s="4">
        <v>45016</v>
      </c>
      <c r="C3025" s="3" t="s">
        <v>1136</v>
      </c>
      <c r="D3025" s="3" t="s">
        <v>1222</v>
      </c>
      <c r="E3025" s="3" t="s">
        <v>1043</v>
      </c>
      <c r="F3025" s="3">
        <v>6352.8</v>
      </c>
      <c r="G3025" s="3">
        <v>6352.8</v>
      </c>
    </row>
    <row r="3026" spans="1:7" x14ac:dyDescent="0.2">
      <c r="A3026" s="3" t="s">
        <v>1040</v>
      </c>
      <c r="B3026" s="4">
        <v>45016</v>
      </c>
      <c r="C3026" s="3" t="s">
        <v>1136</v>
      </c>
      <c r="D3026" s="3" t="s">
        <v>1330</v>
      </c>
      <c r="E3026" s="3" t="s">
        <v>1091</v>
      </c>
      <c r="F3026" s="3">
        <v>311179.65999999997</v>
      </c>
      <c r="G3026" s="3">
        <v>311179.65999999997</v>
      </c>
    </row>
    <row r="3027" spans="1:7" x14ac:dyDescent="0.2">
      <c r="A3027" s="3" t="s">
        <v>1040</v>
      </c>
      <c r="B3027" s="4">
        <v>45016</v>
      </c>
      <c r="C3027" s="3" t="s">
        <v>1136</v>
      </c>
      <c r="D3027" s="3" t="s">
        <v>1479</v>
      </c>
      <c r="E3027" s="3" t="s">
        <v>1072</v>
      </c>
      <c r="F3027" s="3">
        <v>177.33</v>
      </c>
      <c r="G3027" s="3">
        <v>177.33</v>
      </c>
    </row>
    <row r="3028" spans="1:7" x14ac:dyDescent="0.2">
      <c r="A3028" s="3" t="s">
        <v>1040</v>
      </c>
      <c r="B3028" s="4">
        <v>45016</v>
      </c>
      <c r="C3028" s="3" t="s">
        <v>1136</v>
      </c>
      <c r="D3028" s="3" t="s">
        <v>1334</v>
      </c>
      <c r="E3028" s="3" t="s">
        <v>1112</v>
      </c>
      <c r="F3028" s="3">
        <v>833.91</v>
      </c>
      <c r="G3028" s="3">
        <v>833.91</v>
      </c>
    </row>
    <row r="3029" spans="1:7" x14ac:dyDescent="0.2">
      <c r="A3029" s="3" t="s">
        <v>1037</v>
      </c>
      <c r="B3029" s="4">
        <v>45016</v>
      </c>
      <c r="C3029" s="3" t="s">
        <v>1136</v>
      </c>
      <c r="D3029" s="3" t="s">
        <v>1181</v>
      </c>
      <c r="E3029" s="3" t="s">
        <v>1118</v>
      </c>
      <c r="F3029" s="3">
        <v>328.38</v>
      </c>
      <c r="G3029" s="3">
        <v>328.38</v>
      </c>
    </row>
    <row r="3030" spans="1:7" x14ac:dyDescent="0.2">
      <c r="A3030" s="3" t="s">
        <v>1040</v>
      </c>
      <c r="B3030" s="4">
        <v>45016</v>
      </c>
      <c r="C3030" s="3" t="s">
        <v>1136</v>
      </c>
      <c r="D3030" s="3" t="s">
        <v>1338</v>
      </c>
      <c r="E3030" s="3" t="s">
        <v>1097</v>
      </c>
      <c r="F3030" s="3">
        <v>747</v>
      </c>
      <c r="G3030" s="3">
        <v>747</v>
      </c>
    </row>
    <row r="3031" spans="1:7" x14ac:dyDescent="0.2">
      <c r="A3031" s="3" t="s">
        <v>1040</v>
      </c>
      <c r="B3031" s="4">
        <v>45016</v>
      </c>
      <c r="C3031" s="3" t="s">
        <v>1136</v>
      </c>
      <c r="D3031" s="3" t="s">
        <v>1339</v>
      </c>
      <c r="E3031" s="3" t="s">
        <v>1061</v>
      </c>
      <c r="F3031" s="3">
        <v>10825.49</v>
      </c>
      <c r="G3031" s="3">
        <v>10825.49</v>
      </c>
    </row>
    <row r="3032" spans="1:7" x14ac:dyDescent="0.2">
      <c r="A3032" s="3" t="s">
        <v>1040</v>
      </c>
      <c r="B3032" s="4">
        <v>45016</v>
      </c>
      <c r="C3032" s="3" t="s">
        <v>1136</v>
      </c>
      <c r="D3032" s="3" t="s">
        <v>1340</v>
      </c>
      <c r="E3032" s="3" t="s">
        <v>1126</v>
      </c>
      <c r="F3032" s="3">
        <v>600</v>
      </c>
      <c r="G3032" s="3">
        <v>600</v>
      </c>
    </row>
    <row r="3033" spans="1:7" x14ac:dyDescent="0.2">
      <c r="A3033" s="3" t="s">
        <v>1040</v>
      </c>
      <c r="B3033" s="4">
        <v>45016</v>
      </c>
      <c r="C3033" s="3" t="s">
        <v>1136</v>
      </c>
      <c r="D3033" s="3" t="s">
        <v>1341</v>
      </c>
      <c r="E3033" s="3" t="s">
        <v>1060</v>
      </c>
      <c r="F3033" s="3">
        <v>605</v>
      </c>
      <c r="G3033" s="3">
        <v>605</v>
      </c>
    </row>
    <row r="3034" spans="1:7" x14ac:dyDescent="0.2">
      <c r="A3034" s="3" t="s">
        <v>1037</v>
      </c>
      <c r="B3034" s="4">
        <v>45016</v>
      </c>
      <c r="C3034" s="3" t="s">
        <v>1136</v>
      </c>
      <c r="D3034" s="3" t="s">
        <v>1200</v>
      </c>
      <c r="E3034" s="3" t="s">
        <v>1073</v>
      </c>
      <c r="F3034" s="3">
        <v>600</v>
      </c>
      <c r="G3034" s="3">
        <v>600</v>
      </c>
    </row>
    <row r="3035" spans="1:7" x14ac:dyDescent="0.2">
      <c r="A3035" s="3" t="s">
        <v>1042</v>
      </c>
      <c r="B3035" s="4">
        <v>45016</v>
      </c>
      <c r="C3035" s="3" t="s">
        <v>1136</v>
      </c>
      <c r="D3035" s="3" t="s">
        <v>1200</v>
      </c>
      <c r="E3035" s="3" t="s">
        <v>1073</v>
      </c>
      <c r="F3035" s="3">
        <v>600</v>
      </c>
      <c r="G3035" s="3">
        <v>600</v>
      </c>
    </row>
    <row r="3036" spans="1:7" x14ac:dyDescent="0.2">
      <c r="A3036" s="3" t="s">
        <v>1040</v>
      </c>
      <c r="B3036" s="4">
        <v>45016</v>
      </c>
      <c r="C3036" s="3" t="s">
        <v>1136</v>
      </c>
      <c r="D3036" s="3" t="s">
        <v>1346</v>
      </c>
      <c r="E3036" s="3" t="s">
        <v>1111</v>
      </c>
      <c r="F3036" s="3">
        <v>75818.38</v>
      </c>
      <c r="G3036" s="3">
        <v>75818.38</v>
      </c>
    </row>
    <row r="3037" spans="1:7" x14ac:dyDescent="0.2">
      <c r="A3037" s="3" t="s">
        <v>1040</v>
      </c>
      <c r="B3037" s="4">
        <v>45016</v>
      </c>
      <c r="C3037" s="3" t="s">
        <v>1136</v>
      </c>
      <c r="D3037" s="3" t="s">
        <v>1347</v>
      </c>
      <c r="E3037" s="3" t="s">
        <v>1075</v>
      </c>
      <c r="F3037" s="3">
        <v>3744.13</v>
      </c>
      <c r="G3037" s="3">
        <v>3744.13</v>
      </c>
    </row>
    <row r="3038" spans="1:7" x14ac:dyDescent="0.2">
      <c r="A3038" s="3" t="s">
        <v>1040</v>
      </c>
      <c r="B3038" s="4">
        <v>45016</v>
      </c>
      <c r="C3038" s="3" t="s">
        <v>1136</v>
      </c>
      <c r="D3038" s="3" t="s">
        <v>1348</v>
      </c>
      <c r="E3038" s="3" t="s">
        <v>1093</v>
      </c>
      <c r="F3038" s="3">
        <v>1920.62</v>
      </c>
      <c r="G3038" s="3">
        <v>1920.62</v>
      </c>
    </row>
    <row r="3039" spans="1:7" x14ac:dyDescent="0.2">
      <c r="A3039" s="3" t="s">
        <v>1040</v>
      </c>
      <c r="B3039" s="4">
        <v>45016</v>
      </c>
      <c r="C3039" s="3" t="s">
        <v>1136</v>
      </c>
      <c r="D3039" s="3" t="s">
        <v>1349</v>
      </c>
      <c r="E3039" s="3" t="s">
        <v>1098</v>
      </c>
      <c r="F3039" s="3">
        <v>1920.62</v>
      </c>
      <c r="G3039" s="3">
        <v>1920.62</v>
      </c>
    </row>
    <row r="3040" spans="1:7" x14ac:dyDescent="0.2">
      <c r="A3040" s="3" t="s">
        <v>1040</v>
      </c>
      <c r="B3040" s="4">
        <v>45016</v>
      </c>
      <c r="C3040" s="3" t="s">
        <v>1136</v>
      </c>
      <c r="D3040" s="3" t="s">
        <v>1426</v>
      </c>
      <c r="E3040" s="3" t="s">
        <v>1081</v>
      </c>
      <c r="F3040" s="3">
        <v>5034</v>
      </c>
      <c r="G3040" s="3">
        <v>5034</v>
      </c>
    </row>
    <row r="3041" spans="1:7" x14ac:dyDescent="0.2">
      <c r="A3041" s="3" t="s">
        <v>1040</v>
      </c>
      <c r="B3041" s="4">
        <v>45016</v>
      </c>
      <c r="C3041" s="3" t="s">
        <v>1136</v>
      </c>
      <c r="D3041" s="3" t="s">
        <v>1427</v>
      </c>
      <c r="E3041" s="3" t="s">
        <v>1107</v>
      </c>
      <c r="F3041" s="3">
        <v>1775.25</v>
      </c>
      <c r="G3041" s="3">
        <v>1775.25</v>
      </c>
    </row>
    <row r="3042" spans="1:7" x14ac:dyDescent="0.2">
      <c r="A3042" s="3" t="s">
        <v>1037</v>
      </c>
      <c r="B3042" s="4">
        <v>45016</v>
      </c>
      <c r="C3042" s="3" t="s">
        <v>1140</v>
      </c>
      <c r="D3042" s="3" t="s">
        <v>1141</v>
      </c>
      <c r="E3042" s="3" t="s">
        <v>1142</v>
      </c>
      <c r="F3042" s="3">
        <v>0</v>
      </c>
      <c r="G3042" s="3">
        <v>-100</v>
      </c>
    </row>
    <row r="3043" spans="1:7" x14ac:dyDescent="0.2">
      <c r="A3043" s="3" t="s">
        <v>1040</v>
      </c>
      <c r="B3043" s="4">
        <v>45016</v>
      </c>
      <c r="C3043" s="3" t="s">
        <v>1140</v>
      </c>
      <c r="D3043" s="3" t="s">
        <v>1350</v>
      </c>
      <c r="E3043" s="3" t="s">
        <v>1351</v>
      </c>
      <c r="F3043" s="3">
        <v>0</v>
      </c>
      <c r="G3043" s="3">
        <v>-120</v>
      </c>
    </row>
    <row r="3044" spans="1:7" x14ac:dyDescent="0.2">
      <c r="A3044" s="3" t="s">
        <v>1040</v>
      </c>
      <c r="B3044" s="4">
        <v>45016</v>
      </c>
      <c r="C3044" s="3" t="s">
        <v>1140</v>
      </c>
      <c r="D3044" s="3" t="s">
        <v>1352</v>
      </c>
      <c r="E3044" s="3" t="s">
        <v>1353</v>
      </c>
      <c r="F3044" s="3">
        <v>0</v>
      </c>
      <c r="G3044" s="3">
        <v>-296075.58</v>
      </c>
    </row>
    <row r="3045" spans="1:7" x14ac:dyDescent="0.2">
      <c r="A3045" s="3" t="s">
        <v>1037</v>
      </c>
      <c r="B3045" s="4">
        <v>45016</v>
      </c>
      <c r="C3045" s="3" t="s">
        <v>1140</v>
      </c>
      <c r="D3045" s="3" t="s">
        <v>1352</v>
      </c>
      <c r="E3045" s="3" t="s">
        <v>1353</v>
      </c>
      <c r="F3045" s="3">
        <v>0</v>
      </c>
      <c r="G3045" s="3">
        <v>-17843179.579999998</v>
      </c>
    </row>
    <row r="3046" spans="1:7" x14ac:dyDescent="0.2">
      <c r="A3046" s="3" t="s">
        <v>1042</v>
      </c>
      <c r="B3046" s="4">
        <v>45016</v>
      </c>
      <c r="C3046" s="3" t="s">
        <v>1140</v>
      </c>
      <c r="D3046" s="3" t="s">
        <v>1352</v>
      </c>
      <c r="E3046" s="3" t="s">
        <v>1353</v>
      </c>
      <c r="F3046" s="3">
        <v>0</v>
      </c>
      <c r="G3046" s="3">
        <v>70398.12</v>
      </c>
    </row>
    <row r="3047" spans="1:7" x14ac:dyDescent="0.2">
      <c r="A3047" s="3" t="s">
        <v>1037</v>
      </c>
      <c r="B3047" s="4">
        <v>45016</v>
      </c>
      <c r="C3047" s="3" t="s">
        <v>1148</v>
      </c>
      <c r="D3047" s="3" t="s">
        <v>1209</v>
      </c>
      <c r="E3047" s="3" t="s">
        <v>1210</v>
      </c>
      <c r="F3047" s="3">
        <v>0</v>
      </c>
      <c r="G3047" s="3">
        <v>17562360.850000001</v>
      </c>
    </row>
    <row r="3048" spans="1:7" x14ac:dyDescent="0.2">
      <c r="A3048" s="3" t="s">
        <v>1040</v>
      </c>
      <c r="B3048" s="4">
        <v>45016</v>
      </c>
      <c r="C3048" s="3" t="s">
        <v>1148</v>
      </c>
      <c r="D3048" s="3" t="s">
        <v>1451</v>
      </c>
      <c r="E3048" s="3" t="s">
        <v>1145</v>
      </c>
      <c r="F3048" s="3">
        <v>185000</v>
      </c>
      <c r="G3048" s="3">
        <v>185000</v>
      </c>
    </row>
    <row r="3049" spans="1:7" x14ac:dyDescent="0.2">
      <c r="A3049" s="3" t="s">
        <v>1040</v>
      </c>
      <c r="B3049" s="4">
        <v>45016</v>
      </c>
      <c r="C3049" s="3" t="s">
        <v>1148</v>
      </c>
      <c r="D3049" s="3" t="s">
        <v>1356</v>
      </c>
      <c r="E3049" s="3" t="s">
        <v>1357</v>
      </c>
      <c r="F3049" s="3">
        <v>0</v>
      </c>
      <c r="G3049" s="3">
        <v>-4342.5</v>
      </c>
    </row>
    <row r="3050" spans="1:7" x14ac:dyDescent="0.2">
      <c r="A3050" s="3" t="s">
        <v>1040</v>
      </c>
      <c r="B3050" s="4">
        <v>45016</v>
      </c>
      <c r="C3050" s="3" t="s">
        <v>1148</v>
      </c>
      <c r="D3050" s="3" t="s">
        <v>1358</v>
      </c>
      <c r="E3050" s="3" t="s">
        <v>1359</v>
      </c>
      <c r="F3050" s="3">
        <v>0</v>
      </c>
      <c r="G3050" s="3">
        <v>-361000</v>
      </c>
    </row>
    <row r="3051" spans="1:7" x14ac:dyDescent="0.2">
      <c r="A3051" s="3" t="s">
        <v>1040</v>
      </c>
      <c r="B3051" s="4">
        <v>45016</v>
      </c>
      <c r="C3051" s="3" t="s">
        <v>1148</v>
      </c>
      <c r="D3051" s="3" t="s">
        <v>1360</v>
      </c>
      <c r="E3051" s="3" t="s">
        <v>1361</v>
      </c>
      <c r="F3051" s="3">
        <v>0</v>
      </c>
      <c r="G3051" s="3">
        <v>4342.5</v>
      </c>
    </row>
    <row r="3052" spans="1:7" x14ac:dyDescent="0.2">
      <c r="A3052" s="3" t="s">
        <v>1040</v>
      </c>
      <c r="B3052" s="4">
        <v>45016</v>
      </c>
      <c r="C3052" s="3" t="s">
        <v>1148</v>
      </c>
      <c r="D3052" s="3" t="s">
        <v>1362</v>
      </c>
      <c r="E3052" s="3" t="s">
        <v>1224</v>
      </c>
      <c r="F3052" s="3">
        <v>600</v>
      </c>
      <c r="G3052" s="3">
        <v>600</v>
      </c>
    </row>
    <row r="3053" spans="1:7" x14ac:dyDescent="0.2">
      <c r="A3053" s="3" t="s">
        <v>1040</v>
      </c>
      <c r="B3053" s="4">
        <v>45016</v>
      </c>
      <c r="C3053" s="3" t="s">
        <v>1148</v>
      </c>
      <c r="D3053" s="3" t="s">
        <v>1363</v>
      </c>
      <c r="E3053" s="3" t="s">
        <v>1364</v>
      </c>
      <c r="F3053" s="3">
        <v>-551691.82999999996</v>
      </c>
      <c r="G3053" s="3">
        <v>-10376940.42</v>
      </c>
    </row>
    <row r="3054" spans="1:7" x14ac:dyDescent="0.2">
      <c r="A3054" s="3" t="s">
        <v>1040</v>
      </c>
      <c r="B3054" s="4">
        <v>45016</v>
      </c>
      <c r="C3054" s="3" t="s">
        <v>1148</v>
      </c>
      <c r="D3054" s="3" t="s">
        <v>1365</v>
      </c>
      <c r="E3054" s="3" t="s">
        <v>1366</v>
      </c>
      <c r="F3054" s="3">
        <v>600</v>
      </c>
      <c r="G3054" s="3">
        <v>600</v>
      </c>
    </row>
    <row r="3055" spans="1:7" x14ac:dyDescent="0.2">
      <c r="A3055" s="3" t="s">
        <v>1040</v>
      </c>
      <c r="B3055" s="4">
        <v>45016</v>
      </c>
      <c r="C3055" s="3" t="s">
        <v>1148</v>
      </c>
      <c r="D3055" s="3" t="s">
        <v>1480</v>
      </c>
      <c r="E3055" s="3" t="s">
        <v>1481</v>
      </c>
      <c r="F3055" s="3">
        <v>1505000</v>
      </c>
      <c r="G3055" s="3">
        <v>14835187.4</v>
      </c>
    </row>
    <row r="3056" spans="1:7" x14ac:dyDescent="0.2">
      <c r="A3056" s="3" t="s">
        <v>1040</v>
      </c>
      <c r="B3056" s="4">
        <v>45016</v>
      </c>
      <c r="C3056" s="3" t="s">
        <v>1148</v>
      </c>
      <c r="D3056" s="3" t="s">
        <v>1367</v>
      </c>
      <c r="E3056" s="3" t="s">
        <v>1368</v>
      </c>
      <c r="F3056" s="3">
        <v>0</v>
      </c>
      <c r="G3056" s="3">
        <v>-120000</v>
      </c>
    </row>
    <row r="3057" spans="1:7" x14ac:dyDescent="0.2">
      <c r="A3057" s="3" t="s">
        <v>1042</v>
      </c>
      <c r="B3057" s="4">
        <v>45016</v>
      </c>
      <c r="C3057" s="3" t="s">
        <v>1143</v>
      </c>
      <c r="D3057" s="3" t="s">
        <v>1460</v>
      </c>
      <c r="E3057" s="3" t="s">
        <v>1461</v>
      </c>
      <c r="F3057" s="3">
        <v>-8792977.0700000003</v>
      </c>
      <c r="G3057" s="3">
        <v>-19357848.57</v>
      </c>
    </row>
    <row r="3058" spans="1:7" x14ac:dyDescent="0.2">
      <c r="A3058" s="3" t="s">
        <v>1037</v>
      </c>
      <c r="B3058" s="4">
        <v>45016</v>
      </c>
      <c r="C3058" s="3" t="s">
        <v>1143</v>
      </c>
      <c r="D3058" s="3" t="s">
        <v>1146</v>
      </c>
      <c r="E3058" s="3" t="s">
        <v>1147</v>
      </c>
      <c r="F3058" s="3">
        <v>551691.82999999996</v>
      </c>
      <c r="G3058" s="3">
        <v>10376940.42</v>
      </c>
    </row>
    <row r="3059" spans="1:7" x14ac:dyDescent="0.2">
      <c r="A3059" s="3" t="s">
        <v>1037</v>
      </c>
      <c r="B3059" s="4">
        <v>45016</v>
      </c>
      <c r="C3059" s="3" t="s">
        <v>1143</v>
      </c>
      <c r="D3059" s="3" t="s">
        <v>1201</v>
      </c>
      <c r="E3059" s="3" t="s">
        <v>1202</v>
      </c>
      <c r="F3059" s="3">
        <v>2155000</v>
      </c>
      <c r="G3059" s="3">
        <v>2703000</v>
      </c>
    </row>
    <row r="3060" spans="1:7" x14ac:dyDescent="0.2">
      <c r="A3060" s="3" t="s">
        <v>1037</v>
      </c>
      <c r="B3060" s="4">
        <v>45016</v>
      </c>
      <c r="C3060" s="3" t="s">
        <v>1143</v>
      </c>
      <c r="D3060" s="3" t="s">
        <v>1462</v>
      </c>
      <c r="E3060" s="3" t="s">
        <v>1463</v>
      </c>
      <c r="F3060" s="3">
        <v>8792977.0700000003</v>
      </c>
      <c r="G3060" s="3">
        <v>19357848.57</v>
      </c>
    </row>
    <row r="3061" spans="1:7" x14ac:dyDescent="0.2">
      <c r="A3061" s="3" t="s">
        <v>1037</v>
      </c>
      <c r="B3061" s="4">
        <v>45016</v>
      </c>
      <c r="C3061" s="3" t="s">
        <v>1143</v>
      </c>
      <c r="D3061" s="3" t="s">
        <v>1484</v>
      </c>
      <c r="E3061" s="3" t="s">
        <v>1368</v>
      </c>
      <c r="F3061" s="3">
        <v>41000</v>
      </c>
      <c r="G3061" s="3">
        <v>41000</v>
      </c>
    </row>
    <row r="3062" spans="1:7" x14ac:dyDescent="0.2">
      <c r="A3062" s="3" t="s">
        <v>1040</v>
      </c>
      <c r="B3062" s="4">
        <v>45016</v>
      </c>
      <c r="C3062" s="3" t="s">
        <v>1148</v>
      </c>
      <c r="D3062" s="3" t="s">
        <v>1377</v>
      </c>
      <c r="E3062" s="3" t="s">
        <v>1378</v>
      </c>
      <c r="F3062" s="3">
        <v>0</v>
      </c>
      <c r="G3062" s="3">
        <v>216064.1</v>
      </c>
    </row>
    <row r="3063" spans="1:7" x14ac:dyDescent="0.2">
      <c r="A3063" s="3" t="s">
        <v>1040</v>
      </c>
      <c r="B3063" s="4">
        <v>45016</v>
      </c>
      <c r="C3063" s="3" t="s">
        <v>1148</v>
      </c>
      <c r="D3063" s="3" t="s">
        <v>1379</v>
      </c>
      <c r="E3063" s="3" t="s">
        <v>1380</v>
      </c>
      <c r="F3063" s="3">
        <v>0</v>
      </c>
      <c r="G3063" s="3">
        <v>-216063.1</v>
      </c>
    </row>
    <row r="3064" spans="1:7" x14ac:dyDescent="0.2">
      <c r="A3064" s="3" t="s">
        <v>1040</v>
      </c>
      <c r="B3064" s="4">
        <v>45016</v>
      </c>
      <c r="C3064" s="3" t="s">
        <v>1148</v>
      </c>
      <c r="D3064" s="3" t="s">
        <v>1381</v>
      </c>
      <c r="E3064" s="3" t="s">
        <v>1382</v>
      </c>
      <c r="F3064" s="3">
        <v>41690.22</v>
      </c>
      <c r="G3064" s="3">
        <v>133790.35</v>
      </c>
    </row>
    <row r="3065" spans="1:7" x14ac:dyDescent="0.2">
      <c r="A3065" s="3" t="s">
        <v>1040</v>
      </c>
      <c r="B3065" s="4">
        <v>45016</v>
      </c>
      <c r="C3065" s="3" t="s">
        <v>1148</v>
      </c>
      <c r="D3065" s="3" t="s">
        <v>1383</v>
      </c>
      <c r="E3065" s="3" t="s">
        <v>1384</v>
      </c>
      <c r="F3065" s="3">
        <v>-3323.91</v>
      </c>
      <c r="G3065" s="3">
        <v>-46246.9</v>
      </c>
    </row>
    <row r="3066" spans="1:7" x14ac:dyDescent="0.2">
      <c r="A3066" s="3" t="s">
        <v>1040</v>
      </c>
      <c r="B3066" s="4">
        <v>45016</v>
      </c>
      <c r="C3066" s="3" t="s">
        <v>1148</v>
      </c>
      <c r="D3066" s="3" t="s">
        <v>1430</v>
      </c>
      <c r="E3066" s="3" t="s">
        <v>1431</v>
      </c>
      <c r="F3066" s="3">
        <v>0</v>
      </c>
      <c r="G3066" s="3">
        <v>37955.300000000003</v>
      </c>
    </row>
    <row r="3067" spans="1:7" x14ac:dyDescent="0.2">
      <c r="A3067" s="3" t="s">
        <v>1040</v>
      </c>
      <c r="B3067" s="4">
        <v>45016</v>
      </c>
      <c r="C3067" s="3" t="s">
        <v>1148</v>
      </c>
      <c r="D3067" s="3" t="s">
        <v>1452</v>
      </c>
      <c r="E3067" s="3" t="s">
        <v>1453</v>
      </c>
      <c r="F3067" s="3">
        <v>-547.67999999999995</v>
      </c>
      <c r="G3067" s="3">
        <v>-6442.23</v>
      </c>
    </row>
    <row r="3068" spans="1:7" x14ac:dyDescent="0.2">
      <c r="A3068" s="3" t="s">
        <v>1040</v>
      </c>
      <c r="B3068" s="4">
        <v>45016</v>
      </c>
      <c r="C3068" s="3" t="s">
        <v>1148</v>
      </c>
      <c r="D3068" s="3" t="s">
        <v>1385</v>
      </c>
      <c r="E3068" s="3" t="s">
        <v>1386</v>
      </c>
      <c r="F3068" s="3">
        <v>0</v>
      </c>
      <c r="G3068" s="3">
        <v>11600</v>
      </c>
    </row>
    <row r="3069" spans="1:7" x14ac:dyDescent="0.2">
      <c r="A3069" s="3" t="s">
        <v>1040</v>
      </c>
      <c r="B3069" s="4">
        <v>45016</v>
      </c>
      <c r="C3069" s="3" t="s">
        <v>1148</v>
      </c>
      <c r="D3069" s="3" t="s">
        <v>1387</v>
      </c>
      <c r="E3069" s="3" t="s">
        <v>1388</v>
      </c>
      <c r="F3069" s="3">
        <v>-193.33</v>
      </c>
      <c r="G3069" s="3">
        <v>-3318.89</v>
      </c>
    </row>
    <row r="3070" spans="1:7" x14ac:dyDescent="0.2">
      <c r="A3070" s="3" t="s">
        <v>1037</v>
      </c>
      <c r="B3070" s="4">
        <v>45016</v>
      </c>
      <c r="C3070" s="3" t="s">
        <v>1148</v>
      </c>
      <c r="D3070" s="3" t="s">
        <v>1389</v>
      </c>
      <c r="E3070" s="3" t="s">
        <v>1390</v>
      </c>
      <c r="F3070" s="3">
        <v>0</v>
      </c>
      <c r="G3070" s="3">
        <v>874505.75</v>
      </c>
    </row>
    <row r="3071" spans="1:7" x14ac:dyDescent="0.2">
      <c r="A3071" s="3" t="s">
        <v>1042</v>
      </c>
      <c r="B3071" s="4">
        <v>45016</v>
      </c>
      <c r="C3071" s="3" t="s">
        <v>1148</v>
      </c>
      <c r="D3071" s="3" t="s">
        <v>1389</v>
      </c>
      <c r="E3071" s="3" t="s">
        <v>1501</v>
      </c>
      <c r="F3071" s="3">
        <v>0</v>
      </c>
      <c r="G3071" s="3">
        <v>439254.75</v>
      </c>
    </row>
    <row r="3072" spans="1:7" x14ac:dyDescent="0.2">
      <c r="A3072" s="3" t="s">
        <v>1037</v>
      </c>
      <c r="B3072" s="4">
        <v>45016</v>
      </c>
      <c r="C3072" s="3" t="s">
        <v>1148</v>
      </c>
      <c r="D3072" s="3" t="s">
        <v>1182</v>
      </c>
      <c r="E3072" s="3" t="s">
        <v>1183</v>
      </c>
      <c r="F3072" s="3">
        <v>0</v>
      </c>
      <c r="G3072" s="3">
        <v>26200000</v>
      </c>
    </row>
    <row r="3073" spans="1:7" x14ac:dyDescent="0.2">
      <c r="A3073" s="3" t="s">
        <v>1037</v>
      </c>
      <c r="B3073" s="4">
        <v>45016</v>
      </c>
      <c r="C3073" s="3" t="s">
        <v>1148</v>
      </c>
      <c r="D3073" s="3" t="s">
        <v>1184</v>
      </c>
      <c r="E3073" s="3" t="s">
        <v>1185</v>
      </c>
      <c r="F3073" s="3">
        <v>0</v>
      </c>
      <c r="G3073" s="3">
        <v>68427</v>
      </c>
    </row>
    <row r="3074" spans="1:7" x14ac:dyDescent="0.2">
      <c r="A3074" s="3" t="s">
        <v>1037</v>
      </c>
      <c r="B3074" s="4">
        <v>45016</v>
      </c>
      <c r="C3074" s="3" t="s">
        <v>1148</v>
      </c>
      <c r="D3074" s="3" t="s">
        <v>1186</v>
      </c>
      <c r="E3074" s="3" t="s">
        <v>1187</v>
      </c>
      <c r="F3074" s="3">
        <v>0</v>
      </c>
      <c r="G3074" s="3">
        <v>103812</v>
      </c>
    </row>
    <row r="3075" spans="1:7" x14ac:dyDescent="0.2">
      <c r="A3075" s="3" t="s">
        <v>1037</v>
      </c>
      <c r="B3075" s="4">
        <v>45016</v>
      </c>
      <c r="C3075" s="3" t="s">
        <v>1148</v>
      </c>
      <c r="D3075" s="3" t="s">
        <v>1165</v>
      </c>
      <c r="E3075" s="3" t="s">
        <v>1166</v>
      </c>
      <c r="F3075" s="3">
        <v>0</v>
      </c>
      <c r="G3075" s="3">
        <v>314087</v>
      </c>
    </row>
    <row r="3076" spans="1:7" x14ac:dyDescent="0.2">
      <c r="A3076" s="3" t="s">
        <v>1042</v>
      </c>
      <c r="B3076" s="4">
        <v>45016</v>
      </c>
      <c r="C3076" s="3" t="s">
        <v>1148</v>
      </c>
      <c r="D3076" s="3" t="s">
        <v>1165</v>
      </c>
      <c r="E3076" s="3" t="s">
        <v>1518</v>
      </c>
      <c r="F3076" s="3">
        <v>0</v>
      </c>
      <c r="G3076" s="3">
        <v>24400</v>
      </c>
    </row>
    <row r="3077" spans="1:7" x14ac:dyDescent="0.2">
      <c r="A3077" s="3" t="s">
        <v>1037</v>
      </c>
      <c r="B3077" s="4">
        <v>45016</v>
      </c>
      <c r="C3077" s="3" t="s">
        <v>1148</v>
      </c>
      <c r="D3077" s="3" t="s">
        <v>1464</v>
      </c>
      <c r="E3077" s="3" t="s">
        <v>1465</v>
      </c>
      <c r="F3077" s="3">
        <v>1500</v>
      </c>
      <c r="G3077" s="3">
        <v>138000</v>
      </c>
    </row>
    <row r="3078" spans="1:7" x14ac:dyDescent="0.2">
      <c r="A3078" s="3" t="s">
        <v>1037</v>
      </c>
      <c r="B3078" s="4">
        <v>45016</v>
      </c>
      <c r="C3078" s="3" t="s">
        <v>1148</v>
      </c>
      <c r="D3078" s="3" t="s">
        <v>1149</v>
      </c>
      <c r="E3078" s="3" t="s">
        <v>1150</v>
      </c>
      <c r="F3078" s="3">
        <v>0</v>
      </c>
      <c r="G3078" s="3">
        <v>8557641.8000000007</v>
      </c>
    </row>
    <row r="3079" spans="1:7" x14ac:dyDescent="0.2">
      <c r="A3079" s="3" t="s">
        <v>1037</v>
      </c>
      <c r="B3079" s="4">
        <v>45016</v>
      </c>
      <c r="C3079" s="3" t="s">
        <v>1148</v>
      </c>
      <c r="D3079" s="3" t="s">
        <v>1231</v>
      </c>
      <c r="E3079" s="3" t="s">
        <v>1232</v>
      </c>
      <c r="F3079" s="3">
        <v>0</v>
      </c>
      <c r="G3079" s="3">
        <v>13807.78</v>
      </c>
    </row>
    <row r="3080" spans="1:7" x14ac:dyDescent="0.2">
      <c r="A3080" s="3" t="s">
        <v>1037</v>
      </c>
      <c r="B3080" s="4">
        <v>45016</v>
      </c>
      <c r="C3080" s="3" t="s">
        <v>1148</v>
      </c>
      <c r="D3080" s="3" t="s">
        <v>1170</v>
      </c>
      <c r="E3080" s="3" t="s">
        <v>1171</v>
      </c>
      <c r="F3080" s="3">
        <v>0</v>
      </c>
      <c r="G3080" s="3">
        <v>193560.09</v>
      </c>
    </row>
    <row r="3081" spans="1:7" x14ac:dyDescent="0.2">
      <c r="A3081" s="3" t="s">
        <v>1042</v>
      </c>
      <c r="B3081" s="4">
        <v>45016</v>
      </c>
      <c r="C3081" s="3" t="s">
        <v>1148</v>
      </c>
      <c r="D3081" s="3" t="s">
        <v>1170</v>
      </c>
      <c r="E3081" s="3" t="s">
        <v>1545</v>
      </c>
      <c r="F3081" s="3">
        <v>0</v>
      </c>
      <c r="G3081" s="3">
        <v>19185</v>
      </c>
    </row>
    <row r="3082" spans="1:7" x14ac:dyDescent="0.2">
      <c r="A3082" s="3" t="s">
        <v>1037</v>
      </c>
      <c r="B3082" s="4">
        <v>45016</v>
      </c>
      <c r="C3082" s="3" t="s">
        <v>1148</v>
      </c>
      <c r="D3082" s="3" t="s">
        <v>1172</v>
      </c>
      <c r="E3082" s="3" t="s">
        <v>1173</v>
      </c>
      <c r="F3082" s="3">
        <v>0</v>
      </c>
      <c r="G3082" s="3">
        <v>7500</v>
      </c>
    </row>
    <row r="3083" spans="1:7" x14ac:dyDescent="0.2">
      <c r="A3083" s="3" t="s">
        <v>1037</v>
      </c>
      <c r="B3083" s="4">
        <v>45016</v>
      </c>
      <c r="C3083" s="3" t="s">
        <v>1148</v>
      </c>
      <c r="D3083" s="3" t="s">
        <v>1167</v>
      </c>
      <c r="E3083" s="3" t="s">
        <v>1168</v>
      </c>
      <c r="F3083" s="3">
        <v>0</v>
      </c>
      <c r="G3083" s="3">
        <v>67400</v>
      </c>
    </row>
    <row r="3084" spans="1:7" x14ac:dyDescent="0.2">
      <c r="A3084" s="3" t="s">
        <v>1037</v>
      </c>
      <c r="B3084" s="4">
        <v>45016</v>
      </c>
      <c r="C3084" s="3" t="s">
        <v>1148</v>
      </c>
      <c r="D3084" s="3" t="s">
        <v>1454</v>
      </c>
      <c r="E3084" s="3" t="s">
        <v>1455</v>
      </c>
      <c r="F3084" s="3">
        <v>0</v>
      </c>
      <c r="G3084" s="3">
        <v>20600</v>
      </c>
    </row>
    <row r="3085" spans="1:7" x14ac:dyDescent="0.2">
      <c r="A3085" s="3" t="s">
        <v>1037</v>
      </c>
      <c r="B3085" s="4">
        <v>45016</v>
      </c>
      <c r="C3085" s="3" t="s">
        <v>1148</v>
      </c>
      <c r="D3085" s="3" t="s">
        <v>1188</v>
      </c>
      <c r="E3085" s="3" t="s">
        <v>1189</v>
      </c>
      <c r="F3085" s="3">
        <v>0</v>
      </c>
      <c r="G3085" s="3">
        <v>15175</v>
      </c>
    </row>
    <row r="3086" spans="1:7" x14ac:dyDescent="0.2">
      <c r="A3086" s="3" t="s">
        <v>1037</v>
      </c>
      <c r="B3086" s="4">
        <v>45016</v>
      </c>
      <c r="C3086" s="3" t="s">
        <v>1148</v>
      </c>
      <c r="D3086" s="3" t="s">
        <v>1466</v>
      </c>
      <c r="E3086" s="3" t="s">
        <v>1467</v>
      </c>
      <c r="F3086" s="3">
        <v>0</v>
      </c>
      <c r="G3086" s="3">
        <v>570856.07999999996</v>
      </c>
    </row>
    <row r="3087" spans="1:7" x14ac:dyDescent="0.2">
      <c r="A3087" s="3" t="s">
        <v>1037</v>
      </c>
      <c r="B3087" s="4">
        <v>45016</v>
      </c>
      <c r="C3087" s="3" t="s">
        <v>1148</v>
      </c>
      <c r="D3087" s="3" t="s">
        <v>1151</v>
      </c>
      <c r="E3087" s="3" t="s">
        <v>1152</v>
      </c>
      <c r="F3087" s="3">
        <v>0</v>
      </c>
      <c r="G3087" s="3">
        <v>47748851.509999998</v>
      </c>
    </row>
    <row r="3088" spans="1:7" x14ac:dyDescent="0.2">
      <c r="A3088" s="3" t="s">
        <v>1042</v>
      </c>
      <c r="B3088" s="4">
        <v>45016</v>
      </c>
      <c r="C3088" s="3" t="s">
        <v>1148</v>
      </c>
      <c r="D3088" s="3" t="s">
        <v>1151</v>
      </c>
      <c r="E3088" s="3" t="s">
        <v>1599</v>
      </c>
      <c r="F3088" s="3">
        <v>764108.12</v>
      </c>
      <c r="G3088" s="3">
        <v>7187757.9199999999</v>
      </c>
    </row>
    <row r="3089" spans="1:7" x14ac:dyDescent="0.2">
      <c r="A3089" s="3" t="s">
        <v>1037</v>
      </c>
      <c r="B3089" s="4">
        <v>45016</v>
      </c>
      <c r="C3089" s="3" t="s">
        <v>1148</v>
      </c>
      <c r="D3089" s="3" t="s">
        <v>1190</v>
      </c>
      <c r="E3089" s="3" t="s">
        <v>1191</v>
      </c>
      <c r="F3089" s="3">
        <v>0</v>
      </c>
      <c r="G3089" s="3">
        <v>3850818.04</v>
      </c>
    </row>
    <row r="3090" spans="1:7" x14ac:dyDescent="0.2">
      <c r="A3090" s="3" t="s">
        <v>1042</v>
      </c>
      <c r="B3090" s="4">
        <v>45016</v>
      </c>
      <c r="C3090" s="3" t="s">
        <v>1148</v>
      </c>
      <c r="D3090" s="3" t="s">
        <v>1190</v>
      </c>
      <c r="E3090" s="3" t="s">
        <v>1632</v>
      </c>
      <c r="F3090" s="3">
        <v>1826086.96</v>
      </c>
      <c r="G3090" s="3">
        <v>1826086.96</v>
      </c>
    </row>
    <row r="3091" spans="1:7" x14ac:dyDescent="0.2">
      <c r="A3091" s="3" t="s">
        <v>1037</v>
      </c>
      <c r="B3091" s="4">
        <v>45016</v>
      </c>
      <c r="C3091" s="3" t="s">
        <v>1148</v>
      </c>
      <c r="D3091" s="3" t="s">
        <v>1203</v>
      </c>
      <c r="E3091" s="3" t="s">
        <v>1204</v>
      </c>
      <c r="F3091" s="3">
        <v>0</v>
      </c>
      <c r="G3091" s="3">
        <v>782608.07</v>
      </c>
    </row>
    <row r="3092" spans="1:7" x14ac:dyDescent="0.2">
      <c r="A3092" s="3" t="s">
        <v>1037</v>
      </c>
      <c r="B3092" s="4">
        <v>45016</v>
      </c>
      <c r="C3092" s="3" t="s">
        <v>1148</v>
      </c>
      <c r="D3092" s="3" t="s">
        <v>1174</v>
      </c>
      <c r="E3092" s="3" t="s">
        <v>1175</v>
      </c>
      <c r="F3092" s="3">
        <v>0</v>
      </c>
      <c r="G3092" s="3">
        <v>166550</v>
      </c>
    </row>
    <row r="3093" spans="1:7" x14ac:dyDescent="0.2">
      <c r="A3093" s="3" t="s">
        <v>1037</v>
      </c>
      <c r="B3093" s="4">
        <v>45016</v>
      </c>
      <c r="C3093" s="3" t="s">
        <v>1148</v>
      </c>
      <c r="D3093" s="3" t="s">
        <v>1176</v>
      </c>
      <c r="E3093" s="3" t="s">
        <v>1177</v>
      </c>
      <c r="F3093" s="3">
        <v>0</v>
      </c>
      <c r="G3093" s="3">
        <v>45000</v>
      </c>
    </row>
    <row r="3094" spans="1:7" x14ac:dyDescent="0.2">
      <c r="A3094" s="3" t="s">
        <v>1037</v>
      </c>
      <c r="B3094" s="4">
        <v>45016</v>
      </c>
      <c r="C3094" s="3" t="s">
        <v>1148</v>
      </c>
      <c r="D3094" s="3" t="s">
        <v>1227</v>
      </c>
      <c r="E3094" s="3" t="s">
        <v>1228</v>
      </c>
      <c r="F3094" s="3">
        <v>6000</v>
      </c>
      <c r="G3094" s="3">
        <v>131000</v>
      </c>
    </row>
    <row r="3095" spans="1:7" x14ac:dyDescent="0.2">
      <c r="A3095" s="3" t="s">
        <v>1042</v>
      </c>
      <c r="B3095" s="4">
        <v>45016</v>
      </c>
      <c r="C3095" s="3" t="s">
        <v>1148</v>
      </c>
      <c r="D3095" s="3" t="s">
        <v>1546</v>
      </c>
      <c r="E3095" s="3" t="s">
        <v>1547</v>
      </c>
      <c r="F3095" s="3">
        <v>0</v>
      </c>
      <c r="G3095" s="3">
        <v>66190.11</v>
      </c>
    </row>
    <row r="3096" spans="1:7" x14ac:dyDescent="0.2">
      <c r="A3096" s="3" t="s">
        <v>1037</v>
      </c>
      <c r="B3096" s="4">
        <v>45016</v>
      </c>
      <c r="C3096" s="3" t="s">
        <v>1148</v>
      </c>
      <c r="D3096" s="3" t="s">
        <v>1233</v>
      </c>
      <c r="E3096" s="3" t="s">
        <v>1234</v>
      </c>
      <c r="F3096" s="3">
        <v>0</v>
      </c>
      <c r="G3096" s="3">
        <v>1021325.63</v>
      </c>
    </row>
    <row r="3097" spans="1:7" x14ac:dyDescent="0.2">
      <c r="A3097" s="3" t="s">
        <v>1042</v>
      </c>
      <c r="B3097" s="4">
        <v>45016</v>
      </c>
      <c r="C3097" s="3" t="s">
        <v>1148</v>
      </c>
      <c r="D3097" s="3" t="s">
        <v>1233</v>
      </c>
      <c r="E3097" s="3" t="s">
        <v>1486</v>
      </c>
      <c r="F3097" s="3">
        <v>0</v>
      </c>
      <c r="G3097" s="3">
        <v>1313735.8400000001</v>
      </c>
    </row>
    <row r="3098" spans="1:7" x14ac:dyDescent="0.2">
      <c r="A3098" s="3" t="s">
        <v>1037</v>
      </c>
      <c r="B3098" s="4">
        <v>45016</v>
      </c>
      <c r="C3098" s="3" t="s">
        <v>1148</v>
      </c>
      <c r="D3098" s="3" t="s">
        <v>1391</v>
      </c>
      <c r="E3098" s="3" t="s">
        <v>1392</v>
      </c>
      <c r="F3098" s="3">
        <v>0</v>
      </c>
      <c r="G3098" s="3">
        <v>622274.51</v>
      </c>
    </row>
    <row r="3099" spans="1:7" x14ac:dyDescent="0.2">
      <c r="A3099" s="3" t="s">
        <v>1042</v>
      </c>
      <c r="B3099" s="4">
        <v>45016</v>
      </c>
      <c r="C3099" s="3" t="s">
        <v>1148</v>
      </c>
      <c r="D3099" s="3" t="s">
        <v>1487</v>
      </c>
      <c r="E3099" s="3" t="s">
        <v>1519</v>
      </c>
      <c r="F3099" s="3">
        <v>14500</v>
      </c>
      <c r="G3099" s="3">
        <v>44780</v>
      </c>
    </row>
    <row r="3100" spans="1:7" x14ac:dyDescent="0.2">
      <c r="A3100" s="3" t="s">
        <v>1037</v>
      </c>
      <c r="B3100" s="4">
        <v>45016</v>
      </c>
      <c r="C3100" s="3" t="s">
        <v>1148</v>
      </c>
      <c r="D3100" s="3" t="s">
        <v>1487</v>
      </c>
      <c r="E3100" s="3" t="s">
        <v>1488</v>
      </c>
      <c r="F3100" s="3">
        <v>0</v>
      </c>
      <c r="G3100" s="3">
        <v>985049.68</v>
      </c>
    </row>
    <row r="3101" spans="1:7" x14ac:dyDescent="0.2">
      <c r="A3101" s="3" t="s">
        <v>1042</v>
      </c>
      <c r="B3101" s="4">
        <v>45016</v>
      </c>
      <c r="C3101" s="3" t="s">
        <v>1148</v>
      </c>
      <c r="D3101" s="3" t="s">
        <v>1489</v>
      </c>
      <c r="E3101" s="3" t="s">
        <v>1490</v>
      </c>
      <c r="F3101" s="3">
        <v>1400</v>
      </c>
      <c r="G3101" s="3">
        <v>16000</v>
      </c>
    </row>
    <row r="3102" spans="1:7" x14ac:dyDescent="0.2">
      <c r="A3102" s="3" t="s">
        <v>1042</v>
      </c>
      <c r="B3102" s="4">
        <v>45016</v>
      </c>
      <c r="C3102" s="3" t="s">
        <v>1148</v>
      </c>
      <c r="D3102" s="3" t="s">
        <v>1502</v>
      </c>
      <c r="E3102" s="3" t="s">
        <v>1503</v>
      </c>
      <c r="F3102" s="3">
        <v>0</v>
      </c>
      <c r="G3102" s="3">
        <v>684782.6</v>
      </c>
    </row>
    <row r="3103" spans="1:7" x14ac:dyDescent="0.2">
      <c r="A3103" s="3" t="s">
        <v>1042</v>
      </c>
      <c r="B3103" s="4">
        <v>45016</v>
      </c>
      <c r="C3103" s="3" t="s">
        <v>1148</v>
      </c>
      <c r="D3103" s="3" t="s">
        <v>1578</v>
      </c>
      <c r="E3103" s="3" t="s">
        <v>1579</v>
      </c>
      <c r="F3103" s="3">
        <v>0</v>
      </c>
      <c r="G3103" s="3">
        <v>870391.34</v>
      </c>
    </row>
    <row r="3104" spans="1:7" x14ac:dyDescent="0.2">
      <c r="A3104" s="3" t="s">
        <v>1042</v>
      </c>
      <c r="B3104" s="4">
        <v>45016</v>
      </c>
      <c r="C3104" s="3" t="s">
        <v>1148</v>
      </c>
      <c r="D3104" s="3" t="s">
        <v>1621</v>
      </c>
      <c r="E3104" s="3" t="s">
        <v>1622</v>
      </c>
      <c r="F3104" s="3">
        <v>7088516</v>
      </c>
      <c r="G3104" s="3">
        <v>7129170.6299999999</v>
      </c>
    </row>
    <row r="3105" spans="1:7" x14ac:dyDescent="0.2">
      <c r="A3105" s="3" t="s">
        <v>1037</v>
      </c>
      <c r="B3105" s="4">
        <v>45016</v>
      </c>
      <c r="C3105" s="3" t="s">
        <v>1148</v>
      </c>
      <c r="D3105" s="3" t="s">
        <v>1504</v>
      </c>
      <c r="E3105" s="3" t="s">
        <v>1505</v>
      </c>
      <c r="F3105" s="3">
        <v>252445.03</v>
      </c>
      <c r="G3105" s="3">
        <v>1502445.03</v>
      </c>
    </row>
    <row r="3106" spans="1:7" x14ac:dyDescent="0.2">
      <c r="A3106" s="3" t="s">
        <v>1037</v>
      </c>
      <c r="B3106" s="4">
        <v>45016</v>
      </c>
      <c r="C3106" s="3" t="s">
        <v>1148</v>
      </c>
      <c r="D3106" s="3" t="s">
        <v>1633</v>
      </c>
      <c r="E3106" s="3" t="s">
        <v>1634</v>
      </c>
      <c r="F3106" s="3">
        <v>1068455</v>
      </c>
      <c r="G3106" s="3">
        <v>1068455</v>
      </c>
    </row>
    <row r="3107" spans="1:7" x14ac:dyDescent="0.2">
      <c r="A3107" s="3" t="s">
        <v>1037</v>
      </c>
      <c r="B3107" s="4">
        <v>45016</v>
      </c>
      <c r="C3107" s="3" t="s">
        <v>1148</v>
      </c>
      <c r="D3107" s="3" t="s">
        <v>1623</v>
      </c>
      <c r="E3107" s="3" t="s">
        <v>1624</v>
      </c>
      <c r="F3107" s="3">
        <v>0</v>
      </c>
      <c r="G3107" s="3">
        <v>-24427668.440000001</v>
      </c>
    </row>
    <row r="3108" spans="1:7" x14ac:dyDescent="0.2">
      <c r="A3108" s="3" t="s">
        <v>1040</v>
      </c>
      <c r="B3108" s="4">
        <v>45016</v>
      </c>
      <c r="C3108" s="3" t="s">
        <v>1148</v>
      </c>
      <c r="D3108" s="3" t="s">
        <v>1393</v>
      </c>
      <c r="E3108" s="3" t="s">
        <v>1394</v>
      </c>
      <c r="F3108" s="3">
        <v>0</v>
      </c>
      <c r="G3108" s="3">
        <v>29600</v>
      </c>
    </row>
    <row r="3109" spans="1:7" x14ac:dyDescent="0.2">
      <c r="A3109" s="3" t="s">
        <v>1040</v>
      </c>
      <c r="B3109" s="4">
        <v>45016</v>
      </c>
      <c r="C3109" s="3" t="s">
        <v>1148</v>
      </c>
      <c r="D3109" s="3" t="s">
        <v>1395</v>
      </c>
      <c r="E3109" s="3" t="s">
        <v>1396</v>
      </c>
      <c r="F3109" s="3">
        <v>-2352790.4300000002</v>
      </c>
      <c r="G3109" s="3">
        <v>-2679589.84</v>
      </c>
    </row>
    <row r="3110" spans="1:7" x14ac:dyDescent="0.2">
      <c r="A3110" s="3" t="s">
        <v>1037</v>
      </c>
      <c r="B3110" s="4">
        <v>45016</v>
      </c>
      <c r="C3110" s="3" t="s">
        <v>1148</v>
      </c>
      <c r="D3110" s="3" t="s">
        <v>1395</v>
      </c>
      <c r="E3110" s="3" t="s">
        <v>1396</v>
      </c>
      <c r="F3110" s="3">
        <v>-430076.47</v>
      </c>
      <c r="G3110" s="3">
        <v>462961.97</v>
      </c>
    </row>
    <row r="3111" spans="1:7" x14ac:dyDescent="0.2">
      <c r="A3111" s="3" t="s">
        <v>1040</v>
      </c>
      <c r="B3111" s="4">
        <v>45016</v>
      </c>
      <c r="C3111" s="3" t="s">
        <v>1148</v>
      </c>
      <c r="D3111" s="3" t="s">
        <v>1397</v>
      </c>
      <c r="E3111" s="3" t="s">
        <v>1398</v>
      </c>
      <c r="F3111" s="3">
        <v>-2719.43</v>
      </c>
      <c r="G3111" s="3">
        <v>0</v>
      </c>
    </row>
    <row r="3112" spans="1:7" x14ac:dyDescent="0.2">
      <c r="A3112" s="3" t="s">
        <v>1040</v>
      </c>
      <c r="B3112" s="4">
        <v>45016</v>
      </c>
      <c r="C3112" s="3" t="s">
        <v>1148</v>
      </c>
      <c r="D3112" s="3" t="s">
        <v>1399</v>
      </c>
      <c r="E3112" s="3" t="s">
        <v>1400</v>
      </c>
      <c r="F3112" s="3">
        <v>69</v>
      </c>
      <c r="G3112" s="3">
        <v>69</v>
      </c>
    </row>
    <row r="3113" spans="1:7" x14ac:dyDescent="0.2">
      <c r="A3113" s="3" t="s">
        <v>1037</v>
      </c>
      <c r="B3113" s="4">
        <v>45016</v>
      </c>
      <c r="C3113" s="3" t="s">
        <v>1148</v>
      </c>
      <c r="D3113" s="3" t="s">
        <v>1155</v>
      </c>
      <c r="E3113" s="3" t="s">
        <v>1156</v>
      </c>
      <c r="F3113" s="3">
        <v>2572526.6800000002</v>
      </c>
      <c r="G3113" s="3">
        <v>3903667.89</v>
      </c>
    </row>
    <row r="3114" spans="1:7" x14ac:dyDescent="0.2">
      <c r="A3114" s="3" t="s">
        <v>1040</v>
      </c>
      <c r="B3114" s="4">
        <v>45016</v>
      </c>
      <c r="C3114" s="3" t="s">
        <v>1148</v>
      </c>
      <c r="D3114" s="3" t="s">
        <v>1155</v>
      </c>
      <c r="E3114" s="3" t="s">
        <v>1401</v>
      </c>
      <c r="F3114" s="3">
        <v>1182837.93</v>
      </c>
      <c r="G3114" s="3">
        <v>1223678.06</v>
      </c>
    </row>
    <row r="3115" spans="1:7" x14ac:dyDescent="0.2">
      <c r="A3115" s="3" t="s">
        <v>1040</v>
      </c>
      <c r="B3115" s="4">
        <v>45016</v>
      </c>
      <c r="C3115" s="3" t="s">
        <v>1148</v>
      </c>
      <c r="D3115" s="3" t="s">
        <v>1403</v>
      </c>
      <c r="E3115" s="3" t="s">
        <v>1404</v>
      </c>
      <c r="F3115" s="3">
        <v>6.81</v>
      </c>
      <c r="G3115" s="3">
        <v>544.13</v>
      </c>
    </row>
    <row r="3116" spans="1:7" x14ac:dyDescent="0.2">
      <c r="A3116" s="3" t="s">
        <v>1037</v>
      </c>
      <c r="B3116" s="4">
        <v>45016</v>
      </c>
      <c r="C3116" s="3" t="s">
        <v>1148</v>
      </c>
      <c r="D3116" s="3" t="s">
        <v>1211</v>
      </c>
      <c r="E3116" s="3" t="s">
        <v>1212</v>
      </c>
      <c r="F3116" s="3">
        <v>5.19</v>
      </c>
      <c r="G3116" s="3">
        <v>832.91</v>
      </c>
    </row>
    <row r="3117" spans="1:7" x14ac:dyDescent="0.2">
      <c r="A3117" s="3" t="s">
        <v>1037</v>
      </c>
      <c r="B3117" s="4">
        <v>45016</v>
      </c>
      <c r="C3117" s="3" t="s">
        <v>1148</v>
      </c>
      <c r="D3117" s="3" t="s">
        <v>1213</v>
      </c>
      <c r="E3117" s="3" t="s">
        <v>1214</v>
      </c>
      <c r="F3117" s="3">
        <v>-6675260.9400000004</v>
      </c>
      <c r="G3117" s="3">
        <v>19941025.559999999</v>
      </c>
    </row>
    <row r="3118" spans="1:7" x14ac:dyDescent="0.2">
      <c r="A3118" s="3" t="s">
        <v>1040</v>
      </c>
      <c r="B3118" s="4">
        <v>45016</v>
      </c>
      <c r="C3118" s="3" t="s">
        <v>1143</v>
      </c>
      <c r="D3118" s="3" t="s">
        <v>1405</v>
      </c>
      <c r="E3118" s="3" t="s">
        <v>1406</v>
      </c>
      <c r="F3118" s="3">
        <v>-0.39</v>
      </c>
      <c r="G3118" s="3">
        <v>-0.39</v>
      </c>
    </row>
    <row r="3119" spans="1:7" x14ac:dyDescent="0.2">
      <c r="A3119" s="3" t="s">
        <v>1037</v>
      </c>
      <c r="B3119" s="4">
        <v>45016</v>
      </c>
      <c r="C3119" s="3" t="s">
        <v>1143</v>
      </c>
      <c r="D3119" s="3" t="s">
        <v>1405</v>
      </c>
      <c r="E3119" s="3" t="s">
        <v>1406</v>
      </c>
      <c r="F3119" s="3">
        <v>0</v>
      </c>
      <c r="G3119" s="3">
        <v>0.03</v>
      </c>
    </row>
    <row r="3120" spans="1:7" x14ac:dyDescent="0.2">
      <c r="A3120" s="3" t="s">
        <v>1040</v>
      </c>
      <c r="B3120" s="4">
        <v>45016</v>
      </c>
      <c r="C3120" s="3" t="s">
        <v>1143</v>
      </c>
      <c r="D3120" s="3" t="s">
        <v>1159</v>
      </c>
      <c r="E3120" s="3" t="s">
        <v>1160</v>
      </c>
      <c r="F3120" s="3">
        <v>-92016.37</v>
      </c>
      <c r="G3120" s="3">
        <v>-2397744.29</v>
      </c>
    </row>
    <row r="3121" spans="1:7" x14ac:dyDescent="0.2">
      <c r="A3121" s="3" t="s">
        <v>1037</v>
      </c>
      <c r="B3121" s="4">
        <v>45016</v>
      </c>
      <c r="C3121" s="3" t="s">
        <v>1143</v>
      </c>
      <c r="D3121" s="3" t="s">
        <v>1159</v>
      </c>
      <c r="E3121" s="3" t="s">
        <v>1160</v>
      </c>
      <c r="F3121" s="3">
        <v>-2546667.52</v>
      </c>
      <c r="G3121" s="3">
        <v>-118690343.8</v>
      </c>
    </row>
    <row r="3122" spans="1:7" x14ac:dyDescent="0.2">
      <c r="A3122" s="3" t="s">
        <v>1042</v>
      </c>
      <c r="B3122" s="4">
        <v>45016</v>
      </c>
      <c r="C3122" s="3" t="s">
        <v>1143</v>
      </c>
      <c r="D3122" s="3" t="s">
        <v>1159</v>
      </c>
      <c r="E3122" s="3" t="s">
        <v>1160</v>
      </c>
      <c r="F3122" s="3">
        <v>-2379015.67</v>
      </c>
      <c r="G3122" s="3">
        <v>-3229411.84</v>
      </c>
    </row>
    <row r="3123" spans="1:7" x14ac:dyDescent="0.2">
      <c r="A3123" s="3" t="s">
        <v>1040</v>
      </c>
      <c r="B3123" s="4">
        <v>45016</v>
      </c>
      <c r="C3123" s="3" t="s">
        <v>1143</v>
      </c>
      <c r="D3123" s="3" t="s">
        <v>1409</v>
      </c>
      <c r="E3123" s="3" t="s">
        <v>1410</v>
      </c>
      <c r="F3123" s="3">
        <v>-17744.8</v>
      </c>
      <c r="G3123" s="3">
        <v>-83403.75</v>
      </c>
    </row>
    <row r="3124" spans="1:7" x14ac:dyDescent="0.2">
      <c r="A3124" s="3" t="s">
        <v>1040</v>
      </c>
      <c r="B3124" s="4">
        <v>45016</v>
      </c>
      <c r="C3124" s="3" t="s">
        <v>1143</v>
      </c>
      <c r="D3124" s="3" t="s">
        <v>1432</v>
      </c>
      <c r="E3124" s="3" t="s">
        <v>1433</v>
      </c>
      <c r="F3124" s="3">
        <v>-6809.25</v>
      </c>
      <c r="G3124" s="3">
        <v>-38585.75</v>
      </c>
    </row>
    <row r="3125" spans="1:7" x14ac:dyDescent="0.2">
      <c r="A3125" s="3" t="s">
        <v>1040</v>
      </c>
      <c r="B3125" s="4">
        <v>45016</v>
      </c>
      <c r="C3125" s="3" t="s">
        <v>1143</v>
      </c>
      <c r="D3125" s="3" t="s">
        <v>1161</v>
      </c>
      <c r="E3125" s="3" t="s">
        <v>1411</v>
      </c>
      <c r="F3125" s="3">
        <v>-83931.16</v>
      </c>
      <c r="G3125" s="3">
        <v>-272896.64000000001</v>
      </c>
    </row>
    <row r="3126" spans="1:7" x14ac:dyDescent="0.2">
      <c r="A3126" s="3" t="s">
        <v>1037</v>
      </c>
      <c r="B3126" s="4">
        <v>45016</v>
      </c>
      <c r="C3126" s="3" t="s">
        <v>1143</v>
      </c>
      <c r="D3126" s="3" t="s">
        <v>1161</v>
      </c>
      <c r="E3126" s="3" t="s">
        <v>1162</v>
      </c>
      <c r="F3126" s="3">
        <v>186598.85</v>
      </c>
      <c r="G3126" s="3">
        <v>-2540941.56</v>
      </c>
    </row>
    <row r="3127" spans="1:7" x14ac:dyDescent="0.2">
      <c r="A3127" s="3" t="s">
        <v>1042</v>
      </c>
      <c r="B3127" s="4">
        <v>45016</v>
      </c>
      <c r="C3127" s="3" t="s">
        <v>1143</v>
      </c>
      <c r="D3127" s="3" t="s">
        <v>1161</v>
      </c>
      <c r="E3127" s="3" t="s">
        <v>1162</v>
      </c>
      <c r="F3127" s="3">
        <v>1451806.66</v>
      </c>
      <c r="G3127" s="3">
        <v>2869552.14</v>
      </c>
    </row>
    <row r="3128" spans="1:7" x14ac:dyDescent="0.2">
      <c r="A3128" s="3" t="s">
        <v>1037</v>
      </c>
      <c r="B3128" s="4">
        <v>45016</v>
      </c>
      <c r="C3128" s="3" t="s">
        <v>1143</v>
      </c>
      <c r="D3128" s="3" t="s">
        <v>1625</v>
      </c>
      <c r="E3128" s="3" t="s">
        <v>1626</v>
      </c>
      <c r="F3128" s="3">
        <v>0</v>
      </c>
      <c r="G3128" s="3">
        <v>59039.93</v>
      </c>
    </row>
    <row r="3129" spans="1:7" x14ac:dyDescent="0.2">
      <c r="A3129" s="3" t="s">
        <v>1037</v>
      </c>
      <c r="B3129" s="4">
        <v>45016</v>
      </c>
      <c r="C3129" s="3" t="s">
        <v>1143</v>
      </c>
      <c r="D3129" s="3" t="s">
        <v>1635</v>
      </c>
      <c r="E3129" s="3" t="s">
        <v>1636</v>
      </c>
      <c r="F3129" s="3">
        <v>1209624.06</v>
      </c>
      <c r="G3129" s="3">
        <v>1209624.06</v>
      </c>
    </row>
    <row r="3130" spans="1:7" x14ac:dyDescent="0.2">
      <c r="A3130" s="3" t="s">
        <v>1040</v>
      </c>
      <c r="B3130" s="4">
        <v>45016</v>
      </c>
      <c r="C3130" s="3" t="s">
        <v>1143</v>
      </c>
      <c r="D3130" s="3" t="s">
        <v>1412</v>
      </c>
      <c r="E3130" s="3" t="s">
        <v>1413</v>
      </c>
      <c r="F3130" s="3">
        <v>0</v>
      </c>
      <c r="G3130" s="3">
        <v>28029.81</v>
      </c>
    </row>
    <row r="3131" spans="1:7" x14ac:dyDescent="0.2">
      <c r="A3131" s="3" t="s">
        <v>1040</v>
      </c>
      <c r="B3131" s="4">
        <v>45016</v>
      </c>
      <c r="C3131" s="3" t="s">
        <v>1143</v>
      </c>
      <c r="D3131" s="3" t="s">
        <v>1414</v>
      </c>
      <c r="E3131" s="3" t="s">
        <v>1415</v>
      </c>
      <c r="F3131" s="3">
        <v>0</v>
      </c>
      <c r="G3131" s="3">
        <v>-254.99</v>
      </c>
    </row>
    <row r="3132" spans="1:7" x14ac:dyDescent="0.2">
      <c r="A3132" s="3" t="s">
        <v>1037</v>
      </c>
      <c r="B3132" s="4">
        <v>45046</v>
      </c>
      <c r="C3132" s="3" t="s">
        <v>1178</v>
      </c>
      <c r="D3132" s="3" t="s">
        <v>1520</v>
      </c>
      <c r="E3132" s="3" t="s">
        <v>1521</v>
      </c>
      <c r="F3132" s="3">
        <v>-10308000</v>
      </c>
      <c r="G3132" s="3">
        <v>-19505652.18</v>
      </c>
    </row>
    <row r="3133" spans="1:7" x14ac:dyDescent="0.2">
      <c r="A3133" s="3" t="s">
        <v>1037</v>
      </c>
      <c r="B3133" s="4">
        <v>45046</v>
      </c>
      <c r="C3133" s="3" t="s">
        <v>1178</v>
      </c>
      <c r="D3133" s="3" t="s">
        <v>1522</v>
      </c>
      <c r="E3133" s="3" t="s">
        <v>1523</v>
      </c>
      <c r="F3133" s="3">
        <v>-18450</v>
      </c>
      <c r="G3133" s="3">
        <v>-29314.06</v>
      </c>
    </row>
    <row r="3134" spans="1:7" x14ac:dyDescent="0.2">
      <c r="A3134" s="3" t="s">
        <v>1040</v>
      </c>
      <c r="B3134" s="4">
        <v>45046</v>
      </c>
      <c r="C3134" s="3" t="s">
        <v>1178</v>
      </c>
      <c r="D3134" s="3" t="s">
        <v>1416</v>
      </c>
      <c r="E3134" s="3" t="s">
        <v>1417</v>
      </c>
      <c r="F3134" s="3">
        <v>-3945193.47</v>
      </c>
      <c r="G3134" s="3">
        <v>-8197817.5899999999</v>
      </c>
    </row>
    <row r="3135" spans="1:7" x14ac:dyDescent="0.2">
      <c r="A3135" s="3" t="s">
        <v>1037</v>
      </c>
      <c r="B3135" s="4">
        <v>45046</v>
      </c>
      <c r="C3135" s="3" t="s">
        <v>1136</v>
      </c>
      <c r="D3135" s="3" t="s">
        <v>1499</v>
      </c>
      <c r="E3135" s="3" t="s">
        <v>1500</v>
      </c>
      <c r="F3135" s="3">
        <v>230143.86</v>
      </c>
      <c r="G3135" s="3">
        <v>424002.22</v>
      </c>
    </row>
    <row r="3136" spans="1:7" x14ac:dyDescent="0.2">
      <c r="A3136" s="3" t="s">
        <v>1037</v>
      </c>
      <c r="B3136" s="4">
        <v>45046</v>
      </c>
      <c r="C3136" s="3" t="s">
        <v>1136</v>
      </c>
      <c r="D3136" s="3" t="s">
        <v>1508</v>
      </c>
      <c r="E3136" s="3" t="s">
        <v>1509</v>
      </c>
      <c r="F3136" s="3">
        <v>11528.93</v>
      </c>
      <c r="G3136" s="3">
        <v>11528.93</v>
      </c>
    </row>
    <row r="3137" spans="1:7" x14ac:dyDescent="0.2">
      <c r="A3137" s="3" t="s">
        <v>1037</v>
      </c>
      <c r="B3137" s="4">
        <v>45046</v>
      </c>
      <c r="C3137" s="3" t="s">
        <v>1136</v>
      </c>
      <c r="D3137" s="3" t="s">
        <v>1526</v>
      </c>
      <c r="E3137" s="3" t="s">
        <v>1527</v>
      </c>
      <c r="F3137" s="3">
        <v>448882.61</v>
      </c>
      <c r="G3137" s="3">
        <v>914286.95</v>
      </c>
    </row>
    <row r="3138" spans="1:7" x14ac:dyDescent="0.2">
      <c r="A3138" s="3" t="s">
        <v>1037</v>
      </c>
      <c r="B3138" s="4">
        <v>45046</v>
      </c>
      <c r="C3138" s="3" t="s">
        <v>1136</v>
      </c>
      <c r="D3138" s="3" t="s">
        <v>1627</v>
      </c>
      <c r="E3138" s="3" t="s">
        <v>1628</v>
      </c>
      <c r="F3138" s="3">
        <v>-500</v>
      </c>
      <c r="G3138" s="3">
        <v>250</v>
      </c>
    </row>
    <row r="3139" spans="1:7" x14ac:dyDescent="0.2">
      <c r="A3139" s="3" t="s">
        <v>1040</v>
      </c>
      <c r="B3139" s="4">
        <v>45046</v>
      </c>
      <c r="C3139" s="3" t="s">
        <v>1136</v>
      </c>
      <c r="D3139" s="3" t="s">
        <v>1629</v>
      </c>
      <c r="E3139" s="3" t="s">
        <v>1630</v>
      </c>
      <c r="F3139" s="3">
        <v>0</v>
      </c>
      <c r="G3139" s="3">
        <v>200</v>
      </c>
    </row>
    <row r="3140" spans="1:7" x14ac:dyDescent="0.2">
      <c r="A3140" s="3" t="s">
        <v>1040</v>
      </c>
      <c r="B3140" s="4">
        <v>45046</v>
      </c>
      <c r="C3140" s="3" t="s">
        <v>1136</v>
      </c>
      <c r="D3140" s="3" t="s">
        <v>1637</v>
      </c>
      <c r="E3140" s="3" t="s">
        <v>1638</v>
      </c>
      <c r="F3140" s="3">
        <v>486.95</v>
      </c>
      <c r="G3140" s="3">
        <v>486.95</v>
      </c>
    </row>
    <row r="3141" spans="1:7" x14ac:dyDescent="0.2">
      <c r="A3141" s="3" t="s">
        <v>1040</v>
      </c>
      <c r="B3141" s="4">
        <v>45046</v>
      </c>
      <c r="C3141" s="3" t="s">
        <v>1136</v>
      </c>
      <c r="D3141" s="3" t="s">
        <v>1249</v>
      </c>
      <c r="E3141" s="3" t="s">
        <v>1250</v>
      </c>
      <c r="F3141" s="3">
        <v>1344.32</v>
      </c>
      <c r="G3141" s="3">
        <v>193005.79</v>
      </c>
    </row>
    <row r="3142" spans="1:7" x14ac:dyDescent="0.2">
      <c r="A3142" s="3" t="s">
        <v>1040</v>
      </c>
      <c r="B3142" s="4">
        <v>45046</v>
      </c>
      <c r="C3142" s="3" t="s">
        <v>1136</v>
      </c>
      <c r="D3142" s="3" t="s">
        <v>1251</v>
      </c>
      <c r="E3142" s="3" t="s">
        <v>1252</v>
      </c>
      <c r="F3142" s="3">
        <v>1250.3900000000001</v>
      </c>
      <c r="G3142" s="3">
        <v>25795.54</v>
      </c>
    </row>
    <row r="3143" spans="1:7" x14ac:dyDescent="0.2">
      <c r="A3143" s="3" t="s">
        <v>1040</v>
      </c>
      <c r="B3143" s="4">
        <v>45046</v>
      </c>
      <c r="C3143" s="3" t="s">
        <v>1136</v>
      </c>
      <c r="D3143" s="3" t="s">
        <v>1253</v>
      </c>
      <c r="E3143" s="3" t="s">
        <v>1254</v>
      </c>
      <c r="F3143" s="3">
        <v>0</v>
      </c>
      <c r="G3143" s="3">
        <v>2719.43</v>
      </c>
    </row>
    <row r="3144" spans="1:7" x14ac:dyDescent="0.2">
      <c r="A3144" s="3" t="s">
        <v>1040</v>
      </c>
      <c r="B3144" s="4">
        <v>45046</v>
      </c>
      <c r="C3144" s="3" t="s">
        <v>1136</v>
      </c>
      <c r="D3144" s="3" t="s">
        <v>1269</v>
      </c>
      <c r="E3144" s="3" t="s">
        <v>1270</v>
      </c>
      <c r="F3144" s="3">
        <v>0</v>
      </c>
      <c r="G3144" s="3">
        <v>760.87</v>
      </c>
    </row>
    <row r="3145" spans="1:7" x14ac:dyDescent="0.2">
      <c r="A3145" s="3" t="s">
        <v>1040</v>
      </c>
      <c r="B3145" s="4">
        <v>45046</v>
      </c>
      <c r="C3145" s="3" t="s">
        <v>1136</v>
      </c>
      <c r="D3145" s="3" t="s">
        <v>1418</v>
      </c>
      <c r="E3145" s="3" t="s">
        <v>1419</v>
      </c>
      <c r="F3145" s="3">
        <v>84649.57</v>
      </c>
      <c r="G3145" s="3">
        <v>861298.98</v>
      </c>
    </row>
    <row r="3146" spans="1:7" x14ac:dyDescent="0.2">
      <c r="A3146" s="3" t="s">
        <v>1040</v>
      </c>
      <c r="B3146" s="4">
        <v>45046</v>
      </c>
      <c r="C3146" s="3" t="s">
        <v>1136</v>
      </c>
      <c r="D3146" s="3" t="s">
        <v>1420</v>
      </c>
      <c r="E3146" s="3" t="s">
        <v>1421</v>
      </c>
      <c r="F3146" s="3">
        <v>53004.4</v>
      </c>
      <c r="G3146" s="3">
        <v>112162.03</v>
      </c>
    </row>
    <row r="3147" spans="1:7" x14ac:dyDescent="0.2">
      <c r="A3147" s="3" t="s">
        <v>1040</v>
      </c>
      <c r="B3147" s="4">
        <v>45046</v>
      </c>
      <c r="C3147" s="3" t="s">
        <v>1136</v>
      </c>
      <c r="D3147" s="3" t="s">
        <v>1422</v>
      </c>
      <c r="E3147" s="3" t="s">
        <v>1423</v>
      </c>
      <c r="F3147" s="3">
        <v>694.78</v>
      </c>
      <c r="G3147" s="3">
        <v>694.78</v>
      </c>
    </row>
    <row r="3148" spans="1:7" x14ac:dyDescent="0.2">
      <c r="A3148" s="3" t="s">
        <v>1040</v>
      </c>
      <c r="B3148" s="4">
        <v>45046</v>
      </c>
      <c r="C3148" s="3" t="s">
        <v>1136</v>
      </c>
      <c r="D3148" s="3" t="s">
        <v>1436</v>
      </c>
      <c r="E3148" s="3" t="s">
        <v>1437</v>
      </c>
      <c r="F3148" s="3">
        <v>1189.57</v>
      </c>
      <c r="G3148" s="3">
        <v>2379.14</v>
      </c>
    </row>
    <row r="3149" spans="1:7" x14ac:dyDescent="0.2">
      <c r="A3149" s="3" t="s">
        <v>1040</v>
      </c>
      <c r="B3149" s="4">
        <v>45046</v>
      </c>
      <c r="C3149" s="3" t="s">
        <v>1136</v>
      </c>
      <c r="D3149" s="3" t="s">
        <v>1588</v>
      </c>
      <c r="E3149" s="3" t="s">
        <v>1589</v>
      </c>
      <c r="F3149" s="3">
        <v>78.260000000000005</v>
      </c>
      <c r="G3149" s="3">
        <v>78.260000000000005</v>
      </c>
    </row>
    <row r="3150" spans="1:7" x14ac:dyDescent="0.2">
      <c r="A3150" s="3" t="s">
        <v>1040</v>
      </c>
      <c r="B3150" s="4">
        <v>45046</v>
      </c>
      <c r="C3150" s="3" t="s">
        <v>1136</v>
      </c>
      <c r="D3150" s="3" t="s">
        <v>1510</v>
      </c>
      <c r="E3150" s="3" t="s">
        <v>1511</v>
      </c>
      <c r="F3150" s="3">
        <v>3193925.31</v>
      </c>
      <c r="G3150" s="3">
        <v>5676980.8300000001</v>
      </c>
    </row>
    <row r="3151" spans="1:7" x14ac:dyDescent="0.2">
      <c r="A3151" s="3" t="s">
        <v>1040</v>
      </c>
      <c r="B3151" s="4">
        <v>45046</v>
      </c>
      <c r="C3151" s="3" t="s">
        <v>1136</v>
      </c>
      <c r="D3151" s="3" t="s">
        <v>1495</v>
      </c>
      <c r="E3151" s="3" t="s">
        <v>1496</v>
      </c>
      <c r="F3151" s="3">
        <v>111322.42</v>
      </c>
      <c r="G3151" s="3">
        <v>374545.6</v>
      </c>
    </row>
    <row r="3152" spans="1:7" x14ac:dyDescent="0.2">
      <c r="A3152" s="3" t="s">
        <v>1040</v>
      </c>
      <c r="B3152" s="4">
        <v>45046</v>
      </c>
      <c r="C3152" s="3" t="s">
        <v>1136</v>
      </c>
      <c r="D3152" s="3" t="s">
        <v>1528</v>
      </c>
      <c r="E3152" s="3" t="s">
        <v>1529</v>
      </c>
      <c r="F3152" s="3">
        <v>0</v>
      </c>
      <c r="G3152" s="3">
        <v>17292.48</v>
      </c>
    </row>
    <row r="3153" spans="1:7" x14ac:dyDescent="0.2">
      <c r="A3153" s="3" t="s">
        <v>1040</v>
      </c>
      <c r="B3153" s="4">
        <v>45046</v>
      </c>
      <c r="C3153" s="3" t="s">
        <v>1178</v>
      </c>
      <c r="D3153" s="3" t="s">
        <v>1477</v>
      </c>
      <c r="E3153" s="3" t="s">
        <v>1478</v>
      </c>
      <c r="F3153" s="3">
        <v>-175.49</v>
      </c>
      <c r="G3153" s="3">
        <v>-320.19</v>
      </c>
    </row>
    <row r="3154" spans="1:7" x14ac:dyDescent="0.2">
      <c r="A3154" s="3" t="s">
        <v>1040</v>
      </c>
      <c r="B3154" s="4">
        <v>45046</v>
      </c>
      <c r="C3154" s="3" t="s">
        <v>1178</v>
      </c>
      <c r="D3154" s="3" t="s">
        <v>1291</v>
      </c>
      <c r="E3154" s="3" t="s">
        <v>1292</v>
      </c>
      <c r="F3154" s="3">
        <v>-3.58</v>
      </c>
      <c r="G3154" s="3">
        <v>-10.39</v>
      </c>
    </row>
    <row r="3155" spans="1:7" x14ac:dyDescent="0.2">
      <c r="A3155" s="3" t="s">
        <v>1037</v>
      </c>
      <c r="B3155" s="4">
        <v>45046</v>
      </c>
      <c r="C3155" s="3" t="s">
        <v>1178</v>
      </c>
      <c r="D3155" s="3" t="s">
        <v>1217</v>
      </c>
      <c r="E3155" s="3" t="s">
        <v>1218</v>
      </c>
      <c r="F3155" s="3">
        <v>-106209.22</v>
      </c>
      <c r="G3155" s="3">
        <v>-330516.09000000003</v>
      </c>
    </row>
    <row r="3156" spans="1:7" x14ac:dyDescent="0.2">
      <c r="A3156" s="3" t="s">
        <v>1037</v>
      </c>
      <c r="B3156" s="4">
        <v>45046</v>
      </c>
      <c r="C3156" s="3" t="s">
        <v>1136</v>
      </c>
      <c r="D3156" s="3" t="s">
        <v>1137</v>
      </c>
      <c r="E3156" s="3" t="s">
        <v>1047</v>
      </c>
      <c r="F3156" s="3">
        <v>23300</v>
      </c>
      <c r="G3156" s="3">
        <v>45854.76</v>
      </c>
    </row>
    <row r="3157" spans="1:7" x14ac:dyDescent="0.2">
      <c r="A3157" s="3" t="s">
        <v>1042</v>
      </c>
      <c r="B3157" s="4">
        <v>45046</v>
      </c>
      <c r="C3157" s="3" t="s">
        <v>1136</v>
      </c>
      <c r="D3157" s="3" t="s">
        <v>1137</v>
      </c>
      <c r="E3157" s="3" t="s">
        <v>1047</v>
      </c>
      <c r="F3157" s="3">
        <v>1565.22</v>
      </c>
      <c r="G3157" s="3">
        <v>26540.22</v>
      </c>
    </row>
    <row r="3158" spans="1:7" x14ac:dyDescent="0.2">
      <c r="A3158" s="3" t="s">
        <v>1037</v>
      </c>
      <c r="B3158" s="4">
        <v>45046</v>
      </c>
      <c r="C3158" s="3" t="s">
        <v>1136</v>
      </c>
      <c r="D3158" s="3" t="s">
        <v>1229</v>
      </c>
      <c r="E3158" s="3" t="s">
        <v>1113</v>
      </c>
      <c r="F3158" s="3">
        <v>24960</v>
      </c>
      <c r="G3158" s="3">
        <v>24960</v>
      </c>
    </row>
    <row r="3159" spans="1:7" x14ac:dyDescent="0.2">
      <c r="A3159" s="3" t="s">
        <v>1040</v>
      </c>
      <c r="B3159" s="4">
        <v>45046</v>
      </c>
      <c r="C3159" s="3" t="s">
        <v>1136</v>
      </c>
      <c r="D3159" s="3" t="s">
        <v>1616</v>
      </c>
      <c r="E3159" s="3" t="s">
        <v>1052</v>
      </c>
      <c r="F3159" s="3">
        <v>0</v>
      </c>
      <c r="G3159" s="3">
        <v>295</v>
      </c>
    </row>
    <row r="3160" spans="1:7" x14ac:dyDescent="0.2">
      <c r="A3160" s="3" t="s">
        <v>1040</v>
      </c>
      <c r="B3160" s="4">
        <v>45046</v>
      </c>
      <c r="C3160" s="3" t="s">
        <v>1136</v>
      </c>
      <c r="D3160" s="3" t="s">
        <v>1307</v>
      </c>
      <c r="E3160" s="3" t="s">
        <v>1055</v>
      </c>
      <c r="F3160" s="3">
        <v>0</v>
      </c>
      <c r="G3160" s="3">
        <v>712</v>
      </c>
    </row>
    <row r="3161" spans="1:7" x14ac:dyDescent="0.2">
      <c r="A3161" s="3" t="s">
        <v>1040</v>
      </c>
      <c r="B3161" s="4">
        <v>45046</v>
      </c>
      <c r="C3161" s="3" t="s">
        <v>1136</v>
      </c>
      <c r="D3161" s="3" t="s">
        <v>1163</v>
      </c>
      <c r="E3161" s="3" t="s">
        <v>1053</v>
      </c>
      <c r="F3161" s="3">
        <v>1777.27</v>
      </c>
      <c r="G3161" s="3">
        <v>3708.73</v>
      </c>
    </row>
    <row r="3162" spans="1:7" x14ac:dyDescent="0.2">
      <c r="A3162" s="3" t="s">
        <v>1037</v>
      </c>
      <c r="B3162" s="4">
        <v>45046</v>
      </c>
      <c r="C3162" s="3" t="s">
        <v>1136</v>
      </c>
      <c r="D3162" s="3" t="s">
        <v>1163</v>
      </c>
      <c r="E3162" s="3" t="s">
        <v>1053</v>
      </c>
      <c r="F3162" s="3">
        <v>374.2</v>
      </c>
      <c r="G3162" s="3">
        <v>957.18</v>
      </c>
    </row>
    <row r="3163" spans="1:7" x14ac:dyDescent="0.2">
      <c r="A3163" s="3" t="s">
        <v>1040</v>
      </c>
      <c r="B3163" s="4">
        <v>45046</v>
      </c>
      <c r="C3163" s="3" t="s">
        <v>1136</v>
      </c>
      <c r="D3163" s="3" t="s">
        <v>1308</v>
      </c>
      <c r="E3163" s="3" t="s">
        <v>1109</v>
      </c>
      <c r="F3163" s="3">
        <v>0</v>
      </c>
      <c r="G3163" s="3">
        <v>355.4</v>
      </c>
    </row>
    <row r="3164" spans="1:7" x14ac:dyDescent="0.2">
      <c r="A3164" s="3" t="s">
        <v>1040</v>
      </c>
      <c r="B3164" s="4">
        <v>45046</v>
      </c>
      <c r="C3164" s="3" t="s">
        <v>1136</v>
      </c>
      <c r="D3164" s="3" t="s">
        <v>1310</v>
      </c>
      <c r="E3164" s="3" t="s">
        <v>1048</v>
      </c>
      <c r="F3164" s="3">
        <v>0</v>
      </c>
      <c r="G3164" s="3">
        <v>1604.52</v>
      </c>
    </row>
    <row r="3165" spans="1:7" x14ac:dyDescent="0.2">
      <c r="A3165" s="3" t="s">
        <v>1040</v>
      </c>
      <c r="B3165" s="4">
        <v>45046</v>
      </c>
      <c r="C3165" s="3" t="s">
        <v>1136</v>
      </c>
      <c r="D3165" s="3" t="s">
        <v>1472</v>
      </c>
      <c r="E3165" s="3" t="s">
        <v>1110</v>
      </c>
      <c r="F3165" s="3">
        <v>2532</v>
      </c>
      <c r="G3165" s="3">
        <v>7709</v>
      </c>
    </row>
    <row r="3166" spans="1:7" x14ac:dyDescent="0.2">
      <c r="A3166" s="3" t="s">
        <v>1037</v>
      </c>
      <c r="B3166" s="4">
        <v>45046</v>
      </c>
      <c r="C3166" s="3" t="s">
        <v>1136</v>
      </c>
      <c r="D3166" s="3" t="s">
        <v>1219</v>
      </c>
      <c r="E3166" s="3" t="s">
        <v>1063</v>
      </c>
      <c r="F3166" s="3">
        <v>98308</v>
      </c>
      <c r="G3166" s="3">
        <v>207526.57</v>
      </c>
    </row>
    <row r="3167" spans="1:7" x14ac:dyDescent="0.2">
      <c r="A3167" s="3" t="s">
        <v>1040</v>
      </c>
      <c r="B3167" s="4">
        <v>45046</v>
      </c>
      <c r="C3167" s="3" t="s">
        <v>1136</v>
      </c>
      <c r="D3167" s="3" t="s">
        <v>1316</v>
      </c>
      <c r="E3167" s="3" t="s">
        <v>1063</v>
      </c>
      <c r="F3167" s="3">
        <v>110452</v>
      </c>
      <c r="G3167" s="3">
        <v>254468.7</v>
      </c>
    </row>
    <row r="3168" spans="1:7" x14ac:dyDescent="0.2">
      <c r="A3168" s="3" t="s">
        <v>1037</v>
      </c>
      <c r="B3168" s="4">
        <v>45046</v>
      </c>
      <c r="C3168" s="3" t="s">
        <v>1136</v>
      </c>
      <c r="D3168" s="3" t="s">
        <v>1220</v>
      </c>
      <c r="E3168" s="3" t="s">
        <v>1088</v>
      </c>
      <c r="F3168" s="3">
        <v>4000</v>
      </c>
      <c r="G3168" s="3">
        <v>4000</v>
      </c>
    </row>
    <row r="3169" spans="1:7" x14ac:dyDescent="0.2">
      <c r="A3169" s="3" t="s">
        <v>1040</v>
      </c>
      <c r="B3169" s="4">
        <v>45046</v>
      </c>
      <c r="C3169" s="3" t="s">
        <v>1136</v>
      </c>
      <c r="D3169" s="3" t="s">
        <v>1318</v>
      </c>
      <c r="E3169" s="3" t="s">
        <v>1083</v>
      </c>
      <c r="F3169" s="3">
        <v>3323.88</v>
      </c>
      <c r="G3169" s="3">
        <v>6647.79</v>
      </c>
    </row>
    <row r="3170" spans="1:7" x14ac:dyDescent="0.2">
      <c r="A3170" s="3" t="s">
        <v>1040</v>
      </c>
      <c r="B3170" s="4">
        <v>45046</v>
      </c>
      <c r="C3170" s="3" t="s">
        <v>1136</v>
      </c>
      <c r="D3170" s="3" t="s">
        <v>1319</v>
      </c>
      <c r="E3170" s="3" t="s">
        <v>1064</v>
      </c>
      <c r="F3170" s="3">
        <v>193.34</v>
      </c>
      <c r="G3170" s="3">
        <v>386.67</v>
      </c>
    </row>
    <row r="3171" spans="1:7" x14ac:dyDescent="0.2">
      <c r="A3171" s="3" t="s">
        <v>1040</v>
      </c>
      <c r="B3171" s="4">
        <v>45046</v>
      </c>
      <c r="C3171" s="3" t="s">
        <v>1136</v>
      </c>
      <c r="D3171" s="3" t="s">
        <v>1442</v>
      </c>
      <c r="E3171" s="3" t="s">
        <v>1082</v>
      </c>
      <c r="F3171" s="3">
        <v>547.66999999999996</v>
      </c>
      <c r="G3171" s="3">
        <v>1095.3499999999999</v>
      </c>
    </row>
    <row r="3172" spans="1:7" x14ac:dyDescent="0.2">
      <c r="A3172" s="3" t="s">
        <v>1037</v>
      </c>
      <c r="B3172" s="4">
        <v>45046</v>
      </c>
      <c r="C3172" s="3" t="s">
        <v>1136</v>
      </c>
      <c r="D3172" s="3" t="s">
        <v>1197</v>
      </c>
      <c r="E3172" s="3" t="s">
        <v>1104</v>
      </c>
      <c r="F3172" s="3">
        <v>-2477.5100000000002</v>
      </c>
      <c r="G3172" s="3">
        <v>8738.6200000000008</v>
      </c>
    </row>
    <row r="3173" spans="1:7" x14ac:dyDescent="0.2">
      <c r="A3173" s="3" t="s">
        <v>1040</v>
      </c>
      <c r="B3173" s="4">
        <v>45046</v>
      </c>
      <c r="C3173" s="3" t="s">
        <v>1136</v>
      </c>
      <c r="D3173" s="3" t="s">
        <v>1197</v>
      </c>
      <c r="E3173" s="3" t="s">
        <v>1074</v>
      </c>
      <c r="F3173" s="3">
        <v>6676.08</v>
      </c>
      <c r="G3173" s="3">
        <v>14104.15</v>
      </c>
    </row>
    <row r="3174" spans="1:7" x14ac:dyDescent="0.2">
      <c r="A3174" s="3" t="s">
        <v>1037</v>
      </c>
      <c r="B3174" s="4">
        <v>45046</v>
      </c>
      <c r="C3174" s="3" t="s">
        <v>1136</v>
      </c>
      <c r="D3174" s="3" t="s">
        <v>1198</v>
      </c>
      <c r="E3174" s="3" t="s">
        <v>1077</v>
      </c>
      <c r="F3174" s="3">
        <v>-4301.84</v>
      </c>
      <c r="G3174" s="3">
        <v>35047.19</v>
      </c>
    </row>
    <row r="3175" spans="1:7" x14ac:dyDescent="0.2">
      <c r="A3175" s="3" t="s">
        <v>1037</v>
      </c>
      <c r="B3175" s="4">
        <v>45046</v>
      </c>
      <c r="C3175" s="3" t="s">
        <v>1136</v>
      </c>
      <c r="D3175" s="3" t="s">
        <v>1532</v>
      </c>
      <c r="E3175" s="3" t="s">
        <v>1069</v>
      </c>
      <c r="F3175" s="3">
        <v>0</v>
      </c>
      <c r="G3175" s="3">
        <v>10690.2</v>
      </c>
    </row>
    <row r="3176" spans="1:7" x14ac:dyDescent="0.2">
      <c r="A3176" s="3" t="s">
        <v>1037</v>
      </c>
      <c r="B3176" s="4">
        <v>45046</v>
      </c>
      <c r="C3176" s="3" t="s">
        <v>1136</v>
      </c>
      <c r="D3176" s="3" t="s">
        <v>1631</v>
      </c>
      <c r="E3176" s="3" t="s">
        <v>1050</v>
      </c>
      <c r="F3176" s="3">
        <v>0</v>
      </c>
      <c r="G3176" s="3">
        <v>199.99</v>
      </c>
    </row>
    <row r="3177" spans="1:7" x14ac:dyDescent="0.2">
      <c r="A3177" s="3" t="s">
        <v>1037</v>
      </c>
      <c r="B3177" s="4">
        <v>45046</v>
      </c>
      <c r="C3177" s="3" t="s">
        <v>1136</v>
      </c>
      <c r="D3177" s="3" t="s">
        <v>1512</v>
      </c>
      <c r="E3177" s="3" t="s">
        <v>1127</v>
      </c>
      <c r="F3177" s="3">
        <v>7350.33</v>
      </c>
      <c r="G3177" s="3">
        <v>7350.33</v>
      </c>
    </row>
    <row r="3178" spans="1:7" x14ac:dyDescent="0.2">
      <c r="A3178" s="3" t="s">
        <v>1040</v>
      </c>
      <c r="B3178" s="4">
        <v>45046</v>
      </c>
      <c r="C3178" s="3" t="s">
        <v>1136</v>
      </c>
      <c r="D3178" s="3" t="s">
        <v>1322</v>
      </c>
      <c r="E3178" s="3" t="s">
        <v>1046</v>
      </c>
      <c r="F3178" s="3">
        <v>4275.67</v>
      </c>
      <c r="G3178" s="3">
        <v>5734.41</v>
      </c>
    </row>
    <row r="3179" spans="1:7" x14ac:dyDescent="0.2">
      <c r="A3179" s="3" t="s">
        <v>1037</v>
      </c>
      <c r="B3179" s="4">
        <v>45046</v>
      </c>
      <c r="C3179" s="3" t="s">
        <v>1136</v>
      </c>
      <c r="D3179" s="3" t="s">
        <v>1424</v>
      </c>
      <c r="E3179" s="3" t="s">
        <v>1425</v>
      </c>
      <c r="F3179" s="3">
        <v>-715.47</v>
      </c>
      <c r="G3179" s="3">
        <v>-533.79999999999995</v>
      </c>
    </row>
    <row r="3180" spans="1:7" x14ac:dyDescent="0.2">
      <c r="A3180" s="3" t="s">
        <v>1037</v>
      </c>
      <c r="B3180" s="4">
        <v>45046</v>
      </c>
      <c r="C3180" s="3" t="s">
        <v>1136</v>
      </c>
      <c r="D3180" s="3" t="s">
        <v>1533</v>
      </c>
      <c r="E3180" s="3" t="s">
        <v>1534</v>
      </c>
      <c r="F3180" s="3">
        <v>62219.17</v>
      </c>
      <c r="G3180" s="3">
        <v>125422.63</v>
      </c>
    </row>
    <row r="3181" spans="1:7" x14ac:dyDescent="0.2">
      <c r="A3181" s="3" t="s">
        <v>1037</v>
      </c>
      <c r="B3181" s="4">
        <v>45046</v>
      </c>
      <c r="C3181" s="3" t="s">
        <v>1136</v>
      </c>
      <c r="D3181" s="3" t="s">
        <v>1535</v>
      </c>
      <c r="E3181" s="3" t="s">
        <v>1536</v>
      </c>
      <c r="F3181" s="3">
        <v>37361.65</v>
      </c>
      <c r="G3181" s="3">
        <v>40923.29</v>
      </c>
    </row>
    <row r="3182" spans="1:7" x14ac:dyDescent="0.2">
      <c r="A3182" s="3" t="s">
        <v>1037</v>
      </c>
      <c r="B3182" s="4">
        <v>45046</v>
      </c>
      <c r="C3182" s="3" t="s">
        <v>1136</v>
      </c>
      <c r="D3182" s="3" t="s">
        <v>1537</v>
      </c>
      <c r="E3182" s="3" t="s">
        <v>1538</v>
      </c>
      <c r="F3182" s="3">
        <v>22913.02</v>
      </c>
      <c r="G3182" s="3">
        <v>22913.02</v>
      </c>
    </row>
    <row r="3183" spans="1:7" x14ac:dyDescent="0.2">
      <c r="A3183" s="3" t="s">
        <v>1037</v>
      </c>
      <c r="B3183" s="4">
        <v>45046</v>
      </c>
      <c r="C3183" s="3" t="s">
        <v>1136</v>
      </c>
      <c r="D3183" s="3" t="s">
        <v>1576</v>
      </c>
      <c r="E3183" s="3" t="s">
        <v>1577</v>
      </c>
      <c r="F3183" s="3">
        <v>11027.39</v>
      </c>
      <c r="G3183" s="3">
        <v>11027.39</v>
      </c>
    </row>
    <row r="3184" spans="1:7" x14ac:dyDescent="0.2">
      <c r="A3184" s="3" t="s">
        <v>1037</v>
      </c>
      <c r="B3184" s="4">
        <v>45046</v>
      </c>
      <c r="C3184" s="3" t="s">
        <v>1136</v>
      </c>
      <c r="D3184" s="3" t="s">
        <v>1539</v>
      </c>
      <c r="E3184" s="3" t="s">
        <v>1540</v>
      </c>
      <c r="F3184" s="3">
        <v>0</v>
      </c>
      <c r="G3184" s="3">
        <v>40376.71</v>
      </c>
    </row>
    <row r="3185" spans="1:7" x14ac:dyDescent="0.2">
      <c r="A3185" s="3" t="s">
        <v>1037</v>
      </c>
      <c r="B3185" s="4">
        <v>45046</v>
      </c>
      <c r="C3185" s="3" t="s">
        <v>1136</v>
      </c>
      <c r="D3185" s="3" t="s">
        <v>1541</v>
      </c>
      <c r="E3185" s="3" t="s">
        <v>1542</v>
      </c>
      <c r="F3185" s="3">
        <v>55479.45</v>
      </c>
      <c r="G3185" s="3">
        <v>188815.06</v>
      </c>
    </row>
    <row r="3186" spans="1:7" x14ac:dyDescent="0.2">
      <c r="A3186" s="3" t="s">
        <v>1037</v>
      </c>
      <c r="B3186" s="4">
        <v>45046</v>
      </c>
      <c r="C3186" s="3" t="s">
        <v>1136</v>
      </c>
      <c r="D3186" s="3" t="s">
        <v>1597</v>
      </c>
      <c r="E3186" s="3" t="s">
        <v>1598</v>
      </c>
      <c r="F3186" s="3">
        <v>14451.92</v>
      </c>
      <c r="G3186" s="3">
        <v>14451.92</v>
      </c>
    </row>
    <row r="3187" spans="1:7" x14ac:dyDescent="0.2">
      <c r="A3187" s="3" t="s">
        <v>1037</v>
      </c>
      <c r="B3187" s="4">
        <v>45046</v>
      </c>
      <c r="C3187" s="3" t="s">
        <v>1136</v>
      </c>
      <c r="D3187" s="3" t="s">
        <v>1543</v>
      </c>
      <c r="E3187" s="3" t="s">
        <v>1544</v>
      </c>
      <c r="F3187" s="3">
        <v>1454819.17</v>
      </c>
      <c r="G3187" s="3">
        <v>2570422.4700000002</v>
      </c>
    </row>
    <row r="3188" spans="1:7" x14ac:dyDescent="0.2">
      <c r="A3188" s="3" t="s">
        <v>1040</v>
      </c>
      <c r="B3188" s="4">
        <v>45046</v>
      </c>
      <c r="C3188" s="3" t="s">
        <v>1136</v>
      </c>
      <c r="D3188" s="3" t="s">
        <v>1639</v>
      </c>
      <c r="E3188" s="3" t="s">
        <v>1087</v>
      </c>
      <c r="F3188" s="3">
        <v>5202.88</v>
      </c>
      <c r="G3188" s="3">
        <v>5202.88</v>
      </c>
    </row>
    <row r="3189" spans="1:7" x14ac:dyDescent="0.2">
      <c r="A3189" s="3" t="s">
        <v>1037</v>
      </c>
      <c r="B3189" s="4">
        <v>45046</v>
      </c>
      <c r="C3189" s="3" t="s">
        <v>1136</v>
      </c>
      <c r="D3189" s="3" t="s">
        <v>1221</v>
      </c>
      <c r="E3189" s="3" t="s">
        <v>1071</v>
      </c>
      <c r="F3189" s="3">
        <v>8404.2000000000007</v>
      </c>
      <c r="G3189" s="3">
        <v>13574.15</v>
      </c>
    </row>
    <row r="3190" spans="1:7" x14ac:dyDescent="0.2">
      <c r="A3190" s="3" t="s">
        <v>1040</v>
      </c>
      <c r="B3190" s="4">
        <v>45046</v>
      </c>
      <c r="C3190" s="3" t="s">
        <v>1136</v>
      </c>
      <c r="D3190" s="3" t="s">
        <v>1640</v>
      </c>
      <c r="E3190" s="3" t="s">
        <v>1065</v>
      </c>
      <c r="F3190" s="3">
        <v>362</v>
      </c>
      <c r="G3190" s="3">
        <v>362</v>
      </c>
    </row>
    <row r="3191" spans="1:7" x14ac:dyDescent="0.2">
      <c r="A3191" s="3" t="s">
        <v>1040</v>
      </c>
      <c r="B3191" s="4">
        <v>45046</v>
      </c>
      <c r="C3191" s="3" t="s">
        <v>1136</v>
      </c>
      <c r="D3191" s="3" t="s">
        <v>1325</v>
      </c>
      <c r="E3191" s="3" t="s">
        <v>1125</v>
      </c>
      <c r="F3191" s="3">
        <v>7124.28</v>
      </c>
      <c r="G3191" s="3">
        <v>12713.79</v>
      </c>
    </row>
    <row r="3192" spans="1:7" x14ac:dyDescent="0.2">
      <c r="A3192" s="3" t="s">
        <v>1040</v>
      </c>
      <c r="B3192" s="4">
        <v>45046</v>
      </c>
      <c r="C3192" s="3" t="s">
        <v>1136</v>
      </c>
      <c r="D3192" s="3" t="s">
        <v>1169</v>
      </c>
      <c r="E3192" s="3" t="s">
        <v>1080</v>
      </c>
      <c r="F3192" s="3">
        <v>1173.9100000000001</v>
      </c>
      <c r="G3192" s="3">
        <v>3473.04</v>
      </c>
    </row>
    <row r="3193" spans="1:7" x14ac:dyDescent="0.2">
      <c r="A3193" s="3" t="s">
        <v>1040</v>
      </c>
      <c r="B3193" s="4">
        <v>45046</v>
      </c>
      <c r="C3193" s="3" t="s">
        <v>1136</v>
      </c>
      <c r="D3193" s="3" t="s">
        <v>1328</v>
      </c>
      <c r="E3193" s="3" t="s">
        <v>1066</v>
      </c>
      <c r="F3193" s="3">
        <v>1777.93</v>
      </c>
      <c r="G3193" s="3">
        <v>3153.23</v>
      </c>
    </row>
    <row r="3194" spans="1:7" x14ac:dyDescent="0.2">
      <c r="A3194" s="3" t="s">
        <v>1040</v>
      </c>
      <c r="B3194" s="4">
        <v>45046</v>
      </c>
      <c r="C3194" s="3" t="s">
        <v>1136</v>
      </c>
      <c r="D3194" s="3" t="s">
        <v>1329</v>
      </c>
      <c r="E3194" s="3" t="s">
        <v>1089</v>
      </c>
      <c r="F3194" s="3">
        <v>29600</v>
      </c>
      <c r="G3194" s="3">
        <v>59200</v>
      </c>
    </row>
    <row r="3195" spans="1:7" x14ac:dyDescent="0.2">
      <c r="A3195" s="3" t="s">
        <v>1040</v>
      </c>
      <c r="B3195" s="4">
        <v>45046</v>
      </c>
      <c r="C3195" s="3" t="s">
        <v>1136</v>
      </c>
      <c r="D3195" s="3" t="s">
        <v>1199</v>
      </c>
      <c r="E3195" s="3" t="s">
        <v>1051</v>
      </c>
      <c r="F3195" s="3">
        <v>843.6</v>
      </c>
      <c r="G3195" s="3">
        <v>1687.2</v>
      </c>
    </row>
    <row r="3196" spans="1:7" x14ac:dyDescent="0.2">
      <c r="A3196" s="3" t="s">
        <v>1037</v>
      </c>
      <c r="B3196" s="4">
        <v>45046</v>
      </c>
      <c r="C3196" s="3" t="s">
        <v>1136</v>
      </c>
      <c r="D3196" s="3" t="s">
        <v>1199</v>
      </c>
      <c r="E3196" s="3" t="s">
        <v>1038</v>
      </c>
      <c r="F3196" s="3">
        <v>-42216.76</v>
      </c>
      <c r="G3196" s="3">
        <v>-11397.51</v>
      </c>
    </row>
    <row r="3197" spans="1:7" x14ac:dyDescent="0.2">
      <c r="A3197" s="3" t="s">
        <v>1040</v>
      </c>
      <c r="B3197" s="4">
        <v>45046</v>
      </c>
      <c r="C3197" s="3" t="s">
        <v>1136</v>
      </c>
      <c r="D3197" s="3" t="s">
        <v>1222</v>
      </c>
      <c r="E3197" s="3" t="s">
        <v>1043</v>
      </c>
      <c r="F3197" s="3">
        <v>750</v>
      </c>
      <c r="G3197" s="3">
        <v>7102.8</v>
      </c>
    </row>
    <row r="3198" spans="1:7" x14ac:dyDescent="0.2">
      <c r="A3198" s="3" t="s">
        <v>1040</v>
      </c>
      <c r="B3198" s="4">
        <v>45046</v>
      </c>
      <c r="C3198" s="3" t="s">
        <v>1136</v>
      </c>
      <c r="D3198" s="3" t="s">
        <v>1330</v>
      </c>
      <c r="E3198" s="3" t="s">
        <v>1091</v>
      </c>
      <c r="F3198" s="3">
        <v>327361.08</v>
      </c>
      <c r="G3198" s="3">
        <v>638540.74</v>
      </c>
    </row>
    <row r="3199" spans="1:7" x14ac:dyDescent="0.2">
      <c r="A3199" s="3" t="s">
        <v>1040</v>
      </c>
      <c r="B3199" s="4">
        <v>45046</v>
      </c>
      <c r="C3199" s="3" t="s">
        <v>1136</v>
      </c>
      <c r="D3199" s="3" t="s">
        <v>1479</v>
      </c>
      <c r="E3199" s="3" t="s">
        <v>1072</v>
      </c>
      <c r="F3199" s="3">
        <v>177.33</v>
      </c>
      <c r="G3199" s="3">
        <v>354.66</v>
      </c>
    </row>
    <row r="3200" spans="1:7" x14ac:dyDescent="0.2">
      <c r="A3200" s="3" t="s">
        <v>1040</v>
      </c>
      <c r="B3200" s="4">
        <v>45046</v>
      </c>
      <c r="C3200" s="3" t="s">
        <v>1136</v>
      </c>
      <c r="D3200" s="3" t="s">
        <v>1334</v>
      </c>
      <c r="E3200" s="3" t="s">
        <v>1112</v>
      </c>
      <c r="F3200" s="3">
        <v>1600</v>
      </c>
      <c r="G3200" s="3">
        <v>2433.91</v>
      </c>
    </row>
    <row r="3201" spans="1:7" x14ac:dyDescent="0.2">
      <c r="A3201" s="3" t="s">
        <v>1037</v>
      </c>
      <c r="B3201" s="4">
        <v>45046</v>
      </c>
      <c r="C3201" s="3" t="s">
        <v>1136</v>
      </c>
      <c r="D3201" s="3" t="s">
        <v>1181</v>
      </c>
      <c r="E3201" s="3" t="s">
        <v>1118</v>
      </c>
      <c r="F3201" s="3">
        <v>328.38</v>
      </c>
      <c r="G3201" s="3">
        <v>656.76</v>
      </c>
    </row>
    <row r="3202" spans="1:7" x14ac:dyDescent="0.2">
      <c r="A3202" s="3" t="s">
        <v>1040</v>
      </c>
      <c r="B3202" s="4">
        <v>45046</v>
      </c>
      <c r="C3202" s="3" t="s">
        <v>1136</v>
      </c>
      <c r="D3202" s="3" t="s">
        <v>1336</v>
      </c>
      <c r="E3202" s="3" t="s">
        <v>1092</v>
      </c>
      <c r="F3202" s="3">
        <v>244.98</v>
      </c>
      <c r="G3202" s="3">
        <v>244.98</v>
      </c>
    </row>
    <row r="3203" spans="1:7" x14ac:dyDescent="0.2">
      <c r="A3203" s="3" t="s">
        <v>1040</v>
      </c>
      <c r="B3203" s="4">
        <v>45046</v>
      </c>
      <c r="C3203" s="3" t="s">
        <v>1136</v>
      </c>
      <c r="D3203" s="3" t="s">
        <v>1338</v>
      </c>
      <c r="E3203" s="3" t="s">
        <v>1097</v>
      </c>
      <c r="F3203" s="3">
        <v>747</v>
      </c>
      <c r="G3203" s="3">
        <v>1494</v>
      </c>
    </row>
    <row r="3204" spans="1:7" x14ac:dyDescent="0.2">
      <c r="A3204" s="3" t="s">
        <v>1040</v>
      </c>
      <c r="B3204" s="4">
        <v>45046</v>
      </c>
      <c r="C3204" s="3" t="s">
        <v>1136</v>
      </c>
      <c r="D3204" s="3" t="s">
        <v>1339</v>
      </c>
      <c r="E3204" s="3" t="s">
        <v>1061</v>
      </c>
      <c r="F3204" s="3">
        <v>0</v>
      </c>
      <c r="G3204" s="3">
        <v>10825.49</v>
      </c>
    </row>
    <row r="3205" spans="1:7" x14ac:dyDescent="0.2">
      <c r="A3205" s="3" t="s">
        <v>1040</v>
      </c>
      <c r="B3205" s="4">
        <v>45046</v>
      </c>
      <c r="C3205" s="3" t="s">
        <v>1136</v>
      </c>
      <c r="D3205" s="3" t="s">
        <v>1340</v>
      </c>
      <c r="E3205" s="3" t="s">
        <v>1126</v>
      </c>
      <c r="F3205" s="3">
        <v>600</v>
      </c>
      <c r="G3205" s="3">
        <v>1200</v>
      </c>
    </row>
    <row r="3206" spans="1:7" x14ac:dyDescent="0.2">
      <c r="A3206" s="3" t="s">
        <v>1040</v>
      </c>
      <c r="B3206" s="4">
        <v>45046</v>
      </c>
      <c r="C3206" s="3" t="s">
        <v>1136</v>
      </c>
      <c r="D3206" s="3" t="s">
        <v>1341</v>
      </c>
      <c r="E3206" s="3" t="s">
        <v>1060</v>
      </c>
      <c r="F3206" s="3">
        <v>803.5</v>
      </c>
      <c r="G3206" s="3">
        <v>1408.5</v>
      </c>
    </row>
    <row r="3207" spans="1:7" x14ac:dyDescent="0.2">
      <c r="A3207" s="3" t="s">
        <v>1037</v>
      </c>
      <c r="B3207" s="4">
        <v>45046</v>
      </c>
      <c r="C3207" s="3" t="s">
        <v>1136</v>
      </c>
      <c r="D3207" s="3" t="s">
        <v>1200</v>
      </c>
      <c r="E3207" s="3" t="s">
        <v>1073</v>
      </c>
      <c r="F3207" s="3">
        <v>600</v>
      </c>
      <c r="G3207" s="3">
        <v>1200</v>
      </c>
    </row>
    <row r="3208" spans="1:7" x14ac:dyDescent="0.2">
      <c r="A3208" s="3" t="s">
        <v>1042</v>
      </c>
      <c r="B3208" s="4">
        <v>45046</v>
      </c>
      <c r="C3208" s="3" t="s">
        <v>1136</v>
      </c>
      <c r="D3208" s="3" t="s">
        <v>1200</v>
      </c>
      <c r="E3208" s="3" t="s">
        <v>1073</v>
      </c>
      <c r="F3208" s="3">
        <v>600</v>
      </c>
      <c r="G3208" s="3">
        <v>1200</v>
      </c>
    </row>
    <row r="3209" spans="1:7" x14ac:dyDescent="0.2">
      <c r="A3209" s="3" t="s">
        <v>1040</v>
      </c>
      <c r="B3209" s="4">
        <v>45046</v>
      </c>
      <c r="C3209" s="3" t="s">
        <v>1136</v>
      </c>
      <c r="D3209" s="3" t="s">
        <v>1346</v>
      </c>
      <c r="E3209" s="3" t="s">
        <v>1111</v>
      </c>
      <c r="F3209" s="3">
        <v>76990.11</v>
      </c>
      <c r="G3209" s="3">
        <v>152808.49</v>
      </c>
    </row>
    <row r="3210" spans="1:7" x14ac:dyDescent="0.2">
      <c r="A3210" s="3" t="s">
        <v>1040</v>
      </c>
      <c r="B3210" s="4">
        <v>45046</v>
      </c>
      <c r="C3210" s="3" t="s">
        <v>1136</v>
      </c>
      <c r="D3210" s="3" t="s">
        <v>1347</v>
      </c>
      <c r="E3210" s="3" t="s">
        <v>1075</v>
      </c>
      <c r="F3210" s="3">
        <v>3918.5</v>
      </c>
      <c r="G3210" s="3">
        <v>7662.63</v>
      </c>
    </row>
    <row r="3211" spans="1:7" x14ac:dyDescent="0.2">
      <c r="A3211" s="3" t="s">
        <v>1040</v>
      </c>
      <c r="B3211" s="4">
        <v>45046</v>
      </c>
      <c r="C3211" s="3" t="s">
        <v>1136</v>
      </c>
      <c r="D3211" s="3" t="s">
        <v>1348</v>
      </c>
      <c r="E3211" s="3" t="s">
        <v>1093</v>
      </c>
      <c r="F3211" s="3">
        <v>2003.44</v>
      </c>
      <c r="G3211" s="3">
        <v>3924.06</v>
      </c>
    </row>
    <row r="3212" spans="1:7" x14ac:dyDescent="0.2">
      <c r="A3212" s="3" t="s">
        <v>1040</v>
      </c>
      <c r="B3212" s="4">
        <v>45046</v>
      </c>
      <c r="C3212" s="3" t="s">
        <v>1136</v>
      </c>
      <c r="D3212" s="3" t="s">
        <v>1349</v>
      </c>
      <c r="E3212" s="3" t="s">
        <v>1098</v>
      </c>
      <c r="F3212" s="3">
        <v>2003.44</v>
      </c>
      <c r="G3212" s="3">
        <v>3924.06</v>
      </c>
    </row>
    <row r="3213" spans="1:7" x14ac:dyDescent="0.2">
      <c r="A3213" s="3" t="s">
        <v>1040</v>
      </c>
      <c r="B3213" s="4">
        <v>45046</v>
      </c>
      <c r="C3213" s="3" t="s">
        <v>1136</v>
      </c>
      <c r="D3213" s="3" t="s">
        <v>1426</v>
      </c>
      <c r="E3213" s="3" t="s">
        <v>1081</v>
      </c>
      <c r="F3213" s="3">
        <v>7034</v>
      </c>
      <c r="G3213" s="3">
        <v>12068</v>
      </c>
    </row>
    <row r="3214" spans="1:7" x14ac:dyDescent="0.2">
      <c r="A3214" s="3" t="s">
        <v>1040</v>
      </c>
      <c r="B3214" s="4">
        <v>45046</v>
      </c>
      <c r="C3214" s="3" t="s">
        <v>1136</v>
      </c>
      <c r="D3214" s="3" t="s">
        <v>1427</v>
      </c>
      <c r="E3214" s="3" t="s">
        <v>1107</v>
      </c>
      <c r="F3214" s="3">
        <v>1775.25</v>
      </c>
      <c r="G3214" s="3">
        <v>3550.5</v>
      </c>
    </row>
    <row r="3215" spans="1:7" x14ac:dyDescent="0.2">
      <c r="A3215" s="3" t="s">
        <v>1037</v>
      </c>
      <c r="B3215" s="4">
        <v>45046</v>
      </c>
      <c r="C3215" s="3" t="s">
        <v>1140</v>
      </c>
      <c r="D3215" s="3" t="s">
        <v>1141</v>
      </c>
      <c r="E3215" s="3" t="s">
        <v>1142</v>
      </c>
      <c r="F3215" s="3">
        <v>0</v>
      </c>
      <c r="G3215" s="3">
        <v>-100</v>
      </c>
    </row>
    <row r="3216" spans="1:7" x14ac:dyDescent="0.2">
      <c r="A3216" s="3" t="s">
        <v>1040</v>
      </c>
      <c r="B3216" s="4">
        <v>45046</v>
      </c>
      <c r="C3216" s="3" t="s">
        <v>1140</v>
      </c>
      <c r="D3216" s="3" t="s">
        <v>1350</v>
      </c>
      <c r="E3216" s="3" t="s">
        <v>1351</v>
      </c>
      <c r="F3216" s="3">
        <v>0</v>
      </c>
      <c r="G3216" s="3">
        <v>-120</v>
      </c>
    </row>
    <row r="3217" spans="1:7" x14ac:dyDescent="0.2">
      <c r="A3217" s="3" t="s">
        <v>1040</v>
      </c>
      <c r="B3217" s="4">
        <v>45046</v>
      </c>
      <c r="C3217" s="3" t="s">
        <v>1140</v>
      </c>
      <c r="D3217" s="3" t="s">
        <v>1352</v>
      </c>
      <c r="E3217" s="3" t="s">
        <v>1353</v>
      </c>
      <c r="F3217" s="3">
        <v>0</v>
      </c>
      <c r="G3217" s="3">
        <v>-296075.58</v>
      </c>
    </row>
    <row r="3218" spans="1:7" x14ac:dyDescent="0.2">
      <c r="A3218" s="3" t="s">
        <v>1037</v>
      </c>
      <c r="B3218" s="4">
        <v>45046</v>
      </c>
      <c r="C3218" s="3" t="s">
        <v>1140</v>
      </c>
      <c r="D3218" s="3" t="s">
        <v>1352</v>
      </c>
      <c r="E3218" s="3" t="s">
        <v>1353</v>
      </c>
      <c r="F3218" s="3">
        <v>0</v>
      </c>
      <c r="G3218" s="3">
        <v>-17843179.579999998</v>
      </c>
    </row>
    <row r="3219" spans="1:7" x14ac:dyDescent="0.2">
      <c r="A3219" s="3" t="s">
        <v>1042</v>
      </c>
      <c r="B3219" s="4">
        <v>45046</v>
      </c>
      <c r="C3219" s="3" t="s">
        <v>1140</v>
      </c>
      <c r="D3219" s="3" t="s">
        <v>1352</v>
      </c>
      <c r="E3219" s="3" t="s">
        <v>1353</v>
      </c>
      <c r="F3219" s="3">
        <v>0</v>
      </c>
      <c r="G3219" s="3">
        <v>70398.12</v>
      </c>
    </row>
    <row r="3220" spans="1:7" x14ac:dyDescent="0.2">
      <c r="A3220" s="3" t="s">
        <v>1037</v>
      </c>
      <c r="B3220" s="4">
        <v>45046</v>
      </c>
      <c r="C3220" s="3" t="s">
        <v>1148</v>
      </c>
      <c r="D3220" s="3" t="s">
        <v>1209</v>
      </c>
      <c r="E3220" s="3" t="s">
        <v>1210</v>
      </c>
      <c r="F3220" s="3">
        <v>0</v>
      </c>
      <c r="G3220" s="3">
        <v>17562360.850000001</v>
      </c>
    </row>
    <row r="3221" spans="1:7" x14ac:dyDescent="0.2">
      <c r="A3221" s="3" t="s">
        <v>1040</v>
      </c>
      <c r="B3221" s="4">
        <v>45046</v>
      </c>
      <c r="C3221" s="3" t="s">
        <v>1148</v>
      </c>
      <c r="D3221" s="3" t="s">
        <v>1451</v>
      </c>
      <c r="E3221" s="3" t="s">
        <v>1145</v>
      </c>
      <c r="F3221" s="3">
        <v>0</v>
      </c>
      <c r="G3221" s="3">
        <v>185000</v>
      </c>
    </row>
    <row r="3222" spans="1:7" x14ac:dyDescent="0.2">
      <c r="A3222" s="3" t="s">
        <v>1040</v>
      </c>
      <c r="B3222" s="4">
        <v>45046</v>
      </c>
      <c r="C3222" s="3" t="s">
        <v>1148</v>
      </c>
      <c r="D3222" s="3" t="s">
        <v>1356</v>
      </c>
      <c r="E3222" s="3" t="s">
        <v>1357</v>
      </c>
      <c r="F3222" s="3">
        <v>0</v>
      </c>
      <c r="G3222" s="3">
        <v>-4342.5</v>
      </c>
    </row>
    <row r="3223" spans="1:7" x14ac:dyDescent="0.2">
      <c r="A3223" s="3" t="s">
        <v>1040</v>
      </c>
      <c r="B3223" s="4">
        <v>45046</v>
      </c>
      <c r="C3223" s="3" t="s">
        <v>1148</v>
      </c>
      <c r="D3223" s="3" t="s">
        <v>1358</v>
      </c>
      <c r="E3223" s="3" t="s">
        <v>1359</v>
      </c>
      <c r="F3223" s="3">
        <v>-1900000</v>
      </c>
      <c r="G3223" s="3">
        <v>-2261000</v>
      </c>
    </row>
    <row r="3224" spans="1:7" x14ac:dyDescent="0.2">
      <c r="A3224" s="3" t="s">
        <v>1040</v>
      </c>
      <c r="B3224" s="4">
        <v>45046</v>
      </c>
      <c r="C3224" s="3" t="s">
        <v>1148</v>
      </c>
      <c r="D3224" s="3" t="s">
        <v>1360</v>
      </c>
      <c r="E3224" s="3" t="s">
        <v>1361</v>
      </c>
      <c r="F3224" s="3">
        <v>0</v>
      </c>
      <c r="G3224" s="3">
        <v>4342.5</v>
      </c>
    </row>
    <row r="3225" spans="1:7" x14ac:dyDescent="0.2">
      <c r="A3225" s="3" t="s">
        <v>1040</v>
      </c>
      <c r="B3225" s="4">
        <v>45046</v>
      </c>
      <c r="C3225" s="3" t="s">
        <v>1148</v>
      </c>
      <c r="D3225" s="3" t="s">
        <v>1362</v>
      </c>
      <c r="E3225" s="3" t="s">
        <v>1224</v>
      </c>
      <c r="F3225" s="3">
        <v>600</v>
      </c>
      <c r="G3225" s="3">
        <v>1200</v>
      </c>
    </row>
    <row r="3226" spans="1:7" x14ac:dyDescent="0.2">
      <c r="A3226" s="3" t="s">
        <v>1040</v>
      </c>
      <c r="B3226" s="4">
        <v>45046</v>
      </c>
      <c r="C3226" s="3" t="s">
        <v>1148</v>
      </c>
      <c r="D3226" s="3" t="s">
        <v>1363</v>
      </c>
      <c r="E3226" s="3" t="s">
        <v>1364</v>
      </c>
      <c r="F3226" s="3">
        <v>0</v>
      </c>
      <c r="G3226" s="3">
        <v>-10376940.42</v>
      </c>
    </row>
    <row r="3227" spans="1:7" x14ac:dyDescent="0.2">
      <c r="A3227" s="3" t="s">
        <v>1040</v>
      </c>
      <c r="B3227" s="4">
        <v>45046</v>
      </c>
      <c r="C3227" s="3" t="s">
        <v>1148</v>
      </c>
      <c r="D3227" s="3" t="s">
        <v>1365</v>
      </c>
      <c r="E3227" s="3" t="s">
        <v>1366</v>
      </c>
      <c r="F3227" s="3">
        <v>600</v>
      </c>
      <c r="G3227" s="3">
        <v>1200</v>
      </c>
    </row>
    <row r="3228" spans="1:7" x14ac:dyDescent="0.2">
      <c r="A3228" s="3" t="s">
        <v>1040</v>
      </c>
      <c r="B3228" s="4">
        <v>45046</v>
      </c>
      <c r="C3228" s="3" t="s">
        <v>1148</v>
      </c>
      <c r="D3228" s="3" t="s">
        <v>1480</v>
      </c>
      <c r="E3228" s="3" t="s">
        <v>1481</v>
      </c>
      <c r="F3228" s="3">
        <v>4011000</v>
      </c>
      <c r="G3228" s="3">
        <v>18846187.399999999</v>
      </c>
    </row>
    <row r="3229" spans="1:7" x14ac:dyDescent="0.2">
      <c r="A3229" s="3" t="s">
        <v>1040</v>
      </c>
      <c r="B3229" s="4">
        <v>45046</v>
      </c>
      <c r="C3229" s="3" t="s">
        <v>1148</v>
      </c>
      <c r="D3229" s="3" t="s">
        <v>1367</v>
      </c>
      <c r="E3229" s="3" t="s">
        <v>1368</v>
      </c>
      <c r="F3229" s="3">
        <v>0</v>
      </c>
      <c r="G3229" s="3">
        <v>-120000</v>
      </c>
    </row>
    <row r="3230" spans="1:7" x14ac:dyDescent="0.2">
      <c r="A3230" s="3" t="s">
        <v>1042</v>
      </c>
      <c r="B3230" s="4">
        <v>45046</v>
      </c>
      <c r="C3230" s="3" t="s">
        <v>1143</v>
      </c>
      <c r="D3230" s="3" t="s">
        <v>1460</v>
      </c>
      <c r="E3230" s="3" t="s">
        <v>1461</v>
      </c>
      <c r="F3230" s="3">
        <v>-7391879.0300000003</v>
      </c>
      <c r="G3230" s="3">
        <v>-26749727.600000001</v>
      </c>
    </row>
    <row r="3231" spans="1:7" x14ac:dyDescent="0.2">
      <c r="A3231" s="3" t="s">
        <v>1037</v>
      </c>
      <c r="B3231" s="4">
        <v>45046</v>
      </c>
      <c r="C3231" s="3" t="s">
        <v>1143</v>
      </c>
      <c r="D3231" s="3" t="s">
        <v>1146</v>
      </c>
      <c r="E3231" s="3" t="s">
        <v>1147</v>
      </c>
      <c r="F3231" s="3">
        <v>0</v>
      </c>
      <c r="G3231" s="3">
        <v>10376940.42</v>
      </c>
    </row>
    <row r="3232" spans="1:7" x14ac:dyDescent="0.2">
      <c r="A3232" s="3" t="s">
        <v>1037</v>
      </c>
      <c r="B3232" s="4">
        <v>45046</v>
      </c>
      <c r="C3232" s="3" t="s">
        <v>1143</v>
      </c>
      <c r="D3232" s="3" t="s">
        <v>1201</v>
      </c>
      <c r="E3232" s="3" t="s">
        <v>1202</v>
      </c>
      <c r="F3232" s="3">
        <v>0</v>
      </c>
      <c r="G3232" s="3">
        <v>2703000</v>
      </c>
    </row>
    <row r="3233" spans="1:7" x14ac:dyDescent="0.2">
      <c r="A3233" s="3" t="s">
        <v>1037</v>
      </c>
      <c r="B3233" s="4">
        <v>45046</v>
      </c>
      <c r="C3233" s="3" t="s">
        <v>1143</v>
      </c>
      <c r="D3233" s="3" t="s">
        <v>1462</v>
      </c>
      <c r="E3233" s="3" t="s">
        <v>1463</v>
      </c>
      <c r="F3233" s="3">
        <v>7391879.0300000003</v>
      </c>
      <c r="G3233" s="3">
        <v>26749727.600000001</v>
      </c>
    </row>
    <row r="3234" spans="1:7" x14ac:dyDescent="0.2">
      <c r="A3234" s="3" t="s">
        <v>1037</v>
      </c>
      <c r="B3234" s="4">
        <v>45046</v>
      </c>
      <c r="C3234" s="3" t="s">
        <v>1143</v>
      </c>
      <c r="D3234" s="3" t="s">
        <v>1484</v>
      </c>
      <c r="E3234" s="3" t="s">
        <v>1368</v>
      </c>
      <c r="F3234" s="3">
        <v>0</v>
      </c>
      <c r="G3234" s="3">
        <v>41000</v>
      </c>
    </row>
    <row r="3235" spans="1:7" x14ac:dyDescent="0.2">
      <c r="A3235" s="3" t="s">
        <v>1040</v>
      </c>
      <c r="B3235" s="4">
        <v>45046</v>
      </c>
      <c r="C3235" s="3" t="s">
        <v>1148</v>
      </c>
      <c r="D3235" s="3" t="s">
        <v>1377</v>
      </c>
      <c r="E3235" s="3" t="s">
        <v>1378</v>
      </c>
      <c r="F3235" s="3">
        <v>0</v>
      </c>
      <c r="G3235" s="3">
        <v>216064.1</v>
      </c>
    </row>
    <row r="3236" spans="1:7" x14ac:dyDescent="0.2">
      <c r="A3236" s="3" t="s">
        <v>1040</v>
      </c>
      <c r="B3236" s="4">
        <v>45046</v>
      </c>
      <c r="C3236" s="3" t="s">
        <v>1148</v>
      </c>
      <c r="D3236" s="3" t="s">
        <v>1379</v>
      </c>
      <c r="E3236" s="3" t="s">
        <v>1380</v>
      </c>
      <c r="F3236" s="3">
        <v>0</v>
      </c>
      <c r="G3236" s="3">
        <v>-216063.1</v>
      </c>
    </row>
    <row r="3237" spans="1:7" x14ac:dyDescent="0.2">
      <c r="A3237" s="3" t="s">
        <v>1040</v>
      </c>
      <c r="B3237" s="4">
        <v>45046</v>
      </c>
      <c r="C3237" s="3" t="s">
        <v>1148</v>
      </c>
      <c r="D3237" s="3" t="s">
        <v>1381</v>
      </c>
      <c r="E3237" s="3" t="s">
        <v>1382</v>
      </c>
      <c r="F3237" s="3">
        <v>0</v>
      </c>
      <c r="G3237" s="3">
        <v>133790.35</v>
      </c>
    </row>
    <row r="3238" spans="1:7" x14ac:dyDescent="0.2">
      <c r="A3238" s="3" t="s">
        <v>1040</v>
      </c>
      <c r="B3238" s="4">
        <v>45046</v>
      </c>
      <c r="C3238" s="3" t="s">
        <v>1148</v>
      </c>
      <c r="D3238" s="3" t="s">
        <v>1383</v>
      </c>
      <c r="E3238" s="3" t="s">
        <v>1384</v>
      </c>
      <c r="F3238" s="3">
        <v>-3323.88</v>
      </c>
      <c r="G3238" s="3">
        <v>-49570.78</v>
      </c>
    </row>
    <row r="3239" spans="1:7" x14ac:dyDescent="0.2">
      <c r="A3239" s="3" t="s">
        <v>1040</v>
      </c>
      <c r="B3239" s="4">
        <v>45046</v>
      </c>
      <c r="C3239" s="3" t="s">
        <v>1148</v>
      </c>
      <c r="D3239" s="3" t="s">
        <v>1430</v>
      </c>
      <c r="E3239" s="3" t="s">
        <v>1431</v>
      </c>
      <c r="F3239" s="3">
        <v>0</v>
      </c>
      <c r="G3239" s="3">
        <v>37955.300000000003</v>
      </c>
    </row>
    <row r="3240" spans="1:7" x14ac:dyDescent="0.2">
      <c r="A3240" s="3" t="s">
        <v>1040</v>
      </c>
      <c r="B3240" s="4">
        <v>45046</v>
      </c>
      <c r="C3240" s="3" t="s">
        <v>1148</v>
      </c>
      <c r="D3240" s="3" t="s">
        <v>1452</v>
      </c>
      <c r="E3240" s="3" t="s">
        <v>1453</v>
      </c>
      <c r="F3240" s="3">
        <v>-547.66999999999996</v>
      </c>
      <c r="G3240" s="3">
        <v>-6989.9</v>
      </c>
    </row>
    <row r="3241" spans="1:7" x14ac:dyDescent="0.2">
      <c r="A3241" s="3" t="s">
        <v>1040</v>
      </c>
      <c r="B3241" s="4">
        <v>45046</v>
      </c>
      <c r="C3241" s="3" t="s">
        <v>1148</v>
      </c>
      <c r="D3241" s="3" t="s">
        <v>1385</v>
      </c>
      <c r="E3241" s="3" t="s">
        <v>1386</v>
      </c>
      <c r="F3241" s="3">
        <v>0</v>
      </c>
      <c r="G3241" s="3">
        <v>11600</v>
      </c>
    </row>
    <row r="3242" spans="1:7" x14ac:dyDescent="0.2">
      <c r="A3242" s="3" t="s">
        <v>1040</v>
      </c>
      <c r="B3242" s="4">
        <v>45046</v>
      </c>
      <c r="C3242" s="3" t="s">
        <v>1148</v>
      </c>
      <c r="D3242" s="3" t="s">
        <v>1387</v>
      </c>
      <c r="E3242" s="3" t="s">
        <v>1388</v>
      </c>
      <c r="F3242" s="3">
        <v>-193.34</v>
      </c>
      <c r="G3242" s="3">
        <v>-3512.23</v>
      </c>
    </row>
    <row r="3243" spans="1:7" x14ac:dyDescent="0.2">
      <c r="A3243" s="3" t="s">
        <v>1037</v>
      </c>
      <c r="B3243" s="4">
        <v>45046</v>
      </c>
      <c r="C3243" s="3" t="s">
        <v>1148</v>
      </c>
      <c r="D3243" s="3" t="s">
        <v>1389</v>
      </c>
      <c r="E3243" s="3" t="s">
        <v>1390</v>
      </c>
      <c r="F3243" s="3">
        <v>0</v>
      </c>
      <c r="G3243" s="3">
        <v>874505.75</v>
      </c>
    </row>
    <row r="3244" spans="1:7" x14ac:dyDescent="0.2">
      <c r="A3244" s="3" t="s">
        <v>1042</v>
      </c>
      <c r="B3244" s="4">
        <v>45046</v>
      </c>
      <c r="C3244" s="3" t="s">
        <v>1148</v>
      </c>
      <c r="D3244" s="3" t="s">
        <v>1389</v>
      </c>
      <c r="E3244" s="3" t="s">
        <v>1501</v>
      </c>
      <c r="F3244" s="3">
        <v>181086.48</v>
      </c>
      <c r="G3244" s="3">
        <v>620341.23</v>
      </c>
    </row>
    <row r="3245" spans="1:7" x14ac:dyDescent="0.2">
      <c r="A3245" s="3" t="s">
        <v>1037</v>
      </c>
      <c r="B3245" s="4">
        <v>45046</v>
      </c>
      <c r="C3245" s="3" t="s">
        <v>1148</v>
      </c>
      <c r="D3245" s="3" t="s">
        <v>1182</v>
      </c>
      <c r="E3245" s="3" t="s">
        <v>1183</v>
      </c>
      <c r="F3245" s="3">
        <v>0</v>
      </c>
      <c r="G3245" s="3">
        <v>26200000</v>
      </c>
    </row>
    <row r="3246" spans="1:7" x14ac:dyDescent="0.2">
      <c r="A3246" s="3" t="s">
        <v>1037</v>
      </c>
      <c r="B3246" s="4">
        <v>45046</v>
      </c>
      <c r="C3246" s="3" t="s">
        <v>1148</v>
      </c>
      <c r="D3246" s="3" t="s">
        <v>1184</v>
      </c>
      <c r="E3246" s="3" t="s">
        <v>1185</v>
      </c>
      <c r="F3246" s="3">
        <v>0</v>
      </c>
      <c r="G3246" s="3">
        <v>68427</v>
      </c>
    </row>
    <row r="3247" spans="1:7" x14ac:dyDescent="0.2">
      <c r="A3247" s="3" t="s">
        <v>1037</v>
      </c>
      <c r="B3247" s="4">
        <v>45046</v>
      </c>
      <c r="C3247" s="3" t="s">
        <v>1148</v>
      </c>
      <c r="D3247" s="3" t="s">
        <v>1186</v>
      </c>
      <c r="E3247" s="3" t="s">
        <v>1187</v>
      </c>
      <c r="F3247" s="3">
        <v>0</v>
      </c>
      <c r="G3247" s="3">
        <v>103812</v>
      </c>
    </row>
    <row r="3248" spans="1:7" x14ac:dyDescent="0.2">
      <c r="A3248" s="3" t="s">
        <v>1037</v>
      </c>
      <c r="B3248" s="4">
        <v>45046</v>
      </c>
      <c r="C3248" s="3" t="s">
        <v>1148</v>
      </c>
      <c r="D3248" s="3" t="s">
        <v>1165</v>
      </c>
      <c r="E3248" s="3" t="s">
        <v>1166</v>
      </c>
      <c r="F3248" s="3">
        <v>0</v>
      </c>
      <c r="G3248" s="3">
        <v>314087</v>
      </c>
    </row>
    <row r="3249" spans="1:7" x14ac:dyDescent="0.2">
      <c r="A3249" s="3" t="s">
        <v>1042</v>
      </c>
      <c r="B3249" s="4">
        <v>45046</v>
      </c>
      <c r="C3249" s="3" t="s">
        <v>1148</v>
      </c>
      <c r="D3249" s="3" t="s">
        <v>1165</v>
      </c>
      <c r="E3249" s="3" t="s">
        <v>1518</v>
      </c>
      <c r="F3249" s="3">
        <v>102551.98</v>
      </c>
      <c r="G3249" s="3">
        <v>126951.98</v>
      </c>
    </row>
    <row r="3250" spans="1:7" x14ac:dyDescent="0.2">
      <c r="A3250" s="3" t="s">
        <v>1037</v>
      </c>
      <c r="B3250" s="4">
        <v>45046</v>
      </c>
      <c r="C3250" s="3" t="s">
        <v>1148</v>
      </c>
      <c r="D3250" s="3" t="s">
        <v>1464</v>
      </c>
      <c r="E3250" s="3" t="s">
        <v>1465</v>
      </c>
      <c r="F3250" s="3">
        <v>1500</v>
      </c>
      <c r="G3250" s="3">
        <v>139500</v>
      </c>
    </row>
    <row r="3251" spans="1:7" x14ac:dyDescent="0.2">
      <c r="A3251" s="3" t="s">
        <v>1037</v>
      </c>
      <c r="B3251" s="4">
        <v>45046</v>
      </c>
      <c r="C3251" s="3" t="s">
        <v>1148</v>
      </c>
      <c r="D3251" s="3" t="s">
        <v>1149</v>
      </c>
      <c r="E3251" s="3" t="s">
        <v>1150</v>
      </c>
      <c r="F3251" s="3">
        <v>0</v>
      </c>
      <c r="G3251" s="3">
        <v>8557641.8000000007</v>
      </c>
    </row>
    <row r="3252" spans="1:7" x14ac:dyDescent="0.2">
      <c r="A3252" s="3" t="s">
        <v>1037</v>
      </c>
      <c r="B3252" s="4">
        <v>45046</v>
      </c>
      <c r="C3252" s="3" t="s">
        <v>1148</v>
      </c>
      <c r="D3252" s="3" t="s">
        <v>1231</v>
      </c>
      <c r="E3252" s="3" t="s">
        <v>1232</v>
      </c>
      <c r="F3252" s="3">
        <v>0</v>
      </c>
      <c r="G3252" s="3">
        <v>13807.78</v>
      </c>
    </row>
    <row r="3253" spans="1:7" x14ac:dyDescent="0.2">
      <c r="A3253" s="3" t="s">
        <v>1037</v>
      </c>
      <c r="B3253" s="4">
        <v>45046</v>
      </c>
      <c r="C3253" s="3" t="s">
        <v>1148</v>
      </c>
      <c r="D3253" s="3" t="s">
        <v>1170</v>
      </c>
      <c r="E3253" s="3" t="s">
        <v>1171</v>
      </c>
      <c r="F3253" s="3">
        <v>3500</v>
      </c>
      <c r="G3253" s="3">
        <v>197060.09</v>
      </c>
    </row>
    <row r="3254" spans="1:7" x14ac:dyDescent="0.2">
      <c r="A3254" s="3" t="s">
        <v>1042</v>
      </c>
      <c r="B3254" s="4">
        <v>45046</v>
      </c>
      <c r="C3254" s="3" t="s">
        <v>1148</v>
      </c>
      <c r="D3254" s="3" t="s">
        <v>1170</v>
      </c>
      <c r="E3254" s="3" t="s">
        <v>1545</v>
      </c>
      <c r="F3254" s="3">
        <v>0</v>
      </c>
      <c r="G3254" s="3">
        <v>19185</v>
      </c>
    </row>
    <row r="3255" spans="1:7" x14ac:dyDescent="0.2">
      <c r="A3255" s="3" t="s">
        <v>1037</v>
      </c>
      <c r="B3255" s="4">
        <v>45046</v>
      </c>
      <c r="C3255" s="3" t="s">
        <v>1148</v>
      </c>
      <c r="D3255" s="3" t="s">
        <v>1172</v>
      </c>
      <c r="E3255" s="3" t="s">
        <v>1173</v>
      </c>
      <c r="F3255" s="3">
        <v>0</v>
      </c>
      <c r="G3255" s="3">
        <v>7500</v>
      </c>
    </row>
    <row r="3256" spans="1:7" x14ac:dyDescent="0.2">
      <c r="A3256" s="3" t="s">
        <v>1042</v>
      </c>
      <c r="B3256" s="4">
        <v>45046</v>
      </c>
      <c r="C3256" s="3" t="s">
        <v>1148</v>
      </c>
      <c r="D3256" s="3" t="s">
        <v>1172</v>
      </c>
      <c r="E3256" s="3" t="s">
        <v>1641</v>
      </c>
      <c r="F3256" s="3">
        <v>114370.5</v>
      </c>
      <c r="G3256" s="3">
        <v>114370.5</v>
      </c>
    </row>
    <row r="3257" spans="1:7" x14ac:dyDescent="0.2">
      <c r="A3257" s="3" t="s">
        <v>1037</v>
      </c>
      <c r="B3257" s="4">
        <v>45046</v>
      </c>
      <c r="C3257" s="3" t="s">
        <v>1148</v>
      </c>
      <c r="D3257" s="3" t="s">
        <v>1167</v>
      </c>
      <c r="E3257" s="3" t="s">
        <v>1168</v>
      </c>
      <c r="F3257" s="3">
        <v>0</v>
      </c>
      <c r="G3257" s="3">
        <v>67400</v>
      </c>
    </row>
    <row r="3258" spans="1:7" x14ac:dyDescent="0.2">
      <c r="A3258" s="3" t="s">
        <v>1037</v>
      </c>
      <c r="B3258" s="4">
        <v>45046</v>
      </c>
      <c r="C3258" s="3" t="s">
        <v>1148</v>
      </c>
      <c r="D3258" s="3" t="s">
        <v>1454</v>
      </c>
      <c r="E3258" s="3" t="s">
        <v>1455</v>
      </c>
      <c r="F3258" s="3">
        <v>0</v>
      </c>
      <c r="G3258" s="3">
        <v>20600</v>
      </c>
    </row>
    <row r="3259" spans="1:7" x14ac:dyDescent="0.2">
      <c r="A3259" s="3" t="s">
        <v>1037</v>
      </c>
      <c r="B3259" s="4">
        <v>45046</v>
      </c>
      <c r="C3259" s="3" t="s">
        <v>1148</v>
      </c>
      <c r="D3259" s="3" t="s">
        <v>1188</v>
      </c>
      <c r="E3259" s="3" t="s">
        <v>1189</v>
      </c>
      <c r="F3259" s="3">
        <v>0</v>
      </c>
      <c r="G3259" s="3">
        <v>15175</v>
      </c>
    </row>
    <row r="3260" spans="1:7" x14ac:dyDescent="0.2">
      <c r="A3260" s="3" t="s">
        <v>1037</v>
      </c>
      <c r="B3260" s="4">
        <v>45046</v>
      </c>
      <c r="C3260" s="3" t="s">
        <v>1148</v>
      </c>
      <c r="D3260" s="3" t="s">
        <v>1466</v>
      </c>
      <c r="E3260" s="3" t="s">
        <v>1467</v>
      </c>
      <c r="F3260" s="3">
        <v>0</v>
      </c>
      <c r="G3260" s="3">
        <v>570856.07999999996</v>
      </c>
    </row>
    <row r="3261" spans="1:7" x14ac:dyDescent="0.2">
      <c r="A3261" s="3" t="s">
        <v>1037</v>
      </c>
      <c r="B3261" s="4">
        <v>45046</v>
      </c>
      <c r="C3261" s="3" t="s">
        <v>1148</v>
      </c>
      <c r="D3261" s="3" t="s">
        <v>1151</v>
      </c>
      <c r="E3261" s="3" t="s">
        <v>1152</v>
      </c>
      <c r="F3261" s="3">
        <v>0</v>
      </c>
      <c r="G3261" s="3">
        <v>47748851.509999998</v>
      </c>
    </row>
    <row r="3262" spans="1:7" x14ac:dyDescent="0.2">
      <c r="A3262" s="3" t="s">
        <v>1042</v>
      </c>
      <c r="B3262" s="4">
        <v>45046</v>
      </c>
      <c r="C3262" s="3" t="s">
        <v>1148</v>
      </c>
      <c r="D3262" s="3" t="s">
        <v>1151</v>
      </c>
      <c r="E3262" s="3" t="s">
        <v>1599</v>
      </c>
      <c r="F3262" s="3">
        <v>0</v>
      </c>
      <c r="G3262" s="3">
        <v>7187757.9199999999</v>
      </c>
    </row>
    <row r="3263" spans="1:7" x14ac:dyDescent="0.2">
      <c r="A3263" s="3" t="s">
        <v>1037</v>
      </c>
      <c r="B3263" s="4">
        <v>45046</v>
      </c>
      <c r="C3263" s="3" t="s">
        <v>1148</v>
      </c>
      <c r="D3263" s="3" t="s">
        <v>1190</v>
      </c>
      <c r="E3263" s="3" t="s">
        <v>1191</v>
      </c>
      <c r="F3263" s="3">
        <v>0</v>
      </c>
      <c r="G3263" s="3">
        <v>3850818.04</v>
      </c>
    </row>
    <row r="3264" spans="1:7" x14ac:dyDescent="0.2">
      <c r="A3264" s="3" t="s">
        <v>1042</v>
      </c>
      <c r="B3264" s="4">
        <v>45046</v>
      </c>
      <c r="C3264" s="3" t="s">
        <v>1148</v>
      </c>
      <c r="D3264" s="3" t="s">
        <v>1190</v>
      </c>
      <c r="E3264" s="3" t="s">
        <v>1632</v>
      </c>
      <c r="F3264" s="3">
        <v>0</v>
      </c>
      <c r="G3264" s="3">
        <v>1826086.96</v>
      </c>
    </row>
    <row r="3265" spans="1:7" x14ac:dyDescent="0.2">
      <c r="A3265" s="3" t="s">
        <v>1037</v>
      </c>
      <c r="B3265" s="4">
        <v>45046</v>
      </c>
      <c r="C3265" s="3" t="s">
        <v>1148</v>
      </c>
      <c r="D3265" s="3" t="s">
        <v>1203</v>
      </c>
      <c r="E3265" s="3" t="s">
        <v>1204</v>
      </c>
      <c r="F3265" s="3">
        <v>0</v>
      </c>
      <c r="G3265" s="3">
        <v>782608.07</v>
      </c>
    </row>
    <row r="3266" spans="1:7" x14ac:dyDescent="0.2">
      <c r="A3266" s="3" t="s">
        <v>1037</v>
      </c>
      <c r="B3266" s="4">
        <v>45046</v>
      </c>
      <c r="C3266" s="3" t="s">
        <v>1148</v>
      </c>
      <c r="D3266" s="3" t="s">
        <v>1174</v>
      </c>
      <c r="E3266" s="3" t="s">
        <v>1175</v>
      </c>
      <c r="F3266" s="3">
        <v>0</v>
      </c>
      <c r="G3266" s="3">
        <v>166550</v>
      </c>
    </row>
    <row r="3267" spans="1:7" x14ac:dyDescent="0.2">
      <c r="A3267" s="3" t="s">
        <v>1037</v>
      </c>
      <c r="B3267" s="4">
        <v>45046</v>
      </c>
      <c r="C3267" s="3" t="s">
        <v>1148</v>
      </c>
      <c r="D3267" s="3" t="s">
        <v>1176</v>
      </c>
      <c r="E3267" s="3" t="s">
        <v>1177</v>
      </c>
      <c r="F3267" s="3">
        <v>0</v>
      </c>
      <c r="G3267" s="3">
        <v>45000</v>
      </c>
    </row>
    <row r="3268" spans="1:7" x14ac:dyDescent="0.2">
      <c r="A3268" s="3" t="s">
        <v>1037</v>
      </c>
      <c r="B3268" s="4">
        <v>45046</v>
      </c>
      <c r="C3268" s="3" t="s">
        <v>1148</v>
      </c>
      <c r="D3268" s="3" t="s">
        <v>1227</v>
      </c>
      <c r="E3268" s="3" t="s">
        <v>1228</v>
      </c>
      <c r="F3268" s="3">
        <v>6000</v>
      </c>
      <c r="G3268" s="3">
        <v>137000</v>
      </c>
    </row>
    <row r="3269" spans="1:7" x14ac:dyDescent="0.2">
      <c r="A3269" s="3" t="s">
        <v>1042</v>
      </c>
      <c r="B3269" s="4">
        <v>45046</v>
      </c>
      <c r="C3269" s="3" t="s">
        <v>1148</v>
      </c>
      <c r="D3269" s="3" t="s">
        <v>1642</v>
      </c>
      <c r="E3269" s="3" t="s">
        <v>1643</v>
      </c>
      <c r="F3269" s="3">
        <v>221353.14</v>
      </c>
      <c r="G3269" s="3">
        <v>221353.14</v>
      </c>
    </row>
    <row r="3270" spans="1:7" x14ac:dyDescent="0.2">
      <c r="A3270" s="3" t="s">
        <v>1042</v>
      </c>
      <c r="B3270" s="4">
        <v>45046</v>
      </c>
      <c r="C3270" s="3" t="s">
        <v>1148</v>
      </c>
      <c r="D3270" s="3" t="s">
        <v>1546</v>
      </c>
      <c r="E3270" s="3" t="s">
        <v>1547</v>
      </c>
      <c r="F3270" s="3">
        <v>0</v>
      </c>
      <c r="G3270" s="3">
        <v>66190.11</v>
      </c>
    </row>
    <row r="3271" spans="1:7" x14ac:dyDescent="0.2">
      <c r="A3271" s="3" t="s">
        <v>1037</v>
      </c>
      <c r="B3271" s="4">
        <v>45046</v>
      </c>
      <c r="C3271" s="3" t="s">
        <v>1148</v>
      </c>
      <c r="D3271" s="3" t="s">
        <v>1233</v>
      </c>
      <c r="E3271" s="3" t="s">
        <v>1234</v>
      </c>
      <c r="F3271" s="3">
        <v>-214050</v>
      </c>
      <c r="G3271" s="3">
        <v>807275.63</v>
      </c>
    </row>
    <row r="3272" spans="1:7" x14ac:dyDescent="0.2">
      <c r="A3272" s="3" t="s">
        <v>1042</v>
      </c>
      <c r="B3272" s="4">
        <v>45046</v>
      </c>
      <c r="C3272" s="3" t="s">
        <v>1148</v>
      </c>
      <c r="D3272" s="3" t="s">
        <v>1233</v>
      </c>
      <c r="E3272" s="3" t="s">
        <v>1486</v>
      </c>
      <c r="F3272" s="3">
        <v>0</v>
      </c>
      <c r="G3272" s="3">
        <v>1313735.8400000001</v>
      </c>
    </row>
    <row r="3273" spans="1:7" x14ac:dyDescent="0.2">
      <c r="A3273" s="3" t="s">
        <v>1037</v>
      </c>
      <c r="B3273" s="4">
        <v>45046</v>
      </c>
      <c r="C3273" s="3" t="s">
        <v>1148</v>
      </c>
      <c r="D3273" s="3" t="s">
        <v>1391</v>
      </c>
      <c r="E3273" s="3" t="s">
        <v>1392</v>
      </c>
      <c r="F3273" s="3">
        <v>0</v>
      </c>
      <c r="G3273" s="3">
        <v>622274.51</v>
      </c>
    </row>
    <row r="3274" spans="1:7" x14ac:dyDescent="0.2">
      <c r="A3274" s="3" t="s">
        <v>1042</v>
      </c>
      <c r="B3274" s="4">
        <v>45046</v>
      </c>
      <c r="C3274" s="3" t="s">
        <v>1148</v>
      </c>
      <c r="D3274" s="3" t="s">
        <v>1487</v>
      </c>
      <c r="E3274" s="3" t="s">
        <v>1519</v>
      </c>
      <c r="F3274" s="3">
        <v>18750</v>
      </c>
      <c r="G3274" s="3">
        <v>63530</v>
      </c>
    </row>
    <row r="3275" spans="1:7" x14ac:dyDescent="0.2">
      <c r="A3275" s="3" t="s">
        <v>1037</v>
      </c>
      <c r="B3275" s="4">
        <v>45046</v>
      </c>
      <c r="C3275" s="3" t="s">
        <v>1148</v>
      </c>
      <c r="D3275" s="3" t="s">
        <v>1487</v>
      </c>
      <c r="E3275" s="3" t="s">
        <v>1488</v>
      </c>
      <c r="F3275" s="3">
        <v>0</v>
      </c>
      <c r="G3275" s="3">
        <v>985049.68</v>
      </c>
    </row>
    <row r="3276" spans="1:7" x14ac:dyDescent="0.2">
      <c r="A3276" s="3" t="s">
        <v>1042</v>
      </c>
      <c r="B3276" s="4">
        <v>45046</v>
      </c>
      <c r="C3276" s="3" t="s">
        <v>1148</v>
      </c>
      <c r="D3276" s="3" t="s">
        <v>1489</v>
      </c>
      <c r="E3276" s="3" t="s">
        <v>1490</v>
      </c>
      <c r="F3276" s="3">
        <v>1400</v>
      </c>
      <c r="G3276" s="3">
        <v>17400</v>
      </c>
    </row>
    <row r="3277" spans="1:7" x14ac:dyDescent="0.2">
      <c r="A3277" s="3" t="s">
        <v>1042</v>
      </c>
      <c r="B3277" s="4">
        <v>45046</v>
      </c>
      <c r="C3277" s="3" t="s">
        <v>1148</v>
      </c>
      <c r="D3277" s="3" t="s">
        <v>1502</v>
      </c>
      <c r="E3277" s="3" t="s">
        <v>1503</v>
      </c>
      <c r="F3277" s="3">
        <v>0</v>
      </c>
      <c r="G3277" s="3">
        <v>684782.6</v>
      </c>
    </row>
    <row r="3278" spans="1:7" x14ac:dyDescent="0.2">
      <c r="A3278" s="3" t="s">
        <v>1042</v>
      </c>
      <c r="B3278" s="4">
        <v>45046</v>
      </c>
      <c r="C3278" s="3" t="s">
        <v>1148</v>
      </c>
      <c r="D3278" s="3" t="s">
        <v>1578</v>
      </c>
      <c r="E3278" s="3" t="s">
        <v>1579</v>
      </c>
      <c r="F3278" s="3">
        <v>99398.37</v>
      </c>
      <c r="G3278" s="3">
        <v>969789.71</v>
      </c>
    </row>
    <row r="3279" spans="1:7" x14ac:dyDescent="0.2">
      <c r="A3279" s="3" t="s">
        <v>1042</v>
      </c>
      <c r="B3279" s="4">
        <v>45046</v>
      </c>
      <c r="C3279" s="3" t="s">
        <v>1148</v>
      </c>
      <c r="D3279" s="3" t="s">
        <v>1621</v>
      </c>
      <c r="E3279" s="3" t="s">
        <v>1622</v>
      </c>
      <c r="F3279" s="3">
        <v>4336497.82</v>
      </c>
      <c r="G3279" s="3">
        <v>11465668.449999999</v>
      </c>
    </row>
    <row r="3280" spans="1:7" x14ac:dyDescent="0.2">
      <c r="A3280" s="3" t="s">
        <v>1037</v>
      </c>
      <c r="B3280" s="4">
        <v>45046</v>
      </c>
      <c r="C3280" s="3" t="s">
        <v>1148</v>
      </c>
      <c r="D3280" s="3" t="s">
        <v>1504</v>
      </c>
      <c r="E3280" s="3" t="s">
        <v>1505</v>
      </c>
      <c r="F3280" s="3">
        <v>0</v>
      </c>
      <c r="G3280" s="3">
        <v>1502445.03</v>
      </c>
    </row>
    <row r="3281" spans="1:7" x14ac:dyDescent="0.2">
      <c r="A3281" s="3" t="s">
        <v>1037</v>
      </c>
      <c r="B3281" s="4">
        <v>45046</v>
      </c>
      <c r="C3281" s="3" t="s">
        <v>1148</v>
      </c>
      <c r="D3281" s="3" t="s">
        <v>1633</v>
      </c>
      <c r="E3281" s="3" t="s">
        <v>1634</v>
      </c>
      <c r="F3281" s="3">
        <v>0</v>
      </c>
      <c r="G3281" s="3">
        <v>1068455</v>
      </c>
    </row>
    <row r="3282" spans="1:7" x14ac:dyDescent="0.2">
      <c r="A3282" s="3" t="s">
        <v>1037</v>
      </c>
      <c r="B3282" s="4">
        <v>45046</v>
      </c>
      <c r="C3282" s="3" t="s">
        <v>1148</v>
      </c>
      <c r="D3282" s="3" t="s">
        <v>1623</v>
      </c>
      <c r="E3282" s="3" t="s">
        <v>1624</v>
      </c>
      <c r="F3282" s="3">
        <v>0</v>
      </c>
      <c r="G3282" s="3">
        <v>-24427668.440000001</v>
      </c>
    </row>
    <row r="3283" spans="1:7" x14ac:dyDescent="0.2">
      <c r="A3283" s="3" t="s">
        <v>1040</v>
      </c>
      <c r="B3283" s="4">
        <v>45046</v>
      </c>
      <c r="C3283" s="3" t="s">
        <v>1148</v>
      </c>
      <c r="D3283" s="3" t="s">
        <v>1393</v>
      </c>
      <c r="E3283" s="3" t="s">
        <v>1394</v>
      </c>
      <c r="F3283" s="3">
        <v>0</v>
      </c>
      <c r="G3283" s="3">
        <v>29600</v>
      </c>
    </row>
    <row r="3284" spans="1:7" x14ac:dyDescent="0.2">
      <c r="A3284" s="3" t="s">
        <v>1040</v>
      </c>
      <c r="B3284" s="4">
        <v>45046</v>
      </c>
      <c r="C3284" s="3" t="s">
        <v>1148</v>
      </c>
      <c r="D3284" s="3" t="s">
        <v>1395</v>
      </c>
      <c r="E3284" s="3" t="s">
        <v>1396</v>
      </c>
      <c r="F3284" s="3">
        <v>-2763027.51</v>
      </c>
      <c r="G3284" s="3">
        <v>-5442617.3499999996</v>
      </c>
    </row>
    <row r="3285" spans="1:7" x14ac:dyDescent="0.2">
      <c r="A3285" s="3" t="s">
        <v>1037</v>
      </c>
      <c r="B3285" s="4">
        <v>45046</v>
      </c>
      <c r="C3285" s="3" t="s">
        <v>1148</v>
      </c>
      <c r="D3285" s="3" t="s">
        <v>1395</v>
      </c>
      <c r="E3285" s="3" t="s">
        <v>1396</v>
      </c>
      <c r="F3285" s="3">
        <v>-117015.36</v>
      </c>
      <c r="G3285" s="3">
        <v>345946.61</v>
      </c>
    </row>
    <row r="3286" spans="1:7" x14ac:dyDescent="0.2">
      <c r="A3286" s="3" t="s">
        <v>1040</v>
      </c>
      <c r="B3286" s="4">
        <v>45046</v>
      </c>
      <c r="C3286" s="3" t="s">
        <v>1148</v>
      </c>
      <c r="D3286" s="3" t="s">
        <v>1399</v>
      </c>
      <c r="E3286" s="3" t="s">
        <v>1400</v>
      </c>
      <c r="F3286" s="3">
        <v>-69</v>
      </c>
      <c r="G3286" s="3">
        <v>0</v>
      </c>
    </row>
    <row r="3287" spans="1:7" x14ac:dyDescent="0.2">
      <c r="A3287" s="3" t="s">
        <v>1037</v>
      </c>
      <c r="B3287" s="4">
        <v>45046</v>
      </c>
      <c r="C3287" s="3" t="s">
        <v>1148</v>
      </c>
      <c r="D3287" s="3" t="s">
        <v>1155</v>
      </c>
      <c r="E3287" s="3" t="s">
        <v>1156</v>
      </c>
      <c r="F3287" s="3">
        <v>-3491282.68</v>
      </c>
      <c r="G3287" s="3">
        <v>412385.21</v>
      </c>
    </row>
    <row r="3288" spans="1:7" x14ac:dyDescent="0.2">
      <c r="A3288" s="3" t="s">
        <v>1040</v>
      </c>
      <c r="B3288" s="4">
        <v>45046</v>
      </c>
      <c r="C3288" s="3" t="s">
        <v>1148</v>
      </c>
      <c r="D3288" s="3" t="s">
        <v>1155</v>
      </c>
      <c r="E3288" s="3" t="s">
        <v>1401</v>
      </c>
      <c r="F3288" s="3">
        <v>-779595.49</v>
      </c>
      <c r="G3288" s="3">
        <v>444082.57</v>
      </c>
    </row>
    <row r="3289" spans="1:7" x14ac:dyDescent="0.2">
      <c r="A3289" s="3" t="s">
        <v>1040</v>
      </c>
      <c r="B3289" s="4">
        <v>45046</v>
      </c>
      <c r="C3289" s="3" t="s">
        <v>1148</v>
      </c>
      <c r="D3289" s="3" t="s">
        <v>1403</v>
      </c>
      <c r="E3289" s="3" t="s">
        <v>1404</v>
      </c>
      <c r="F3289" s="3">
        <v>3.58</v>
      </c>
      <c r="G3289" s="3">
        <v>547.71</v>
      </c>
    </row>
    <row r="3290" spans="1:7" x14ac:dyDescent="0.2">
      <c r="A3290" s="3" t="s">
        <v>1037</v>
      </c>
      <c r="B3290" s="4">
        <v>45046</v>
      </c>
      <c r="C3290" s="3" t="s">
        <v>1148</v>
      </c>
      <c r="D3290" s="3" t="s">
        <v>1211</v>
      </c>
      <c r="E3290" s="3" t="s">
        <v>1212</v>
      </c>
      <c r="F3290" s="3">
        <v>5.07</v>
      </c>
      <c r="G3290" s="3">
        <v>837.98</v>
      </c>
    </row>
    <row r="3291" spans="1:7" x14ac:dyDescent="0.2">
      <c r="A3291" s="3" t="s">
        <v>1037</v>
      </c>
      <c r="B3291" s="4">
        <v>45046</v>
      </c>
      <c r="C3291" s="3" t="s">
        <v>1148</v>
      </c>
      <c r="D3291" s="3" t="s">
        <v>1213</v>
      </c>
      <c r="E3291" s="3" t="s">
        <v>1214</v>
      </c>
      <c r="F3291" s="3">
        <v>16861452.460000001</v>
      </c>
      <c r="G3291" s="3">
        <v>36802478.020000003</v>
      </c>
    </row>
    <row r="3292" spans="1:7" x14ac:dyDescent="0.2">
      <c r="A3292" s="3" t="s">
        <v>1040</v>
      </c>
      <c r="B3292" s="4">
        <v>45046</v>
      </c>
      <c r="C3292" s="3" t="s">
        <v>1143</v>
      </c>
      <c r="D3292" s="3" t="s">
        <v>1405</v>
      </c>
      <c r="E3292" s="3" t="s">
        <v>1406</v>
      </c>
      <c r="F3292" s="3">
        <v>-9.84</v>
      </c>
      <c r="G3292" s="3">
        <v>-10.23</v>
      </c>
    </row>
    <row r="3293" spans="1:7" x14ac:dyDescent="0.2">
      <c r="A3293" s="3" t="s">
        <v>1037</v>
      </c>
      <c r="B3293" s="4">
        <v>45046</v>
      </c>
      <c r="C3293" s="3" t="s">
        <v>1143</v>
      </c>
      <c r="D3293" s="3" t="s">
        <v>1405</v>
      </c>
      <c r="E3293" s="3" t="s">
        <v>1406</v>
      </c>
      <c r="F3293" s="3">
        <v>0.05</v>
      </c>
      <c r="G3293" s="3">
        <v>0.08</v>
      </c>
    </row>
    <row r="3294" spans="1:7" x14ac:dyDescent="0.2">
      <c r="A3294" s="3" t="s">
        <v>1040</v>
      </c>
      <c r="B3294" s="4">
        <v>45046</v>
      </c>
      <c r="C3294" s="3" t="s">
        <v>1143</v>
      </c>
      <c r="D3294" s="3" t="s">
        <v>1159</v>
      </c>
      <c r="E3294" s="3" t="s">
        <v>1160</v>
      </c>
      <c r="F3294" s="3">
        <v>1171314.8400000001</v>
      </c>
      <c r="G3294" s="3">
        <v>-1226429.45</v>
      </c>
    </row>
    <row r="3295" spans="1:7" x14ac:dyDescent="0.2">
      <c r="A3295" s="3" t="s">
        <v>1037</v>
      </c>
      <c r="B3295" s="4">
        <v>45046</v>
      </c>
      <c r="C3295" s="3" t="s">
        <v>1143</v>
      </c>
      <c r="D3295" s="3" t="s">
        <v>1159</v>
      </c>
      <c r="E3295" s="3" t="s">
        <v>1160</v>
      </c>
      <c r="F3295" s="3">
        <v>-11019349.15</v>
      </c>
      <c r="G3295" s="3">
        <v>-129709692.95</v>
      </c>
    </row>
    <row r="3296" spans="1:7" x14ac:dyDescent="0.2">
      <c r="A3296" s="3" t="s">
        <v>1042</v>
      </c>
      <c r="B3296" s="4">
        <v>45046</v>
      </c>
      <c r="C3296" s="3" t="s">
        <v>1143</v>
      </c>
      <c r="D3296" s="3" t="s">
        <v>1159</v>
      </c>
      <c r="E3296" s="3" t="s">
        <v>1160</v>
      </c>
      <c r="F3296" s="3">
        <v>1582944.96</v>
      </c>
      <c r="G3296" s="3">
        <v>-1646466.88</v>
      </c>
    </row>
    <row r="3297" spans="1:7" x14ac:dyDescent="0.2">
      <c r="A3297" s="3" t="s">
        <v>1040</v>
      </c>
      <c r="B3297" s="4">
        <v>45046</v>
      </c>
      <c r="C3297" s="3" t="s">
        <v>1143</v>
      </c>
      <c r="D3297" s="3" t="s">
        <v>1409</v>
      </c>
      <c r="E3297" s="3" t="s">
        <v>1410</v>
      </c>
      <c r="F3297" s="3">
        <v>-1511.74</v>
      </c>
      <c r="G3297" s="3">
        <v>-84915.49</v>
      </c>
    </row>
    <row r="3298" spans="1:7" x14ac:dyDescent="0.2">
      <c r="A3298" s="3" t="s">
        <v>1040</v>
      </c>
      <c r="B3298" s="4">
        <v>45046</v>
      </c>
      <c r="C3298" s="3" t="s">
        <v>1143</v>
      </c>
      <c r="D3298" s="3" t="s">
        <v>1432</v>
      </c>
      <c r="E3298" s="3" t="s">
        <v>1433</v>
      </c>
      <c r="F3298" s="3">
        <v>-6809.25</v>
      </c>
      <c r="G3298" s="3">
        <v>-45395</v>
      </c>
    </row>
    <row r="3299" spans="1:7" x14ac:dyDescent="0.2">
      <c r="A3299" s="3" t="s">
        <v>1040</v>
      </c>
      <c r="B3299" s="4">
        <v>45046</v>
      </c>
      <c r="C3299" s="3" t="s">
        <v>1143</v>
      </c>
      <c r="D3299" s="3" t="s">
        <v>1161</v>
      </c>
      <c r="E3299" s="3" t="s">
        <v>1411</v>
      </c>
      <c r="F3299" s="3">
        <v>167124.73000000001</v>
      </c>
      <c r="G3299" s="3">
        <v>-105771.91</v>
      </c>
    </row>
    <row r="3300" spans="1:7" x14ac:dyDescent="0.2">
      <c r="A3300" s="3" t="s">
        <v>1037</v>
      </c>
      <c r="B3300" s="4">
        <v>45046</v>
      </c>
      <c r="C3300" s="3" t="s">
        <v>1143</v>
      </c>
      <c r="D3300" s="3" t="s">
        <v>1161</v>
      </c>
      <c r="E3300" s="3" t="s">
        <v>1162</v>
      </c>
      <c r="F3300" s="3">
        <v>-1456220.9</v>
      </c>
      <c r="G3300" s="3">
        <v>-3997162.46</v>
      </c>
    </row>
    <row r="3301" spans="1:7" x14ac:dyDescent="0.2">
      <c r="A3301" s="3" t="s">
        <v>1042</v>
      </c>
      <c r="B3301" s="4">
        <v>45046</v>
      </c>
      <c r="C3301" s="3" t="s">
        <v>1143</v>
      </c>
      <c r="D3301" s="3" t="s">
        <v>1161</v>
      </c>
      <c r="E3301" s="3" t="s">
        <v>1162</v>
      </c>
      <c r="F3301" s="3">
        <v>731360.56</v>
      </c>
      <c r="G3301" s="3">
        <v>3600912.7</v>
      </c>
    </row>
    <row r="3302" spans="1:7" x14ac:dyDescent="0.2">
      <c r="A3302" s="3" t="s">
        <v>1037</v>
      </c>
      <c r="B3302" s="4">
        <v>45046</v>
      </c>
      <c r="C3302" s="3" t="s">
        <v>1143</v>
      </c>
      <c r="D3302" s="3" t="s">
        <v>1625</v>
      </c>
      <c r="E3302" s="3" t="s">
        <v>1626</v>
      </c>
      <c r="F3302" s="3">
        <v>0</v>
      </c>
      <c r="G3302" s="3">
        <v>59039.93</v>
      </c>
    </row>
    <row r="3303" spans="1:7" x14ac:dyDescent="0.2">
      <c r="A3303" s="3" t="s">
        <v>1037</v>
      </c>
      <c r="B3303" s="4">
        <v>45046</v>
      </c>
      <c r="C3303" s="3" t="s">
        <v>1143</v>
      </c>
      <c r="D3303" s="3" t="s">
        <v>1635</v>
      </c>
      <c r="E3303" s="3" t="s">
        <v>1636</v>
      </c>
      <c r="F3303" s="3">
        <v>0</v>
      </c>
      <c r="G3303" s="3">
        <v>1209624.06</v>
      </c>
    </row>
    <row r="3304" spans="1:7" x14ac:dyDescent="0.2">
      <c r="A3304" s="3" t="s">
        <v>1040</v>
      </c>
      <c r="B3304" s="4">
        <v>45046</v>
      </c>
      <c r="C3304" s="3" t="s">
        <v>1143</v>
      </c>
      <c r="D3304" s="3" t="s">
        <v>1412</v>
      </c>
      <c r="E3304" s="3" t="s">
        <v>1413</v>
      </c>
      <c r="F3304" s="3">
        <v>0</v>
      </c>
      <c r="G3304" s="3">
        <v>28029.81</v>
      </c>
    </row>
    <row r="3305" spans="1:7" x14ac:dyDescent="0.2">
      <c r="A3305" s="3" t="s">
        <v>1040</v>
      </c>
      <c r="B3305" s="4">
        <v>45046</v>
      </c>
      <c r="C3305" s="3" t="s">
        <v>1143</v>
      </c>
      <c r="D3305" s="3" t="s">
        <v>1414</v>
      </c>
      <c r="E3305" s="3" t="s">
        <v>1415</v>
      </c>
      <c r="F3305" s="3">
        <v>0</v>
      </c>
      <c r="G3305" s="3">
        <v>-254.99</v>
      </c>
    </row>
    <row r="3306" spans="1:7" x14ac:dyDescent="0.2">
      <c r="A3306" s="3" t="s">
        <v>1037</v>
      </c>
      <c r="B3306" s="4">
        <v>45077</v>
      </c>
      <c r="C3306" s="3" t="s">
        <v>1178</v>
      </c>
      <c r="D3306" s="3" t="s">
        <v>1520</v>
      </c>
      <c r="E3306" s="3" t="s">
        <v>1521</v>
      </c>
      <c r="F3306" s="3">
        <v>-4851826.09</v>
      </c>
      <c r="G3306" s="3">
        <v>-24357478.27</v>
      </c>
    </row>
    <row r="3307" spans="1:7" x14ac:dyDescent="0.2">
      <c r="A3307" s="3" t="s">
        <v>1037</v>
      </c>
      <c r="B3307" s="4">
        <v>45077</v>
      </c>
      <c r="C3307" s="3" t="s">
        <v>1178</v>
      </c>
      <c r="D3307" s="3" t="s">
        <v>1522</v>
      </c>
      <c r="E3307" s="3" t="s">
        <v>1523</v>
      </c>
      <c r="F3307" s="3">
        <v>-65332.85</v>
      </c>
      <c r="G3307" s="3">
        <v>-94646.91</v>
      </c>
    </row>
    <row r="3308" spans="1:7" x14ac:dyDescent="0.2">
      <c r="A3308" s="3" t="s">
        <v>1040</v>
      </c>
      <c r="B3308" s="4">
        <v>45077</v>
      </c>
      <c r="C3308" s="3" t="s">
        <v>1178</v>
      </c>
      <c r="D3308" s="3" t="s">
        <v>1416</v>
      </c>
      <c r="E3308" s="3" t="s">
        <v>1417</v>
      </c>
      <c r="F3308" s="3">
        <v>-4774233.25</v>
      </c>
      <c r="G3308" s="3">
        <v>-12972050.84</v>
      </c>
    </row>
    <row r="3309" spans="1:7" x14ac:dyDescent="0.2">
      <c r="A3309" s="3" t="s">
        <v>1040</v>
      </c>
      <c r="B3309" s="4">
        <v>45077</v>
      </c>
      <c r="C3309" s="3" t="s">
        <v>1178</v>
      </c>
      <c r="D3309" s="3" t="s">
        <v>1241</v>
      </c>
      <c r="E3309" s="3" t="s">
        <v>1242</v>
      </c>
      <c r="F3309" s="3">
        <v>3490.94</v>
      </c>
      <c r="G3309" s="3">
        <v>3490.94</v>
      </c>
    </row>
    <row r="3310" spans="1:7" x14ac:dyDescent="0.2">
      <c r="A3310" s="3" t="s">
        <v>1042</v>
      </c>
      <c r="B3310" s="4">
        <v>45077</v>
      </c>
      <c r="C3310" s="3" t="s">
        <v>1136</v>
      </c>
      <c r="D3310" s="3" t="s">
        <v>1482</v>
      </c>
      <c r="E3310" s="3" t="s">
        <v>1644</v>
      </c>
      <c r="F3310" s="3">
        <v>192174.7</v>
      </c>
      <c r="G3310" s="3">
        <v>192174.7</v>
      </c>
    </row>
    <row r="3311" spans="1:7" x14ac:dyDescent="0.2">
      <c r="A3311" s="3" t="s">
        <v>1037</v>
      </c>
      <c r="B3311" s="4">
        <v>45077</v>
      </c>
      <c r="C3311" s="3" t="s">
        <v>1136</v>
      </c>
      <c r="D3311" s="3" t="s">
        <v>1499</v>
      </c>
      <c r="E3311" s="3" t="s">
        <v>1500</v>
      </c>
      <c r="F3311" s="3">
        <v>135356.82999999999</v>
      </c>
      <c r="G3311" s="3">
        <v>559359.05000000005</v>
      </c>
    </row>
    <row r="3312" spans="1:7" x14ac:dyDescent="0.2">
      <c r="A3312" s="3" t="s">
        <v>1037</v>
      </c>
      <c r="B3312" s="4">
        <v>45077</v>
      </c>
      <c r="C3312" s="3" t="s">
        <v>1136</v>
      </c>
      <c r="D3312" s="3" t="s">
        <v>1508</v>
      </c>
      <c r="E3312" s="3" t="s">
        <v>1509</v>
      </c>
      <c r="F3312" s="3">
        <v>6631.99</v>
      </c>
      <c r="G3312" s="3">
        <v>18160.919999999998</v>
      </c>
    </row>
    <row r="3313" spans="1:7" x14ac:dyDescent="0.2">
      <c r="A3313" s="3" t="s">
        <v>1037</v>
      </c>
      <c r="B3313" s="4">
        <v>45077</v>
      </c>
      <c r="C3313" s="3" t="s">
        <v>1136</v>
      </c>
      <c r="D3313" s="3" t="s">
        <v>1524</v>
      </c>
      <c r="E3313" s="3" t="s">
        <v>1525</v>
      </c>
      <c r="F3313" s="3">
        <v>171178.44</v>
      </c>
      <c r="G3313" s="3">
        <v>171178.44</v>
      </c>
    </row>
    <row r="3314" spans="1:7" x14ac:dyDescent="0.2">
      <c r="A3314" s="3" t="s">
        <v>1037</v>
      </c>
      <c r="B3314" s="4">
        <v>45077</v>
      </c>
      <c r="C3314" s="3" t="s">
        <v>1136</v>
      </c>
      <c r="D3314" s="3" t="s">
        <v>1526</v>
      </c>
      <c r="E3314" s="3" t="s">
        <v>1527</v>
      </c>
      <c r="F3314" s="3">
        <v>242591.31</v>
      </c>
      <c r="G3314" s="3">
        <v>1156878.26</v>
      </c>
    </row>
    <row r="3315" spans="1:7" x14ac:dyDescent="0.2">
      <c r="A3315" s="3" t="s">
        <v>1037</v>
      </c>
      <c r="B3315" s="4">
        <v>45077</v>
      </c>
      <c r="C3315" s="3" t="s">
        <v>1136</v>
      </c>
      <c r="D3315" s="3" t="s">
        <v>1627</v>
      </c>
      <c r="E3315" s="3" t="s">
        <v>1628</v>
      </c>
      <c r="F3315" s="3">
        <v>0</v>
      </c>
      <c r="G3315" s="3">
        <v>250</v>
      </c>
    </row>
    <row r="3316" spans="1:7" x14ac:dyDescent="0.2">
      <c r="A3316" s="3" t="s">
        <v>1040</v>
      </c>
      <c r="B3316" s="4">
        <v>45077</v>
      </c>
      <c r="C3316" s="3" t="s">
        <v>1136</v>
      </c>
      <c r="D3316" s="3" t="s">
        <v>1629</v>
      </c>
      <c r="E3316" s="3" t="s">
        <v>1630</v>
      </c>
      <c r="F3316" s="3">
        <v>0</v>
      </c>
      <c r="G3316" s="3">
        <v>200</v>
      </c>
    </row>
    <row r="3317" spans="1:7" x14ac:dyDescent="0.2">
      <c r="A3317" s="3" t="s">
        <v>1040</v>
      </c>
      <c r="B3317" s="4">
        <v>45077</v>
      </c>
      <c r="C3317" s="3" t="s">
        <v>1136</v>
      </c>
      <c r="D3317" s="3" t="s">
        <v>1637</v>
      </c>
      <c r="E3317" s="3" t="s">
        <v>1638</v>
      </c>
      <c r="F3317" s="3">
        <v>20456.5</v>
      </c>
      <c r="G3317" s="3">
        <v>20943.45</v>
      </c>
    </row>
    <row r="3318" spans="1:7" x14ac:dyDescent="0.2">
      <c r="A3318" s="3" t="s">
        <v>1040</v>
      </c>
      <c r="B3318" s="4">
        <v>45077</v>
      </c>
      <c r="C3318" s="3" t="s">
        <v>1136</v>
      </c>
      <c r="D3318" s="3" t="s">
        <v>1249</v>
      </c>
      <c r="E3318" s="3" t="s">
        <v>1250</v>
      </c>
      <c r="F3318" s="3">
        <v>28166.51</v>
      </c>
      <c r="G3318" s="3">
        <v>221172.3</v>
      </c>
    </row>
    <row r="3319" spans="1:7" x14ac:dyDescent="0.2">
      <c r="A3319" s="3" t="s">
        <v>1040</v>
      </c>
      <c r="B3319" s="4">
        <v>45077</v>
      </c>
      <c r="C3319" s="3" t="s">
        <v>1136</v>
      </c>
      <c r="D3319" s="3" t="s">
        <v>1251</v>
      </c>
      <c r="E3319" s="3" t="s">
        <v>1252</v>
      </c>
      <c r="F3319" s="3">
        <v>2880.57</v>
      </c>
      <c r="G3319" s="3">
        <v>28676.11</v>
      </c>
    </row>
    <row r="3320" spans="1:7" x14ac:dyDescent="0.2">
      <c r="A3320" s="3" t="s">
        <v>1040</v>
      </c>
      <c r="B3320" s="4">
        <v>45077</v>
      </c>
      <c r="C3320" s="3" t="s">
        <v>1136</v>
      </c>
      <c r="D3320" s="3" t="s">
        <v>1253</v>
      </c>
      <c r="E3320" s="3" t="s">
        <v>1254</v>
      </c>
      <c r="F3320" s="3">
        <v>0</v>
      </c>
      <c r="G3320" s="3">
        <v>2719.43</v>
      </c>
    </row>
    <row r="3321" spans="1:7" x14ac:dyDescent="0.2">
      <c r="A3321" s="3" t="s">
        <v>1040</v>
      </c>
      <c r="B3321" s="4">
        <v>45077</v>
      </c>
      <c r="C3321" s="3" t="s">
        <v>1136</v>
      </c>
      <c r="D3321" s="3" t="s">
        <v>1269</v>
      </c>
      <c r="E3321" s="3" t="s">
        <v>1270</v>
      </c>
      <c r="F3321" s="3">
        <v>0</v>
      </c>
      <c r="G3321" s="3">
        <v>760.87</v>
      </c>
    </row>
    <row r="3322" spans="1:7" x14ac:dyDescent="0.2">
      <c r="A3322" s="3" t="s">
        <v>1040</v>
      </c>
      <c r="B3322" s="4">
        <v>45077</v>
      </c>
      <c r="C3322" s="3" t="s">
        <v>1136</v>
      </c>
      <c r="D3322" s="3" t="s">
        <v>1283</v>
      </c>
      <c r="E3322" s="3" t="s">
        <v>1284</v>
      </c>
      <c r="F3322" s="3">
        <v>1129.57</v>
      </c>
      <c r="G3322" s="3">
        <v>1129.57</v>
      </c>
    </row>
    <row r="3323" spans="1:7" x14ac:dyDescent="0.2">
      <c r="A3323" s="3" t="s">
        <v>1040</v>
      </c>
      <c r="B3323" s="4">
        <v>45077</v>
      </c>
      <c r="C3323" s="3" t="s">
        <v>1136</v>
      </c>
      <c r="D3323" s="3" t="s">
        <v>1418</v>
      </c>
      <c r="E3323" s="3" t="s">
        <v>1419</v>
      </c>
      <c r="F3323" s="3">
        <v>149683.76999999999</v>
      </c>
      <c r="G3323" s="3">
        <v>1010982.75</v>
      </c>
    </row>
    <row r="3324" spans="1:7" x14ac:dyDescent="0.2">
      <c r="A3324" s="3" t="s">
        <v>1040</v>
      </c>
      <c r="B3324" s="4">
        <v>45077</v>
      </c>
      <c r="C3324" s="3" t="s">
        <v>1136</v>
      </c>
      <c r="D3324" s="3" t="s">
        <v>1420</v>
      </c>
      <c r="E3324" s="3" t="s">
        <v>1421</v>
      </c>
      <c r="F3324" s="3">
        <v>50267.62</v>
      </c>
      <c r="G3324" s="3">
        <v>162429.65</v>
      </c>
    </row>
    <row r="3325" spans="1:7" x14ac:dyDescent="0.2">
      <c r="A3325" s="3" t="s">
        <v>1040</v>
      </c>
      <c r="B3325" s="4">
        <v>45077</v>
      </c>
      <c r="C3325" s="3" t="s">
        <v>1136</v>
      </c>
      <c r="D3325" s="3" t="s">
        <v>1422</v>
      </c>
      <c r="E3325" s="3" t="s">
        <v>1423</v>
      </c>
      <c r="F3325" s="3">
        <v>0</v>
      </c>
      <c r="G3325" s="3">
        <v>694.78</v>
      </c>
    </row>
    <row r="3326" spans="1:7" x14ac:dyDescent="0.2">
      <c r="A3326" s="3" t="s">
        <v>1040</v>
      </c>
      <c r="B3326" s="4">
        <v>45077</v>
      </c>
      <c r="C3326" s="3" t="s">
        <v>1136</v>
      </c>
      <c r="D3326" s="3" t="s">
        <v>1436</v>
      </c>
      <c r="E3326" s="3" t="s">
        <v>1437</v>
      </c>
      <c r="F3326" s="3">
        <v>1189.57</v>
      </c>
      <c r="G3326" s="3">
        <v>3568.71</v>
      </c>
    </row>
    <row r="3327" spans="1:7" x14ac:dyDescent="0.2">
      <c r="A3327" s="3" t="s">
        <v>1040</v>
      </c>
      <c r="B3327" s="4">
        <v>45077</v>
      </c>
      <c r="C3327" s="3" t="s">
        <v>1136</v>
      </c>
      <c r="D3327" s="3" t="s">
        <v>1588</v>
      </c>
      <c r="E3327" s="3" t="s">
        <v>1589</v>
      </c>
      <c r="F3327" s="3">
        <v>2170.4499999999998</v>
      </c>
      <c r="G3327" s="3">
        <v>2248.71</v>
      </c>
    </row>
    <row r="3328" spans="1:7" x14ac:dyDescent="0.2">
      <c r="A3328" s="3" t="s">
        <v>1040</v>
      </c>
      <c r="B3328" s="4">
        <v>45077</v>
      </c>
      <c r="C3328" s="3" t="s">
        <v>1136</v>
      </c>
      <c r="D3328" s="3" t="s">
        <v>1510</v>
      </c>
      <c r="E3328" s="3" t="s">
        <v>1511</v>
      </c>
      <c r="F3328" s="3">
        <v>3793437.38</v>
      </c>
      <c r="G3328" s="3">
        <v>9470418.2100000009</v>
      </c>
    </row>
    <row r="3329" spans="1:7" x14ac:dyDescent="0.2">
      <c r="A3329" s="3" t="s">
        <v>1040</v>
      </c>
      <c r="B3329" s="4">
        <v>45077</v>
      </c>
      <c r="C3329" s="3" t="s">
        <v>1136</v>
      </c>
      <c r="D3329" s="3" t="s">
        <v>1495</v>
      </c>
      <c r="E3329" s="3" t="s">
        <v>1496</v>
      </c>
      <c r="F3329" s="3">
        <v>61021.919999999998</v>
      </c>
      <c r="G3329" s="3">
        <v>435567.52</v>
      </c>
    </row>
    <row r="3330" spans="1:7" x14ac:dyDescent="0.2">
      <c r="A3330" s="3" t="s">
        <v>1040</v>
      </c>
      <c r="B3330" s="4">
        <v>45077</v>
      </c>
      <c r="C3330" s="3" t="s">
        <v>1136</v>
      </c>
      <c r="D3330" s="3" t="s">
        <v>1528</v>
      </c>
      <c r="E3330" s="3" t="s">
        <v>1529</v>
      </c>
      <c r="F3330" s="3">
        <v>0</v>
      </c>
      <c r="G3330" s="3">
        <v>17292.48</v>
      </c>
    </row>
    <row r="3331" spans="1:7" x14ac:dyDescent="0.2">
      <c r="A3331" s="3" t="s">
        <v>1040</v>
      </c>
      <c r="B3331" s="4">
        <v>45077</v>
      </c>
      <c r="C3331" s="3" t="s">
        <v>1178</v>
      </c>
      <c r="D3331" s="3" t="s">
        <v>1477</v>
      </c>
      <c r="E3331" s="3" t="s">
        <v>1478</v>
      </c>
      <c r="F3331" s="3">
        <v>-17.190000000000001</v>
      </c>
      <c r="G3331" s="3">
        <v>-337.38</v>
      </c>
    </row>
    <row r="3332" spans="1:7" x14ac:dyDescent="0.2">
      <c r="A3332" s="3" t="s">
        <v>1040</v>
      </c>
      <c r="B3332" s="4">
        <v>45077</v>
      </c>
      <c r="C3332" s="3" t="s">
        <v>1178</v>
      </c>
      <c r="D3332" s="3" t="s">
        <v>1291</v>
      </c>
      <c r="E3332" s="3" t="s">
        <v>1292</v>
      </c>
      <c r="F3332" s="3">
        <v>0</v>
      </c>
      <c r="G3332" s="3">
        <v>-10.39</v>
      </c>
    </row>
    <row r="3333" spans="1:7" x14ac:dyDescent="0.2">
      <c r="A3333" s="3" t="s">
        <v>1037</v>
      </c>
      <c r="B3333" s="4">
        <v>45077</v>
      </c>
      <c r="C3333" s="3" t="s">
        <v>1178</v>
      </c>
      <c r="D3333" s="3" t="s">
        <v>1217</v>
      </c>
      <c r="E3333" s="3" t="s">
        <v>1218</v>
      </c>
      <c r="F3333" s="3">
        <v>-222525.45</v>
      </c>
      <c r="G3333" s="3">
        <v>-553041.54</v>
      </c>
    </row>
    <row r="3334" spans="1:7" x14ac:dyDescent="0.2">
      <c r="A3334" s="3" t="s">
        <v>1037</v>
      </c>
      <c r="B3334" s="4">
        <v>45077</v>
      </c>
      <c r="C3334" s="3" t="s">
        <v>1136</v>
      </c>
      <c r="D3334" s="3" t="s">
        <v>1137</v>
      </c>
      <c r="E3334" s="3" t="s">
        <v>1047</v>
      </c>
      <c r="F3334" s="3">
        <v>52232.03</v>
      </c>
      <c r="G3334" s="3">
        <v>98086.79</v>
      </c>
    </row>
    <row r="3335" spans="1:7" x14ac:dyDescent="0.2">
      <c r="A3335" s="3" t="s">
        <v>1042</v>
      </c>
      <c r="B3335" s="4">
        <v>45077</v>
      </c>
      <c r="C3335" s="3" t="s">
        <v>1136</v>
      </c>
      <c r="D3335" s="3" t="s">
        <v>1137</v>
      </c>
      <c r="E3335" s="3" t="s">
        <v>1047</v>
      </c>
      <c r="F3335" s="3">
        <v>5637.5</v>
      </c>
      <c r="G3335" s="3">
        <v>32177.72</v>
      </c>
    </row>
    <row r="3336" spans="1:7" x14ac:dyDescent="0.2">
      <c r="A3336" s="3" t="s">
        <v>1037</v>
      </c>
      <c r="B3336" s="4">
        <v>45077</v>
      </c>
      <c r="C3336" s="3" t="s">
        <v>1136</v>
      </c>
      <c r="D3336" s="3" t="s">
        <v>1229</v>
      </c>
      <c r="E3336" s="3" t="s">
        <v>1113</v>
      </c>
      <c r="F3336" s="3">
        <v>-12480</v>
      </c>
      <c r="G3336" s="3">
        <v>12480</v>
      </c>
    </row>
    <row r="3337" spans="1:7" x14ac:dyDescent="0.2">
      <c r="A3337" s="3" t="s">
        <v>1040</v>
      </c>
      <c r="B3337" s="4">
        <v>45077</v>
      </c>
      <c r="C3337" s="3" t="s">
        <v>1136</v>
      </c>
      <c r="D3337" s="3" t="s">
        <v>1616</v>
      </c>
      <c r="E3337" s="3" t="s">
        <v>1052</v>
      </c>
      <c r="F3337" s="3">
        <v>0</v>
      </c>
      <c r="G3337" s="3">
        <v>295</v>
      </c>
    </row>
    <row r="3338" spans="1:7" x14ac:dyDescent="0.2">
      <c r="A3338" s="3" t="s">
        <v>1040</v>
      </c>
      <c r="B3338" s="4">
        <v>45077</v>
      </c>
      <c r="C3338" s="3" t="s">
        <v>1136</v>
      </c>
      <c r="D3338" s="3" t="s">
        <v>1307</v>
      </c>
      <c r="E3338" s="3" t="s">
        <v>1055</v>
      </c>
      <c r="F3338" s="3">
        <v>0</v>
      </c>
      <c r="G3338" s="3">
        <v>712</v>
      </c>
    </row>
    <row r="3339" spans="1:7" x14ac:dyDescent="0.2">
      <c r="A3339" s="3" t="s">
        <v>1040</v>
      </c>
      <c r="B3339" s="4">
        <v>45077</v>
      </c>
      <c r="C3339" s="3" t="s">
        <v>1136</v>
      </c>
      <c r="D3339" s="3" t="s">
        <v>1163</v>
      </c>
      <c r="E3339" s="3" t="s">
        <v>1053</v>
      </c>
      <c r="F3339" s="3">
        <v>1869.9</v>
      </c>
      <c r="G3339" s="3">
        <v>5578.63</v>
      </c>
    </row>
    <row r="3340" spans="1:7" x14ac:dyDescent="0.2">
      <c r="A3340" s="3" t="s">
        <v>1037</v>
      </c>
      <c r="B3340" s="4">
        <v>45077</v>
      </c>
      <c r="C3340" s="3" t="s">
        <v>1136</v>
      </c>
      <c r="D3340" s="3" t="s">
        <v>1163</v>
      </c>
      <c r="E3340" s="3" t="s">
        <v>1053</v>
      </c>
      <c r="F3340" s="3">
        <v>449.38</v>
      </c>
      <c r="G3340" s="3">
        <v>1406.56</v>
      </c>
    </row>
    <row r="3341" spans="1:7" x14ac:dyDescent="0.2">
      <c r="A3341" s="3" t="s">
        <v>1040</v>
      </c>
      <c r="B3341" s="4">
        <v>45077</v>
      </c>
      <c r="C3341" s="3" t="s">
        <v>1136</v>
      </c>
      <c r="D3341" s="3" t="s">
        <v>1308</v>
      </c>
      <c r="E3341" s="3" t="s">
        <v>1109</v>
      </c>
      <c r="F3341" s="3">
        <v>78.25</v>
      </c>
      <c r="G3341" s="3">
        <v>433.65</v>
      </c>
    </row>
    <row r="3342" spans="1:7" x14ac:dyDescent="0.2">
      <c r="A3342" s="3" t="s">
        <v>1040</v>
      </c>
      <c r="B3342" s="4">
        <v>45077</v>
      </c>
      <c r="C3342" s="3" t="s">
        <v>1136</v>
      </c>
      <c r="D3342" s="3" t="s">
        <v>1310</v>
      </c>
      <c r="E3342" s="3" t="s">
        <v>1048</v>
      </c>
      <c r="F3342" s="3">
        <v>1999.13</v>
      </c>
      <c r="G3342" s="3">
        <v>3603.65</v>
      </c>
    </row>
    <row r="3343" spans="1:7" x14ac:dyDescent="0.2">
      <c r="A3343" s="3" t="s">
        <v>1040</v>
      </c>
      <c r="B3343" s="4">
        <v>45077</v>
      </c>
      <c r="C3343" s="3" t="s">
        <v>1136</v>
      </c>
      <c r="D3343" s="3" t="s">
        <v>1472</v>
      </c>
      <c r="E3343" s="3" t="s">
        <v>1110</v>
      </c>
      <c r="F3343" s="3">
        <v>3130</v>
      </c>
      <c r="G3343" s="3">
        <v>10839</v>
      </c>
    </row>
    <row r="3344" spans="1:7" x14ac:dyDescent="0.2">
      <c r="A3344" s="3" t="s">
        <v>1037</v>
      </c>
      <c r="B3344" s="4">
        <v>45077</v>
      </c>
      <c r="C3344" s="3" t="s">
        <v>1136</v>
      </c>
      <c r="D3344" s="3" t="s">
        <v>1219</v>
      </c>
      <c r="E3344" s="3" t="s">
        <v>1063</v>
      </c>
      <c r="F3344" s="3">
        <v>121658</v>
      </c>
      <c r="G3344" s="3">
        <v>329184.57</v>
      </c>
    </row>
    <row r="3345" spans="1:7" x14ac:dyDescent="0.2">
      <c r="A3345" s="3" t="s">
        <v>1040</v>
      </c>
      <c r="B3345" s="4">
        <v>45077</v>
      </c>
      <c r="C3345" s="3" t="s">
        <v>1136</v>
      </c>
      <c r="D3345" s="3" t="s">
        <v>1316</v>
      </c>
      <c r="E3345" s="3" t="s">
        <v>1063</v>
      </c>
      <c r="F3345" s="3">
        <v>119527</v>
      </c>
      <c r="G3345" s="3">
        <v>373995.7</v>
      </c>
    </row>
    <row r="3346" spans="1:7" x14ac:dyDescent="0.2">
      <c r="A3346" s="3" t="s">
        <v>1037</v>
      </c>
      <c r="B3346" s="4">
        <v>45077</v>
      </c>
      <c r="C3346" s="3" t="s">
        <v>1136</v>
      </c>
      <c r="D3346" s="3" t="s">
        <v>1220</v>
      </c>
      <c r="E3346" s="3" t="s">
        <v>1088</v>
      </c>
      <c r="F3346" s="3">
        <v>4000</v>
      </c>
      <c r="G3346" s="3">
        <v>8000</v>
      </c>
    </row>
    <row r="3347" spans="1:7" x14ac:dyDescent="0.2">
      <c r="A3347" s="3" t="s">
        <v>1040</v>
      </c>
      <c r="B3347" s="4">
        <v>45077</v>
      </c>
      <c r="C3347" s="3" t="s">
        <v>1136</v>
      </c>
      <c r="D3347" s="3" t="s">
        <v>1317</v>
      </c>
      <c r="E3347" s="3" t="s">
        <v>1057</v>
      </c>
      <c r="F3347" s="3">
        <v>86.09</v>
      </c>
      <c r="G3347" s="3">
        <v>86.09</v>
      </c>
    </row>
    <row r="3348" spans="1:7" x14ac:dyDescent="0.2">
      <c r="A3348" s="3" t="s">
        <v>1040</v>
      </c>
      <c r="B3348" s="4">
        <v>45077</v>
      </c>
      <c r="C3348" s="3" t="s">
        <v>1136</v>
      </c>
      <c r="D3348" s="3" t="s">
        <v>1318</v>
      </c>
      <c r="E3348" s="3" t="s">
        <v>1083</v>
      </c>
      <c r="F3348" s="3">
        <v>3323.91</v>
      </c>
      <c r="G3348" s="3">
        <v>9971.7000000000007</v>
      </c>
    </row>
    <row r="3349" spans="1:7" x14ac:dyDescent="0.2">
      <c r="A3349" s="3" t="s">
        <v>1040</v>
      </c>
      <c r="B3349" s="4">
        <v>45077</v>
      </c>
      <c r="C3349" s="3" t="s">
        <v>1136</v>
      </c>
      <c r="D3349" s="3" t="s">
        <v>1319</v>
      </c>
      <c r="E3349" s="3" t="s">
        <v>1064</v>
      </c>
      <c r="F3349" s="3">
        <v>1188.7</v>
      </c>
      <c r="G3349" s="3">
        <v>1575.37</v>
      </c>
    </row>
    <row r="3350" spans="1:7" x14ac:dyDescent="0.2">
      <c r="A3350" s="3" t="s">
        <v>1040</v>
      </c>
      <c r="B3350" s="4">
        <v>45077</v>
      </c>
      <c r="C3350" s="3" t="s">
        <v>1136</v>
      </c>
      <c r="D3350" s="3" t="s">
        <v>1442</v>
      </c>
      <c r="E3350" s="3" t="s">
        <v>1082</v>
      </c>
      <c r="F3350" s="3">
        <v>547.67999999999995</v>
      </c>
      <c r="G3350" s="3">
        <v>1643.03</v>
      </c>
    </row>
    <row r="3351" spans="1:7" x14ac:dyDescent="0.2">
      <c r="A3351" s="3" t="s">
        <v>1037</v>
      </c>
      <c r="B3351" s="4">
        <v>45077</v>
      </c>
      <c r="C3351" s="3" t="s">
        <v>1136</v>
      </c>
      <c r="D3351" s="3" t="s">
        <v>1197</v>
      </c>
      <c r="E3351" s="3" t="s">
        <v>1104</v>
      </c>
      <c r="F3351" s="3">
        <v>2524.84</v>
      </c>
      <c r="G3351" s="3">
        <v>11263.46</v>
      </c>
    </row>
    <row r="3352" spans="1:7" x14ac:dyDescent="0.2">
      <c r="A3352" s="3" t="s">
        <v>1040</v>
      </c>
      <c r="B3352" s="4">
        <v>45077</v>
      </c>
      <c r="C3352" s="3" t="s">
        <v>1136</v>
      </c>
      <c r="D3352" s="3" t="s">
        <v>1197</v>
      </c>
      <c r="E3352" s="3" t="s">
        <v>1074</v>
      </c>
      <c r="F3352" s="3">
        <v>5058.34</v>
      </c>
      <c r="G3352" s="3">
        <v>19162.490000000002</v>
      </c>
    </row>
    <row r="3353" spans="1:7" x14ac:dyDescent="0.2">
      <c r="A3353" s="3" t="s">
        <v>1037</v>
      </c>
      <c r="B3353" s="4">
        <v>45077</v>
      </c>
      <c r="C3353" s="3" t="s">
        <v>1136</v>
      </c>
      <c r="D3353" s="3" t="s">
        <v>1198</v>
      </c>
      <c r="E3353" s="3" t="s">
        <v>1077</v>
      </c>
      <c r="F3353" s="3">
        <v>8832.24</v>
      </c>
      <c r="G3353" s="3">
        <v>43879.43</v>
      </c>
    </row>
    <row r="3354" spans="1:7" x14ac:dyDescent="0.2">
      <c r="A3354" s="3" t="s">
        <v>1037</v>
      </c>
      <c r="B3354" s="4">
        <v>45077</v>
      </c>
      <c r="C3354" s="3" t="s">
        <v>1136</v>
      </c>
      <c r="D3354" s="3" t="s">
        <v>1532</v>
      </c>
      <c r="E3354" s="3" t="s">
        <v>1069</v>
      </c>
      <c r="F3354" s="3">
        <v>0</v>
      </c>
      <c r="G3354" s="3">
        <v>10690.2</v>
      </c>
    </row>
    <row r="3355" spans="1:7" x14ac:dyDescent="0.2">
      <c r="A3355" s="3" t="s">
        <v>1037</v>
      </c>
      <c r="B3355" s="4">
        <v>45077</v>
      </c>
      <c r="C3355" s="3" t="s">
        <v>1136</v>
      </c>
      <c r="D3355" s="3" t="s">
        <v>1164</v>
      </c>
      <c r="E3355" s="3" t="s">
        <v>1099</v>
      </c>
      <c r="F3355" s="3">
        <v>39.47</v>
      </c>
      <c r="G3355" s="3">
        <v>39.47</v>
      </c>
    </row>
    <row r="3356" spans="1:7" x14ac:dyDescent="0.2">
      <c r="A3356" s="3" t="s">
        <v>1037</v>
      </c>
      <c r="B3356" s="4">
        <v>45077</v>
      </c>
      <c r="C3356" s="3" t="s">
        <v>1136</v>
      </c>
      <c r="D3356" s="3" t="s">
        <v>1631</v>
      </c>
      <c r="E3356" s="3" t="s">
        <v>1050</v>
      </c>
      <c r="F3356" s="3">
        <v>0</v>
      </c>
      <c r="G3356" s="3">
        <v>199.99</v>
      </c>
    </row>
    <row r="3357" spans="1:7" x14ac:dyDescent="0.2">
      <c r="A3357" s="3" t="s">
        <v>1037</v>
      </c>
      <c r="B3357" s="4">
        <v>45077</v>
      </c>
      <c r="C3357" s="3" t="s">
        <v>1136</v>
      </c>
      <c r="D3357" s="3" t="s">
        <v>1512</v>
      </c>
      <c r="E3357" s="3" t="s">
        <v>1127</v>
      </c>
      <c r="F3357" s="3">
        <v>8823.9</v>
      </c>
      <c r="G3357" s="3">
        <v>16174.23</v>
      </c>
    </row>
    <row r="3358" spans="1:7" x14ac:dyDescent="0.2">
      <c r="A3358" s="3" t="s">
        <v>1040</v>
      </c>
      <c r="B3358" s="4">
        <v>45077</v>
      </c>
      <c r="C3358" s="3" t="s">
        <v>1136</v>
      </c>
      <c r="D3358" s="3" t="s">
        <v>1322</v>
      </c>
      <c r="E3358" s="3" t="s">
        <v>1046</v>
      </c>
      <c r="F3358" s="3">
        <v>0</v>
      </c>
      <c r="G3358" s="3">
        <v>5734.41</v>
      </c>
    </row>
    <row r="3359" spans="1:7" x14ac:dyDescent="0.2">
      <c r="A3359" s="3" t="s">
        <v>1037</v>
      </c>
      <c r="B3359" s="4">
        <v>45077</v>
      </c>
      <c r="C3359" s="3" t="s">
        <v>1136</v>
      </c>
      <c r="D3359" s="3" t="s">
        <v>1424</v>
      </c>
      <c r="E3359" s="3" t="s">
        <v>1425</v>
      </c>
      <c r="F3359" s="3">
        <v>0</v>
      </c>
      <c r="G3359" s="3">
        <v>-533.79999999999995</v>
      </c>
    </row>
    <row r="3360" spans="1:7" x14ac:dyDescent="0.2">
      <c r="A3360" s="3" t="s">
        <v>1037</v>
      </c>
      <c r="B3360" s="4">
        <v>45077</v>
      </c>
      <c r="C3360" s="3" t="s">
        <v>1136</v>
      </c>
      <c r="D3360" s="3" t="s">
        <v>1533</v>
      </c>
      <c r="E3360" s="3" t="s">
        <v>1534</v>
      </c>
      <c r="F3360" s="3">
        <v>22371.58</v>
      </c>
      <c r="G3360" s="3">
        <v>147794.21</v>
      </c>
    </row>
    <row r="3361" spans="1:7" x14ac:dyDescent="0.2">
      <c r="A3361" s="3" t="s">
        <v>1037</v>
      </c>
      <c r="B3361" s="4">
        <v>45077</v>
      </c>
      <c r="C3361" s="3" t="s">
        <v>1136</v>
      </c>
      <c r="D3361" s="3" t="s">
        <v>1535</v>
      </c>
      <c r="E3361" s="3" t="s">
        <v>1536</v>
      </c>
      <c r="F3361" s="3">
        <v>15457.54</v>
      </c>
      <c r="G3361" s="3">
        <v>56380.83</v>
      </c>
    </row>
    <row r="3362" spans="1:7" x14ac:dyDescent="0.2">
      <c r="A3362" s="3" t="s">
        <v>1037</v>
      </c>
      <c r="B3362" s="4">
        <v>45077</v>
      </c>
      <c r="C3362" s="3" t="s">
        <v>1136</v>
      </c>
      <c r="D3362" s="3" t="s">
        <v>1537</v>
      </c>
      <c r="E3362" s="3" t="s">
        <v>1538</v>
      </c>
      <c r="F3362" s="3">
        <v>13389.04</v>
      </c>
      <c r="G3362" s="3">
        <v>36302.06</v>
      </c>
    </row>
    <row r="3363" spans="1:7" x14ac:dyDescent="0.2">
      <c r="A3363" s="3" t="s">
        <v>1037</v>
      </c>
      <c r="B3363" s="4">
        <v>45077</v>
      </c>
      <c r="C3363" s="3" t="s">
        <v>1136</v>
      </c>
      <c r="D3363" s="3" t="s">
        <v>1576</v>
      </c>
      <c r="E3363" s="3" t="s">
        <v>1577</v>
      </c>
      <c r="F3363" s="3">
        <v>0</v>
      </c>
      <c r="G3363" s="3">
        <v>11027.39</v>
      </c>
    </row>
    <row r="3364" spans="1:7" x14ac:dyDescent="0.2">
      <c r="A3364" s="3" t="s">
        <v>1037</v>
      </c>
      <c r="B3364" s="4">
        <v>45077</v>
      </c>
      <c r="C3364" s="3" t="s">
        <v>1136</v>
      </c>
      <c r="D3364" s="3" t="s">
        <v>1539</v>
      </c>
      <c r="E3364" s="3" t="s">
        <v>1540</v>
      </c>
      <c r="F3364" s="3">
        <v>229887.83</v>
      </c>
      <c r="G3364" s="3">
        <v>270264.53999999998</v>
      </c>
    </row>
    <row r="3365" spans="1:7" x14ac:dyDescent="0.2">
      <c r="A3365" s="3" t="s">
        <v>1037</v>
      </c>
      <c r="B3365" s="4">
        <v>45077</v>
      </c>
      <c r="C3365" s="3" t="s">
        <v>1136</v>
      </c>
      <c r="D3365" s="3" t="s">
        <v>1541</v>
      </c>
      <c r="E3365" s="3" t="s">
        <v>1542</v>
      </c>
      <c r="F3365" s="3">
        <v>117904.12</v>
      </c>
      <c r="G3365" s="3">
        <v>306719.18</v>
      </c>
    </row>
    <row r="3366" spans="1:7" x14ac:dyDescent="0.2">
      <c r="A3366" s="3" t="s">
        <v>1037</v>
      </c>
      <c r="B3366" s="4">
        <v>45077</v>
      </c>
      <c r="C3366" s="3" t="s">
        <v>1136</v>
      </c>
      <c r="D3366" s="3" t="s">
        <v>1597</v>
      </c>
      <c r="E3366" s="3" t="s">
        <v>1598</v>
      </c>
      <c r="F3366" s="3">
        <v>33052.06</v>
      </c>
      <c r="G3366" s="3">
        <v>47503.98</v>
      </c>
    </row>
    <row r="3367" spans="1:7" x14ac:dyDescent="0.2">
      <c r="A3367" s="3" t="s">
        <v>1037</v>
      </c>
      <c r="B3367" s="4">
        <v>45077</v>
      </c>
      <c r="C3367" s="3" t="s">
        <v>1136</v>
      </c>
      <c r="D3367" s="3" t="s">
        <v>1543</v>
      </c>
      <c r="E3367" s="3" t="s">
        <v>1544</v>
      </c>
      <c r="F3367" s="3">
        <v>214964.38</v>
      </c>
      <c r="G3367" s="3">
        <v>2785386.85</v>
      </c>
    </row>
    <row r="3368" spans="1:7" x14ac:dyDescent="0.2">
      <c r="A3368" s="3" t="s">
        <v>1040</v>
      </c>
      <c r="B3368" s="4">
        <v>45077</v>
      </c>
      <c r="C3368" s="3" t="s">
        <v>1136</v>
      </c>
      <c r="D3368" s="3" t="s">
        <v>1639</v>
      </c>
      <c r="E3368" s="3" t="s">
        <v>1087</v>
      </c>
      <c r="F3368" s="3">
        <v>0</v>
      </c>
      <c r="G3368" s="3">
        <v>5202.88</v>
      </c>
    </row>
    <row r="3369" spans="1:7" x14ac:dyDescent="0.2">
      <c r="A3369" s="3" t="s">
        <v>1037</v>
      </c>
      <c r="B3369" s="4">
        <v>45077</v>
      </c>
      <c r="C3369" s="3" t="s">
        <v>1136</v>
      </c>
      <c r="D3369" s="3" t="s">
        <v>1221</v>
      </c>
      <c r="E3369" s="3" t="s">
        <v>1071</v>
      </c>
      <c r="F3369" s="3">
        <v>5264.82</v>
      </c>
      <c r="G3369" s="3">
        <v>18838.97</v>
      </c>
    </row>
    <row r="3370" spans="1:7" x14ac:dyDescent="0.2">
      <c r="A3370" s="3" t="s">
        <v>1040</v>
      </c>
      <c r="B3370" s="4">
        <v>45077</v>
      </c>
      <c r="C3370" s="3" t="s">
        <v>1136</v>
      </c>
      <c r="D3370" s="3" t="s">
        <v>1640</v>
      </c>
      <c r="E3370" s="3" t="s">
        <v>1065</v>
      </c>
      <c r="F3370" s="3">
        <v>0</v>
      </c>
      <c r="G3370" s="3">
        <v>362</v>
      </c>
    </row>
    <row r="3371" spans="1:7" x14ac:dyDescent="0.2">
      <c r="A3371" s="3" t="s">
        <v>1040</v>
      </c>
      <c r="B3371" s="4">
        <v>45077</v>
      </c>
      <c r="C3371" s="3" t="s">
        <v>1136</v>
      </c>
      <c r="D3371" s="3" t="s">
        <v>1325</v>
      </c>
      <c r="E3371" s="3" t="s">
        <v>1125</v>
      </c>
      <c r="F3371" s="3">
        <v>4892.22</v>
      </c>
      <c r="G3371" s="3">
        <v>17606.009999999998</v>
      </c>
    </row>
    <row r="3372" spans="1:7" x14ac:dyDescent="0.2">
      <c r="A3372" s="3" t="s">
        <v>1040</v>
      </c>
      <c r="B3372" s="4">
        <v>45077</v>
      </c>
      <c r="C3372" s="3" t="s">
        <v>1136</v>
      </c>
      <c r="D3372" s="3" t="s">
        <v>1169</v>
      </c>
      <c r="E3372" s="3" t="s">
        <v>1080</v>
      </c>
      <c r="F3372" s="3">
        <v>2190.86</v>
      </c>
      <c r="G3372" s="3">
        <v>5663.9</v>
      </c>
    </row>
    <row r="3373" spans="1:7" x14ac:dyDescent="0.2">
      <c r="A3373" s="3" t="s">
        <v>1040</v>
      </c>
      <c r="B3373" s="4">
        <v>45077</v>
      </c>
      <c r="C3373" s="3" t="s">
        <v>1136</v>
      </c>
      <c r="D3373" s="3" t="s">
        <v>1328</v>
      </c>
      <c r="E3373" s="3" t="s">
        <v>1066</v>
      </c>
      <c r="F3373" s="3">
        <v>2190.96</v>
      </c>
      <c r="G3373" s="3">
        <v>5344.19</v>
      </c>
    </row>
    <row r="3374" spans="1:7" x14ac:dyDescent="0.2">
      <c r="A3374" s="3" t="s">
        <v>1040</v>
      </c>
      <c r="B3374" s="4">
        <v>45077</v>
      </c>
      <c r="C3374" s="3" t="s">
        <v>1136</v>
      </c>
      <c r="D3374" s="3" t="s">
        <v>1329</v>
      </c>
      <c r="E3374" s="3" t="s">
        <v>1089</v>
      </c>
      <c r="F3374" s="3">
        <v>29600</v>
      </c>
      <c r="G3374" s="3">
        <v>88800</v>
      </c>
    </row>
    <row r="3375" spans="1:7" x14ac:dyDescent="0.2">
      <c r="A3375" s="3" t="s">
        <v>1040</v>
      </c>
      <c r="B3375" s="4">
        <v>45077</v>
      </c>
      <c r="C3375" s="3" t="s">
        <v>1136</v>
      </c>
      <c r="D3375" s="3" t="s">
        <v>1199</v>
      </c>
      <c r="E3375" s="3" t="s">
        <v>1051</v>
      </c>
      <c r="F3375" s="3">
        <v>843.6</v>
      </c>
      <c r="G3375" s="3">
        <v>2530.8000000000002</v>
      </c>
    </row>
    <row r="3376" spans="1:7" x14ac:dyDescent="0.2">
      <c r="A3376" s="3" t="s">
        <v>1037</v>
      </c>
      <c r="B3376" s="4">
        <v>45077</v>
      </c>
      <c r="C3376" s="3" t="s">
        <v>1136</v>
      </c>
      <c r="D3376" s="3" t="s">
        <v>1199</v>
      </c>
      <c r="E3376" s="3" t="s">
        <v>1038</v>
      </c>
      <c r="F3376" s="3">
        <v>1.08</v>
      </c>
      <c r="G3376" s="3">
        <v>-11396.43</v>
      </c>
    </row>
    <row r="3377" spans="1:7" x14ac:dyDescent="0.2">
      <c r="A3377" s="3" t="s">
        <v>1040</v>
      </c>
      <c r="B3377" s="4">
        <v>45077</v>
      </c>
      <c r="C3377" s="3" t="s">
        <v>1136</v>
      </c>
      <c r="D3377" s="3" t="s">
        <v>1222</v>
      </c>
      <c r="E3377" s="3" t="s">
        <v>1043</v>
      </c>
      <c r="F3377" s="3">
        <v>2121.6</v>
      </c>
      <c r="G3377" s="3">
        <v>9224.4</v>
      </c>
    </row>
    <row r="3378" spans="1:7" x14ac:dyDescent="0.2">
      <c r="A3378" s="3" t="s">
        <v>1040</v>
      </c>
      <c r="B3378" s="4">
        <v>45077</v>
      </c>
      <c r="C3378" s="3" t="s">
        <v>1136</v>
      </c>
      <c r="D3378" s="3" t="s">
        <v>1330</v>
      </c>
      <c r="E3378" s="3" t="s">
        <v>1091</v>
      </c>
      <c r="F3378" s="3">
        <v>333418.53999999998</v>
      </c>
      <c r="G3378" s="3">
        <v>971959.28</v>
      </c>
    </row>
    <row r="3379" spans="1:7" x14ac:dyDescent="0.2">
      <c r="A3379" s="3" t="s">
        <v>1040</v>
      </c>
      <c r="B3379" s="4">
        <v>45077</v>
      </c>
      <c r="C3379" s="3" t="s">
        <v>1136</v>
      </c>
      <c r="D3379" s="3" t="s">
        <v>1333</v>
      </c>
      <c r="E3379" s="3" t="s">
        <v>1058</v>
      </c>
      <c r="F3379" s="3">
        <v>5192.13</v>
      </c>
      <c r="G3379" s="3">
        <v>5192.13</v>
      </c>
    </row>
    <row r="3380" spans="1:7" x14ac:dyDescent="0.2">
      <c r="A3380" s="3" t="s">
        <v>1040</v>
      </c>
      <c r="B3380" s="4">
        <v>45077</v>
      </c>
      <c r="C3380" s="3" t="s">
        <v>1136</v>
      </c>
      <c r="D3380" s="3" t="s">
        <v>1479</v>
      </c>
      <c r="E3380" s="3" t="s">
        <v>1072</v>
      </c>
      <c r="F3380" s="3">
        <v>177.33</v>
      </c>
      <c r="G3380" s="3">
        <v>531.99</v>
      </c>
    </row>
    <row r="3381" spans="1:7" x14ac:dyDescent="0.2">
      <c r="A3381" s="3" t="s">
        <v>1040</v>
      </c>
      <c r="B3381" s="4">
        <v>45077</v>
      </c>
      <c r="C3381" s="3" t="s">
        <v>1136</v>
      </c>
      <c r="D3381" s="3" t="s">
        <v>1334</v>
      </c>
      <c r="E3381" s="3" t="s">
        <v>1112</v>
      </c>
      <c r="F3381" s="3">
        <v>607.83000000000004</v>
      </c>
      <c r="G3381" s="3">
        <v>3041.74</v>
      </c>
    </row>
    <row r="3382" spans="1:7" x14ac:dyDescent="0.2">
      <c r="A3382" s="3" t="s">
        <v>1037</v>
      </c>
      <c r="B3382" s="4">
        <v>45077</v>
      </c>
      <c r="C3382" s="3" t="s">
        <v>1136</v>
      </c>
      <c r="D3382" s="3" t="s">
        <v>1181</v>
      </c>
      <c r="E3382" s="3" t="s">
        <v>1118</v>
      </c>
      <c r="F3382" s="3">
        <v>328.38</v>
      </c>
      <c r="G3382" s="3">
        <v>985.14</v>
      </c>
    </row>
    <row r="3383" spans="1:7" x14ac:dyDescent="0.2">
      <c r="A3383" s="3" t="s">
        <v>1040</v>
      </c>
      <c r="B3383" s="4">
        <v>45077</v>
      </c>
      <c r="C3383" s="3" t="s">
        <v>1136</v>
      </c>
      <c r="D3383" s="3" t="s">
        <v>1336</v>
      </c>
      <c r="E3383" s="3" t="s">
        <v>1092</v>
      </c>
      <c r="F3383" s="3">
        <v>2227.4</v>
      </c>
      <c r="G3383" s="3">
        <v>2472.38</v>
      </c>
    </row>
    <row r="3384" spans="1:7" x14ac:dyDescent="0.2">
      <c r="A3384" s="3" t="s">
        <v>1040</v>
      </c>
      <c r="B3384" s="4">
        <v>45077</v>
      </c>
      <c r="C3384" s="3" t="s">
        <v>1136</v>
      </c>
      <c r="D3384" s="3" t="s">
        <v>1338</v>
      </c>
      <c r="E3384" s="3" t="s">
        <v>1097</v>
      </c>
      <c r="F3384" s="3">
        <v>747</v>
      </c>
      <c r="G3384" s="3">
        <v>2241</v>
      </c>
    </row>
    <row r="3385" spans="1:7" x14ac:dyDescent="0.2">
      <c r="A3385" s="3" t="s">
        <v>1040</v>
      </c>
      <c r="B3385" s="4">
        <v>45077</v>
      </c>
      <c r="C3385" s="3" t="s">
        <v>1136</v>
      </c>
      <c r="D3385" s="3" t="s">
        <v>1339</v>
      </c>
      <c r="E3385" s="3" t="s">
        <v>1061</v>
      </c>
      <c r="F3385" s="3">
        <v>0</v>
      </c>
      <c r="G3385" s="3">
        <v>10825.49</v>
      </c>
    </row>
    <row r="3386" spans="1:7" x14ac:dyDescent="0.2">
      <c r="A3386" s="3" t="s">
        <v>1040</v>
      </c>
      <c r="B3386" s="4">
        <v>45077</v>
      </c>
      <c r="C3386" s="3" t="s">
        <v>1136</v>
      </c>
      <c r="D3386" s="3" t="s">
        <v>1340</v>
      </c>
      <c r="E3386" s="3" t="s">
        <v>1126</v>
      </c>
      <c r="F3386" s="3">
        <v>600</v>
      </c>
      <c r="G3386" s="3">
        <v>1800</v>
      </c>
    </row>
    <row r="3387" spans="1:7" x14ac:dyDescent="0.2">
      <c r="A3387" s="3" t="s">
        <v>1040</v>
      </c>
      <c r="B3387" s="4">
        <v>45077</v>
      </c>
      <c r="C3387" s="3" t="s">
        <v>1136</v>
      </c>
      <c r="D3387" s="3" t="s">
        <v>1341</v>
      </c>
      <c r="E3387" s="3" t="s">
        <v>1060</v>
      </c>
      <c r="F3387" s="3">
        <v>937.23</v>
      </c>
      <c r="G3387" s="3">
        <v>2345.73</v>
      </c>
    </row>
    <row r="3388" spans="1:7" x14ac:dyDescent="0.2">
      <c r="A3388" s="3" t="s">
        <v>1037</v>
      </c>
      <c r="B3388" s="4">
        <v>45077</v>
      </c>
      <c r="C3388" s="3" t="s">
        <v>1136</v>
      </c>
      <c r="D3388" s="3" t="s">
        <v>1200</v>
      </c>
      <c r="E3388" s="3" t="s">
        <v>1073</v>
      </c>
      <c r="F3388" s="3">
        <v>600</v>
      </c>
      <c r="G3388" s="3">
        <v>1800</v>
      </c>
    </row>
    <row r="3389" spans="1:7" x14ac:dyDescent="0.2">
      <c r="A3389" s="3" t="s">
        <v>1042</v>
      </c>
      <c r="B3389" s="4">
        <v>45077</v>
      </c>
      <c r="C3389" s="3" t="s">
        <v>1136</v>
      </c>
      <c r="D3389" s="3" t="s">
        <v>1200</v>
      </c>
      <c r="E3389" s="3" t="s">
        <v>1073</v>
      </c>
      <c r="F3389" s="3">
        <v>600</v>
      </c>
      <c r="G3389" s="3">
        <v>1800</v>
      </c>
    </row>
    <row r="3390" spans="1:7" x14ac:dyDescent="0.2">
      <c r="A3390" s="3" t="s">
        <v>1040</v>
      </c>
      <c r="B3390" s="4">
        <v>45077</v>
      </c>
      <c r="C3390" s="3" t="s">
        <v>1136</v>
      </c>
      <c r="D3390" s="3" t="s">
        <v>1346</v>
      </c>
      <c r="E3390" s="3" t="s">
        <v>1111</v>
      </c>
      <c r="F3390" s="3">
        <v>77215.960000000006</v>
      </c>
      <c r="G3390" s="3">
        <v>230024.45</v>
      </c>
    </row>
    <row r="3391" spans="1:7" x14ac:dyDescent="0.2">
      <c r="A3391" s="3" t="s">
        <v>1040</v>
      </c>
      <c r="B3391" s="4">
        <v>45077</v>
      </c>
      <c r="C3391" s="3" t="s">
        <v>1136</v>
      </c>
      <c r="D3391" s="3" t="s">
        <v>1347</v>
      </c>
      <c r="E3391" s="3" t="s">
        <v>1075</v>
      </c>
      <c r="F3391" s="3">
        <v>3980.49</v>
      </c>
      <c r="G3391" s="3">
        <v>11643.12</v>
      </c>
    </row>
    <row r="3392" spans="1:7" x14ac:dyDescent="0.2">
      <c r="A3392" s="3" t="s">
        <v>1040</v>
      </c>
      <c r="B3392" s="4">
        <v>45077</v>
      </c>
      <c r="C3392" s="3" t="s">
        <v>1136</v>
      </c>
      <c r="D3392" s="3" t="s">
        <v>1348</v>
      </c>
      <c r="E3392" s="3" t="s">
        <v>1093</v>
      </c>
      <c r="F3392" s="3">
        <v>2059.1799999999998</v>
      </c>
      <c r="G3392" s="3">
        <v>5983.24</v>
      </c>
    </row>
    <row r="3393" spans="1:7" x14ac:dyDescent="0.2">
      <c r="A3393" s="3" t="s">
        <v>1040</v>
      </c>
      <c r="B3393" s="4">
        <v>45077</v>
      </c>
      <c r="C3393" s="3" t="s">
        <v>1136</v>
      </c>
      <c r="D3393" s="3" t="s">
        <v>1349</v>
      </c>
      <c r="E3393" s="3" t="s">
        <v>1098</v>
      </c>
      <c r="F3393" s="3">
        <v>2059.1799999999998</v>
      </c>
      <c r="G3393" s="3">
        <v>5983.24</v>
      </c>
    </row>
    <row r="3394" spans="1:7" x14ac:dyDescent="0.2">
      <c r="A3394" s="3" t="s">
        <v>1040</v>
      </c>
      <c r="B3394" s="4">
        <v>45077</v>
      </c>
      <c r="C3394" s="3" t="s">
        <v>1136</v>
      </c>
      <c r="D3394" s="3" t="s">
        <v>1426</v>
      </c>
      <c r="E3394" s="3" t="s">
        <v>1081</v>
      </c>
      <c r="F3394" s="3">
        <v>3007.35</v>
      </c>
      <c r="G3394" s="3">
        <v>15075.35</v>
      </c>
    </row>
    <row r="3395" spans="1:7" x14ac:dyDescent="0.2">
      <c r="A3395" s="3" t="s">
        <v>1040</v>
      </c>
      <c r="B3395" s="4">
        <v>45077</v>
      </c>
      <c r="C3395" s="3" t="s">
        <v>1136</v>
      </c>
      <c r="D3395" s="3" t="s">
        <v>1427</v>
      </c>
      <c r="E3395" s="3" t="s">
        <v>1107</v>
      </c>
      <c r="F3395" s="3">
        <v>1011.6</v>
      </c>
      <c r="G3395" s="3">
        <v>4562.1000000000004</v>
      </c>
    </row>
    <row r="3396" spans="1:7" x14ac:dyDescent="0.2">
      <c r="A3396" s="3" t="s">
        <v>1037</v>
      </c>
      <c r="B3396" s="4">
        <v>45077</v>
      </c>
      <c r="C3396" s="3" t="s">
        <v>1140</v>
      </c>
      <c r="D3396" s="3" t="s">
        <v>1141</v>
      </c>
      <c r="E3396" s="3" t="s">
        <v>1142</v>
      </c>
      <c r="F3396" s="3">
        <v>0</v>
      </c>
      <c r="G3396" s="3">
        <v>-100</v>
      </c>
    </row>
    <row r="3397" spans="1:7" x14ac:dyDescent="0.2">
      <c r="A3397" s="3" t="s">
        <v>1040</v>
      </c>
      <c r="B3397" s="4">
        <v>45077</v>
      </c>
      <c r="C3397" s="3" t="s">
        <v>1140</v>
      </c>
      <c r="D3397" s="3" t="s">
        <v>1350</v>
      </c>
      <c r="E3397" s="3" t="s">
        <v>1351</v>
      </c>
      <c r="F3397" s="3">
        <v>0</v>
      </c>
      <c r="G3397" s="3">
        <v>-120</v>
      </c>
    </row>
    <row r="3398" spans="1:7" x14ac:dyDescent="0.2">
      <c r="A3398" s="3" t="s">
        <v>1040</v>
      </c>
      <c r="B3398" s="4">
        <v>45077</v>
      </c>
      <c r="C3398" s="3" t="s">
        <v>1140</v>
      </c>
      <c r="D3398" s="3" t="s">
        <v>1352</v>
      </c>
      <c r="E3398" s="3" t="s">
        <v>1353</v>
      </c>
      <c r="F3398" s="3">
        <v>0</v>
      </c>
      <c r="G3398" s="3">
        <v>-296075.58</v>
      </c>
    </row>
    <row r="3399" spans="1:7" x14ac:dyDescent="0.2">
      <c r="A3399" s="3" t="s">
        <v>1037</v>
      </c>
      <c r="B3399" s="4">
        <v>45077</v>
      </c>
      <c r="C3399" s="3" t="s">
        <v>1140</v>
      </c>
      <c r="D3399" s="3" t="s">
        <v>1352</v>
      </c>
      <c r="E3399" s="3" t="s">
        <v>1353</v>
      </c>
      <c r="F3399" s="3">
        <v>0</v>
      </c>
      <c r="G3399" s="3">
        <v>-17843179.579999998</v>
      </c>
    </row>
    <row r="3400" spans="1:7" x14ac:dyDescent="0.2">
      <c r="A3400" s="3" t="s">
        <v>1042</v>
      </c>
      <c r="B3400" s="4">
        <v>45077</v>
      </c>
      <c r="C3400" s="3" t="s">
        <v>1140</v>
      </c>
      <c r="D3400" s="3" t="s">
        <v>1352</v>
      </c>
      <c r="E3400" s="3" t="s">
        <v>1353</v>
      </c>
      <c r="F3400" s="3">
        <v>0</v>
      </c>
      <c r="G3400" s="3">
        <v>70398.12</v>
      </c>
    </row>
    <row r="3401" spans="1:7" x14ac:dyDescent="0.2">
      <c r="A3401" s="3" t="s">
        <v>1037</v>
      </c>
      <c r="B3401" s="4">
        <v>45077</v>
      </c>
      <c r="C3401" s="3" t="s">
        <v>1148</v>
      </c>
      <c r="D3401" s="3" t="s">
        <v>1209</v>
      </c>
      <c r="E3401" s="3" t="s">
        <v>1210</v>
      </c>
      <c r="F3401" s="3">
        <v>0</v>
      </c>
      <c r="G3401" s="3">
        <v>17562360.850000001</v>
      </c>
    </row>
    <row r="3402" spans="1:7" x14ac:dyDescent="0.2">
      <c r="A3402" s="3" t="s">
        <v>1040</v>
      </c>
      <c r="B3402" s="4">
        <v>45077</v>
      </c>
      <c r="C3402" s="3" t="s">
        <v>1148</v>
      </c>
      <c r="D3402" s="3" t="s">
        <v>1451</v>
      </c>
      <c r="E3402" s="3" t="s">
        <v>1145</v>
      </c>
      <c r="F3402" s="3">
        <v>0</v>
      </c>
      <c r="G3402" s="3">
        <v>185000</v>
      </c>
    </row>
    <row r="3403" spans="1:7" x14ac:dyDescent="0.2">
      <c r="A3403" s="3" t="s">
        <v>1040</v>
      </c>
      <c r="B3403" s="4">
        <v>45077</v>
      </c>
      <c r="C3403" s="3" t="s">
        <v>1148</v>
      </c>
      <c r="D3403" s="3" t="s">
        <v>1356</v>
      </c>
      <c r="E3403" s="3" t="s">
        <v>1357</v>
      </c>
      <c r="F3403" s="3">
        <v>0</v>
      </c>
      <c r="G3403" s="3">
        <v>-4342.5</v>
      </c>
    </row>
    <row r="3404" spans="1:7" x14ac:dyDescent="0.2">
      <c r="A3404" s="3" t="s">
        <v>1040</v>
      </c>
      <c r="B3404" s="4">
        <v>45077</v>
      </c>
      <c r="C3404" s="3" t="s">
        <v>1148</v>
      </c>
      <c r="D3404" s="3" t="s">
        <v>1358</v>
      </c>
      <c r="E3404" s="3" t="s">
        <v>1359</v>
      </c>
      <c r="F3404" s="3">
        <v>0</v>
      </c>
      <c r="G3404" s="3">
        <v>-2261000</v>
      </c>
    </row>
    <row r="3405" spans="1:7" x14ac:dyDescent="0.2">
      <c r="A3405" s="3" t="s">
        <v>1040</v>
      </c>
      <c r="B3405" s="4">
        <v>45077</v>
      </c>
      <c r="C3405" s="3" t="s">
        <v>1148</v>
      </c>
      <c r="D3405" s="3" t="s">
        <v>1360</v>
      </c>
      <c r="E3405" s="3" t="s">
        <v>1361</v>
      </c>
      <c r="F3405" s="3">
        <v>0</v>
      </c>
      <c r="G3405" s="3">
        <v>4342.5</v>
      </c>
    </row>
    <row r="3406" spans="1:7" x14ac:dyDescent="0.2">
      <c r="A3406" s="3" t="s">
        <v>1040</v>
      </c>
      <c r="B3406" s="4">
        <v>45077</v>
      </c>
      <c r="C3406" s="3" t="s">
        <v>1148</v>
      </c>
      <c r="D3406" s="3" t="s">
        <v>1362</v>
      </c>
      <c r="E3406" s="3" t="s">
        <v>1224</v>
      </c>
      <c r="F3406" s="3">
        <v>-1200</v>
      </c>
      <c r="G3406" s="3">
        <v>0</v>
      </c>
    </row>
    <row r="3407" spans="1:7" x14ac:dyDescent="0.2">
      <c r="A3407" s="3" t="s">
        <v>1040</v>
      </c>
      <c r="B3407" s="4">
        <v>45077</v>
      </c>
      <c r="C3407" s="3" t="s">
        <v>1148</v>
      </c>
      <c r="D3407" s="3" t="s">
        <v>1363</v>
      </c>
      <c r="E3407" s="3" t="s">
        <v>1364</v>
      </c>
      <c r="F3407" s="3">
        <v>145000</v>
      </c>
      <c r="G3407" s="3">
        <v>-10231940.42</v>
      </c>
    </row>
    <row r="3408" spans="1:7" x14ac:dyDescent="0.2">
      <c r="A3408" s="3" t="s">
        <v>1040</v>
      </c>
      <c r="B3408" s="4">
        <v>45077</v>
      </c>
      <c r="C3408" s="3" t="s">
        <v>1148</v>
      </c>
      <c r="D3408" s="3" t="s">
        <v>1365</v>
      </c>
      <c r="E3408" s="3" t="s">
        <v>1366</v>
      </c>
      <c r="F3408" s="3">
        <v>-1200</v>
      </c>
      <c r="G3408" s="3">
        <v>0</v>
      </c>
    </row>
    <row r="3409" spans="1:7" x14ac:dyDescent="0.2">
      <c r="A3409" s="3" t="s">
        <v>1040</v>
      </c>
      <c r="B3409" s="4">
        <v>45077</v>
      </c>
      <c r="C3409" s="3" t="s">
        <v>1148</v>
      </c>
      <c r="D3409" s="3" t="s">
        <v>1480</v>
      </c>
      <c r="E3409" s="3" t="s">
        <v>1481</v>
      </c>
      <c r="F3409" s="3">
        <v>2665000</v>
      </c>
      <c r="G3409" s="3">
        <v>21511187.399999999</v>
      </c>
    </row>
    <row r="3410" spans="1:7" x14ac:dyDescent="0.2">
      <c r="A3410" s="3" t="s">
        <v>1040</v>
      </c>
      <c r="B3410" s="4">
        <v>45077</v>
      </c>
      <c r="C3410" s="3" t="s">
        <v>1148</v>
      </c>
      <c r="D3410" s="3" t="s">
        <v>1367</v>
      </c>
      <c r="E3410" s="3" t="s">
        <v>1368</v>
      </c>
      <c r="F3410" s="3">
        <v>131500</v>
      </c>
      <c r="G3410" s="3">
        <v>11500</v>
      </c>
    </row>
    <row r="3411" spans="1:7" x14ac:dyDescent="0.2">
      <c r="A3411" s="3" t="s">
        <v>1042</v>
      </c>
      <c r="B3411" s="4">
        <v>45077</v>
      </c>
      <c r="C3411" s="3" t="s">
        <v>1143</v>
      </c>
      <c r="D3411" s="3" t="s">
        <v>1460</v>
      </c>
      <c r="E3411" s="3" t="s">
        <v>1461</v>
      </c>
      <c r="F3411" s="3">
        <v>-8639308.1600000001</v>
      </c>
      <c r="G3411" s="3">
        <v>-35389035.759999998</v>
      </c>
    </row>
    <row r="3412" spans="1:7" x14ac:dyDescent="0.2">
      <c r="A3412" s="3" t="s">
        <v>1037</v>
      </c>
      <c r="B3412" s="4">
        <v>45077</v>
      </c>
      <c r="C3412" s="3" t="s">
        <v>1143</v>
      </c>
      <c r="D3412" s="3" t="s">
        <v>1146</v>
      </c>
      <c r="E3412" s="3" t="s">
        <v>1147</v>
      </c>
      <c r="F3412" s="3">
        <v>-145000</v>
      </c>
      <c r="G3412" s="3">
        <v>10231940.42</v>
      </c>
    </row>
    <row r="3413" spans="1:7" x14ac:dyDescent="0.2">
      <c r="A3413" s="3" t="s">
        <v>1037</v>
      </c>
      <c r="B3413" s="4">
        <v>45077</v>
      </c>
      <c r="C3413" s="3" t="s">
        <v>1143</v>
      </c>
      <c r="D3413" s="3" t="s">
        <v>1201</v>
      </c>
      <c r="E3413" s="3" t="s">
        <v>1202</v>
      </c>
      <c r="F3413" s="3">
        <v>349000</v>
      </c>
      <c r="G3413" s="3">
        <v>3052000</v>
      </c>
    </row>
    <row r="3414" spans="1:7" x14ac:dyDescent="0.2">
      <c r="A3414" s="3" t="s">
        <v>1037</v>
      </c>
      <c r="B3414" s="4">
        <v>45077</v>
      </c>
      <c r="C3414" s="3" t="s">
        <v>1143</v>
      </c>
      <c r="D3414" s="3" t="s">
        <v>1462</v>
      </c>
      <c r="E3414" s="3" t="s">
        <v>1463</v>
      </c>
      <c r="F3414" s="3">
        <v>8639308.1600000001</v>
      </c>
      <c r="G3414" s="3">
        <v>35389035.759999998</v>
      </c>
    </row>
    <row r="3415" spans="1:7" x14ac:dyDescent="0.2">
      <c r="A3415" s="3" t="s">
        <v>1037</v>
      </c>
      <c r="B3415" s="4">
        <v>45077</v>
      </c>
      <c r="C3415" s="3" t="s">
        <v>1143</v>
      </c>
      <c r="D3415" s="3" t="s">
        <v>1484</v>
      </c>
      <c r="E3415" s="3" t="s">
        <v>1368</v>
      </c>
      <c r="F3415" s="3">
        <v>-19000</v>
      </c>
      <c r="G3415" s="3">
        <v>22000</v>
      </c>
    </row>
    <row r="3416" spans="1:7" x14ac:dyDescent="0.2">
      <c r="A3416" s="3" t="s">
        <v>1040</v>
      </c>
      <c r="B3416" s="4">
        <v>45077</v>
      </c>
      <c r="C3416" s="3" t="s">
        <v>1148</v>
      </c>
      <c r="D3416" s="3" t="s">
        <v>1377</v>
      </c>
      <c r="E3416" s="3" t="s">
        <v>1378</v>
      </c>
      <c r="F3416" s="3">
        <v>0</v>
      </c>
      <c r="G3416" s="3">
        <v>216064.1</v>
      </c>
    </row>
    <row r="3417" spans="1:7" x14ac:dyDescent="0.2">
      <c r="A3417" s="3" t="s">
        <v>1040</v>
      </c>
      <c r="B3417" s="4">
        <v>45077</v>
      </c>
      <c r="C3417" s="3" t="s">
        <v>1148</v>
      </c>
      <c r="D3417" s="3" t="s">
        <v>1379</v>
      </c>
      <c r="E3417" s="3" t="s">
        <v>1380</v>
      </c>
      <c r="F3417" s="3">
        <v>0</v>
      </c>
      <c r="G3417" s="3">
        <v>-216063.1</v>
      </c>
    </row>
    <row r="3418" spans="1:7" x14ac:dyDescent="0.2">
      <c r="A3418" s="3" t="s">
        <v>1040</v>
      </c>
      <c r="B3418" s="4">
        <v>45077</v>
      </c>
      <c r="C3418" s="3" t="s">
        <v>1148</v>
      </c>
      <c r="D3418" s="3" t="s">
        <v>1381</v>
      </c>
      <c r="E3418" s="3" t="s">
        <v>1382</v>
      </c>
      <c r="F3418" s="3">
        <v>0</v>
      </c>
      <c r="G3418" s="3">
        <v>133790.35</v>
      </c>
    </row>
    <row r="3419" spans="1:7" x14ac:dyDescent="0.2">
      <c r="A3419" s="3" t="s">
        <v>1040</v>
      </c>
      <c r="B3419" s="4">
        <v>45077</v>
      </c>
      <c r="C3419" s="3" t="s">
        <v>1148</v>
      </c>
      <c r="D3419" s="3" t="s">
        <v>1383</v>
      </c>
      <c r="E3419" s="3" t="s">
        <v>1384</v>
      </c>
      <c r="F3419" s="3">
        <v>-3323.91</v>
      </c>
      <c r="G3419" s="3">
        <v>-52894.69</v>
      </c>
    </row>
    <row r="3420" spans="1:7" x14ac:dyDescent="0.2">
      <c r="A3420" s="3" t="s">
        <v>1040</v>
      </c>
      <c r="B3420" s="4">
        <v>45077</v>
      </c>
      <c r="C3420" s="3" t="s">
        <v>1148</v>
      </c>
      <c r="D3420" s="3" t="s">
        <v>1430</v>
      </c>
      <c r="E3420" s="3" t="s">
        <v>1431</v>
      </c>
      <c r="F3420" s="3">
        <v>0</v>
      </c>
      <c r="G3420" s="3">
        <v>37955.300000000003</v>
      </c>
    </row>
    <row r="3421" spans="1:7" x14ac:dyDescent="0.2">
      <c r="A3421" s="3" t="s">
        <v>1040</v>
      </c>
      <c r="B3421" s="4">
        <v>45077</v>
      </c>
      <c r="C3421" s="3" t="s">
        <v>1148</v>
      </c>
      <c r="D3421" s="3" t="s">
        <v>1452</v>
      </c>
      <c r="E3421" s="3" t="s">
        <v>1453</v>
      </c>
      <c r="F3421" s="3">
        <v>-547.67999999999995</v>
      </c>
      <c r="G3421" s="3">
        <v>-7537.58</v>
      </c>
    </row>
    <row r="3422" spans="1:7" x14ac:dyDescent="0.2">
      <c r="A3422" s="3" t="s">
        <v>1040</v>
      </c>
      <c r="B3422" s="4">
        <v>45077</v>
      </c>
      <c r="C3422" s="3" t="s">
        <v>1148</v>
      </c>
      <c r="D3422" s="3" t="s">
        <v>1385</v>
      </c>
      <c r="E3422" s="3" t="s">
        <v>1386</v>
      </c>
      <c r="F3422" s="3">
        <v>59722</v>
      </c>
      <c r="G3422" s="3">
        <v>71322</v>
      </c>
    </row>
    <row r="3423" spans="1:7" x14ac:dyDescent="0.2">
      <c r="A3423" s="3" t="s">
        <v>1040</v>
      </c>
      <c r="B3423" s="4">
        <v>45077</v>
      </c>
      <c r="C3423" s="3" t="s">
        <v>1148</v>
      </c>
      <c r="D3423" s="3" t="s">
        <v>1387</v>
      </c>
      <c r="E3423" s="3" t="s">
        <v>1388</v>
      </c>
      <c r="F3423" s="3">
        <v>-1188.7</v>
      </c>
      <c r="G3423" s="3">
        <v>-4700.93</v>
      </c>
    </row>
    <row r="3424" spans="1:7" x14ac:dyDescent="0.2">
      <c r="A3424" s="3" t="s">
        <v>1037</v>
      </c>
      <c r="B3424" s="4">
        <v>45077</v>
      </c>
      <c r="C3424" s="3" t="s">
        <v>1148</v>
      </c>
      <c r="D3424" s="3" t="s">
        <v>1389</v>
      </c>
      <c r="E3424" s="3" t="s">
        <v>1390</v>
      </c>
      <c r="F3424" s="3">
        <v>0</v>
      </c>
      <c r="G3424" s="3">
        <v>874505.75</v>
      </c>
    </row>
    <row r="3425" spans="1:7" x14ac:dyDescent="0.2">
      <c r="A3425" s="3" t="s">
        <v>1042</v>
      </c>
      <c r="B3425" s="4">
        <v>45077</v>
      </c>
      <c r="C3425" s="3" t="s">
        <v>1148</v>
      </c>
      <c r="D3425" s="3" t="s">
        <v>1389</v>
      </c>
      <c r="E3425" s="3" t="s">
        <v>1501</v>
      </c>
      <c r="F3425" s="3">
        <v>182721.88</v>
      </c>
      <c r="G3425" s="3">
        <v>803063.11</v>
      </c>
    </row>
    <row r="3426" spans="1:7" x14ac:dyDescent="0.2">
      <c r="A3426" s="3" t="s">
        <v>1037</v>
      </c>
      <c r="B3426" s="4">
        <v>45077</v>
      </c>
      <c r="C3426" s="3" t="s">
        <v>1148</v>
      </c>
      <c r="D3426" s="3" t="s">
        <v>1182</v>
      </c>
      <c r="E3426" s="3" t="s">
        <v>1183</v>
      </c>
      <c r="F3426" s="3">
        <v>0</v>
      </c>
      <c r="G3426" s="3">
        <v>26200000</v>
      </c>
    </row>
    <row r="3427" spans="1:7" x14ac:dyDescent="0.2">
      <c r="A3427" s="3" t="s">
        <v>1037</v>
      </c>
      <c r="B3427" s="4">
        <v>45077</v>
      </c>
      <c r="C3427" s="3" t="s">
        <v>1148</v>
      </c>
      <c r="D3427" s="3" t="s">
        <v>1184</v>
      </c>
      <c r="E3427" s="3" t="s">
        <v>1185</v>
      </c>
      <c r="F3427" s="3">
        <v>0</v>
      </c>
      <c r="G3427" s="3">
        <v>68427</v>
      </c>
    </row>
    <row r="3428" spans="1:7" x14ac:dyDescent="0.2">
      <c r="A3428" s="3" t="s">
        <v>1037</v>
      </c>
      <c r="B3428" s="4">
        <v>45077</v>
      </c>
      <c r="C3428" s="3" t="s">
        <v>1148</v>
      </c>
      <c r="D3428" s="3" t="s">
        <v>1186</v>
      </c>
      <c r="E3428" s="3" t="s">
        <v>1187</v>
      </c>
      <c r="F3428" s="3">
        <v>0</v>
      </c>
      <c r="G3428" s="3">
        <v>103812</v>
      </c>
    </row>
    <row r="3429" spans="1:7" x14ac:dyDescent="0.2">
      <c r="A3429" s="3" t="s">
        <v>1037</v>
      </c>
      <c r="B3429" s="4">
        <v>45077</v>
      </c>
      <c r="C3429" s="3" t="s">
        <v>1148</v>
      </c>
      <c r="D3429" s="3" t="s">
        <v>1165</v>
      </c>
      <c r="E3429" s="3" t="s">
        <v>1166</v>
      </c>
      <c r="F3429" s="3">
        <v>0</v>
      </c>
      <c r="G3429" s="3">
        <v>314087</v>
      </c>
    </row>
    <row r="3430" spans="1:7" x14ac:dyDescent="0.2">
      <c r="A3430" s="3" t="s">
        <v>1042</v>
      </c>
      <c r="B3430" s="4">
        <v>45077</v>
      </c>
      <c r="C3430" s="3" t="s">
        <v>1148</v>
      </c>
      <c r="D3430" s="3" t="s">
        <v>1165</v>
      </c>
      <c r="E3430" s="3" t="s">
        <v>1518</v>
      </c>
      <c r="F3430" s="3">
        <v>250404.54</v>
      </c>
      <c r="G3430" s="3">
        <v>377356.52</v>
      </c>
    </row>
    <row r="3431" spans="1:7" x14ac:dyDescent="0.2">
      <c r="A3431" s="3" t="s">
        <v>1037</v>
      </c>
      <c r="B3431" s="4">
        <v>45077</v>
      </c>
      <c r="C3431" s="3" t="s">
        <v>1148</v>
      </c>
      <c r="D3431" s="3" t="s">
        <v>1464</v>
      </c>
      <c r="E3431" s="3" t="s">
        <v>1465</v>
      </c>
      <c r="F3431" s="3">
        <v>0</v>
      </c>
      <c r="G3431" s="3">
        <v>139500</v>
      </c>
    </row>
    <row r="3432" spans="1:7" x14ac:dyDescent="0.2">
      <c r="A3432" s="3" t="s">
        <v>1037</v>
      </c>
      <c r="B3432" s="4">
        <v>45077</v>
      </c>
      <c r="C3432" s="3" t="s">
        <v>1148</v>
      </c>
      <c r="D3432" s="3" t="s">
        <v>1149</v>
      </c>
      <c r="E3432" s="3" t="s">
        <v>1150</v>
      </c>
      <c r="F3432" s="3">
        <v>0</v>
      </c>
      <c r="G3432" s="3">
        <v>8557641.8000000007</v>
      </c>
    </row>
    <row r="3433" spans="1:7" x14ac:dyDescent="0.2">
      <c r="A3433" s="3" t="s">
        <v>1037</v>
      </c>
      <c r="B3433" s="4">
        <v>45077</v>
      </c>
      <c r="C3433" s="3" t="s">
        <v>1148</v>
      </c>
      <c r="D3433" s="3" t="s">
        <v>1231</v>
      </c>
      <c r="E3433" s="3" t="s">
        <v>1232</v>
      </c>
      <c r="F3433" s="3">
        <v>0</v>
      </c>
      <c r="G3433" s="3">
        <v>13807.78</v>
      </c>
    </row>
    <row r="3434" spans="1:7" x14ac:dyDescent="0.2">
      <c r="A3434" s="3" t="s">
        <v>1037</v>
      </c>
      <c r="B3434" s="4">
        <v>45077</v>
      </c>
      <c r="C3434" s="3" t="s">
        <v>1148</v>
      </c>
      <c r="D3434" s="3" t="s">
        <v>1170</v>
      </c>
      <c r="E3434" s="3" t="s">
        <v>1171</v>
      </c>
      <c r="F3434" s="3">
        <v>0</v>
      </c>
      <c r="G3434" s="3">
        <v>197060.09</v>
      </c>
    </row>
    <row r="3435" spans="1:7" x14ac:dyDescent="0.2">
      <c r="A3435" s="3" t="s">
        <v>1042</v>
      </c>
      <c r="B3435" s="4">
        <v>45077</v>
      </c>
      <c r="C3435" s="3" t="s">
        <v>1148</v>
      </c>
      <c r="D3435" s="3" t="s">
        <v>1170</v>
      </c>
      <c r="E3435" s="3" t="s">
        <v>1545</v>
      </c>
      <c r="F3435" s="3">
        <v>0</v>
      </c>
      <c r="G3435" s="3">
        <v>19185</v>
      </c>
    </row>
    <row r="3436" spans="1:7" x14ac:dyDescent="0.2">
      <c r="A3436" s="3" t="s">
        <v>1037</v>
      </c>
      <c r="B3436" s="4">
        <v>45077</v>
      </c>
      <c r="C3436" s="3" t="s">
        <v>1148</v>
      </c>
      <c r="D3436" s="3" t="s">
        <v>1172</v>
      </c>
      <c r="E3436" s="3" t="s">
        <v>1173</v>
      </c>
      <c r="F3436" s="3">
        <v>0</v>
      </c>
      <c r="G3436" s="3">
        <v>7500</v>
      </c>
    </row>
    <row r="3437" spans="1:7" x14ac:dyDescent="0.2">
      <c r="A3437" s="3" t="s">
        <v>1042</v>
      </c>
      <c r="B3437" s="4">
        <v>45077</v>
      </c>
      <c r="C3437" s="3" t="s">
        <v>1148</v>
      </c>
      <c r="D3437" s="3" t="s">
        <v>1172</v>
      </c>
      <c r="E3437" s="3" t="s">
        <v>1641</v>
      </c>
      <c r="F3437" s="3">
        <v>0</v>
      </c>
      <c r="G3437" s="3">
        <v>114370.5</v>
      </c>
    </row>
    <row r="3438" spans="1:7" x14ac:dyDescent="0.2">
      <c r="A3438" s="3" t="s">
        <v>1037</v>
      </c>
      <c r="B3438" s="4">
        <v>45077</v>
      </c>
      <c r="C3438" s="3" t="s">
        <v>1148</v>
      </c>
      <c r="D3438" s="3" t="s">
        <v>1167</v>
      </c>
      <c r="E3438" s="3" t="s">
        <v>1168</v>
      </c>
      <c r="F3438" s="3">
        <v>0</v>
      </c>
      <c r="G3438" s="3">
        <v>67400</v>
      </c>
    </row>
    <row r="3439" spans="1:7" x14ac:dyDescent="0.2">
      <c r="A3439" s="3" t="s">
        <v>1037</v>
      </c>
      <c r="B3439" s="4">
        <v>45077</v>
      </c>
      <c r="C3439" s="3" t="s">
        <v>1148</v>
      </c>
      <c r="D3439" s="3" t="s">
        <v>1454</v>
      </c>
      <c r="E3439" s="3" t="s">
        <v>1455</v>
      </c>
      <c r="F3439" s="3">
        <v>0</v>
      </c>
      <c r="G3439" s="3">
        <v>20600</v>
      </c>
    </row>
    <row r="3440" spans="1:7" x14ac:dyDescent="0.2">
      <c r="A3440" s="3" t="s">
        <v>1037</v>
      </c>
      <c r="B3440" s="4">
        <v>45077</v>
      </c>
      <c r="C3440" s="3" t="s">
        <v>1148</v>
      </c>
      <c r="D3440" s="3" t="s">
        <v>1188</v>
      </c>
      <c r="E3440" s="3" t="s">
        <v>1189</v>
      </c>
      <c r="F3440" s="3">
        <v>0</v>
      </c>
      <c r="G3440" s="3">
        <v>15175</v>
      </c>
    </row>
    <row r="3441" spans="1:7" x14ac:dyDescent="0.2">
      <c r="A3441" s="3" t="s">
        <v>1037</v>
      </c>
      <c r="B3441" s="4">
        <v>45077</v>
      </c>
      <c r="C3441" s="3" t="s">
        <v>1148</v>
      </c>
      <c r="D3441" s="3" t="s">
        <v>1466</v>
      </c>
      <c r="E3441" s="3" t="s">
        <v>1467</v>
      </c>
      <c r="F3441" s="3">
        <v>0</v>
      </c>
      <c r="G3441" s="3">
        <v>570856.07999999996</v>
      </c>
    </row>
    <row r="3442" spans="1:7" x14ac:dyDescent="0.2">
      <c r="A3442" s="3" t="s">
        <v>1037</v>
      </c>
      <c r="B3442" s="4">
        <v>45077</v>
      </c>
      <c r="C3442" s="3" t="s">
        <v>1148</v>
      </c>
      <c r="D3442" s="3" t="s">
        <v>1151</v>
      </c>
      <c r="E3442" s="3" t="s">
        <v>1152</v>
      </c>
      <c r="F3442" s="3">
        <v>0</v>
      </c>
      <c r="G3442" s="3">
        <v>47748851.509999998</v>
      </c>
    </row>
    <row r="3443" spans="1:7" x14ac:dyDescent="0.2">
      <c r="A3443" s="3" t="s">
        <v>1042</v>
      </c>
      <c r="B3443" s="4">
        <v>45077</v>
      </c>
      <c r="C3443" s="3" t="s">
        <v>1148</v>
      </c>
      <c r="D3443" s="3" t="s">
        <v>1151</v>
      </c>
      <c r="E3443" s="3" t="s">
        <v>1599</v>
      </c>
      <c r="F3443" s="3">
        <v>0</v>
      </c>
      <c r="G3443" s="3">
        <v>7187757.9199999999</v>
      </c>
    </row>
    <row r="3444" spans="1:7" x14ac:dyDescent="0.2">
      <c r="A3444" s="3" t="s">
        <v>1037</v>
      </c>
      <c r="B3444" s="4">
        <v>45077</v>
      </c>
      <c r="C3444" s="3" t="s">
        <v>1148</v>
      </c>
      <c r="D3444" s="3" t="s">
        <v>1190</v>
      </c>
      <c r="E3444" s="3" t="s">
        <v>1191</v>
      </c>
      <c r="F3444" s="3">
        <v>0</v>
      </c>
      <c r="G3444" s="3">
        <v>3850818.04</v>
      </c>
    </row>
    <row r="3445" spans="1:7" x14ac:dyDescent="0.2">
      <c r="A3445" s="3" t="s">
        <v>1042</v>
      </c>
      <c r="B3445" s="4">
        <v>45077</v>
      </c>
      <c r="C3445" s="3" t="s">
        <v>1148</v>
      </c>
      <c r="D3445" s="3" t="s">
        <v>1190</v>
      </c>
      <c r="E3445" s="3" t="s">
        <v>1632</v>
      </c>
      <c r="F3445" s="3">
        <v>0</v>
      </c>
      <c r="G3445" s="3">
        <v>1826086.96</v>
      </c>
    </row>
    <row r="3446" spans="1:7" x14ac:dyDescent="0.2">
      <c r="A3446" s="3" t="s">
        <v>1037</v>
      </c>
      <c r="B3446" s="4">
        <v>45077</v>
      </c>
      <c r="C3446" s="3" t="s">
        <v>1148</v>
      </c>
      <c r="D3446" s="3" t="s">
        <v>1203</v>
      </c>
      <c r="E3446" s="3" t="s">
        <v>1204</v>
      </c>
      <c r="F3446" s="3">
        <v>0</v>
      </c>
      <c r="G3446" s="3">
        <v>782608.07</v>
      </c>
    </row>
    <row r="3447" spans="1:7" x14ac:dyDescent="0.2">
      <c r="A3447" s="3" t="s">
        <v>1037</v>
      </c>
      <c r="B3447" s="4">
        <v>45077</v>
      </c>
      <c r="C3447" s="3" t="s">
        <v>1148</v>
      </c>
      <c r="D3447" s="3" t="s">
        <v>1174</v>
      </c>
      <c r="E3447" s="3" t="s">
        <v>1175</v>
      </c>
      <c r="F3447" s="3">
        <v>0</v>
      </c>
      <c r="G3447" s="3">
        <v>166550</v>
      </c>
    </row>
    <row r="3448" spans="1:7" x14ac:dyDescent="0.2">
      <c r="A3448" s="3" t="s">
        <v>1037</v>
      </c>
      <c r="B3448" s="4">
        <v>45077</v>
      </c>
      <c r="C3448" s="3" t="s">
        <v>1148</v>
      </c>
      <c r="D3448" s="3" t="s">
        <v>1176</v>
      </c>
      <c r="E3448" s="3" t="s">
        <v>1177</v>
      </c>
      <c r="F3448" s="3">
        <v>0</v>
      </c>
      <c r="G3448" s="3">
        <v>45000</v>
      </c>
    </row>
    <row r="3449" spans="1:7" x14ac:dyDescent="0.2">
      <c r="A3449" s="3" t="s">
        <v>1037</v>
      </c>
      <c r="B3449" s="4">
        <v>45077</v>
      </c>
      <c r="C3449" s="3" t="s">
        <v>1148</v>
      </c>
      <c r="D3449" s="3" t="s">
        <v>1227</v>
      </c>
      <c r="E3449" s="3" t="s">
        <v>1228</v>
      </c>
      <c r="F3449" s="3">
        <v>0</v>
      </c>
      <c r="G3449" s="3">
        <v>137000</v>
      </c>
    </row>
    <row r="3450" spans="1:7" x14ac:dyDescent="0.2">
      <c r="A3450" s="3" t="s">
        <v>1042</v>
      </c>
      <c r="B3450" s="4">
        <v>45077</v>
      </c>
      <c r="C3450" s="3" t="s">
        <v>1148</v>
      </c>
      <c r="D3450" s="3" t="s">
        <v>1642</v>
      </c>
      <c r="E3450" s="3" t="s">
        <v>1643</v>
      </c>
      <c r="F3450" s="3">
        <v>0</v>
      </c>
      <c r="G3450" s="3">
        <v>221353.14</v>
      </c>
    </row>
    <row r="3451" spans="1:7" x14ac:dyDescent="0.2">
      <c r="A3451" s="3" t="s">
        <v>1042</v>
      </c>
      <c r="B3451" s="4">
        <v>45077</v>
      </c>
      <c r="C3451" s="3" t="s">
        <v>1148</v>
      </c>
      <c r="D3451" s="3" t="s">
        <v>1546</v>
      </c>
      <c r="E3451" s="3" t="s">
        <v>1547</v>
      </c>
      <c r="F3451" s="3">
        <v>0</v>
      </c>
      <c r="G3451" s="3">
        <v>66190.11</v>
      </c>
    </row>
    <row r="3452" spans="1:7" x14ac:dyDescent="0.2">
      <c r="A3452" s="3" t="s">
        <v>1037</v>
      </c>
      <c r="B3452" s="4">
        <v>45077</v>
      </c>
      <c r="C3452" s="3" t="s">
        <v>1148</v>
      </c>
      <c r="D3452" s="3" t="s">
        <v>1233</v>
      </c>
      <c r="E3452" s="3" t="s">
        <v>1234</v>
      </c>
      <c r="F3452" s="3">
        <v>15120.46</v>
      </c>
      <c r="G3452" s="3">
        <v>822396.09</v>
      </c>
    </row>
    <row r="3453" spans="1:7" x14ac:dyDescent="0.2">
      <c r="A3453" s="3" t="s">
        <v>1042</v>
      </c>
      <c r="B3453" s="4">
        <v>45077</v>
      </c>
      <c r="C3453" s="3" t="s">
        <v>1148</v>
      </c>
      <c r="D3453" s="3" t="s">
        <v>1233</v>
      </c>
      <c r="E3453" s="3" t="s">
        <v>1486</v>
      </c>
      <c r="F3453" s="3">
        <v>0</v>
      </c>
      <c r="G3453" s="3">
        <v>1313735.8400000001</v>
      </c>
    </row>
    <row r="3454" spans="1:7" x14ac:dyDescent="0.2">
      <c r="A3454" s="3" t="s">
        <v>1037</v>
      </c>
      <c r="B3454" s="4">
        <v>45077</v>
      </c>
      <c r="C3454" s="3" t="s">
        <v>1148</v>
      </c>
      <c r="D3454" s="3" t="s">
        <v>1391</v>
      </c>
      <c r="E3454" s="3" t="s">
        <v>1392</v>
      </c>
      <c r="F3454" s="3">
        <v>0</v>
      </c>
      <c r="G3454" s="3">
        <v>622274.51</v>
      </c>
    </row>
    <row r="3455" spans="1:7" x14ac:dyDescent="0.2">
      <c r="A3455" s="3" t="s">
        <v>1042</v>
      </c>
      <c r="B3455" s="4">
        <v>45077</v>
      </c>
      <c r="C3455" s="3" t="s">
        <v>1148</v>
      </c>
      <c r="D3455" s="3" t="s">
        <v>1487</v>
      </c>
      <c r="E3455" s="3" t="s">
        <v>1519</v>
      </c>
      <c r="F3455" s="3">
        <v>13000</v>
      </c>
      <c r="G3455" s="3">
        <v>76530</v>
      </c>
    </row>
    <row r="3456" spans="1:7" x14ac:dyDescent="0.2">
      <c r="A3456" s="3" t="s">
        <v>1037</v>
      </c>
      <c r="B3456" s="4">
        <v>45077</v>
      </c>
      <c r="C3456" s="3" t="s">
        <v>1148</v>
      </c>
      <c r="D3456" s="3" t="s">
        <v>1487</v>
      </c>
      <c r="E3456" s="3" t="s">
        <v>1488</v>
      </c>
      <c r="F3456" s="3">
        <v>0</v>
      </c>
      <c r="G3456" s="3">
        <v>985049.68</v>
      </c>
    </row>
    <row r="3457" spans="1:7" x14ac:dyDescent="0.2">
      <c r="A3457" s="3" t="s">
        <v>1042</v>
      </c>
      <c r="B3457" s="4">
        <v>45077</v>
      </c>
      <c r="C3457" s="3" t="s">
        <v>1148</v>
      </c>
      <c r="D3457" s="3" t="s">
        <v>1489</v>
      </c>
      <c r="E3457" s="3" t="s">
        <v>1490</v>
      </c>
      <c r="F3457" s="3">
        <v>1400</v>
      </c>
      <c r="G3457" s="3">
        <v>18800</v>
      </c>
    </row>
    <row r="3458" spans="1:7" x14ac:dyDescent="0.2">
      <c r="A3458" s="3" t="s">
        <v>1042</v>
      </c>
      <c r="B3458" s="4">
        <v>45077</v>
      </c>
      <c r="C3458" s="3" t="s">
        <v>1148</v>
      </c>
      <c r="D3458" s="3" t="s">
        <v>1502</v>
      </c>
      <c r="E3458" s="3" t="s">
        <v>1503</v>
      </c>
      <c r="F3458" s="3">
        <v>0</v>
      </c>
      <c r="G3458" s="3">
        <v>684782.6</v>
      </c>
    </row>
    <row r="3459" spans="1:7" x14ac:dyDescent="0.2">
      <c r="A3459" s="3" t="s">
        <v>1042</v>
      </c>
      <c r="B3459" s="4">
        <v>45077</v>
      </c>
      <c r="C3459" s="3" t="s">
        <v>1148</v>
      </c>
      <c r="D3459" s="3" t="s">
        <v>1578</v>
      </c>
      <c r="E3459" s="3" t="s">
        <v>1579</v>
      </c>
      <c r="F3459" s="3">
        <v>160310.23000000001</v>
      </c>
      <c r="G3459" s="3">
        <v>1130099.94</v>
      </c>
    </row>
    <row r="3460" spans="1:7" x14ac:dyDescent="0.2">
      <c r="A3460" s="3" t="s">
        <v>1042</v>
      </c>
      <c r="B3460" s="4">
        <v>45077</v>
      </c>
      <c r="C3460" s="3" t="s">
        <v>1148</v>
      </c>
      <c r="D3460" s="3" t="s">
        <v>1621</v>
      </c>
      <c r="E3460" s="3" t="s">
        <v>1622</v>
      </c>
      <c r="F3460" s="3">
        <v>4774233.25</v>
      </c>
      <c r="G3460" s="3">
        <v>16239901.699999999</v>
      </c>
    </row>
    <row r="3461" spans="1:7" x14ac:dyDescent="0.2">
      <c r="A3461" s="3" t="s">
        <v>1037</v>
      </c>
      <c r="B3461" s="4">
        <v>45077</v>
      </c>
      <c r="C3461" s="3" t="s">
        <v>1148</v>
      </c>
      <c r="D3461" s="3" t="s">
        <v>1504</v>
      </c>
      <c r="E3461" s="3" t="s">
        <v>1505</v>
      </c>
      <c r="F3461" s="3">
        <v>272525.08</v>
      </c>
      <c r="G3461" s="3">
        <v>1774970.11</v>
      </c>
    </row>
    <row r="3462" spans="1:7" x14ac:dyDescent="0.2">
      <c r="A3462" s="3" t="s">
        <v>1037</v>
      </c>
      <c r="B3462" s="4">
        <v>45077</v>
      </c>
      <c r="C3462" s="3" t="s">
        <v>1148</v>
      </c>
      <c r="D3462" s="3" t="s">
        <v>1633</v>
      </c>
      <c r="E3462" s="3" t="s">
        <v>1634</v>
      </c>
      <c r="F3462" s="3">
        <v>0</v>
      </c>
      <c r="G3462" s="3">
        <v>1068455</v>
      </c>
    </row>
    <row r="3463" spans="1:7" x14ac:dyDescent="0.2">
      <c r="A3463" s="3" t="s">
        <v>1037</v>
      </c>
      <c r="B3463" s="4">
        <v>45077</v>
      </c>
      <c r="C3463" s="3" t="s">
        <v>1148</v>
      </c>
      <c r="D3463" s="3" t="s">
        <v>1623</v>
      </c>
      <c r="E3463" s="3" t="s">
        <v>1624</v>
      </c>
      <c r="F3463" s="3">
        <v>0</v>
      </c>
      <c r="G3463" s="3">
        <v>-24427668.440000001</v>
      </c>
    </row>
    <row r="3464" spans="1:7" x14ac:dyDescent="0.2">
      <c r="A3464" s="3" t="s">
        <v>1040</v>
      </c>
      <c r="B3464" s="4">
        <v>45077</v>
      </c>
      <c r="C3464" s="3" t="s">
        <v>1148</v>
      </c>
      <c r="D3464" s="3" t="s">
        <v>1393</v>
      </c>
      <c r="E3464" s="3" t="s">
        <v>1394</v>
      </c>
      <c r="F3464" s="3">
        <v>0</v>
      </c>
      <c r="G3464" s="3">
        <v>29600</v>
      </c>
    </row>
    <row r="3465" spans="1:7" x14ac:dyDescent="0.2">
      <c r="A3465" s="3" t="s">
        <v>1040</v>
      </c>
      <c r="B3465" s="4">
        <v>45077</v>
      </c>
      <c r="C3465" s="3" t="s">
        <v>1148</v>
      </c>
      <c r="D3465" s="3" t="s">
        <v>1395</v>
      </c>
      <c r="E3465" s="3" t="s">
        <v>1396</v>
      </c>
      <c r="F3465" s="3">
        <v>-1963646.34</v>
      </c>
      <c r="G3465" s="3">
        <v>-7406263.6900000004</v>
      </c>
    </row>
    <row r="3466" spans="1:7" x14ac:dyDescent="0.2">
      <c r="A3466" s="3" t="s">
        <v>1037</v>
      </c>
      <c r="B3466" s="4">
        <v>45077</v>
      </c>
      <c r="C3466" s="3" t="s">
        <v>1148</v>
      </c>
      <c r="D3466" s="3" t="s">
        <v>1395</v>
      </c>
      <c r="E3466" s="3" t="s">
        <v>1396</v>
      </c>
      <c r="F3466" s="3">
        <v>0</v>
      </c>
      <c r="G3466" s="3">
        <v>345946.61</v>
      </c>
    </row>
    <row r="3467" spans="1:7" x14ac:dyDescent="0.2">
      <c r="A3467" s="3" t="s">
        <v>1037</v>
      </c>
      <c r="B3467" s="4">
        <v>45077</v>
      </c>
      <c r="C3467" s="3" t="s">
        <v>1148</v>
      </c>
      <c r="D3467" s="3" t="s">
        <v>1155</v>
      </c>
      <c r="E3467" s="3" t="s">
        <v>1156</v>
      </c>
      <c r="F3467" s="3">
        <v>-229699.62</v>
      </c>
      <c r="G3467" s="3">
        <v>182685.59</v>
      </c>
    </row>
    <row r="3468" spans="1:7" x14ac:dyDescent="0.2">
      <c r="A3468" s="3" t="s">
        <v>1040</v>
      </c>
      <c r="B3468" s="4">
        <v>45077</v>
      </c>
      <c r="C3468" s="3" t="s">
        <v>1148</v>
      </c>
      <c r="D3468" s="3" t="s">
        <v>1155</v>
      </c>
      <c r="E3468" s="3" t="s">
        <v>1401</v>
      </c>
      <c r="F3468" s="3">
        <v>55669.87</v>
      </c>
      <c r="G3468" s="3">
        <v>499752.44</v>
      </c>
    </row>
    <row r="3469" spans="1:7" x14ac:dyDescent="0.2">
      <c r="A3469" s="3" t="s">
        <v>1040</v>
      </c>
      <c r="B3469" s="4">
        <v>45077</v>
      </c>
      <c r="C3469" s="3" t="s">
        <v>1148</v>
      </c>
      <c r="D3469" s="3" t="s">
        <v>1403</v>
      </c>
      <c r="E3469" s="3" t="s">
        <v>1404</v>
      </c>
      <c r="F3469" s="3">
        <v>0</v>
      </c>
      <c r="G3469" s="3">
        <v>547.71</v>
      </c>
    </row>
    <row r="3470" spans="1:7" x14ac:dyDescent="0.2">
      <c r="A3470" s="3" t="s">
        <v>1037</v>
      </c>
      <c r="B3470" s="4">
        <v>45077</v>
      </c>
      <c r="C3470" s="3" t="s">
        <v>1148</v>
      </c>
      <c r="D3470" s="3" t="s">
        <v>1211</v>
      </c>
      <c r="E3470" s="3" t="s">
        <v>1212</v>
      </c>
      <c r="F3470" s="3">
        <v>5.43</v>
      </c>
      <c r="G3470" s="3">
        <v>843.41</v>
      </c>
    </row>
    <row r="3471" spans="1:7" x14ac:dyDescent="0.2">
      <c r="A3471" s="3" t="s">
        <v>1037</v>
      </c>
      <c r="B3471" s="4">
        <v>45077</v>
      </c>
      <c r="C3471" s="3" t="s">
        <v>1148</v>
      </c>
      <c r="D3471" s="3" t="s">
        <v>1213</v>
      </c>
      <c r="E3471" s="3" t="s">
        <v>1214</v>
      </c>
      <c r="F3471" s="3">
        <v>-3171923.1</v>
      </c>
      <c r="G3471" s="3">
        <v>33630554.920000002</v>
      </c>
    </row>
    <row r="3472" spans="1:7" x14ac:dyDescent="0.2">
      <c r="A3472" s="3" t="s">
        <v>1040</v>
      </c>
      <c r="B3472" s="4">
        <v>45077</v>
      </c>
      <c r="C3472" s="3" t="s">
        <v>1143</v>
      </c>
      <c r="D3472" s="3" t="s">
        <v>1405</v>
      </c>
      <c r="E3472" s="3" t="s">
        <v>1406</v>
      </c>
      <c r="F3472" s="3">
        <v>-17.579999999999998</v>
      </c>
      <c r="G3472" s="3">
        <v>-27.81</v>
      </c>
    </row>
    <row r="3473" spans="1:7" x14ac:dyDescent="0.2">
      <c r="A3473" s="3" t="s">
        <v>1037</v>
      </c>
      <c r="B3473" s="4">
        <v>45077</v>
      </c>
      <c r="C3473" s="3" t="s">
        <v>1143</v>
      </c>
      <c r="D3473" s="3" t="s">
        <v>1405</v>
      </c>
      <c r="E3473" s="3" t="s">
        <v>1406</v>
      </c>
      <c r="F3473" s="3">
        <v>0</v>
      </c>
      <c r="G3473" s="3">
        <v>0.08</v>
      </c>
    </row>
    <row r="3474" spans="1:7" x14ac:dyDescent="0.2">
      <c r="A3474" s="3" t="s">
        <v>1040</v>
      </c>
      <c r="B3474" s="4">
        <v>45077</v>
      </c>
      <c r="C3474" s="3" t="s">
        <v>1143</v>
      </c>
      <c r="D3474" s="3" t="s">
        <v>1159</v>
      </c>
      <c r="E3474" s="3" t="s">
        <v>1160</v>
      </c>
      <c r="F3474" s="3">
        <v>-906809.09</v>
      </c>
      <c r="G3474" s="3">
        <v>-2133238.54</v>
      </c>
    </row>
    <row r="3475" spans="1:7" x14ac:dyDescent="0.2">
      <c r="A3475" s="3" t="s">
        <v>1037</v>
      </c>
      <c r="B3475" s="4">
        <v>45077</v>
      </c>
      <c r="C3475" s="3" t="s">
        <v>1143</v>
      </c>
      <c r="D3475" s="3" t="s">
        <v>1159</v>
      </c>
      <c r="E3475" s="3" t="s">
        <v>1160</v>
      </c>
      <c r="F3475" s="3">
        <v>-1805372.25</v>
      </c>
      <c r="G3475" s="3">
        <v>-131515065.2</v>
      </c>
    </row>
    <row r="3476" spans="1:7" x14ac:dyDescent="0.2">
      <c r="A3476" s="3" t="s">
        <v>1042</v>
      </c>
      <c r="B3476" s="4">
        <v>45077</v>
      </c>
      <c r="C3476" s="3" t="s">
        <v>1143</v>
      </c>
      <c r="D3476" s="3" t="s">
        <v>1159</v>
      </c>
      <c r="E3476" s="3" t="s">
        <v>1160</v>
      </c>
      <c r="F3476" s="3">
        <v>2283483.86</v>
      </c>
      <c r="G3476" s="3">
        <v>637016.98</v>
      </c>
    </row>
    <row r="3477" spans="1:7" x14ac:dyDescent="0.2">
      <c r="A3477" s="3" t="s">
        <v>1040</v>
      </c>
      <c r="B3477" s="4">
        <v>45077</v>
      </c>
      <c r="C3477" s="3" t="s">
        <v>1143</v>
      </c>
      <c r="D3477" s="3" t="s">
        <v>1456</v>
      </c>
      <c r="E3477" s="3" t="s">
        <v>1457</v>
      </c>
      <c r="F3477" s="3">
        <v>1309</v>
      </c>
      <c r="G3477" s="3">
        <v>1309</v>
      </c>
    </row>
    <row r="3478" spans="1:7" x14ac:dyDescent="0.2">
      <c r="A3478" s="3" t="s">
        <v>1040</v>
      </c>
      <c r="B3478" s="4">
        <v>45077</v>
      </c>
      <c r="C3478" s="3" t="s">
        <v>1143</v>
      </c>
      <c r="D3478" s="3" t="s">
        <v>1407</v>
      </c>
      <c r="E3478" s="3" t="s">
        <v>1408</v>
      </c>
      <c r="F3478" s="3">
        <v>-257.48</v>
      </c>
      <c r="G3478" s="3">
        <v>-257.48</v>
      </c>
    </row>
    <row r="3479" spans="1:7" x14ac:dyDescent="0.2">
      <c r="A3479" s="3" t="s">
        <v>1040</v>
      </c>
      <c r="B3479" s="4">
        <v>45077</v>
      </c>
      <c r="C3479" s="3" t="s">
        <v>1143</v>
      </c>
      <c r="D3479" s="3" t="s">
        <v>1409</v>
      </c>
      <c r="E3479" s="3" t="s">
        <v>1410</v>
      </c>
      <c r="F3479" s="3">
        <v>-399.32</v>
      </c>
      <c r="G3479" s="3">
        <v>-85314.81</v>
      </c>
    </row>
    <row r="3480" spans="1:7" x14ac:dyDescent="0.2">
      <c r="A3480" s="3" t="s">
        <v>1040</v>
      </c>
      <c r="B3480" s="4">
        <v>45077</v>
      </c>
      <c r="C3480" s="3" t="s">
        <v>1143</v>
      </c>
      <c r="D3480" s="3" t="s">
        <v>1432</v>
      </c>
      <c r="E3480" s="3" t="s">
        <v>1433</v>
      </c>
      <c r="F3480" s="3">
        <v>-4018.95</v>
      </c>
      <c r="G3480" s="3">
        <v>-49413.95</v>
      </c>
    </row>
    <row r="3481" spans="1:7" x14ac:dyDescent="0.2">
      <c r="A3481" s="3" t="s">
        <v>1040</v>
      </c>
      <c r="B3481" s="4">
        <v>45077</v>
      </c>
      <c r="C3481" s="3" t="s">
        <v>1143</v>
      </c>
      <c r="D3481" s="3" t="s">
        <v>1161</v>
      </c>
      <c r="E3481" s="3" t="s">
        <v>1411</v>
      </c>
      <c r="F3481" s="3">
        <v>-127125.64</v>
      </c>
      <c r="G3481" s="3">
        <v>-232897.55</v>
      </c>
    </row>
    <row r="3482" spans="1:7" x14ac:dyDescent="0.2">
      <c r="A3482" s="3" t="s">
        <v>1037</v>
      </c>
      <c r="B3482" s="4">
        <v>45077</v>
      </c>
      <c r="C3482" s="3" t="s">
        <v>1143</v>
      </c>
      <c r="D3482" s="3" t="s">
        <v>1161</v>
      </c>
      <c r="E3482" s="3" t="s">
        <v>1162</v>
      </c>
      <c r="F3482" s="3">
        <v>-160339.03</v>
      </c>
      <c r="G3482" s="3">
        <v>-4157501.49</v>
      </c>
    </row>
    <row r="3483" spans="1:7" x14ac:dyDescent="0.2">
      <c r="A3483" s="3" t="s">
        <v>1042</v>
      </c>
      <c r="B3483" s="4">
        <v>45077</v>
      </c>
      <c r="C3483" s="3" t="s">
        <v>1143</v>
      </c>
      <c r="D3483" s="3" t="s">
        <v>1161</v>
      </c>
      <c r="E3483" s="3" t="s">
        <v>1162</v>
      </c>
      <c r="F3483" s="3">
        <v>775342.2</v>
      </c>
      <c r="G3483" s="3">
        <v>4376254.9000000004</v>
      </c>
    </row>
    <row r="3484" spans="1:7" x14ac:dyDescent="0.2">
      <c r="A3484" s="3" t="s">
        <v>1037</v>
      </c>
      <c r="B3484" s="4">
        <v>45077</v>
      </c>
      <c r="C3484" s="3" t="s">
        <v>1143</v>
      </c>
      <c r="D3484" s="3" t="s">
        <v>1625</v>
      </c>
      <c r="E3484" s="3" t="s">
        <v>1626</v>
      </c>
      <c r="F3484" s="3">
        <v>0</v>
      </c>
      <c r="G3484" s="3">
        <v>59039.93</v>
      </c>
    </row>
    <row r="3485" spans="1:7" x14ac:dyDescent="0.2">
      <c r="A3485" s="3" t="s">
        <v>1037</v>
      </c>
      <c r="B3485" s="4">
        <v>45077</v>
      </c>
      <c r="C3485" s="3" t="s">
        <v>1143</v>
      </c>
      <c r="D3485" s="3" t="s">
        <v>1635</v>
      </c>
      <c r="E3485" s="3" t="s">
        <v>1636</v>
      </c>
      <c r="F3485" s="3">
        <v>0</v>
      </c>
      <c r="G3485" s="3">
        <v>1209624.06</v>
      </c>
    </row>
    <row r="3486" spans="1:7" x14ac:dyDescent="0.2">
      <c r="A3486" s="3" t="s">
        <v>1040</v>
      </c>
      <c r="B3486" s="4">
        <v>45077</v>
      </c>
      <c r="C3486" s="3" t="s">
        <v>1143</v>
      </c>
      <c r="D3486" s="3" t="s">
        <v>1412</v>
      </c>
      <c r="E3486" s="3" t="s">
        <v>1413</v>
      </c>
      <c r="F3486" s="3">
        <v>0</v>
      </c>
      <c r="G3486" s="3">
        <v>28029.81</v>
      </c>
    </row>
    <row r="3487" spans="1:7" x14ac:dyDescent="0.2">
      <c r="A3487" s="3" t="s">
        <v>1040</v>
      </c>
      <c r="B3487" s="4">
        <v>45077</v>
      </c>
      <c r="C3487" s="3" t="s">
        <v>1143</v>
      </c>
      <c r="D3487" s="3" t="s">
        <v>1414</v>
      </c>
      <c r="E3487" s="3" t="s">
        <v>1415</v>
      </c>
      <c r="F3487" s="3">
        <v>0</v>
      </c>
      <c r="G3487" s="3">
        <v>-254.99</v>
      </c>
    </row>
    <row r="3488" spans="1:7" x14ac:dyDescent="0.2">
      <c r="A3488" s="3" t="s">
        <v>1037</v>
      </c>
      <c r="B3488" s="4">
        <v>45107</v>
      </c>
      <c r="C3488" s="3" t="s">
        <v>1178</v>
      </c>
      <c r="D3488" s="3" t="s">
        <v>1520</v>
      </c>
      <c r="E3488" s="3" t="s">
        <v>1521</v>
      </c>
      <c r="F3488" s="3">
        <v>-1243391.3</v>
      </c>
      <c r="G3488" s="3">
        <v>-25600869.57</v>
      </c>
    </row>
    <row r="3489" spans="1:7" x14ac:dyDescent="0.2">
      <c r="A3489" s="3" t="s">
        <v>1037</v>
      </c>
      <c r="B3489" s="4">
        <v>45107</v>
      </c>
      <c r="C3489" s="3" t="s">
        <v>1178</v>
      </c>
      <c r="D3489" s="3" t="s">
        <v>1522</v>
      </c>
      <c r="E3489" s="3" t="s">
        <v>1523</v>
      </c>
      <c r="F3489" s="3">
        <v>0</v>
      </c>
      <c r="G3489" s="3">
        <v>-94646.91</v>
      </c>
    </row>
    <row r="3490" spans="1:7" x14ac:dyDescent="0.2">
      <c r="A3490" s="3" t="s">
        <v>1040</v>
      </c>
      <c r="B3490" s="4">
        <v>45107</v>
      </c>
      <c r="C3490" s="3" t="s">
        <v>1178</v>
      </c>
      <c r="D3490" s="3" t="s">
        <v>1416</v>
      </c>
      <c r="E3490" s="3" t="s">
        <v>1417</v>
      </c>
      <c r="F3490" s="3">
        <v>-3889214.05</v>
      </c>
      <c r="G3490" s="3">
        <v>-16861264.890000001</v>
      </c>
    </row>
    <row r="3491" spans="1:7" x14ac:dyDescent="0.2">
      <c r="A3491" s="3" t="s">
        <v>1040</v>
      </c>
      <c r="B3491" s="4">
        <v>45107</v>
      </c>
      <c r="C3491" s="3" t="s">
        <v>1178</v>
      </c>
      <c r="D3491" s="3" t="s">
        <v>1241</v>
      </c>
      <c r="E3491" s="3" t="s">
        <v>1242</v>
      </c>
      <c r="F3491" s="3">
        <v>0</v>
      </c>
      <c r="G3491" s="3">
        <v>3490.94</v>
      </c>
    </row>
    <row r="3492" spans="1:7" x14ac:dyDescent="0.2">
      <c r="A3492" s="3" t="s">
        <v>1042</v>
      </c>
      <c r="B3492" s="4">
        <v>45107</v>
      </c>
      <c r="C3492" s="3" t="s">
        <v>1136</v>
      </c>
      <c r="D3492" s="3" t="s">
        <v>1482</v>
      </c>
      <c r="E3492" s="3" t="s">
        <v>1644</v>
      </c>
      <c r="F3492" s="3">
        <v>0</v>
      </c>
      <c r="G3492" s="3">
        <v>192174.7</v>
      </c>
    </row>
    <row r="3493" spans="1:7" x14ac:dyDescent="0.2">
      <c r="A3493" s="3" t="s">
        <v>1037</v>
      </c>
      <c r="B3493" s="4">
        <v>45107</v>
      </c>
      <c r="C3493" s="3" t="s">
        <v>1136</v>
      </c>
      <c r="D3493" s="3" t="s">
        <v>1499</v>
      </c>
      <c r="E3493" s="3" t="s">
        <v>1500</v>
      </c>
      <c r="F3493" s="3">
        <v>18544.25</v>
      </c>
      <c r="G3493" s="3">
        <v>577903.30000000005</v>
      </c>
    </row>
    <row r="3494" spans="1:7" x14ac:dyDescent="0.2">
      <c r="A3494" s="3" t="s">
        <v>1042</v>
      </c>
      <c r="B3494" s="4">
        <v>45107</v>
      </c>
      <c r="C3494" s="3" t="s">
        <v>1136</v>
      </c>
      <c r="D3494" s="3" t="s">
        <v>1606</v>
      </c>
      <c r="E3494" s="3" t="s">
        <v>1645</v>
      </c>
      <c r="F3494" s="3">
        <v>14689.94</v>
      </c>
      <c r="G3494" s="3">
        <v>14689.94</v>
      </c>
    </row>
    <row r="3495" spans="1:7" x14ac:dyDescent="0.2">
      <c r="A3495" s="3" t="s">
        <v>1037</v>
      </c>
      <c r="B3495" s="4">
        <v>45107</v>
      </c>
      <c r="C3495" s="3" t="s">
        <v>1136</v>
      </c>
      <c r="D3495" s="3" t="s">
        <v>1508</v>
      </c>
      <c r="E3495" s="3" t="s">
        <v>1509</v>
      </c>
      <c r="F3495" s="3">
        <v>0</v>
      </c>
      <c r="G3495" s="3">
        <v>18160.919999999998</v>
      </c>
    </row>
    <row r="3496" spans="1:7" x14ac:dyDescent="0.2">
      <c r="A3496" s="3" t="s">
        <v>1037</v>
      </c>
      <c r="B3496" s="4">
        <v>45107</v>
      </c>
      <c r="C3496" s="3" t="s">
        <v>1136</v>
      </c>
      <c r="D3496" s="3" t="s">
        <v>1524</v>
      </c>
      <c r="E3496" s="3" t="s">
        <v>1525</v>
      </c>
      <c r="F3496" s="3">
        <v>0</v>
      </c>
      <c r="G3496" s="3">
        <v>171178.44</v>
      </c>
    </row>
    <row r="3497" spans="1:7" x14ac:dyDescent="0.2">
      <c r="A3497" s="3" t="s">
        <v>1037</v>
      </c>
      <c r="B3497" s="4">
        <v>45107</v>
      </c>
      <c r="C3497" s="3" t="s">
        <v>1136</v>
      </c>
      <c r="D3497" s="3" t="s">
        <v>1526</v>
      </c>
      <c r="E3497" s="3" t="s">
        <v>1527</v>
      </c>
      <c r="F3497" s="3">
        <v>62169.57</v>
      </c>
      <c r="G3497" s="3">
        <v>1219047.83</v>
      </c>
    </row>
    <row r="3498" spans="1:7" x14ac:dyDescent="0.2">
      <c r="A3498" s="3" t="s">
        <v>1037</v>
      </c>
      <c r="B3498" s="4">
        <v>45107</v>
      </c>
      <c r="C3498" s="3" t="s">
        <v>1136</v>
      </c>
      <c r="D3498" s="3" t="s">
        <v>1627</v>
      </c>
      <c r="E3498" s="3" t="s">
        <v>1628</v>
      </c>
      <c r="F3498" s="3">
        <v>0</v>
      </c>
      <c r="G3498" s="3">
        <v>250</v>
      </c>
    </row>
    <row r="3499" spans="1:7" x14ac:dyDescent="0.2">
      <c r="A3499" s="3" t="s">
        <v>1037</v>
      </c>
      <c r="B3499" s="4">
        <v>45107</v>
      </c>
      <c r="C3499" s="3" t="s">
        <v>1136</v>
      </c>
      <c r="D3499" s="3" t="s">
        <v>1646</v>
      </c>
      <c r="E3499" s="3" t="s">
        <v>1647</v>
      </c>
      <c r="F3499" s="3">
        <v>31600</v>
      </c>
      <c r="G3499" s="3">
        <v>31600</v>
      </c>
    </row>
    <row r="3500" spans="1:7" x14ac:dyDescent="0.2">
      <c r="A3500" s="3" t="s">
        <v>1040</v>
      </c>
      <c r="B3500" s="4">
        <v>45107</v>
      </c>
      <c r="C3500" s="3" t="s">
        <v>1136</v>
      </c>
      <c r="D3500" s="3" t="s">
        <v>1629</v>
      </c>
      <c r="E3500" s="3" t="s">
        <v>1630</v>
      </c>
      <c r="F3500" s="3">
        <v>86.96</v>
      </c>
      <c r="G3500" s="3">
        <v>286.95999999999998</v>
      </c>
    </row>
    <row r="3501" spans="1:7" x14ac:dyDescent="0.2">
      <c r="A3501" s="3" t="s">
        <v>1040</v>
      </c>
      <c r="B3501" s="4">
        <v>45107</v>
      </c>
      <c r="C3501" s="3" t="s">
        <v>1136</v>
      </c>
      <c r="D3501" s="3" t="s">
        <v>1648</v>
      </c>
      <c r="E3501" s="3" t="s">
        <v>1649</v>
      </c>
      <c r="F3501" s="3">
        <v>86.96</v>
      </c>
      <c r="G3501" s="3">
        <v>86.96</v>
      </c>
    </row>
    <row r="3502" spans="1:7" x14ac:dyDescent="0.2">
      <c r="A3502" s="3" t="s">
        <v>1040</v>
      </c>
      <c r="B3502" s="4">
        <v>45107</v>
      </c>
      <c r="C3502" s="3" t="s">
        <v>1136</v>
      </c>
      <c r="D3502" s="3" t="s">
        <v>1637</v>
      </c>
      <c r="E3502" s="3" t="s">
        <v>1638</v>
      </c>
      <c r="F3502" s="3">
        <v>2500</v>
      </c>
      <c r="G3502" s="3">
        <v>23443.45</v>
      </c>
    </row>
    <row r="3503" spans="1:7" x14ac:dyDescent="0.2">
      <c r="A3503" s="3" t="s">
        <v>1040</v>
      </c>
      <c r="B3503" s="4">
        <v>45107</v>
      </c>
      <c r="C3503" s="3" t="s">
        <v>1136</v>
      </c>
      <c r="D3503" s="3" t="s">
        <v>1650</v>
      </c>
      <c r="E3503" s="3" t="s">
        <v>1651</v>
      </c>
      <c r="F3503" s="3">
        <v>30013.040000000001</v>
      </c>
      <c r="G3503" s="3">
        <v>30013.040000000001</v>
      </c>
    </row>
    <row r="3504" spans="1:7" x14ac:dyDescent="0.2">
      <c r="A3504" s="3" t="s">
        <v>1040</v>
      </c>
      <c r="B3504" s="4">
        <v>45107</v>
      </c>
      <c r="C3504" s="3" t="s">
        <v>1136</v>
      </c>
      <c r="D3504" s="3" t="s">
        <v>1249</v>
      </c>
      <c r="E3504" s="3" t="s">
        <v>1250</v>
      </c>
      <c r="F3504" s="3">
        <v>16372.1</v>
      </c>
      <c r="G3504" s="3">
        <v>237544.4</v>
      </c>
    </row>
    <row r="3505" spans="1:7" x14ac:dyDescent="0.2">
      <c r="A3505" s="3" t="s">
        <v>1040</v>
      </c>
      <c r="B3505" s="4">
        <v>45107</v>
      </c>
      <c r="C3505" s="3" t="s">
        <v>1136</v>
      </c>
      <c r="D3505" s="3" t="s">
        <v>1251</v>
      </c>
      <c r="E3505" s="3" t="s">
        <v>1252</v>
      </c>
      <c r="F3505" s="3">
        <v>2570.42</v>
      </c>
      <c r="G3505" s="3">
        <v>31246.53</v>
      </c>
    </row>
    <row r="3506" spans="1:7" x14ac:dyDescent="0.2">
      <c r="A3506" s="3" t="s">
        <v>1040</v>
      </c>
      <c r="B3506" s="4">
        <v>45107</v>
      </c>
      <c r="C3506" s="3" t="s">
        <v>1136</v>
      </c>
      <c r="D3506" s="3" t="s">
        <v>1253</v>
      </c>
      <c r="E3506" s="3" t="s">
        <v>1254</v>
      </c>
      <c r="F3506" s="3">
        <v>0</v>
      </c>
      <c r="G3506" s="3">
        <v>2719.43</v>
      </c>
    </row>
    <row r="3507" spans="1:7" x14ac:dyDescent="0.2">
      <c r="A3507" s="3" t="s">
        <v>1040</v>
      </c>
      <c r="B3507" s="4">
        <v>45107</v>
      </c>
      <c r="C3507" s="3" t="s">
        <v>1136</v>
      </c>
      <c r="D3507" s="3" t="s">
        <v>1269</v>
      </c>
      <c r="E3507" s="3" t="s">
        <v>1270</v>
      </c>
      <c r="F3507" s="3">
        <v>0</v>
      </c>
      <c r="G3507" s="3">
        <v>760.87</v>
      </c>
    </row>
    <row r="3508" spans="1:7" x14ac:dyDescent="0.2">
      <c r="A3508" s="3" t="s">
        <v>1040</v>
      </c>
      <c r="B3508" s="4">
        <v>45107</v>
      </c>
      <c r="C3508" s="3" t="s">
        <v>1136</v>
      </c>
      <c r="D3508" s="3" t="s">
        <v>1283</v>
      </c>
      <c r="E3508" s="3" t="s">
        <v>1284</v>
      </c>
      <c r="F3508" s="3">
        <v>0</v>
      </c>
      <c r="G3508" s="3">
        <v>1129.57</v>
      </c>
    </row>
    <row r="3509" spans="1:7" x14ac:dyDescent="0.2">
      <c r="A3509" s="3" t="s">
        <v>1040</v>
      </c>
      <c r="B3509" s="4">
        <v>45107</v>
      </c>
      <c r="C3509" s="3" t="s">
        <v>1136</v>
      </c>
      <c r="D3509" s="3" t="s">
        <v>1418</v>
      </c>
      <c r="E3509" s="3" t="s">
        <v>1419</v>
      </c>
      <c r="F3509" s="3">
        <v>328611.84000000003</v>
      </c>
      <c r="G3509" s="3">
        <v>1339594.5900000001</v>
      </c>
    </row>
    <row r="3510" spans="1:7" x14ac:dyDescent="0.2">
      <c r="A3510" s="3" t="s">
        <v>1040</v>
      </c>
      <c r="B3510" s="4">
        <v>45107</v>
      </c>
      <c r="C3510" s="3" t="s">
        <v>1136</v>
      </c>
      <c r="D3510" s="3" t="s">
        <v>1420</v>
      </c>
      <c r="E3510" s="3" t="s">
        <v>1421</v>
      </c>
      <c r="F3510" s="3">
        <v>40224.74</v>
      </c>
      <c r="G3510" s="3">
        <v>202654.39</v>
      </c>
    </row>
    <row r="3511" spans="1:7" x14ac:dyDescent="0.2">
      <c r="A3511" s="3" t="s">
        <v>1040</v>
      </c>
      <c r="B3511" s="4">
        <v>45107</v>
      </c>
      <c r="C3511" s="3" t="s">
        <v>1136</v>
      </c>
      <c r="D3511" s="3" t="s">
        <v>1422</v>
      </c>
      <c r="E3511" s="3" t="s">
        <v>1423</v>
      </c>
      <c r="F3511" s="3">
        <v>0</v>
      </c>
      <c r="G3511" s="3">
        <v>694.78</v>
      </c>
    </row>
    <row r="3512" spans="1:7" x14ac:dyDescent="0.2">
      <c r="A3512" s="3" t="s">
        <v>1040</v>
      </c>
      <c r="B3512" s="4">
        <v>45107</v>
      </c>
      <c r="C3512" s="3" t="s">
        <v>1136</v>
      </c>
      <c r="D3512" s="3" t="s">
        <v>1436</v>
      </c>
      <c r="E3512" s="3" t="s">
        <v>1437</v>
      </c>
      <c r="F3512" s="3">
        <v>1440.87</v>
      </c>
      <c r="G3512" s="3">
        <v>5009.58</v>
      </c>
    </row>
    <row r="3513" spans="1:7" x14ac:dyDescent="0.2">
      <c r="A3513" s="3" t="s">
        <v>1040</v>
      </c>
      <c r="B3513" s="4">
        <v>45107</v>
      </c>
      <c r="C3513" s="3" t="s">
        <v>1136</v>
      </c>
      <c r="D3513" s="3" t="s">
        <v>1588</v>
      </c>
      <c r="E3513" s="3" t="s">
        <v>1589</v>
      </c>
      <c r="F3513" s="3">
        <v>8882.14</v>
      </c>
      <c r="G3513" s="3">
        <v>11130.85</v>
      </c>
    </row>
    <row r="3514" spans="1:7" x14ac:dyDescent="0.2">
      <c r="A3514" s="3" t="s">
        <v>1040</v>
      </c>
      <c r="B3514" s="4">
        <v>45107</v>
      </c>
      <c r="C3514" s="3" t="s">
        <v>1136</v>
      </c>
      <c r="D3514" s="3" t="s">
        <v>1510</v>
      </c>
      <c r="E3514" s="3" t="s">
        <v>1511</v>
      </c>
      <c r="F3514" s="3">
        <v>2684636.77</v>
      </c>
      <c r="G3514" s="3">
        <v>12155054.98</v>
      </c>
    </row>
    <row r="3515" spans="1:7" x14ac:dyDescent="0.2">
      <c r="A3515" s="3" t="s">
        <v>1040</v>
      </c>
      <c r="B3515" s="4">
        <v>45107</v>
      </c>
      <c r="C3515" s="3" t="s">
        <v>1136</v>
      </c>
      <c r="D3515" s="3" t="s">
        <v>1495</v>
      </c>
      <c r="E3515" s="3" t="s">
        <v>1496</v>
      </c>
      <c r="F3515" s="3">
        <v>28694.560000000001</v>
      </c>
      <c r="G3515" s="3">
        <v>464262.08</v>
      </c>
    </row>
    <row r="3516" spans="1:7" x14ac:dyDescent="0.2">
      <c r="A3516" s="3" t="s">
        <v>1040</v>
      </c>
      <c r="B3516" s="4">
        <v>45107</v>
      </c>
      <c r="C3516" s="3" t="s">
        <v>1136</v>
      </c>
      <c r="D3516" s="3" t="s">
        <v>1528</v>
      </c>
      <c r="E3516" s="3" t="s">
        <v>1529</v>
      </c>
      <c r="F3516" s="3">
        <v>0</v>
      </c>
      <c r="G3516" s="3">
        <v>17292.48</v>
      </c>
    </row>
    <row r="3517" spans="1:7" x14ac:dyDescent="0.2">
      <c r="A3517" s="3" t="s">
        <v>1040</v>
      </c>
      <c r="B3517" s="4">
        <v>45107</v>
      </c>
      <c r="C3517" s="3" t="s">
        <v>1178</v>
      </c>
      <c r="D3517" s="3" t="s">
        <v>1477</v>
      </c>
      <c r="E3517" s="3" t="s">
        <v>1478</v>
      </c>
      <c r="F3517" s="3">
        <v>-67.930000000000007</v>
      </c>
      <c r="G3517" s="3">
        <v>-405.31</v>
      </c>
    </row>
    <row r="3518" spans="1:7" x14ac:dyDescent="0.2">
      <c r="A3518" s="3" t="s">
        <v>1040</v>
      </c>
      <c r="B3518" s="4">
        <v>45107</v>
      </c>
      <c r="C3518" s="3" t="s">
        <v>1178</v>
      </c>
      <c r="D3518" s="3" t="s">
        <v>1291</v>
      </c>
      <c r="E3518" s="3" t="s">
        <v>1292</v>
      </c>
      <c r="F3518" s="3">
        <v>-7.64</v>
      </c>
      <c r="G3518" s="3">
        <v>-18.03</v>
      </c>
    </row>
    <row r="3519" spans="1:7" x14ac:dyDescent="0.2">
      <c r="A3519" s="3" t="s">
        <v>1037</v>
      </c>
      <c r="B3519" s="4">
        <v>45107</v>
      </c>
      <c r="C3519" s="3" t="s">
        <v>1178</v>
      </c>
      <c r="D3519" s="3" t="s">
        <v>1217</v>
      </c>
      <c r="E3519" s="3" t="s">
        <v>1218</v>
      </c>
      <c r="F3519" s="3">
        <v>-393902.07</v>
      </c>
      <c r="G3519" s="3">
        <v>-946943.61</v>
      </c>
    </row>
    <row r="3520" spans="1:7" x14ac:dyDescent="0.2">
      <c r="A3520" s="3" t="s">
        <v>1040</v>
      </c>
      <c r="B3520" s="4">
        <v>45107</v>
      </c>
      <c r="C3520" s="3" t="s">
        <v>1136</v>
      </c>
      <c r="D3520" s="3" t="s">
        <v>1293</v>
      </c>
      <c r="E3520" s="3" t="s">
        <v>1041</v>
      </c>
      <c r="F3520" s="3">
        <v>580</v>
      </c>
      <c r="G3520" s="3">
        <v>580</v>
      </c>
    </row>
    <row r="3521" spans="1:7" x14ac:dyDescent="0.2">
      <c r="A3521" s="3" t="s">
        <v>1040</v>
      </c>
      <c r="B3521" s="4">
        <v>45107</v>
      </c>
      <c r="C3521" s="3" t="s">
        <v>1136</v>
      </c>
      <c r="D3521" s="3" t="s">
        <v>1294</v>
      </c>
      <c r="E3521" s="3" t="s">
        <v>1056</v>
      </c>
      <c r="F3521" s="3">
        <v>11170</v>
      </c>
      <c r="G3521" s="3">
        <v>11170</v>
      </c>
    </row>
    <row r="3522" spans="1:7" x14ac:dyDescent="0.2">
      <c r="A3522" s="3" t="s">
        <v>1040</v>
      </c>
      <c r="B3522" s="4">
        <v>45107</v>
      </c>
      <c r="C3522" s="3" t="s">
        <v>1136</v>
      </c>
      <c r="D3522" s="3" t="s">
        <v>1137</v>
      </c>
      <c r="E3522" s="3" t="s">
        <v>1047</v>
      </c>
      <c r="F3522" s="3">
        <v>1200</v>
      </c>
      <c r="G3522" s="3">
        <v>1200</v>
      </c>
    </row>
    <row r="3523" spans="1:7" x14ac:dyDescent="0.2">
      <c r="A3523" s="3" t="s">
        <v>1037</v>
      </c>
      <c r="B3523" s="4">
        <v>45107</v>
      </c>
      <c r="C3523" s="3" t="s">
        <v>1136</v>
      </c>
      <c r="D3523" s="3" t="s">
        <v>1137</v>
      </c>
      <c r="E3523" s="3" t="s">
        <v>1047</v>
      </c>
      <c r="F3523" s="3">
        <v>39589.129999999997</v>
      </c>
      <c r="G3523" s="3">
        <v>137675.92000000001</v>
      </c>
    </row>
    <row r="3524" spans="1:7" x14ac:dyDescent="0.2">
      <c r="A3524" s="3" t="s">
        <v>1042</v>
      </c>
      <c r="B3524" s="4">
        <v>45107</v>
      </c>
      <c r="C3524" s="3" t="s">
        <v>1136</v>
      </c>
      <c r="D3524" s="3" t="s">
        <v>1137</v>
      </c>
      <c r="E3524" s="3" t="s">
        <v>1047</v>
      </c>
      <c r="F3524" s="3">
        <v>1293.75</v>
      </c>
      <c r="G3524" s="3">
        <v>33471.47</v>
      </c>
    </row>
    <row r="3525" spans="1:7" x14ac:dyDescent="0.2">
      <c r="A3525" s="3" t="s">
        <v>1037</v>
      </c>
      <c r="B3525" s="4">
        <v>45107</v>
      </c>
      <c r="C3525" s="3" t="s">
        <v>1136</v>
      </c>
      <c r="D3525" s="3" t="s">
        <v>1229</v>
      </c>
      <c r="E3525" s="3" t="s">
        <v>1113</v>
      </c>
      <c r="F3525" s="3">
        <v>0</v>
      </c>
      <c r="G3525" s="3">
        <v>12480</v>
      </c>
    </row>
    <row r="3526" spans="1:7" x14ac:dyDescent="0.2">
      <c r="A3526" s="3" t="s">
        <v>1040</v>
      </c>
      <c r="B3526" s="4">
        <v>45107</v>
      </c>
      <c r="C3526" s="3" t="s">
        <v>1136</v>
      </c>
      <c r="D3526" s="3" t="s">
        <v>1616</v>
      </c>
      <c r="E3526" s="3" t="s">
        <v>1052</v>
      </c>
      <c r="F3526" s="3">
        <v>0</v>
      </c>
      <c r="G3526" s="3">
        <v>295</v>
      </c>
    </row>
    <row r="3527" spans="1:7" x14ac:dyDescent="0.2">
      <c r="A3527" s="3" t="s">
        <v>1040</v>
      </c>
      <c r="B3527" s="4">
        <v>45107</v>
      </c>
      <c r="C3527" s="3" t="s">
        <v>1136</v>
      </c>
      <c r="D3527" s="3" t="s">
        <v>1307</v>
      </c>
      <c r="E3527" s="3" t="s">
        <v>1055</v>
      </c>
      <c r="F3527" s="3">
        <v>885</v>
      </c>
      <c r="G3527" s="3">
        <v>1597</v>
      </c>
    </row>
    <row r="3528" spans="1:7" x14ac:dyDescent="0.2">
      <c r="A3528" s="3" t="s">
        <v>1040</v>
      </c>
      <c r="B3528" s="4">
        <v>45107</v>
      </c>
      <c r="C3528" s="3" t="s">
        <v>1136</v>
      </c>
      <c r="D3528" s="3" t="s">
        <v>1163</v>
      </c>
      <c r="E3528" s="3" t="s">
        <v>1053</v>
      </c>
      <c r="F3528" s="3">
        <v>1821.46</v>
      </c>
      <c r="G3528" s="3">
        <v>7400.09</v>
      </c>
    </row>
    <row r="3529" spans="1:7" x14ac:dyDescent="0.2">
      <c r="A3529" s="3" t="s">
        <v>1037</v>
      </c>
      <c r="B3529" s="4">
        <v>45107</v>
      </c>
      <c r="C3529" s="3" t="s">
        <v>1136</v>
      </c>
      <c r="D3529" s="3" t="s">
        <v>1163</v>
      </c>
      <c r="E3529" s="3" t="s">
        <v>1053</v>
      </c>
      <c r="F3529" s="3">
        <v>516.95000000000005</v>
      </c>
      <c r="G3529" s="3">
        <v>1923.51</v>
      </c>
    </row>
    <row r="3530" spans="1:7" x14ac:dyDescent="0.2">
      <c r="A3530" s="3" t="s">
        <v>1040</v>
      </c>
      <c r="B3530" s="4">
        <v>45107</v>
      </c>
      <c r="C3530" s="3" t="s">
        <v>1136</v>
      </c>
      <c r="D3530" s="3" t="s">
        <v>1308</v>
      </c>
      <c r="E3530" s="3" t="s">
        <v>1109</v>
      </c>
      <c r="F3530" s="3">
        <v>0</v>
      </c>
      <c r="G3530" s="3">
        <v>433.65</v>
      </c>
    </row>
    <row r="3531" spans="1:7" x14ac:dyDescent="0.2">
      <c r="A3531" s="3" t="s">
        <v>1040</v>
      </c>
      <c r="B3531" s="4">
        <v>45107</v>
      </c>
      <c r="C3531" s="3" t="s">
        <v>1136</v>
      </c>
      <c r="D3531" s="3" t="s">
        <v>1310</v>
      </c>
      <c r="E3531" s="3" t="s">
        <v>1048</v>
      </c>
      <c r="F3531" s="3">
        <v>0</v>
      </c>
      <c r="G3531" s="3">
        <v>3603.65</v>
      </c>
    </row>
    <row r="3532" spans="1:7" x14ac:dyDescent="0.2">
      <c r="A3532" s="3" t="s">
        <v>1040</v>
      </c>
      <c r="B3532" s="4">
        <v>45107</v>
      </c>
      <c r="C3532" s="3" t="s">
        <v>1136</v>
      </c>
      <c r="D3532" s="3" t="s">
        <v>1472</v>
      </c>
      <c r="E3532" s="3" t="s">
        <v>1110</v>
      </c>
      <c r="F3532" s="3">
        <v>4230</v>
      </c>
      <c r="G3532" s="3">
        <v>15069</v>
      </c>
    </row>
    <row r="3533" spans="1:7" x14ac:dyDescent="0.2">
      <c r="A3533" s="3" t="s">
        <v>1037</v>
      </c>
      <c r="B3533" s="4">
        <v>45107</v>
      </c>
      <c r="C3533" s="3" t="s">
        <v>1136</v>
      </c>
      <c r="D3533" s="3" t="s">
        <v>1219</v>
      </c>
      <c r="E3533" s="3" t="s">
        <v>1063</v>
      </c>
      <c r="F3533" s="3">
        <v>121658</v>
      </c>
      <c r="G3533" s="3">
        <v>450842.57</v>
      </c>
    </row>
    <row r="3534" spans="1:7" x14ac:dyDescent="0.2">
      <c r="A3534" s="3" t="s">
        <v>1040</v>
      </c>
      <c r="B3534" s="4">
        <v>45107</v>
      </c>
      <c r="C3534" s="3" t="s">
        <v>1136</v>
      </c>
      <c r="D3534" s="3" t="s">
        <v>1316</v>
      </c>
      <c r="E3534" s="3" t="s">
        <v>1063</v>
      </c>
      <c r="F3534" s="3">
        <v>119527</v>
      </c>
      <c r="G3534" s="3">
        <v>493522.7</v>
      </c>
    </row>
    <row r="3535" spans="1:7" x14ac:dyDescent="0.2">
      <c r="A3535" s="3" t="s">
        <v>1037</v>
      </c>
      <c r="B3535" s="4">
        <v>45107</v>
      </c>
      <c r="C3535" s="3" t="s">
        <v>1136</v>
      </c>
      <c r="D3535" s="3" t="s">
        <v>1220</v>
      </c>
      <c r="E3535" s="3" t="s">
        <v>1088</v>
      </c>
      <c r="F3535" s="3">
        <v>4200</v>
      </c>
      <c r="G3535" s="3">
        <v>12200</v>
      </c>
    </row>
    <row r="3536" spans="1:7" x14ac:dyDescent="0.2">
      <c r="A3536" s="3" t="s">
        <v>1042</v>
      </c>
      <c r="B3536" s="4">
        <v>45107</v>
      </c>
      <c r="C3536" s="3" t="s">
        <v>1136</v>
      </c>
      <c r="D3536" s="3" t="s">
        <v>1220</v>
      </c>
      <c r="E3536" s="3" t="s">
        <v>1088</v>
      </c>
      <c r="F3536" s="3">
        <v>7250</v>
      </c>
      <c r="G3536" s="3">
        <v>7250</v>
      </c>
    </row>
    <row r="3537" spans="1:7" x14ac:dyDescent="0.2">
      <c r="A3537" s="3" t="s">
        <v>1040</v>
      </c>
      <c r="B3537" s="4">
        <v>45107</v>
      </c>
      <c r="C3537" s="3" t="s">
        <v>1136</v>
      </c>
      <c r="D3537" s="3" t="s">
        <v>1317</v>
      </c>
      <c r="E3537" s="3" t="s">
        <v>1057</v>
      </c>
      <c r="F3537" s="3">
        <v>0</v>
      </c>
      <c r="G3537" s="3">
        <v>86.09</v>
      </c>
    </row>
    <row r="3538" spans="1:7" x14ac:dyDescent="0.2">
      <c r="A3538" s="3" t="s">
        <v>1040</v>
      </c>
      <c r="B3538" s="4">
        <v>45107</v>
      </c>
      <c r="C3538" s="3" t="s">
        <v>1136</v>
      </c>
      <c r="D3538" s="3" t="s">
        <v>1318</v>
      </c>
      <c r="E3538" s="3" t="s">
        <v>1083</v>
      </c>
      <c r="F3538" s="3">
        <v>3323.88</v>
      </c>
      <c r="G3538" s="3">
        <v>13295.58</v>
      </c>
    </row>
    <row r="3539" spans="1:7" x14ac:dyDescent="0.2">
      <c r="A3539" s="3" t="s">
        <v>1040</v>
      </c>
      <c r="B3539" s="4">
        <v>45107</v>
      </c>
      <c r="C3539" s="3" t="s">
        <v>1136</v>
      </c>
      <c r="D3539" s="3" t="s">
        <v>1319</v>
      </c>
      <c r="E3539" s="3" t="s">
        <v>1064</v>
      </c>
      <c r="F3539" s="3">
        <v>1188.69</v>
      </c>
      <c r="G3539" s="3">
        <v>2764.06</v>
      </c>
    </row>
    <row r="3540" spans="1:7" x14ac:dyDescent="0.2">
      <c r="A3540" s="3" t="s">
        <v>1040</v>
      </c>
      <c r="B3540" s="4">
        <v>45107</v>
      </c>
      <c r="C3540" s="3" t="s">
        <v>1136</v>
      </c>
      <c r="D3540" s="3" t="s">
        <v>1442</v>
      </c>
      <c r="E3540" s="3" t="s">
        <v>1082</v>
      </c>
      <c r="F3540" s="3">
        <v>547.66999999999996</v>
      </c>
      <c r="G3540" s="3">
        <v>2190.6999999999998</v>
      </c>
    </row>
    <row r="3541" spans="1:7" x14ac:dyDescent="0.2">
      <c r="A3541" s="3" t="s">
        <v>1037</v>
      </c>
      <c r="B3541" s="4">
        <v>45107</v>
      </c>
      <c r="C3541" s="3" t="s">
        <v>1136</v>
      </c>
      <c r="D3541" s="3" t="s">
        <v>1197</v>
      </c>
      <c r="E3541" s="3" t="s">
        <v>1104</v>
      </c>
      <c r="F3541" s="3">
        <v>0</v>
      </c>
      <c r="G3541" s="3">
        <v>11263.46</v>
      </c>
    </row>
    <row r="3542" spans="1:7" x14ac:dyDescent="0.2">
      <c r="A3542" s="3" t="s">
        <v>1040</v>
      </c>
      <c r="B3542" s="4">
        <v>45107</v>
      </c>
      <c r="C3542" s="3" t="s">
        <v>1136</v>
      </c>
      <c r="D3542" s="3" t="s">
        <v>1197</v>
      </c>
      <c r="E3542" s="3" t="s">
        <v>1074</v>
      </c>
      <c r="F3542" s="3">
        <v>6082.97</v>
      </c>
      <c r="G3542" s="3">
        <v>25245.46</v>
      </c>
    </row>
    <row r="3543" spans="1:7" x14ac:dyDescent="0.2">
      <c r="A3543" s="3" t="s">
        <v>1037</v>
      </c>
      <c r="B3543" s="4">
        <v>45107</v>
      </c>
      <c r="C3543" s="3" t="s">
        <v>1136</v>
      </c>
      <c r="D3543" s="3" t="s">
        <v>1198</v>
      </c>
      <c r="E3543" s="3" t="s">
        <v>1077</v>
      </c>
      <c r="F3543" s="3">
        <v>0</v>
      </c>
      <c r="G3543" s="3">
        <v>43879.43</v>
      </c>
    </row>
    <row r="3544" spans="1:7" x14ac:dyDescent="0.2">
      <c r="A3544" s="3" t="s">
        <v>1037</v>
      </c>
      <c r="B3544" s="4">
        <v>45107</v>
      </c>
      <c r="C3544" s="3" t="s">
        <v>1136</v>
      </c>
      <c r="D3544" s="3" t="s">
        <v>1532</v>
      </c>
      <c r="E3544" s="3" t="s">
        <v>1069</v>
      </c>
      <c r="F3544" s="3">
        <v>0</v>
      </c>
      <c r="G3544" s="3">
        <v>10690.2</v>
      </c>
    </row>
    <row r="3545" spans="1:7" x14ac:dyDescent="0.2">
      <c r="A3545" s="3" t="s">
        <v>1037</v>
      </c>
      <c r="B3545" s="4">
        <v>45107</v>
      </c>
      <c r="C3545" s="3" t="s">
        <v>1136</v>
      </c>
      <c r="D3545" s="3" t="s">
        <v>1164</v>
      </c>
      <c r="E3545" s="3" t="s">
        <v>1099</v>
      </c>
      <c r="F3545" s="3">
        <v>0</v>
      </c>
      <c r="G3545" s="3">
        <v>39.47</v>
      </c>
    </row>
    <row r="3546" spans="1:7" x14ac:dyDescent="0.2">
      <c r="A3546" s="3" t="s">
        <v>1037</v>
      </c>
      <c r="B3546" s="4">
        <v>45107</v>
      </c>
      <c r="C3546" s="3" t="s">
        <v>1136</v>
      </c>
      <c r="D3546" s="3" t="s">
        <v>1631</v>
      </c>
      <c r="E3546" s="3" t="s">
        <v>1050</v>
      </c>
      <c r="F3546" s="3">
        <v>0</v>
      </c>
      <c r="G3546" s="3">
        <v>199.99</v>
      </c>
    </row>
    <row r="3547" spans="1:7" x14ac:dyDescent="0.2">
      <c r="A3547" s="3" t="s">
        <v>1037</v>
      </c>
      <c r="B3547" s="4">
        <v>45107</v>
      </c>
      <c r="C3547" s="3" t="s">
        <v>1136</v>
      </c>
      <c r="D3547" s="3" t="s">
        <v>1512</v>
      </c>
      <c r="E3547" s="3" t="s">
        <v>1127</v>
      </c>
      <c r="F3547" s="3">
        <v>10741.66</v>
      </c>
      <c r="G3547" s="3">
        <v>26915.89</v>
      </c>
    </row>
    <row r="3548" spans="1:7" x14ac:dyDescent="0.2">
      <c r="A3548" s="3" t="s">
        <v>1040</v>
      </c>
      <c r="B3548" s="4">
        <v>45107</v>
      </c>
      <c r="C3548" s="3" t="s">
        <v>1136</v>
      </c>
      <c r="D3548" s="3" t="s">
        <v>1322</v>
      </c>
      <c r="E3548" s="3" t="s">
        <v>1046</v>
      </c>
      <c r="F3548" s="3">
        <v>2089.86</v>
      </c>
      <c r="G3548" s="3">
        <v>7824.27</v>
      </c>
    </row>
    <row r="3549" spans="1:7" x14ac:dyDescent="0.2">
      <c r="A3549" s="3" t="s">
        <v>1037</v>
      </c>
      <c r="B3549" s="4">
        <v>45107</v>
      </c>
      <c r="C3549" s="3" t="s">
        <v>1136</v>
      </c>
      <c r="D3549" s="3" t="s">
        <v>1424</v>
      </c>
      <c r="E3549" s="3" t="s">
        <v>1425</v>
      </c>
      <c r="F3549" s="3">
        <v>0</v>
      </c>
      <c r="G3549" s="3">
        <v>-533.79999999999995</v>
      </c>
    </row>
    <row r="3550" spans="1:7" x14ac:dyDescent="0.2">
      <c r="A3550" s="3" t="s">
        <v>1037</v>
      </c>
      <c r="B3550" s="4">
        <v>45107</v>
      </c>
      <c r="C3550" s="3" t="s">
        <v>1136</v>
      </c>
      <c r="D3550" s="3" t="s">
        <v>1533</v>
      </c>
      <c r="E3550" s="3" t="s">
        <v>1534</v>
      </c>
      <c r="F3550" s="3">
        <v>4041.1</v>
      </c>
      <c r="G3550" s="3">
        <v>151835.31</v>
      </c>
    </row>
    <row r="3551" spans="1:7" x14ac:dyDescent="0.2">
      <c r="A3551" s="3" t="s">
        <v>1037</v>
      </c>
      <c r="B3551" s="4">
        <v>45107</v>
      </c>
      <c r="C3551" s="3" t="s">
        <v>1136</v>
      </c>
      <c r="D3551" s="3" t="s">
        <v>1535</v>
      </c>
      <c r="E3551" s="3" t="s">
        <v>1536</v>
      </c>
      <c r="F3551" s="3">
        <v>5520.55</v>
      </c>
      <c r="G3551" s="3">
        <v>61901.38</v>
      </c>
    </row>
    <row r="3552" spans="1:7" x14ac:dyDescent="0.2">
      <c r="A3552" s="3" t="s">
        <v>1037</v>
      </c>
      <c r="B3552" s="4">
        <v>45107</v>
      </c>
      <c r="C3552" s="3" t="s">
        <v>1136</v>
      </c>
      <c r="D3552" s="3" t="s">
        <v>1537</v>
      </c>
      <c r="E3552" s="3" t="s">
        <v>1538</v>
      </c>
      <c r="F3552" s="3">
        <v>3014.39</v>
      </c>
      <c r="G3552" s="3">
        <v>39316.449999999997</v>
      </c>
    </row>
    <row r="3553" spans="1:7" x14ac:dyDescent="0.2">
      <c r="A3553" s="3" t="s">
        <v>1037</v>
      </c>
      <c r="B3553" s="4">
        <v>45107</v>
      </c>
      <c r="C3553" s="3" t="s">
        <v>1136</v>
      </c>
      <c r="D3553" s="3" t="s">
        <v>1576</v>
      </c>
      <c r="E3553" s="3" t="s">
        <v>1577</v>
      </c>
      <c r="F3553" s="3">
        <v>650.94000000000005</v>
      </c>
      <c r="G3553" s="3">
        <v>11678.33</v>
      </c>
    </row>
    <row r="3554" spans="1:7" x14ac:dyDescent="0.2">
      <c r="A3554" s="3" t="s">
        <v>1037</v>
      </c>
      <c r="B3554" s="4">
        <v>45107</v>
      </c>
      <c r="C3554" s="3" t="s">
        <v>1136</v>
      </c>
      <c r="D3554" s="3" t="s">
        <v>1595</v>
      </c>
      <c r="E3554" s="3" t="s">
        <v>1596</v>
      </c>
      <c r="F3554" s="3">
        <v>430.32</v>
      </c>
      <c r="G3554" s="3">
        <v>430.32</v>
      </c>
    </row>
    <row r="3555" spans="1:7" x14ac:dyDescent="0.2">
      <c r="A3555" s="3" t="s">
        <v>1037</v>
      </c>
      <c r="B3555" s="4">
        <v>45107</v>
      </c>
      <c r="C3555" s="3" t="s">
        <v>1136</v>
      </c>
      <c r="D3555" s="3" t="s">
        <v>1539</v>
      </c>
      <c r="E3555" s="3" t="s">
        <v>1540</v>
      </c>
      <c r="F3555" s="3">
        <v>130102.66</v>
      </c>
      <c r="G3555" s="3">
        <v>400367.2</v>
      </c>
    </row>
    <row r="3556" spans="1:7" x14ac:dyDescent="0.2">
      <c r="A3556" s="3" t="s">
        <v>1037</v>
      </c>
      <c r="B3556" s="4">
        <v>45107</v>
      </c>
      <c r="C3556" s="3" t="s">
        <v>1136</v>
      </c>
      <c r="D3556" s="3" t="s">
        <v>1541</v>
      </c>
      <c r="E3556" s="3" t="s">
        <v>1542</v>
      </c>
      <c r="F3556" s="3">
        <v>0</v>
      </c>
      <c r="G3556" s="3">
        <v>306719.18</v>
      </c>
    </row>
    <row r="3557" spans="1:7" x14ac:dyDescent="0.2">
      <c r="A3557" s="3" t="s">
        <v>1037</v>
      </c>
      <c r="B3557" s="4">
        <v>45107</v>
      </c>
      <c r="C3557" s="3" t="s">
        <v>1136</v>
      </c>
      <c r="D3557" s="3" t="s">
        <v>1597</v>
      </c>
      <c r="E3557" s="3" t="s">
        <v>1598</v>
      </c>
      <c r="F3557" s="3">
        <v>-30</v>
      </c>
      <c r="G3557" s="3">
        <v>47473.98</v>
      </c>
    </row>
    <row r="3558" spans="1:7" x14ac:dyDescent="0.2">
      <c r="A3558" s="3" t="s">
        <v>1037</v>
      </c>
      <c r="B3558" s="4">
        <v>45107</v>
      </c>
      <c r="C3558" s="3" t="s">
        <v>1136</v>
      </c>
      <c r="D3558" s="3" t="s">
        <v>1543</v>
      </c>
      <c r="E3558" s="3" t="s">
        <v>1544</v>
      </c>
      <c r="F3558" s="3">
        <v>0</v>
      </c>
      <c r="G3558" s="3">
        <v>2785386.85</v>
      </c>
    </row>
    <row r="3559" spans="1:7" x14ac:dyDescent="0.2">
      <c r="A3559" s="3" t="s">
        <v>1040</v>
      </c>
      <c r="B3559" s="4">
        <v>45107</v>
      </c>
      <c r="C3559" s="3" t="s">
        <v>1136</v>
      </c>
      <c r="D3559" s="3" t="s">
        <v>1639</v>
      </c>
      <c r="E3559" s="3" t="s">
        <v>1087</v>
      </c>
      <c r="F3559" s="3">
        <v>0</v>
      </c>
      <c r="G3559" s="3">
        <v>5202.88</v>
      </c>
    </row>
    <row r="3560" spans="1:7" x14ac:dyDescent="0.2">
      <c r="A3560" s="3" t="s">
        <v>1037</v>
      </c>
      <c r="B3560" s="4">
        <v>45107</v>
      </c>
      <c r="C3560" s="3" t="s">
        <v>1136</v>
      </c>
      <c r="D3560" s="3" t="s">
        <v>1652</v>
      </c>
      <c r="E3560" s="3" t="s">
        <v>1070</v>
      </c>
      <c r="F3560" s="3">
        <v>71583.149999999994</v>
      </c>
      <c r="G3560" s="3">
        <v>71583.149999999994</v>
      </c>
    </row>
    <row r="3561" spans="1:7" x14ac:dyDescent="0.2">
      <c r="A3561" s="3" t="s">
        <v>1042</v>
      </c>
      <c r="B3561" s="4">
        <v>45107</v>
      </c>
      <c r="C3561" s="3" t="s">
        <v>1136</v>
      </c>
      <c r="D3561" s="3" t="s">
        <v>1517</v>
      </c>
      <c r="E3561" s="3" t="s">
        <v>1122</v>
      </c>
      <c r="F3561" s="3">
        <v>350000</v>
      </c>
      <c r="G3561" s="3">
        <v>350000</v>
      </c>
    </row>
    <row r="3562" spans="1:7" x14ac:dyDescent="0.2">
      <c r="A3562" s="3" t="s">
        <v>1037</v>
      </c>
      <c r="B3562" s="4">
        <v>45107</v>
      </c>
      <c r="C3562" s="3" t="s">
        <v>1136</v>
      </c>
      <c r="D3562" s="3" t="s">
        <v>1221</v>
      </c>
      <c r="E3562" s="3" t="s">
        <v>1071</v>
      </c>
      <c r="F3562" s="3">
        <v>10523.82</v>
      </c>
      <c r="G3562" s="3">
        <v>29362.79</v>
      </c>
    </row>
    <row r="3563" spans="1:7" x14ac:dyDescent="0.2">
      <c r="A3563" s="3" t="s">
        <v>1040</v>
      </c>
      <c r="B3563" s="4">
        <v>45107</v>
      </c>
      <c r="C3563" s="3" t="s">
        <v>1136</v>
      </c>
      <c r="D3563" s="3" t="s">
        <v>1640</v>
      </c>
      <c r="E3563" s="3" t="s">
        <v>1065</v>
      </c>
      <c r="F3563" s="3">
        <v>0</v>
      </c>
      <c r="G3563" s="3">
        <v>362</v>
      </c>
    </row>
    <row r="3564" spans="1:7" x14ac:dyDescent="0.2">
      <c r="A3564" s="3" t="s">
        <v>1040</v>
      </c>
      <c r="B3564" s="4">
        <v>45107</v>
      </c>
      <c r="C3564" s="3" t="s">
        <v>1136</v>
      </c>
      <c r="D3564" s="3" t="s">
        <v>1325</v>
      </c>
      <c r="E3564" s="3" t="s">
        <v>1125</v>
      </c>
      <c r="F3564" s="3">
        <v>3175.51</v>
      </c>
      <c r="G3564" s="3">
        <v>20781.52</v>
      </c>
    </row>
    <row r="3565" spans="1:7" x14ac:dyDescent="0.2">
      <c r="A3565" s="3" t="s">
        <v>1040</v>
      </c>
      <c r="B3565" s="4">
        <v>45107</v>
      </c>
      <c r="C3565" s="3" t="s">
        <v>1136</v>
      </c>
      <c r="D3565" s="3" t="s">
        <v>1327</v>
      </c>
      <c r="E3565" s="3" t="s">
        <v>1054</v>
      </c>
      <c r="F3565" s="3">
        <v>1069</v>
      </c>
      <c r="G3565" s="3">
        <v>1069</v>
      </c>
    </row>
    <row r="3566" spans="1:7" x14ac:dyDescent="0.2">
      <c r="A3566" s="3" t="s">
        <v>1040</v>
      </c>
      <c r="B3566" s="4">
        <v>45107</v>
      </c>
      <c r="C3566" s="3" t="s">
        <v>1136</v>
      </c>
      <c r="D3566" s="3" t="s">
        <v>1169</v>
      </c>
      <c r="E3566" s="3" t="s">
        <v>1080</v>
      </c>
      <c r="F3566" s="3">
        <v>4327.12</v>
      </c>
      <c r="G3566" s="3">
        <v>9991.02</v>
      </c>
    </row>
    <row r="3567" spans="1:7" x14ac:dyDescent="0.2">
      <c r="A3567" s="3" t="s">
        <v>1040</v>
      </c>
      <c r="B3567" s="4">
        <v>45107</v>
      </c>
      <c r="C3567" s="3" t="s">
        <v>1136</v>
      </c>
      <c r="D3567" s="3" t="s">
        <v>1328</v>
      </c>
      <c r="E3567" s="3" t="s">
        <v>1066</v>
      </c>
      <c r="F3567" s="3">
        <v>704.96</v>
      </c>
      <c r="G3567" s="3">
        <v>6049.15</v>
      </c>
    </row>
    <row r="3568" spans="1:7" x14ac:dyDescent="0.2">
      <c r="A3568" s="3" t="s">
        <v>1040</v>
      </c>
      <c r="B3568" s="4">
        <v>45107</v>
      </c>
      <c r="C3568" s="3" t="s">
        <v>1136</v>
      </c>
      <c r="D3568" s="3" t="s">
        <v>1329</v>
      </c>
      <c r="E3568" s="3" t="s">
        <v>1089</v>
      </c>
      <c r="F3568" s="3">
        <v>29600</v>
      </c>
      <c r="G3568" s="3">
        <v>118400</v>
      </c>
    </row>
    <row r="3569" spans="1:7" x14ac:dyDescent="0.2">
      <c r="A3569" s="3" t="s">
        <v>1040</v>
      </c>
      <c r="B3569" s="4">
        <v>45107</v>
      </c>
      <c r="C3569" s="3" t="s">
        <v>1136</v>
      </c>
      <c r="D3569" s="3" t="s">
        <v>1199</v>
      </c>
      <c r="E3569" s="3" t="s">
        <v>1051</v>
      </c>
      <c r="F3569" s="3">
        <v>843.6</v>
      </c>
      <c r="G3569" s="3">
        <v>3374.4</v>
      </c>
    </row>
    <row r="3570" spans="1:7" x14ac:dyDescent="0.2">
      <c r="A3570" s="3" t="s">
        <v>1037</v>
      </c>
      <c r="B3570" s="4">
        <v>45107</v>
      </c>
      <c r="C3570" s="3" t="s">
        <v>1136</v>
      </c>
      <c r="D3570" s="3" t="s">
        <v>1199</v>
      </c>
      <c r="E3570" s="3" t="s">
        <v>1038</v>
      </c>
      <c r="F3570" s="3">
        <v>0</v>
      </c>
      <c r="G3570" s="3">
        <v>-11396.43</v>
      </c>
    </row>
    <row r="3571" spans="1:7" x14ac:dyDescent="0.2">
      <c r="A3571" s="3" t="s">
        <v>1040</v>
      </c>
      <c r="B3571" s="4">
        <v>45107</v>
      </c>
      <c r="C3571" s="3" t="s">
        <v>1136</v>
      </c>
      <c r="D3571" s="3" t="s">
        <v>1222</v>
      </c>
      <c r="E3571" s="3" t="s">
        <v>1043</v>
      </c>
      <c r="F3571" s="3">
        <v>155</v>
      </c>
      <c r="G3571" s="3">
        <v>9379.4</v>
      </c>
    </row>
    <row r="3572" spans="1:7" x14ac:dyDescent="0.2">
      <c r="A3572" s="3" t="s">
        <v>1040</v>
      </c>
      <c r="B3572" s="4">
        <v>45107</v>
      </c>
      <c r="C3572" s="3" t="s">
        <v>1136</v>
      </c>
      <c r="D3572" s="3" t="s">
        <v>1330</v>
      </c>
      <c r="E3572" s="3" t="s">
        <v>1091</v>
      </c>
      <c r="F3572" s="3">
        <v>373109.3</v>
      </c>
      <c r="G3572" s="3">
        <v>1345068.58</v>
      </c>
    </row>
    <row r="3573" spans="1:7" x14ac:dyDescent="0.2">
      <c r="A3573" s="3" t="s">
        <v>1040</v>
      </c>
      <c r="B3573" s="4">
        <v>45107</v>
      </c>
      <c r="C3573" s="3" t="s">
        <v>1136</v>
      </c>
      <c r="D3573" s="3" t="s">
        <v>1333</v>
      </c>
      <c r="E3573" s="3" t="s">
        <v>1058</v>
      </c>
      <c r="F3573" s="3">
        <v>0</v>
      </c>
      <c r="G3573" s="3">
        <v>5192.13</v>
      </c>
    </row>
    <row r="3574" spans="1:7" x14ac:dyDescent="0.2">
      <c r="A3574" s="3" t="s">
        <v>1040</v>
      </c>
      <c r="B3574" s="4">
        <v>45107</v>
      </c>
      <c r="C3574" s="3" t="s">
        <v>1136</v>
      </c>
      <c r="D3574" s="3" t="s">
        <v>1479</v>
      </c>
      <c r="E3574" s="3" t="s">
        <v>1072</v>
      </c>
      <c r="F3574" s="3">
        <v>177.33</v>
      </c>
      <c r="G3574" s="3">
        <v>709.32</v>
      </c>
    </row>
    <row r="3575" spans="1:7" x14ac:dyDescent="0.2">
      <c r="A3575" s="3" t="s">
        <v>1040</v>
      </c>
      <c r="B3575" s="4">
        <v>45107</v>
      </c>
      <c r="C3575" s="3" t="s">
        <v>1136</v>
      </c>
      <c r="D3575" s="3" t="s">
        <v>1334</v>
      </c>
      <c r="E3575" s="3" t="s">
        <v>1112</v>
      </c>
      <c r="F3575" s="3">
        <v>4172.17</v>
      </c>
      <c r="G3575" s="3">
        <v>7213.91</v>
      </c>
    </row>
    <row r="3576" spans="1:7" x14ac:dyDescent="0.2">
      <c r="A3576" s="3" t="s">
        <v>1037</v>
      </c>
      <c r="B3576" s="4">
        <v>45107</v>
      </c>
      <c r="C3576" s="3" t="s">
        <v>1136</v>
      </c>
      <c r="D3576" s="3" t="s">
        <v>1181</v>
      </c>
      <c r="E3576" s="3" t="s">
        <v>1118</v>
      </c>
      <c r="F3576" s="3">
        <v>366.14</v>
      </c>
      <c r="G3576" s="3">
        <v>1351.28</v>
      </c>
    </row>
    <row r="3577" spans="1:7" x14ac:dyDescent="0.2">
      <c r="A3577" s="3" t="s">
        <v>1040</v>
      </c>
      <c r="B3577" s="4">
        <v>45107</v>
      </c>
      <c r="C3577" s="3" t="s">
        <v>1136</v>
      </c>
      <c r="D3577" s="3" t="s">
        <v>1336</v>
      </c>
      <c r="E3577" s="3" t="s">
        <v>1092</v>
      </c>
      <c r="F3577" s="3">
        <v>2814.73</v>
      </c>
      <c r="G3577" s="3">
        <v>5287.11</v>
      </c>
    </row>
    <row r="3578" spans="1:7" x14ac:dyDescent="0.2">
      <c r="A3578" s="3" t="s">
        <v>1040</v>
      </c>
      <c r="B3578" s="4">
        <v>45107</v>
      </c>
      <c r="C3578" s="3" t="s">
        <v>1136</v>
      </c>
      <c r="D3578" s="3" t="s">
        <v>1337</v>
      </c>
      <c r="E3578" s="3" t="s">
        <v>1067</v>
      </c>
      <c r="F3578" s="3">
        <v>8349.65</v>
      </c>
      <c r="G3578" s="3">
        <v>8349.65</v>
      </c>
    </row>
    <row r="3579" spans="1:7" x14ac:dyDescent="0.2">
      <c r="A3579" s="3" t="s">
        <v>1040</v>
      </c>
      <c r="B3579" s="4">
        <v>45107</v>
      </c>
      <c r="C3579" s="3" t="s">
        <v>1136</v>
      </c>
      <c r="D3579" s="3" t="s">
        <v>1338</v>
      </c>
      <c r="E3579" s="3" t="s">
        <v>1097</v>
      </c>
      <c r="F3579" s="3">
        <v>747</v>
      </c>
      <c r="G3579" s="3">
        <v>2988</v>
      </c>
    </row>
    <row r="3580" spans="1:7" x14ac:dyDescent="0.2">
      <c r="A3580" s="3" t="s">
        <v>1040</v>
      </c>
      <c r="B3580" s="4">
        <v>45107</v>
      </c>
      <c r="C3580" s="3" t="s">
        <v>1136</v>
      </c>
      <c r="D3580" s="3" t="s">
        <v>1339</v>
      </c>
      <c r="E3580" s="3" t="s">
        <v>1061</v>
      </c>
      <c r="F3580" s="3">
        <v>0</v>
      </c>
      <c r="G3580" s="3">
        <v>10825.49</v>
      </c>
    </row>
    <row r="3581" spans="1:7" x14ac:dyDescent="0.2">
      <c r="A3581" s="3" t="s">
        <v>1040</v>
      </c>
      <c r="B3581" s="4">
        <v>45107</v>
      </c>
      <c r="C3581" s="3" t="s">
        <v>1136</v>
      </c>
      <c r="D3581" s="3" t="s">
        <v>1340</v>
      </c>
      <c r="E3581" s="3" t="s">
        <v>1126</v>
      </c>
      <c r="F3581" s="3">
        <v>600</v>
      </c>
      <c r="G3581" s="3">
        <v>2400</v>
      </c>
    </row>
    <row r="3582" spans="1:7" x14ac:dyDescent="0.2">
      <c r="A3582" s="3" t="s">
        <v>1040</v>
      </c>
      <c r="B3582" s="4">
        <v>45107</v>
      </c>
      <c r="C3582" s="3" t="s">
        <v>1136</v>
      </c>
      <c r="D3582" s="3" t="s">
        <v>1341</v>
      </c>
      <c r="E3582" s="3" t="s">
        <v>1060</v>
      </c>
      <c r="F3582" s="3">
        <v>847</v>
      </c>
      <c r="G3582" s="3">
        <v>3192.73</v>
      </c>
    </row>
    <row r="3583" spans="1:7" x14ac:dyDescent="0.2">
      <c r="A3583" s="3" t="s">
        <v>1037</v>
      </c>
      <c r="B3583" s="4">
        <v>45107</v>
      </c>
      <c r="C3583" s="3" t="s">
        <v>1136</v>
      </c>
      <c r="D3583" s="3" t="s">
        <v>1200</v>
      </c>
      <c r="E3583" s="3" t="s">
        <v>1073</v>
      </c>
      <c r="F3583" s="3">
        <v>600</v>
      </c>
      <c r="G3583" s="3">
        <v>2400</v>
      </c>
    </row>
    <row r="3584" spans="1:7" x14ac:dyDescent="0.2">
      <c r="A3584" s="3" t="s">
        <v>1042</v>
      </c>
      <c r="B3584" s="4">
        <v>45107</v>
      </c>
      <c r="C3584" s="3" t="s">
        <v>1136</v>
      </c>
      <c r="D3584" s="3" t="s">
        <v>1200</v>
      </c>
      <c r="E3584" s="3" t="s">
        <v>1073</v>
      </c>
      <c r="F3584" s="3">
        <v>600</v>
      </c>
      <c r="G3584" s="3">
        <v>2400</v>
      </c>
    </row>
    <row r="3585" spans="1:7" x14ac:dyDescent="0.2">
      <c r="A3585" s="3" t="s">
        <v>1040</v>
      </c>
      <c r="B3585" s="4">
        <v>45107</v>
      </c>
      <c r="C3585" s="3" t="s">
        <v>1136</v>
      </c>
      <c r="D3585" s="3" t="s">
        <v>1346</v>
      </c>
      <c r="E3585" s="3" t="s">
        <v>1111</v>
      </c>
      <c r="F3585" s="3">
        <v>82763.78</v>
      </c>
      <c r="G3585" s="3">
        <v>312788.23</v>
      </c>
    </row>
    <row r="3586" spans="1:7" x14ac:dyDescent="0.2">
      <c r="A3586" s="3" t="s">
        <v>1040</v>
      </c>
      <c r="B3586" s="4">
        <v>45107</v>
      </c>
      <c r="C3586" s="3" t="s">
        <v>1136</v>
      </c>
      <c r="D3586" s="3" t="s">
        <v>1347</v>
      </c>
      <c r="E3586" s="3" t="s">
        <v>1075</v>
      </c>
      <c r="F3586" s="3">
        <v>4434.6400000000003</v>
      </c>
      <c r="G3586" s="3">
        <v>16077.76</v>
      </c>
    </row>
    <row r="3587" spans="1:7" x14ac:dyDescent="0.2">
      <c r="A3587" s="3" t="s">
        <v>1040</v>
      </c>
      <c r="B3587" s="4">
        <v>45107</v>
      </c>
      <c r="C3587" s="3" t="s">
        <v>1136</v>
      </c>
      <c r="D3587" s="3" t="s">
        <v>1348</v>
      </c>
      <c r="E3587" s="3" t="s">
        <v>1093</v>
      </c>
      <c r="F3587" s="3">
        <v>2442.38</v>
      </c>
      <c r="G3587" s="3">
        <v>8425.6200000000008</v>
      </c>
    </row>
    <row r="3588" spans="1:7" x14ac:dyDescent="0.2">
      <c r="A3588" s="3" t="s">
        <v>1040</v>
      </c>
      <c r="B3588" s="4">
        <v>45107</v>
      </c>
      <c r="C3588" s="3" t="s">
        <v>1136</v>
      </c>
      <c r="D3588" s="3" t="s">
        <v>1349</v>
      </c>
      <c r="E3588" s="3" t="s">
        <v>1098</v>
      </c>
      <c r="F3588" s="3">
        <v>2442.38</v>
      </c>
      <c r="G3588" s="3">
        <v>8425.6200000000008</v>
      </c>
    </row>
    <row r="3589" spans="1:7" x14ac:dyDescent="0.2">
      <c r="A3589" s="3" t="s">
        <v>1040</v>
      </c>
      <c r="B3589" s="4">
        <v>45107</v>
      </c>
      <c r="C3589" s="3" t="s">
        <v>1136</v>
      </c>
      <c r="D3589" s="3" t="s">
        <v>1426</v>
      </c>
      <c r="E3589" s="3" t="s">
        <v>1081</v>
      </c>
      <c r="F3589" s="3">
        <v>0</v>
      </c>
      <c r="G3589" s="3">
        <v>15075.35</v>
      </c>
    </row>
    <row r="3590" spans="1:7" x14ac:dyDescent="0.2">
      <c r="A3590" s="3" t="s">
        <v>1040</v>
      </c>
      <c r="B3590" s="4">
        <v>45107</v>
      </c>
      <c r="C3590" s="3" t="s">
        <v>1136</v>
      </c>
      <c r="D3590" s="3" t="s">
        <v>1427</v>
      </c>
      <c r="E3590" s="3" t="s">
        <v>1107</v>
      </c>
      <c r="F3590" s="3">
        <v>0</v>
      </c>
      <c r="G3590" s="3">
        <v>4562.1000000000004</v>
      </c>
    </row>
    <row r="3591" spans="1:7" x14ac:dyDescent="0.2">
      <c r="A3591" s="3" t="s">
        <v>1037</v>
      </c>
      <c r="B3591" s="4">
        <v>45107</v>
      </c>
      <c r="C3591" s="3" t="s">
        <v>1140</v>
      </c>
      <c r="D3591" s="3" t="s">
        <v>1141</v>
      </c>
      <c r="E3591" s="3" t="s">
        <v>1142</v>
      </c>
      <c r="F3591" s="3">
        <v>0</v>
      </c>
      <c r="G3591" s="3">
        <v>-100</v>
      </c>
    </row>
    <row r="3592" spans="1:7" x14ac:dyDescent="0.2">
      <c r="A3592" s="3" t="s">
        <v>1040</v>
      </c>
      <c r="B3592" s="4">
        <v>45107</v>
      </c>
      <c r="C3592" s="3" t="s">
        <v>1140</v>
      </c>
      <c r="D3592" s="3" t="s">
        <v>1350</v>
      </c>
      <c r="E3592" s="3" t="s">
        <v>1351</v>
      </c>
      <c r="F3592" s="3">
        <v>0</v>
      </c>
      <c r="G3592" s="3">
        <v>-120</v>
      </c>
    </row>
    <row r="3593" spans="1:7" x14ac:dyDescent="0.2">
      <c r="A3593" s="3" t="s">
        <v>1040</v>
      </c>
      <c r="B3593" s="4">
        <v>45107</v>
      </c>
      <c r="C3593" s="3" t="s">
        <v>1140</v>
      </c>
      <c r="D3593" s="3" t="s">
        <v>1352</v>
      </c>
      <c r="E3593" s="3" t="s">
        <v>1353</v>
      </c>
      <c r="F3593" s="3">
        <v>0</v>
      </c>
      <c r="G3593" s="3">
        <v>-296075.58</v>
      </c>
    </row>
    <row r="3594" spans="1:7" x14ac:dyDescent="0.2">
      <c r="A3594" s="3" t="s">
        <v>1037</v>
      </c>
      <c r="B3594" s="4">
        <v>45107</v>
      </c>
      <c r="C3594" s="3" t="s">
        <v>1140</v>
      </c>
      <c r="D3594" s="3" t="s">
        <v>1352</v>
      </c>
      <c r="E3594" s="3" t="s">
        <v>1353</v>
      </c>
      <c r="F3594" s="3">
        <v>0</v>
      </c>
      <c r="G3594" s="3">
        <v>-17843179.579999998</v>
      </c>
    </row>
    <row r="3595" spans="1:7" x14ac:dyDescent="0.2">
      <c r="A3595" s="3" t="s">
        <v>1042</v>
      </c>
      <c r="B3595" s="4">
        <v>45107</v>
      </c>
      <c r="C3595" s="3" t="s">
        <v>1140</v>
      </c>
      <c r="D3595" s="3" t="s">
        <v>1352</v>
      </c>
      <c r="E3595" s="3" t="s">
        <v>1353</v>
      </c>
      <c r="F3595" s="3">
        <v>0</v>
      </c>
      <c r="G3595" s="3">
        <v>70398.12</v>
      </c>
    </row>
    <row r="3596" spans="1:7" x14ac:dyDescent="0.2">
      <c r="A3596" s="3" t="s">
        <v>1037</v>
      </c>
      <c r="B3596" s="4">
        <v>45107</v>
      </c>
      <c r="C3596" s="3" t="s">
        <v>1148</v>
      </c>
      <c r="D3596" s="3" t="s">
        <v>1209</v>
      </c>
      <c r="E3596" s="3" t="s">
        <v>1210</v>
      </c>
      <c r="F3596" s="3">
        <v>0</v>
      </c>
      <c r="G3596" s="3">
        <v>17562360.850000001</v>
      </c>
    </row>
    <row r="3597" spans="1:7" x14ac:dyDescent="0.2">
      <c r="A3597" s="3" t="s">
        <v>1040</v>
      </c>
      <c r="B3597" s="4">
        <v>45107</v>
      </c>
      <c r="C3597" s="3" t="s">
        <v>1148</v>
      </c>
      <c r="D3597" s="3" t="s">
        <v>1451</v>
      </c>
      <c r="E3597" s="3" t="s">
        <v>1145</v>
      </c>
      <c r="F3597" s="3">
        <v>0</v>
      </c>
      <c r="G3597" s="3">
        <v>185000</v>
      </c>
    </row>
    <row r="3598" spans="1:7" x14ac:dyDescent="0.2">
      <c r="A3598" s="3" t="s">
        <v>1040</v>
      </c>
      <c r="B3598" s="4">
        <v>45107</v>
      </c>
      <c r="C3598" s="3" t="s">
        <v>1148</v>
      </c>
      <c r="D3598" s="3" t="s">
        <v>1356</v>
      </c>
      <c r="E3598" s="3" t="s">
        <v>1357</v>
      </c>
      <c r="F3598" s="3">
        <v>0</v>
      </c>
      <c r="G3598" s="3">
        <v>-4342.5</v>
      </c>
    </row>
    <row r="3599" spans="1:7" x14ac:dyDescent="0.2">
      <c r="A3599" s="3" t="s">
        <v>1040</v>
      </c>
      <c r="B3599" s="4">
        <v>45107</v>
      </c>
      <c r="C3599" s="3" t="s">
        <v>1148</v>
      </c>
      <c r="D3599" s="3" t="s">
        <v>1358</v>
      </c>
      <c r="E3599" s="3" t="s">
        <v>1359</v>
      </c>
      <c r="F3599" s="3">
        <v>0</v>
      </c>
      <c r="G3599" s="3">
        <v>-2261000</v>
      </c>
    </row>
    <row r="3600" spans="1:7" x14ac:dyDescent="0.2">
      <c r="A3600" s="3" t="s">
        <v>1040</v>
      </c>
      <c r="B3600" s="4">
        <v>45107</v>
      </c>
      <c r="C3600" s="3" t="s">
        <v>1148</v>
      </c>
      <c r="D3600" s="3" t="s">
        <v>1360</v>
      </c>
      <c r="E3600" s="3" t="s">
        <v>1361</v>
      </c>
      <c r="F3600" s="3">
        <v>0</v>
      </c>
      <c r="G3600" s="3">
        <v>4342.5</v>
      </c>
    </row>
    <row r="3601" spans="1:7" x14ac:dyDescent="0.2">
      <c r="A3601" s="3" t="s">
        <v>1040</v>
      </c>
      <c r="B3601" s="4">
        <v>45107</v>
      </c>
      <c r="C3601" s="3" t="s">
        <v>1148</v>
      </c>
      <c r="D3601" s="3" t="s">
        <v>1362</v>
      </c>
      <c r="E3601" s="3" t="s">
        <v>1224</v>
      </c>
      <c r="F3601" s="3">
        <v>-20000</v>
      </c>
      <c r="G3601" s="3">
        <v>-20000</v>
      </c>
    </row>
    <row r="3602" spans="1:7" x14ac:dyDescent="0.2">
      <c r="A3602" s="3" t="s">
        <v>1040</v>
      </c>
      <c r="B3602" s="4">
        <v>45107</v>
      </c>
      <c r="C3602" s="3" t="s">
        <v>1148</v>
      </c>
      <c r="D3602" s="3" t="s">
        <v>1363</v>
      </c>
      <c r="E3602" s="3" t="s">
        <v>1364</v>
      </c>
      <c r="F3602" s="3">
        <v>80000</v>
      </c>
      <c r="G3602" s="3">
        <v>-10151940.42</v>
      </c>
    </row>
    <row r="3603" spans="1:7" x14ac:dyDescent="0.2">
      <c r="A3603" s="3" t="s">
        <v>1040</v>
      </c>
      <c r="B3603" s="4">
        <v>45107</v>
      </c>
      <c r="C3603" s="3" t="s">
        <v>1148</v>
      </c>
      <c r="D3603" s="3" t="s">
        <v>1365</v>
      </c>
      <c r="E3603" s="3" t="s">
        <v>1366</v>
      </c>
      <c r="F3603" s="3">
        <v>-20000</v>
      </c>
      <c r="G3603" s="3">
        <v>-20000</v>
      </c>
    </row>
    <row r="3604" spans="1:7" x14ac:dyDescent="0.2">
      <c r="A3604" s="3" t="s">
        <v>1040</v>
      </c>
      <c r="B3604" s="4">
        <v>45107</v>
      </c>
      <c r="C3604" s="3" t="s">
        <v>1148</v>
      </c>
      <c r="D3604" s="3" t="s">
        <v>1480</v>
      </c>
      <c r="E3604" s="3" t="s">
        <v>1481</v>
      </c>
      <c r="F3604" s="3">
        <v>-762000</v>
      </c>
      <c r="G3604" s="3">
        <v>20749187.399999999</v>
      </c>
    </row>
    <row r="3605" spans="1:7" x14ac:dyDescent="0.2">
      <c r="A3605" s="3" t="s">
        <v>1040</v>
      </c>
      <c r="B3605" s="4">
        <v>45107</v>
      </c>
      <c r="C3605" s="3" t="s">
        <v>1148</v>
      </c>
      <c r="D3605" s="3" t="s">
        <v>1367</v>
      </c>
      <c r="E3605" s="3" t="s">
        <v>1368</v>
      </c>
      <c r="F3605" s="3">
        <v>-65000</v>
      </c>
      <c r="G3605" s="3">
        <v>-53500</v>
      </c>
    </row>
    <row r="3606" spans="1:7" x14ac:dyDescent="0.2">
      <c r="A3606" s="3" t="s">
        <v>1042</v>
      </c>
      <c r="B3606" s="4">
        <v>45107</v>
      </c>
      <c r="C3606" s="3" t="s">
        <v>1143</v>
      </c>
      <c r="D3606" s="3" t="s">
        <v>1460</v>
      </c>
      <c r="E3606" s="3" t="s">
        <v>1461</v>
      </c>
      <c r="F3606" s="3">
        <v>-5517023.9000000004</v>
      </c>
      <c r="G3606" s="3">
        <v>-40906059.659999996</v>
      </c>
    </row>
    <row r="3607" spans="1:7" x14ac:dyDescent="0.2">
      <c r="A3607" s="3" t="s">
        <v>1037</v>
      </c>
      <c r="B3607" s="4">
        <v>45107</v>
      </c>
      <c r="C3607" s="3" t="s">
        <v>1143</v>
      </c>
      <c r="D3607" s="3" t="s">
        <v>1146</v>
      </c>
      <c r="E3607" s="3" t="s">
        <v>1147</v>
      </c>
      <c r="F3607" s="3">
        <v>-80000</v>
      </c>
      <c r="G3607" s="3">
        <v>10151940.42</v>
      </c>
    </row>
    <row r="3608" spans="1:7" x14ac:dyDescent="0.2">
      <c r="A3608" s="3" t="s">
        <v>1037</v>
      </c>
      <c r="B3608" s="4">
        <v>45107</v>
      </c>
      <c r="C3608" s="3" t="s">
        <v>1143</v>
      </c>
      <c r="D3608" s="3" t="s">
        <v>1201</v>
      </c>
      <c r="E3608" s="3" t="s">
        <v>1202</v>
      </c>
      <c r="F3608" s="3">
        <v>40000</v>
      </c>
      <c r="G3608" s="3">
        <v>3092000</v>
      </c>
    </row>
    <row r="3609" spans="1:7" x14ac:dyDescent="0.2">
      <c r="A3609" s="3" t="s">
        <v>1037</v>
      </c>
      <c r="B3609" s="4">
        <v>45107</v>
      </c>
      <c r="C3609" s="3" t="s">
        <v>1143</v>
      </c>
      <c r="D3609" s="3" t="s">
        <v>1462</v>
      </c>
      <c r="E3609" s="3" t="s">
        <v>1463</v>
      </c>
      <c r="F3609" s="3">
        <v>5517023.9000000004</v>
      </c>
      <c r="G3609" s="3">
        <v>40906059.659999996</v>
      </c>
    </row>
    <row r="3610" spans="1:7" x14ac:dyDescent="0.2">
      <c r="A3610" s="3" t="s">
        <v>1037</v>
      </c>
      <c r="B3610" s="4">
        <v>45107</v>
      </c>
      <c r="C3610" s="3" t="s">
        <v>1143</v>
      </c>
      <c r="D3610" s="3" t="s">
        <v>1484</v>
      </c>
      <c r="E3610" s="3" t="s">
        <v>1368</v>
      </c>
      <c r="F3610" s="3">
        <v>30000</v>
      </c>
      <c r="G3610" s="3">
        <v>52000</v>
      </c>
    </row>
    <row r="3611" spans="1:7" x14ac:dyDescent="0.2">
      <c r="A3611" s="3" t="s">
        <v>1040</v>
      </c>
      <c r="B3611" s="4">
        <v>45107</v>
      </c>
      <c r="C3611" s="3" t="s">
        <v>1148</v>
      </c>
      <c r="D3611" s="3" t="s">
        <v>1377</v>
      </c>
      <c r="E3611" s="3" t="s">
        <v>1378</v>
      </c>
      <c r="F3611" s="3">
        <v>0</v>
      </c>
      <c r="G3611" s="3">
        <v>216064.1</v>
      </c>
    </row>
    <row r="3612" spans="1:7" x14ac:dyDescent="0.2">
      <c r="A3612" s="3" t="s">
        <v>1040</v>
      </c>
      <c r="B3612" s="4">
        <v>45107</v>
      </c>
      <c r="C3612" s="3" t="s">
        <v>1148</v>
      </c>
      <c r="D3612" s="3" t="s">
        <v>1379</v>
      </c>
      <c r="E3612" s="3" t="s">
        <v>1380</v>
      </c>
      <c r="F3612" s="3">
        <v>0</v>
      </c>
      <c r="G3612" s="3">
        <v>-216063.1</v>
      </c>
    </row>
    <row r="3613" spans="1:7" x14ac:dyDescent="0.2">
      <c r="A3613" s="3" t="s">
        <v>1040</v>
      </c>
      <c r="B3613" s="4">
        <v>45107</v>
      </c>
      <c r="C3613" s="3" t="s">
        <v>1148</v>
      </c>
      <c r="D3613" s="3" t="s">
        <v>1381</v>
      </c>
      <c r="E3613" s="3" t="s">
        <v>1382</v>
      </c>
      <c r="F3613" s="3">
        <v>0</v>
      </c>
      <c r="G3613" s="3">
        <v>133790.35</v>
      </c>
    </row>
    <row r="3614" spans="1:7" x14ac:dyDescent="0.2">
      <c r="A3614" s="3" t="s">
        <v>1040</v>
      </c>
      <c r="B3614" s="4">
        <v>45107</v>
      </c>
      <c r="C3614" s="3" t="s">
        <v>1148</v>
      </c>
      <c r="D3614" s="3" t="s">
        <v>1383</v>
      </c>
      <c r="E3614" s="3" t="s">
        <v>1384</v>
      </c>
      <c r="F3614" s="3">
        <v>-3323.88</v>
      </c>
      <c r="G3614" s="3">
        <v>-56218.57</v>
      </c>
    </row>
    <row r="3615" spans="1:7" x14ac:dyDescent="0.2">
      <c r="A3615" s="3" t="s">
        <v>1040</v>
      </c>
      <c r="B3615" s="4">
        <v>45107</v>
      </c>
      <c r="C3615" s="3" t="s">
        <v>1148</v>
      </c>
      <c r="D3615" s="3" t="s">
        <v>1430</v>
      </c>
      <c r="E3615" s="3" t="s">
        <v>1431</v>
      </c>
      <c r="F3615" s="3">
        <v>0</v>
      </c>
      <c r="G3615" s="3">
        <v>37955.300000000003</v>
      </c>
    </row>
    <row r="3616" spans="1:7" x14ac:dyDescent="0.2">
      <c r="A3616" s="3" t="s">
        <v>1040</v>
      </c>
      <c r="B3616" s="4">
        <v>45107</v>
      </c>
      <c r="C3616" s="3" t="s">
        <v>1148</v>
      </c>
      <c r="D3616" s="3" t="s">
        <v>1452</v>
      </c>
      <c r="E3616" s="3" t="s">
        <v>1453</v>
      </c>
      <c r="F3616" s="3">
        <v>-547.66999999999996</v>
      </c>
      <c r="G3616" s="3">
        <v>-8085.25</v>
      </c>
    </row>
    <row r="3617" spans="1:7" x14ac:dyDescent="0.2">
      <c r="A3617" s="3" t="s">
        <v>1040</v>
      </c>
      <c r="B3617" s="4">
        <v>45107</v>
      </c>
      <c r="C3617" s="3" t="s">
        <v>1148</v>
      </c>
      <c r="D3617" s="3" t="s">
        <v>1385</v>
      </c>
      <c r="E3617" s="3" t="s">
        <v>1386</v>
      </c>
      <c r="F3617" s="3">
        <v>0</v>
      </c>
      <c r="G3617" s="3">
        <v>71322</v>
      </c>
    </row>
    <row r="3618" spans="1:7" x14ac:dyDescent="0.2">
      <c r="A3618" s="3" t="s">
        <v>1040</v>
      </c>
      <c r="B3618" s="4">
        <v>45107</v>
      </c>
      <c r="C3618" s="3" t="s">
        <v>1148</v>
      </c>
      <c r="D3618" s="3" t="s">
        <v>1387</v>
      </c>
      <c r="E3618" s="3" t="s">
        <v>1388</v>
      </c>
      <c r="F3618" s="3">
        <v>-1188.69</v>
      </c>
      <c r="G3618" s="3">
        <v>-5889.62</v>
      </c>
    </row>
    <row r="3619" spans="1:7" x14ac:dyDescent="0.2">
      <c r="A3619" s="3" t="s">
        <v>1037</v>
      </c>
      <c r="B3619" s="4">
        <v>45107</v>
      </c>
      <c r="C3619" s="3" t="s">
        <v>1148</v>
      </c>
      <c r="D3619" s="3" t="s">
        <v>1389</v>
      </c>
      <c r="E3619" s="3" t="s">
        <v>1390</v>
      </c>
      <c r="F3619" s="3">
        <v>0</v>
      </c>
      <c r="G3619" s="3">
        <v>874505.75</v>
      </c>
    </row>
    <row r="3620" spans="1:7" x14ac:dyDescent="0.2">
      <c r="A3620" s="3" t="s">
        <v>1042</v>
      </c>
      <c r="B3620" s="4">
        <v>45107</v>
      </c>
      <c r="C3620" s="3" t="s">
        <v>1148</v>
      </c>
      <c r="D3620" s="3" t="s">
        <v>1389</v>
      </c>
      <c r="E3620" s="3" t="s">
        <v>1501</v>
      </c>
      <c r="F3620" s="3">
        <v>0</v>
      </c>
      <c r="G3620" s="3">
        <v>803063.11</v>
      </c>
    </row>
    <row r="3621" spans="1:7" x14ac:dyDescent="0.2">
      <c r="A3621" s="3" t="s">
        <v>1037</v>
      </c>
      <c r="B3621" s="4">
        <v>45107</v>
      </c>
      <c r="C3621" s="3" t="s">
        <v>1148</v>
      </c>
      <c r="D3621" s="3" t="s">
        <v>1182</v>
      </c>
      <c r="E3621" s="3" t="s">
        <v>1183</v>
      </c>
      <c r="F3621" s="3">
        <v>0</v>
      </c>
      <c r="G3621" s="3">
        <v>26200000</v>
      </c>
    </row>
    <row r="3622" spans="1:7" x14ac:dyDescent="0.2">
      <c r="A3622" s="3" t="s">
        <v>1037</v>
      </c>
      <c r="B3622" s="4">
        <v>45107</v>
      </c>
      <c r="C3622" s="3" t="s">
        <v>1148</v>
      </c>
      <c r="D3622" s="3" t="s">
        <v>1184</v>
      </c>
      <c r="E3622" s="3" t="s">
        <v>1185</v>
      </c>
      <c r="F3622" s="3">
        <v>0</v>
      </c>
      <c r="G3622" s="3">
        <v>68427</v>
      </c>
    </row>
    <row r="3623" spans="1:7" x14ac:dyDescent="0.2">
      <c r="A3623" s="3" t="s">
        <v>1037</v>
      </c>
      <c r="B3623" s="4">
        <v>45107</v>
      </c>
      <c r="C3623" s="3" t="s">
        <v>1148</v>
      </c>
      <c r="D3623" s="3" t="s">
        <v>1186</v>
      </c>
      <c r="E3623" s="3" t="s">
        <v>1187</v>
      </c>
      <c r="F3623" s="3">
        <v>0</v>
      </c>
      <c r="G3623" s="3">
        <v>103812</v>
      </c>
    </row>
    <row r="3624" spans="1:7" x14ac:dyDescent="0.2">
      <c r="A3624" s="3" t="s">
        <v>1037</v>
      </c>
      <c r="B3624" s="4">
        <v>45107</v>
      </c>
      <c r="C3624" s="3" t="s">
        <v>1148</v>
      </c>
      <c r="D3624" s="3" t="s">
        <v>1165</v>
      </c>
      <c r="E3624" s="3" t="s">
        <v>1166</v>
      </c>
      <c r="F3624" s="3">
        <v>0</v>
      </c>
      <c r="G3624" s="3">
        <v>314087</v>
      </c>
    </row>
    <row r="3625" spans="1:7" x14ac:dyDescent="0.2">
      <c r="A3625" s="3" t="s">
        <v>1042</v>
      </c>
      <c r="B3625" s="4">
        <v>45107</v>
      </c>
      <c r="C3625" s="3" t="s">
        <v>1148</v>
      </c>
      <c r="D3625" s="3" t="s">
        <v>1165</v>
      </c>
      <c r="E3625" s="3" t="s">
        <v>1518</v>
      </c>
      <c r="F3625" s="3">
        <v>336956.98</v>
      </c>
      <c r="G3625" s="3">
        <v>714313.5</v>
      </c>
    </row>
    <row r="3626" spans="1:7" x14ac:dyDescent="0.2">
      <c r="A3626" s="3" t="s">
        <v>1037</v>
      </c>
      <c r="B3626" s="4">
        <v>45107</v>
      </c>
      <c r="C3626" s="3" t="s">
        <v>1148</v>
      </c>
      <c r="D3626" s="3" t="s">
        <v>1464</v>
      </c>
      <c r="E3626" s="3" t="s">
        <v>1465</v>
      </c>
      <c r="F3626" s="3">
        <v>0</v>
      </c>
      <c r="G3626" s="3">
        <v>139500</v>
      </c>
    </row>
    <row r="3627" spans="1:7" x14ac:dyDescent="0.2">
      <c r="A3627" s="3" t="s">
        <v>1037</v>
      </c>
      <c r="B3627" s="4">
        <v>45107</v>
      </c>
      <c r="C3627" s="3" t="s">
        <v>1148</v>
      </c>
      <c r="D3627" s="3" t="s">
        <v>1149</v>
      </c>
      <c r="E3627" s="3" t="s">
        <v>1150</v>
      </c>
      <c r="F3627" s="3">
        <v>0</v>
      </c>
      <c r="G3627" s="3">
        <v>8557641.8000000007</v>
      </c>
    </row>
    <row r="3628" spans="1:7" x14ac:dyDescent="0.2">
      <c r="A3628" s="3" t="s">
        <v>1037</v>
      </c>
      <c r="B3628" s="4">
        <v>45107</v>
      </c>
      <c r="C3628" s="3" t="s">
        <v>1148</v>
      </c>
      <c r="D3628" s="3" t="s">
        <v>1231</v>
      </c>
      <c r="E3628" s="3" t="s">
        <v>1232</v>
      </c>
      <c r="F3628" s="3">
        <v>0</v>
      </c>
      <c r="G3628" s="3">
        <v>13807.78</v>
      </c>
    </row>
    <row r="3629" spans="1:7" x14ac:dyDescent="0.2">
      <c r="A3629" s="3" t="s">
        <v>1037</v>
      </c>
      <c r="B3629" s="4">
        <v>45107</v>
      </c>
      <c r="C3629" s="3" t="s">
        <v>1148</v>
      </c>
      <c r="D3629" s="3" t="s">
        <v>1170</v>
      </c>
      <c r="E3629" s="3" t="s">
        <v>1171</v>
      </c>
      <c r="F3629" s="3">
        <v>0</v>
      </c>
      <c r="G3629" s="3">
        <v>197060.09</v>
      </c>
    </row>
    <row r="3630" spans="1:7" x14ac:dyDescent="0.2">
      <c r="A3630" s="3" t="s">
        <v>1042</v>
      </c>
      <c r="B3630" s="4">
        <v>45107</v>
      </c>
      <c r="C3630" s="3" t="s">
        <v>1148</v>
      </c>
      <c r="D3630" s="3" t="s">
        <v>1170</v>
      </c>
      <c r="E3630" s="3" t="s">
        <v>1545</v>
      </c>
      <c r="F3630" s="3">
        <v>123587.03</v>
      </c>
      <c r="G3630" s="3">
        <v>142772.03</v>
      </c>
    </row>
    <row r="3631" spans="1:7" x14ac:dyDescent="0.2">
      <c r="A3631" s="3" t="s">
        <v>1037</v>
      </c>
      <c r="B3631" s="4">
        <v>45107</v>
      </c>
      <c r="C3631" s="3" t="s">
        <v>1148</v>
      </c>
      <c r="D3631" s="3" t="s">
        <v>1172</v>
      </c>
      <c r="E3631" s="3" t="s">
        <v>1173</v>
      </c>
      <c r="F3631" s="3">
        <v>0</v>
      </c>
      <c r="G3631" s="3">
        <v>7500</v>
      </c>
    </row>
    <row r="3632" spans="1:7" x14ac:dyDescent="0.2">
      <c r="A3632" s="3" t="s">
        <v>1042</v>
      </c>
      <c r="B3632" s="4">
        <v>45107</v>
      </c>
      <c r="C3632" s="3" t="s">
        <v>1148</v>
      </c>
      <c r="D3632" s="3" t="s">
        <v>1172</v>
      </c>
      <c r="E3632" s="3" t="s">
        <v>1641</v>
      </c>
      <c r="F3632" s="3">
        <v>0</v>
      </c>
      <c r="G3632" s="3">
        <v>114370.5</v>
      </c>
    </row>
    <row r="3633" spans="1:7" x14ac:dyDescent="0.2">
      <c r="A3633" s="3" t="s">
        <v>1037</v>
      </c>
      <c r="B3633" s="4">
        <v>45107</v>
      </c>
      <c r="C3633" s="3" t="s">
        <v>1148</v>
      </c>
      <c r="D3633" s="3" t="s">
        <v>1167</v>
      </c>
      <c r="E3633" s="3" t="s">
        <v>1168</v>
      </c>
      <c r="F3633" s="3">
        <v>0</v>
      </c>
      <c r="G3633" s="3">
        <v>67400</v>
      </c>
    </row>
    <row r="3634" spans="1:7" x14ac:dyDescent="0.2">
      <c r="A3634" s="3" t="s">
        <v>1037</v>
      </c>
      <c r="B3634" s="4">
        <v>45107</v>
      </c>
      <c r="C3634" s="3" t="s">
        <v>1148</v>
      </c>
      <c r="D3634" s="3" t="s">
        <v>1454</v>
      </c>
      <c r="E3634" s="3" t="s">
        <v>1455</v>
      </c>
      <c r="F3634" s="3">
        <v>0</v>
      </c>
      <c r="G3634" s="3">
        <v>20600</v>
      </c>
    </row>
    <row r="3635" spans="1:7" x14ac:dyDescent="0.2">
      <c r="A3635" s="3" t="s">
        <v>1037</v>
      </c>
      <c r="B3635" s="4">
        <v>45107</v>
      </c>
      <c r="C3635" s="3" t="s">
        <v>1148</v>
      </c>
      <c r="D3635" s="3" t="s">
        <v>1188</v>
      </c>
      <c r="E3635" s="3" t="s">
        <v>1189</v>
      </c>
      <c r="F3635" s="3">
        <v>0</v>
      </c>
      <c r="G3635" s="3">
        <v>15175</v>
      </c>
    </row>
    <row r="3636" spans="1:7" x14ac:dyDescent="0.2">
      <c r="A3636" s="3" t="s">
        <v>1037</v>
      </c>
      <c r="B3636" s="4">
        <v>45107</v>
      </c>
      <c r="C3636" s="3" t="s">
        <v>1148</v>
      </c>
      <c r="D3636" s="3" t="s">
        <v>1466</v>
      </c>
      <c r="E3636" s="3" t="s">
        <v>1467</v>
      </c>
      <c r="F3636" s="3">
        <v>0</v>
      </c>
      <c r="G3636" s="3">
        <v>570856.07999999996</v>
      </c>
    </row>
    <row r="3637" spans="1:7" x14ac:dyDescent="0.2">
      <c r="A3637" s="3" t="s">
        <v>1037</v>
      </c>
      <c r="B3637" s="4">
        <v>45107</v>
      </c>
      <c r="C3637" s="3" t="s">
        <v>1148</v>
      </c>
      <c r="D3637" s="3" t="s">
        <v>1151</v>
      </c>
      <c r="E3637" s="3" t="s">
        <v>1152</v>
      </c>
      <c r="F3637" s="3">
        <v>0</v>
      </c>
      <c r="G3637" s="3">
        <v>47748851.509999998</v>
      </c>
    </row>
    <row r="3638" spans="1:7" x14ac:dyDescent="0.2">
      <c r="A3638" s="3" t="s">
        <v>1042</v>
      </c>
      <c r="B3638" s="4">
        <v>45107</v>
      </c>
      <c r="C3638" s="3" t="s">
        <v>1148</v>
      </c>
      <c r="D3638" s="3" t="s">
        <v>1151</v>
      </c>
      <c r="E3638" s="3" t="s">
        <v>1599</v>
      </c>
      <c r="F3638" s="3">
        <v>0</v>
      </c>
      <c r="G3638" s="3">
        <v>7187757.9199999999</v>
      </c>
    </row>
    <row r="3639" spans="1:7" x14ac:dyDescent="0.2">
      <c r="A3639" s="3" t="s">
        <v>1037</v>
      </c>
      <c r="B3639" s="4">
        <v>45107</v>
      </c>
      <c r="C3639" s="3" t="s">
        <v>1148</v>
      </c>
      <c r="D3639" s="3" t="s">
        <v>1190</v>
      </c>
      <c r="E3639" s="3" t="s">
        <v>1191</v>
      </c>
      <c r="F3639" s="3">
        <v>0</v>
      </c>
      <c r="G3639" s="3">
        <v>3850818.04</v>
      </c>
    </row>
    <row r="3640" spans="1:7" x14ac:dyDescent="0.2">
      <c r="A3640" s="3" t="s">
        <v>1042</v>
      </c>
      <c r="B3640" s="4">
        <v>45107</v>
      </c>
      <c r="C3640" s="3" t="s">
        <v>1148</v>
      </c>
      <c r="D3640" s="3" t="s">
        <v>1190</v>
      </c>
      <c r="E3640" s="3" t="s">
        <v>1632</v>
      </c>
      <c r="F3640" s="3">
        <v>0</v>
      </c>
      <c r="G3640" s="3">
        <v>1826086.96</v>
      </c>
    </row>
    <row r="3641" spans="1:7" x14ac:dyDescent="0.2">
      <c r="A3641" s="3" t="s">
        <v>1037</v>
      </c>
      <c r="B3641" s="4">
        <v>45107</v>
      </c>
      <c r="C3641" s="3" t="s">
        <v>1148</v>
      </c>
      <c r="D3641" s="3" t="s">
        <v>1203</v>
      </c>
      <c r="E3641" s="3" t="s">
        <v>1204</v>
      </c>
      <c r="F3641" s="3">
        <v>0</v>
      </c>
      <c r="G3641" s="3">
        <v>782608.07</v>
      </c>
    </row>
    <row r="3642" spans="1:7" x14ac:dyDescent="0.2">
      <c r="A3642" s="3" t="s">
        <v>1037</v>
      </c>
      <c r="B3642" s="4">
        <v>45107</v>
      </c>
      <c r="C3642" s="3" t="s">
        <v>1148</v>
      </c>
      <c r="D3642" s="3" t="s">
        <v>1174</v>
      </c>
      <c r="E3642" s="3" t="s">
        <v>1175</v>
      </c>
      <c r="F3642" s="3">
        <v>0</v>
      </c>
      <c r="G3642" s="3">
        <v>166550</v>
      </c>
    </row>
    <row r="3643" spans="1:7" x14ac:dyDescent="0.2">
      <c r="A3643" s="3" t="s">
        <v>1037</v>
      </c>
      <c r="B3643" s="4">
        <v>45107</v>
      </c>
      <c r="C3643" s="3" t="s">
        <v>1148</v>
      </c>
      <c r="D3643" s="3" t="s">
        <v>1176</v>
      </c>
      <c r="E3643" s="3" t="s">
        <v>1177</v>
      </c>
      <c r="F3643" s="3">
        <v>0</v>
      </c>
      <c r="G3643" s="3">
        <v>45000</v>
      </c>
    </row>
    <row r="3644" spans="1:7" x14ac:dyDescent="0.2">
      <c r="A3644" s="3" t="s">
        <v>1037</v>
      </c>
      <c r="B3644" s="4">
        <v>45107</v>
      </c>
      <c r="C3644" s="3" t="s">
        <v>1148</v>
      </c>
      <c r="D3644" s="3" t="s">
        <v>1227</v>
      </c>
      <c r="E3644" s="3" t="s">
        <v>1228</v>
      </c>
      <c r="F3644" s="3">
        <v>12000</v>
      </c>
      <c r="G3644" s="3">
        <v>149000</v>
      </c>
    </row>
    <row r="3645" spans="1:7" x14ac:dyDescent="0.2">
      <c r="A3645" s="3" t="s">
        <v>1042</v>
      </c>
      <c r="B3645" s="4">
        <v>45107</v>
      </c>
      <c r="C3645" s="3" t="s">
        <v>1148</v>
      </c>
      <c r="D3645" s="3" t="s">
        <v>1642</v>
      </c>
      <c r="E3645" s="3" t="s">
        <v>1643</v>
      </c>
      <c r="F3645" s="3">
        <v>71400</v>
      </c>
      <c r="G3645" s="3">
        <v>292753.14</v>
      </c>
    </row>
    <row r="3646" spans="1:7" x14ac:dyDescent="0.2">
      <c r="A3646" s="3" t="s">
        <v>1042</v>
      </c>
      <c r="B3646" s="4">
        <v>45107</v>
      </c>
      <c r="C3646" s="3" t="s">
        <v>1148</v>
      </c>
      <c r="D3646" s="3" t="s">
        <v>1546</v>
      </c>
      <c r="E3646" s="3" t="s">
        <v>1547</v>
      </c>
      <c r="F3646" s="3">
        <v>0</v>
      </c>
      <c r="G3646" s="3">
        <v>66190.11</v>
      </c>
    </row>
    <row r="3647" spans="1:7" x14ac:dyDescent="0.2">
      <c r="A3647" s="3" t="s">
        <v>1037</v>
      </c>
      <c r="B3647" s="4">
        <v>45107</v>
      </c>
      <c r="C3647" s="3" t="s">
        <v>1148</v>
      </c>
      <c r="D3647" s="3" t="s">
        <v>1233</v>
      </c>
      <c r="E3647" s="3" t="s">
        <v>1234</v>
      </c>
      <c r="F3647" s="3">
        <v>2430363.86</v>
      </c>
      <c r="G3647" s="3">
        <v>3252759.95</v>
      </c>
    </row>
    <row r="3648" spans="1:7" x14ac:dyDescent="0.2">
      <c r="A3648" s="3" t="s">
        <v>1042</v>
      </c>
      <c r="B3648" s="4">
        <v>45107</v>
      </c>
      <c r="C3648" s="3" t="s">
        <v>1148</v>
      </c>
      <c r="D3648" s="3" t="s">
        <v>1233</v>
      </c>
      <c r="E3648" s="3" t="s">
        <v>1486</v>
      </c>
      <c r="F3648" s="3">
        <v>209563.05</v>
      </c>
      <c r="G3648" s="3">
        <v>1523298.89</v>
      </c>
    </row>
    <row r="3649" spans="1:7" x14ac:dyDescent="0.2">
      <c r="A3649" s="3" t="s">
        <v>1037</v>
      </c>
      <c r="B3649" s="4">
        <v>45107</v>
      </c>
      <c r="C3649" s="3" t="s">
        <v>1148</v>
      </c>
      <c r="D3649" s="3" t="s">
        <v>1391</v>
      </c>
      <c r="E3649" s="3" t="s">
        <v>1392</v>
      </c>
      <c r="F3649" s="3">
        <v>0</v>
      </c>
      <c r="G3649" s="3">
        <v>622274.51</v>
      </c>
    </row>
    <row r="3650" spans="1:7" x14ac:dyDescent="0.2">
      <c r="A3650" s="3" t="s">
        <v>1042</v>
      </c>
      <c r="B3650" s="4">
        <v>45107</v>
      </c>
      <c r="C3650" s="3" t="s">
        <v>1148</v>
      </c>
      <c r="D3650" s="3" t="s">
        <v>1487</v>
      </c>
      <c r="E3650" s="3" t="s">
        <v>1519</v>
      </c>
      <c r="F3650" s="3">
        <v>0</v>
      </c>
      <c r="G3650" s="3">
        <v>76530</v>
      </c>
    </row>
    <row r="3651" spans="1:7" x14ac:dyDescent="0.2">
      <c r="A3651" s="3" t="s">
        <v>1037</v>
      </c>
      <c r="B3651" s="4">
        <v>45107</v>
      </c>
      <c r="C3651" s="3" t="s">
        <v>1148</v>
      </c>
      <c r="D3651" s="3" t="s">
        <v>1487</v>
      </c>
      <c r="E3651" s="3" t="s">
        <v>1488</v>
      </c>
      <c r="F3651" s="3">
        <v>0</v>
      </c>
      <c r="G3651" s="3">
        <v>985049.68</v>
      </c>
    </row>
    <row r="3652" spans="1:7" x14ac:dyDescent="0.2">
      <c r="A3652" s="3" t="s">
        <v>1042</v>
      </c>
      <c r="B3652" s="4">
        <v>45107</v>
      </c>
      <c r="C3652" s="3" t="s">
        <v>1148</v>
      </c>
      <c r="D3652" s="3" t="s">
        <v>1489</v>
      </c>
      <c r="E3652" s="3" t="s">
        <v>1490</v>
      </c>
      <c r="F3652" s="3">
        <v>0</v>
      </c>
      <c r="G3652" s="3">
        <v>18800</v>
      </c>
    </row>
    <row r="3653" spans="1:7" x14ac:dyDescent="0.2">
      <c r="A3653" s="3" t="s">
        <v>1042</v>
      </c>
      <c r="B3653" s="4">
        <v>45107</v>
      </c>
      <c r="C3653" s="3" t="s">
        <v>1148</v>
      </c>
      <c r="D3653" s="3" t="s">
        <v>1502</v>
      </c>
      <c r="E3653" s="3" t="s">
        <v>1503</v>
      </c>
      <c r="F3653" s="3">
        <v>0</v>
      </c>
      <c r="G3653" s="3">
        <v>684782.6</v>
      </c>
    </row>
    <row r="3654" spans="1:7" x14ac:dyDescent="0.2">
      <c r="A3654" s="3" t="s">
        <v>1042</v>
      </c>
      <c r="B3654" s="4">
        <v>45107</v>
      </c>
      <c r="C3654" s="3" t="s">
        <v>1148</v>
      </c>
      <c r="D3654" s="3" t="s">
        <v>1578</v>
      </c>
      <c r="E3654" s="3" t="s">
        <v>1579</v>
      </c>
      <c r="F3654" s="3">
        <v>0</v>
      </c>
      <c r="G3654" s="3">
        <v>1130099.94</v>
      </c>
    </row>
    <row r="3655" spans="1:7" x14ac:dyDescent="0.2">
      <c r="A3655" s="3" t="s">
        <v>1042</v>
      </c>
      <c r="B3655" s="4">
        <v>45107</v>
      </c>
      <c r="C3655" s="3" t="s">
        <v>1148</v>
      </c>
      <c r="D3655" s="3" t="s">
        <v>1621</v>
      </c>
      <c r="E3655" s="3" t="s">
        <v>1622</v>
      </c>
      <c r="F3655" s="3">
        <v>3889214.05</v>
      </c>
      <c r="G3655" s="3">
        <v>20129115.75</v>
      </c>
    </row>
    <row r="3656" spans="1:7" x14ac:dyDescent="0.2">
      <c r="A3656" s="3" t="s">
        <v>1037</v>
      </c>
      <c r="B3656" s="4">
        <v>45107</v>
      </c>
      <c r="C3656" s="3" t="s">
        <v>1148</v>
      </c>
      <c r="D3656" s="3" t="s">
        <v>1504</v>
      </c>
      <c r="E3656" s="3" t="s">
        <v>1505</v>
      </c>
      <c r="F3656" s="3">
        <v>200000</v>
      </c>
      <c r="G3656" s="3">
        <v>1974970.11</v>
      </c>
    </row>
    <row r="3657" spans="1:7" x14ac:dyDescent="0.2">
      <c r="A3657" s="3" t="s">
        <v>1037</v>
      </c>
      <c r="B3657" s="4">
        <v>45107</v>
      </c>
      <c r="C3657" s="3" t="s">
        <v>1148</v>
      </c>
      <c r="D3657" s="3" t="s">
        <v>1633</v>
      </c>
      <c r="E3657" s="3" t="s">
        <v>1634</v>
      </c>
      <c r="F3657" s="3">
        <v>0</v>
      </c>
      <c r="G3657" s="3">
        <v>1068455</v>
      </c>
    </row>
    <row r="3658" spans="1:7" x14ac:dyDescent="0.2">
      <c r="A3658" s="3" t="s">
        <v>1037</v>
      </c>
      <c r="B3658" s="4">
        <v>45107</v>
      </c>
      <c r="C3658" s="3" t="s">
        <v>1148</v>
      </c>
      <c r="D3658" s="3" t="s">
        <v>1623</v>
      </c>
      <c r="E3658" s="3" t="s">
        <v>1624</v>
      </c>
      <c r="F3658" s="3">
        <v>0</v>
      </c>
      <c r="G3658" s="3">
        <v>-24427668.440000001</v>
      </c>
    </row>
    <row r="3659" spans="1:7" x14ac:dyDescent="0.2">
      <c r="A3659" s="3" t="s">
        <v>1040</v>
      </c>
      <c r="B3659" s="4">
        <v>45107</v>
      </c>
      <c r="C3659" s="3" t="s">
        <v>1148</v>
      </c>
      <c r="D3659" s="3" t="s">
        <v>1393</v>
      </c>
      <c r="E3659" s="3" t="s">
        <v>1394</v>
      </c>
      <c r="F3659" s="3">
        <v>0</v>
      </c>
      <c r="G3659" s="3">
        <v>29600</v>
      </c>
    </row>
    <row r="3660" spans="1:7" x14ac:dyDescent="0.2">
      <c r="A3660" s="3" t="s">
        <v>1040</v>
      </c>
      <c r="B3660" s="4">
        <v>45107</v>
      </c>
      <c r="C3660" s="3" t="s">
        <v>1148</v>
      </c>
      <c r="D3660" s="3" t="s">
        <v>1395</v>
      </c>
      <c r="E3660" s="3" t="s">
        <v>1396</v>
      </c>
      <c r="F3660" s="3">
        <v>-447403.84</v>
      </c>
      <c r="G3660" s="3">
        <v>-7853667.5300000003</v>
      </c>
    </row>
    <row r="3661" spans="1:7" x14ac:dyDescent="0.2">
      <c r="A3661" s="3" t="s">
        <v>1037</v>
      </c>
      <c r="B3661" s="4">
        <v>45107</v>
      </c>
      <c r="C3661" s="3" t="s">
        <v>1148</v>
      </c>
      <c r="D3661" s="3" t="s">
        <v>1395</v>
      </c>
      <c r="E3661" s="3" t="s">
        <v>1396</v>
      </c>
      <c r="F3661" s="3">
        <v>0</v>
      </c>
      <c r="G3661" s="3">
        <v>345946.61</v>
      </c>
    </row>
    <row r="3662" spans="1:7" x14ac:dyDescent="0.2">
      <c r="A3662" s="3" t="s">
        <v>1037</v>
      </c>
      <c r="B3662" s="4">
        <v>45107</v>
      </c>
      <c r="C3662" s="3" t="s">
        <v>1148</v>
      </c>
      <c r="D3662" s="3" t="s">
        <v>1155</v>
      </c>
      <c r="E3662" s="3" t="s">
        <v>1156</v>
      </c>
      <c r="F3662" s="3">
        <v>792268.68</v>
      </c>
      <c r="G3662" s="3">
        <v>974954.27</v>
      </c>
    </row>
    <row r="3663" spans="1:7" x14ac:dyDescent="0.2">
      <c r="A3663" s="3" t="s">
        <v>1040</v>
      </c>
      <c r="B3663" s="4">
        <v>45107</v>
      </c>
      <c r="C3663" s="3" t="s">
        <v>1148</v>
      </c>
      <c r="D3663" s="3" t="s">
        <v>1155</v>
      </c>
      <c r="E3663" s="3" t="s">
        <v>1401</v>
      </c>
      <c r="F3663" s="3">
        <v>234494.48</v>
      </c>
      <c r="G3663" s="3">
        <v>734246.92</v>
      </c>
    </row>
    <row r="3664" spans="1:7" x14ac:dyDescent="0.2">
      <c r="A3664" s="3" t="s">
        <v>1040</v>
      </c>
      <c r="B3664" s="4">
        <v>45107</v>
      </c>
      <c r="C3664" s="3" t="s">
        <v>1148</v>
      </c>
      <c r="D3664" s="3" t="s">
        <v>1157</v>
      </c>
      <c r="E3664" s="3" t="s">
        <v>1402</v>
      </c>
      <c r="F3664" s="3">
        <v>-1188</v>
      </c>
      <c r="G3664" s="3">
        <v>-1188</v>
      </c>
    </row>
    <row r="3665" spans="1:7" x14ac:dyDescent="0.2">
      <c r="A3665" s="3" t="s">
        <v>1040</v>
      </c>
      <c r="B3665" s="4">
        <v>45107</v>
      </c>
      <c r="C3665" s="3" t="s">
        <v>1148</v>
      </c>
      <c r="D3665" s="3" t="s">
        <v>1403</v>
      </c>
      <c r="E3665" s="3" t="s">
        <v>1404</v>
      </c>
      <c r="F3665" s="3">
        <v>7.64</v>
      </c>
      <c r="G3665" s="3">
        <v>555.35</v>
      </c>
    </row>
    <row r="3666" spans="1:7" x14ac:dyDescent="0.2">
      <c r="A3666" s="3" t="s">
        <v>1037</v>
      </c>
      <c r="B3666" s="4">
        <v>45107</v>
      </c>
      <c r="C3666" s="3" t="s">
        <v>1148</v>
      </c>
      <c r="D3666" s="3" t="s">
        <v>1211</v>
      </c>
      <c r="E3666" s="3" t="s">
        <v>1212</v>
      </c>
      <c r="F3666" s="3">
        <v>5.44</v>
      </c>
      <c r="G3666" s="3">
        <v>848.85</v>
      </c>
    </row>
    <row r="3667" spans="1:7" x14ac:dyDescent="0.2">
      <c r="A3667" s="3" t="s">
        <v>1037</v>
      </c>
      <c r="B3667" s="4">
        <v>45107</v>
      </c>
      <c r="C3667" s="3" t="s">
        <v>1148</v>
      </c>
      <c r="D3667" s="3" t="s">
        <v>1213</v>
      </c>
      <c r="E3667" s="3" t="s">
        <v>1214</v>
      </c>
      <c r="F3667" s="3">
        <v>3791417.77</v>
      </c>
      <c r="G3667" s="3">
        <v>37421972.689999998</v>
      </c>
    </row>
    <row r="3668" spans="1:7" x14ac:dyDescent="0.2">
      <c r="A3668" s="3" t="s">
        <v>1040</v>
      </c>
      <c r="B3668" s="4">
        <v>45107</v>
      </c>
      <c r="C3668" s="3" t="s">
        <v>1143</v>
      </c>
      <c r="D3668" s="3" t="s">
        <v>1405</v>
      </c>
      <c r="E3668" s="3" t="s">
        <v>1406</v>
      </c>
      <c r="F3668" s="3">
        <v>-1.19</v>
      </c>
      <c r="G3668" s="3">
        <v>-29</v>
      </c>
    </row>
    <row r="3669" spans="1:7" x14ac:dyDescent="0.2">
      <c r="A3669" s="3" t="s">
        <v>1037</v>
      </c>
      <c r="B3669" s="4">
        <v>45107</v>
      </c>
      <c r="C3669" s="3" t="s">
        <v>1143</v>
      </c>
      <c r="D3669" s="3" t="s">
        <v>1405</v>
      </c>
      <c r="E3669" s="3" t="s">
        <v>1406</v>
      </c>
      <c r="F3669" s="3">
        <v>0</v>
      </c>
      <c r="G3669" s="3">
        <v>0.08</v>
      </c>
    </row>
    <row r="3670" spans="1:7" x14ac:dyDescent="0.2">
      <c r="A3670" s="3" t="s">
        <v>1040</v>
      </c>
      <c r="B3670" s="4">
        <v>45107</v>
      </c>
      <c r="C3670" s="3" t="s">
        <v>1143</v>
      </c>
      <c r="D3670" s="3" t="s">
        <v>1159</v>
      </c>
      <c r="E3670" s="3" t="s">
        <v>1160</v>
      </c>
      <c r="F3670" s="3">
        <v>882644.96</v>
      </c>
      <c r="G3670" s="3">
        <v>-1250593.58</v>
      </c>
    </row>
    <row r="3671" spans="1:7" x14ac:dyDescent="0.2">
      <c r="A3671" s="3" t="s">
        <v>1037</v>
      </c>
      <c r="B3671" s="4">
        <v>45107</v>
      </c>
      <c r="C3671" s="3" t="s">
        <v>1143</v>
      </c>
      <c r="D3671" s="3" t="s">
        <v>1159</v>
      </c>
      <c r="E3671" s="3" t="s">
        <v>1160</v>
      </c>
      <c r="F3671" s="3">
        <v>-11860657.33</v>
      </c>
      <c r="G3671" s="3">
        <v>-143375722.53</v>
      </c>
    </row>
    <row r="3672" spans="1:7" x14ac:dyDescent="0.2">
      <c r="A3672" s="3" t="s">
        <v>1042</v>
      </c>
      <c r="B3672" s="4">
        <v>45107</v>
      </c>
      <c r="C3672" s="3" t="s">
        <v>1143</v>
      </c>
      <c r="D3672" s="3" t="s">
        <v>1159</v>
      </c>
      <c r="E3672" s="3" t="s">
        <v>1160</v>
      </c>
      <c r="F3672" s="3">
        <v>-236256.97</v>
      </c>
      <c r="G3672" s="3">
        <v>400760.01</v>
      </c>
    </row>
    <row r="3673" spans="1:7" x14ac:dyDescent="0.2">
      <c r="A3673" s="3" t="s">
        <v>1040</v>
      </c>
      <c r="B3673" s="4">
        <v>45107</v>
      </c>
      <c r="C3673" s="3" t="s">
        <v>1143</v>
      </c>
      <c r="D3673" s="3" t="s">
        <v>1456</v>
      </c>
      <c r="E3673" s="3" t="s">
        <v>1457</v>
      </c>
      <c r="F3673" s="3">
        <v>0</v>
      </c>
      <c r="G3673" s="3">
        <v>1309</v>
      </c>
    </row>
    <row r="3674" spans="1:7" x14ac:dyDescent="0.2">
      <c r="A3674" s="3" t="s">
        <v>1040</v>
      </c>
      <c r="B3674" s="4">
        <v>45107</v>
      </c>
      <c r="C3674" s="3" t="s">
        <v>1143</v>
      </c>
      <c r="D3674" s="3" t="s">
        <v>1407</v>
      </c>
      <c r="E3674" s="3" t="s">
        <v>1408</v>
      </c>
      <c r="F3674" s="3">
        <v>257.5</v>
      </c>
      <c r="G3674" s="3">
        <v>0.02</v>
      </c>
    </row>
    <row r="3675" spans="1:7" x14ac:dyDescent="0.2">
      <c r="A3675" s="3" t="s">
        <v>1040</v>
      </c>
      <c r="B3675" s="4">
        <v>45107</v>
      </c>
      <c r="C3675" s="3" t="s">
        <v>1143</v>
      </c>
      <c r="D3675" s="3" t="s">
        <v>1409</v>
      </c>
      <c r="E3675" s="3" t="s">
        <v>1410</v>
      </c>
      <c r="F3675" s="3">
        <v>-6768.37</v>
      </c>
      <c r="G3675" s="3">
        <v>-92083.18</v>
      </c>
    </row>
    <row r="3676" spans="1:7" x14ac:dyDescent="0.2">
      <c r="A3676" s="3" t="s">
        <v>1040</v>
      </c>
      <c r="B3676" s="4">
        <v>45107</v>
      </c>
      <c r="C3676" s="3" t="s">
        <v>1143</v>
      </c>
      <c r="D3676" s="3" t="s">
        <v>1432</v>
      </c>
      <c r="E3676" s="3" t="s">
        <v>1433</v>
      </c>
      <c r="F3676" s="3">
        <v>0</v>
      </c>
      <c r="G3676" s="3">
        <v>-49413.95</v>
      </c>
    </row>
    <row r="3677" spans="1:7" x14ac:dyDescent="0.2">
      <c r="A3677" s="3" t="s">
        <v>1040</v>
      </c>
      <c r="B3677" s="4">
        <v>45107</v>
      </c>
      <c r="C3677" s="3" t="s">
        <v>1143</v>
      </c>
      <c r="D3677" s="3" t="s">
        <v>1161</v>
      </c>
      <c r="E3677" s="3" t="s">
        <v>1411</v>
      </c>
      <c r="F3677" s="3">
        <v>199764.2</v>
      </c>
      <c r="G3677" s="3">
        <v>-33133.35</v>
      </c>
    </row>
    <row r="3678" spans="1:7" x14ac:dyDescent="0.2">
      <c r="A3678" s="3" t="s">
        <v>1037</v>
      </c>
      <c r="B3678" s="4">
        <v>45107</v>
      </c>
      <c r="C3678" s="3" t="s">
        <v>1143</v>
      </c>
      <c r="D3678" s="3" t="s">
        <v>1161</v>
      </c>
      <c r="E3678" s="3" t="s">
        <v>1162</v>
      </c>
      <c r="F3678" s="3">
        <v>249048.42</v>
      </c>
      <c r="G3678" s="3">
        <v>-3908453.07</v>
      </c>
    </row>
    <row r="3679" spans="1:7" x14ac:dyDescent="0.2">
      <c r="A3679" s="3" t="s">
        <v>1042</v>
      </c>
      <c r="B3679" s="4">
        <v>45107</v>
      </c>
      <c r="C3679" s="3" t="s">
        <v>1143</v>
      </c>
      <c r="D3679" s="3" t="s">
        <v>1161</v>
      </c>
      <c r="E3679" s="3" t="s">
        <v>1162</v>
      </c>
      <c r="F3679" s="3">
        <v>748726.07</v>
      </c>
      <c r="G3679" s="3">
        <v>5124980.97</v>
      </c>
    </row>
    <row r="3680" spans="1:7" x14ac:dyDescent="0.2">
      <c r="A3680" s="3" t="s">
        <v>1037</v>
      </c>
      <c r="B3680" s="4">
        <v>45107</v>
      </c>
      <c r="C3680" s="3" t="s">
        <v>1143</v>
      </c>
      <c r="D3680" s="3" t="s">
        <v>1625</v>
      </c>
      <c r="E3680" s="3" t="s">
        <v>1626</v>
      </c>
      <c r="F3680" s="3">
        <v>0</v>
      </c>
      <c r="G3680" s="3">
        <v>59039.93</v>
      </c>
    </row>
    <row r="3681" spans="1:7" x14ac:dyDescent="0.2">
      <c r="A3681" s="3" t="s">
        <v>1037</v>
      </c>
      <c r="B3681" s="4">
        <v>45107</v>
      </c>
      <c r="C3681" s="3" t="s">
        <v>1143</v>
      </c>
      <c r="D3681" s="3" t="s">
        <v>1635</v>
      </c>
      <c r="E3681" s="3" t="s">
        <v>1636</v>
      </c>
      <c r="F3681" s="3">
        <v>0</v>
      </c>
      <c r="G3681" s="3">
        <v>1209624.06</v>
      </c>
    </row>
    <row r="3682" spans="1:7" x14ac:dyDescent="0.2">
      <c r="A3682" s="3" t="s">
        <v>1040</v>
      </c>
      <c r="B3682" s="4">
        <v>45107</v>
      </c>
      <c r="C3682" s="3" t="s">
        <v>1143</v>
      </c>
      <c r="D3682" s="3" t="s">
        <v>1412</v>
      </c>
      <c r="E3682" s="3" t="s">
        <v>1413</v>
      </c>
      <c r="F3682" s="3">
        <v>0</v>
      </c>
      <c r="G3682" s="3">
        <v>28029.81</v>
      </c>
    </row>
    <row r="3683" spans="1:7" x14ac:dyDescent="0.2">
      <c r="A3683" s="3" t="s">
        <v>1040</v>
      </c>
      <c r="B3683" s="4">
        <v>45107</v>
      </c>
      <c r="C3683" s="3" t="s">
        <v>1143</v>
      </c>
      <c r="D3683" s="3" t="s">
        <v>1414</v>
      </c>
      <c r="E3683" s="3" t="s">
        <v>1415</v>
      </c>
      <c r="F3683" s="3">
        <v>0</v>
      </c>
      <c r="G3683" s="3">
        <v>-254.99</v>
      </c>
    </row>
    <row r="3684" spans="1:7" x14ac:dyDescent="0.2">
      <c r="A3684" s="3" t="s">
        <v>1037</v>
      </c>
      <c r="B3684" s="4">
        <v>45138</v>
      </c>
      <c r="C3684" s="3" t="s">
        <v>1178</v>
      </c>
      <c r="D3684" s="3" t="s">
        <v>1520</v>
      </c>
      <c r="E3684" s="3" t="s">
        <v>1521</v>
      </c>
      <c r="F3684" s="3">
        <v>-1314691.31</v>
      </c>
      <c r="G3684" s="3">
        <v>-26915560.879999999</v>
      </c>
    </row>
    <row r="3685" spans="1:7" x14ac:dyDescent="0.2">
      <c r="A3685" s="3" t="s">
        <v>1037</v>
      </c>
      <c r="B3685" s="4">
        <v>45138</v>
      </c>
      <c r="C3685" s="3" t="s">
        <v>1178</v>
      </c>
      <c r="D3685" s="3" t="s">
        <v>1522</v>
      </c>
      <c r="E3685" s="3" t="s">
        <v>1523</v>
      </c>
      <c r="F3685" s="3">
        <v>-7741.94</v>
      </c>
      <c r="G3685" s="3">
        <v>-102388.85</v>
      </c>
    </row>
    <row r="3686" spans="1:7" x14ac:dyDescent="0.2">
      <c r="A3686" s="3" t="s">
        <v>1040</v>
      </c>
      <c r="B3686" s="4">
        <v>45138</v>
      </c>
      <c r="C3686" s="3" t="s">
        <v>1178</v>
      </c>
      <c r="D3686" s="3" t="s">
        <v>1416</v>
      </c>
      <c r="E3686" s="3" t="s">
        <v>1417</v>
      </c>
      <c r="F3686" s="3">
        <v>-3821545.56</v>
      </c>
      <c r="G3686" s="3">
        <v>-20682810.449999999</v>
      </c>
    </row>
    <row r="3687" spans="1:7" x14ac:dyDescent="0.2">
      <c r="A3687" s="3" t="s">
        <v>1040</v>
      </c>
      <c r="B3687" s="4">
        <v>45138</v>
      </c>
      <c r="C3687" s="3" t="s">
        <v>1178</v>
      </c>
      <c r="D3687" s="3" t="s">
        <v>1241</v>
      </c>
      <c r="E3687" s="3" t="s">
        <v>1242</v>
      </c>
      <c r="F3687" s="3">
        <v>0</v>
      </c>
      <c r="G3687" s="3">
        <v>3490.94</v>
      </c>
    </row>
    <row r="3688" spans="1:7" x14ac:dyDescent="0.2">
      <c r="A3688" s="3" t="s">
        <v>1037</v>
      </c>
      <c r="B3688" s="4">
        <v>45138</v>
      </c>
      <c r="C3688" s="3" t="s">
        <v>1178</v>
      </c>
      <c r="D3688" s="3" t="s">
        <v>1653</v>
      </c>
      <c r="E3688" s="3" t="s">
        <v>1654</v>
      </c>
      <c r="F3688" s="3">
        <v>-37500</v>
      </c>
      <c r="G3688" s="3">
        <v>-37500</v>
      </c>
    </row>
    <row r="3689" spans="1:7" x14ac:dyDescent="0.2">
      <c r="A3689" s="3" t="s">
        <v>1037</v>
      </c>
      <c r="B3689" s="4">
        <v>45138</v>
      </c>
      <c r="C3689" s="3" t="s">
        <v>1136</v>
      </c>
      <c r="D3689" s="3" t="s">
        <v>1655</v>
      </c>
      <c r="E3689" s="3" t="s">
        <v>1656</v>
      </c>
      <c r="F3689" s="3">
        <v>45300.43</v>
      </c>
      <c r="G3689" s="3">
        <v>45300.43</v>
      </c>
    </row>
    <row r="3690" spans="1:7" x14ac:dyDescent="0.2">
      <c r="A3690" s="3" t="s">
        <v>1042</v>
      </c>
      <c r="B3690" s="4">
        <v>45138</v>
      </c>
      <c r="C3690" s="3" t="s">
        <v>1136</v>
      </c>
      <c r="D3690" s="3" t="s">
        <v>1482</v>
      </c>
      <c r="E3690" s="3" t="s">
        <v>1644</v>
      </c>
      <c r="F3690" s="3">
        <v>44968.24</v>
      </c>
      <c r="G3690" s="3">
        <v>237142.94</v>
      </c>
    </row>
    <row r="3691" spans="1:7" x14ac:dyDescent="0.2">
      <c r="A3691" s="3" t="s">
        <v>1037</v>
      </c>
      <c r="B3691" s="4">
        <v>45138</v>
      </c>
      <c r="C3691" s="3" t="s">
        <v>1136</v>
      </c>
      <c r="D3691" s="3" t="s">
        <v>1499</v>
      </c>
      <c r="E3691" s="3" t="s">
        <v>1500</v>
      </c>
      <c r="F3691" s="3">
        <v>71053.34</v>
      </c>
      <c r="G3691" s="3">
        <v>648956.64</v>
      </c>
    </row>
    <row r="3692" spans="1:7" x14ac:dyDescent="0.2">
      <c r="A3692" s="3" t="s">
        <v>1042</v>
      </c>
      <c r="B3692" s="4">
        <v>45138</v>
      </c>
      <c r="C3692" s="3" t="s">
        <v>1136</v>
      </c>
      <c r="D3692" s="3" t="s">
        <v>1606</v>
      </c>
      <c r="E3692" s="3" t="s">
        <v>1645</v>
      </c>
      <c r="F3692" s="3">
        <v>0</v>
      </c>
      <c r="G3692" s="3">
        <v>14689.94</v>
      </c>
    </row>
    <row r="3693" spans="1:7" x14ac:dyDescent="0.2">
      <c r="A3693" s="3" t="s">
        <v>1037</v>
      </c>
      <c r="B3693" s="4">
        <v>45138</v>
      </c>
      <c r="C3693" s="3" t="s">
        <v>1136</v>
      </c>
      <c r="D3693" s="3" t="s">
        <v>1508</v>
      </c>
      <c r="E3693" s="3" t="s">
        <v>1509</v>
      </c>
      <c r="F3693" s="3">
        <v>3875.85</v>
      </c>
      <c r="G3693" s="3">
        <v>22036.77</v>
      </c>
    </row>
    <row r="3694" spans="1:7" x14ac:dyDescent="0.2">
      <c r="A3694" s="3" t="s">
        <v>1037</v>
      </c>
      <c r="B3694" s="4">
        <v>45138</v>
      </c>
      <c r="C3694" s="3" t="s">
        <v>1136</v>
      </c>
      <c r="D3694" s="3" t="s">
        <v>1524</v>
      </c>
      <c r="E3694" s="3" t="s">
        <v>1525</v>
      </c>
      <c r="F3694" s="3">
        <v>0</v>
      </c>
      <c r="G3694" s="3">
        <v>171178.44</v>
      </c>
    </row>
    <row r="3695" spans="1:7" x14ac:dyDescent="0.2">
      <c r="A3695" s="3" t="s">
        <v>1037</v>
      </c>
      <c r="B3695" s="4">
        <v>45138</v>
      </c>
      <c r="C3695" s="3" t="s">
        <v>1136</v>
      </c>
      <c r="D3695" s="3" t="s">
        <v>1526</v>
      </c>
      <c r="E3695" s="3" t="s">
        <v>1527</v>
      </c>
      <c r="F3695" s="3">
        <v>61865.22</v>
      </c>
      <c r="G3695" s="3">
        <v>1280913.05</v>
      </c>
    </row>
    <row r="3696" spans="1:7" x14ac:dyDescent="0.2">
      <c r="A3696" s="3" t="s">
        <v>1042</v>
      </c>
      <c r="B3696" s="4">
        <v>45138</v>
      </c>
      <c r="C3696" s="3" t="s">
        <v>1136</v>
      </c>
      <c r="D3696" s="3" t="s">
        <v>1608</v>
      </c>
      <c r="E3696" s="3" t="s">
        <v>1657</v>
      </c>
      <c r="F3696" s="3">
        <v>6212.85</v>
      </c>
      <c r="G3696" s="3">
        <v>6212.85</v>
      </c>
    </row>
    <row r="3697" spans="1:7" x14ac:dyDescent="0.2">
      <c r="A3697" s="3" t="s">
        <v>1037</v>
      </c>
      <c r="B3697" s="4">
        <v>45138</v>
      </c>
      <c r="C3697" s="3" t="s">
        <v>1136</v>
      </c>
      <c r="D3697" s="3" t="s">
        <v>1627</v>
      </c>
      <c r="E3697" s="3" t="s">
        <v>1628</v>
      </c>
      <c r="F3697" s="3">
        <v>0</v>
      </c>
      <c r="G3697" s="3">
        <v>250</v>
      </c>
    </row>
    <row r="3698" spans="1:7" x14ac:dyDescent="0.2">
      <c r="A3698" s="3" t="s">
        <v>1037</v>
      </c>
      <c r="B3698" s="4">
        <v>45138</v>
      </c>
      <c r="C3698" s="3" t="s">
        <v>1136</v>
      </c>
      <c r="D3698" s="3" t="s">
        <v>1646</v>
      </c>
      <c r="E3698" s="3" t="s">
        <v>1647</v>
      </c>
      <c r="F3698" s="3">
        <v>0</v>
      </c>
      <c r="G3698" s="3">
        <v>31600</v>
      </c>
    </row>
    <row r="3699" spans="1:7" x14ac:dyDescent="0.2">
      <c r="A3699" s="3" t="s">
        <v>1040</v>
      </c>
      <c r="B3699" s="4">
        <v>45138</v>
      </c>
      <c r="C3699" s="3" t="s">
        <v>1136</v>
      </c>
      <c r="D3699" s="3" t="s">
        <v>1629</v>
      </c>
      <c r="E3699" s="3" t="s">
        <v>1630</v>
      </c>
      <c r="F3699" s="3">
        <v>0</v>
      </c>
      <c r="G3699" s="3">
        <v>286.95999999999998</v>
      </c>
    </row>
    <row r="3700" spans="1:7" x14ac:dyDescent="0.2">
      <c r="A3700" s="3" t="s">
        <v>1040</v>
      </c>
      <c r="B3700" s="4">
        <v>45138</v>
      </c>
      <c r="C3700" s="3" t="s">
        <v>1136</v>
      </c>
      <c r="D3700" s="3" t="s">
        <v>1648</v>
      </c>
      <c r="E3700" s="3" t="s">
        <v>1649</v>
      </c>
      <c r="F3700" s="3">
        <v>0</v>
      </c>
      <c r="G3700" s="3">
        <v>86.96</v>
      </c>
    </row>
    <row r="3701" spans="1:7" x14ac:dyDescent="0.2">
      <c r="A3701" s="3" t="s">
        <v>1040</v>
      </c>
      <c r="B3701" s="4">
        <v>45138</v>
      </c>
      <c r="C3701" s="3" t="s">
        <v>1136</v>
      </c>
      <c r="D3701" s="3" t="s">
        <v>1637</v>
      </c>
      <c r="E3701" s="3" t="s">
        <v>1638</v>
      </c>
      <c r="F3701" s="3">
        <v>-19.48</v>
      </c>
      <c r="G3701" s="3">
        <v>23423.97</v>
      </c>
    </row>
    <row r="3702" spans="1:7" x14ac:dyDescent="0.2">
      <c r="A3702" s="3" t="s">
        <v>1040</v>
      </c>
      <c r="B3702" s="4">
        <v>45138</v>
      </c>
      <c r="C3702" s="3" t="s">
        <v>1136</v>
      </c>
      <c r="D3702" s="3" t="s">
        <v>1650</v>
      </c>
      <c r="E3702" s="3" t="s">
        <v>1651</v>
      </c>
      <c r="F3702" s="3">
        <v>11607.87</v>
      </c>
      <c r="G3702" s="3">
        <v>41620.910000000003</v>
      </c>
    </row>
    <row r="3703" spans="1:7" x14ac:dyDescent="0.2">
      <c r="A3703" s="3" t="s">
        <v>1040</v>
      </c>
      <c r="B3703" s="4">
        <v>45138</v>
      </c>
      <c r="C3703" s="3" t="s">
        <v>1136</v>
      </c>
      <c r="D3703" s="3" t="s">
        <v>1249</v>
      </c>
      <c r="E3703" s="3" t="s">
        <v>1250</v>
      </c>
      <c r="F3703" s="3">
        <v>12386.25</v>
      </c>
      <c r="G3703" s="3">
        <v>249930.65</v>
      </c>
    </row>
    <row r="3704" spans="1:7" x14ac:dyDescent="0.2">
      <c r="A3704" s="3" t="s">
        <v>1040</v>
      </c>
      <c r="B3704" s="4">
        <v>45138</v>
      </c>
      <c r="C3704" s="3" t="s">
        <v>1136</v>
      </c>
      <c r="D3704" s="3" t="s">
        <v>1251</v>
      </c>
      <c r="E3704" s="3" t="s">
        <v>1252</v>
      </c>
      <c r="F3704" s="3">
        <v>115757.06</v>
      </c>
      <c r="G3704" s="3">
        <v>147003.59</v>
      </c>
    </row>
    <row r="3705" spans="1:7" x14ac:dyDescent="0.2">
      <c r="A3705" s="3" t="s">
        <v>1040</v>
      </c>
      <c r="B3705" s="4">
        <v>45138</v>
      </c>
      <c r="C3705" s="3" t="s">
        <v>1136</v>
      </c>
      <c r="D3705" s="3" t="s">
        <v>1253</v>
      </c>
      <c r="E3705" s="3" t="s">
        <v>1254</v>
      </c>
      <c r="F3705" s="3">
        <v>0</v>
      </c>
      <c r="G3705" s="3">
        <v>2719.43</v>
      </c>
    </row>
    <row r="3706" spans="1:7" x14ac:dyDescent="0.2">
      <c r="A3706" s="3" t="s">
        <v>1040</v>
      </c>
      <c r="B3706" s="4">
        <v>45138</v>
      </c>
      <c r="C3706" s="3" t="s">
        <v>1136</v>
      </c>
      <c r="D3706" s="3" t="s">
        <v>1269</v>
      </c>
      <c r="E3706" s="3" t="s">
        <v>1270</v>
      </c>
      <c r="F3706" s="3">
        <v>0</v>
      </c>
      <c r="G3706" s="3">
        <v>760.87</v>
      </c>
    </row>
    <row r="3707" spans="1:7" x14ac:dyDescent="0.2">
      <c r="A3707" s="3" t="s">
        <v>1040</v>
      </c>
      <c r="B3707" s="4">
        <v>45138</v>
      </c>
      <c r="C3707" s="3" t="s">
        <v>1136</v>
      </c>
      <c r="D3707" s="3" t="s">
        <v>1273</v>
      </c>
      <c r="E3707" s="3" t="s">
        <v>1274</v>
      </c>
      <c r="F3707" s="3">
        <v>25461.52</v>
      </c>
      <c r="G3707" s="3">
        <v>25461.52</v>
      </c>
    </row>
    <row r="3708" spans="1:7" x14ac:dyDescent="0.2">
      <c r="A3708" s="3" t="s">
        <v>1040</v>
      </c>
      <c r="B3708" s="4">
        <v>45138</v>
      </c>
      <c r="C3708" s="3" t="s">
        <v>1136</v>
      </c>
      <c r="D3708" s="3" t="s">
        <v>1658</v>
      </c>
      <c r="E3708" s="3" t="s">
        <v>1659</v>
      </c>
      <c r="F3708" s="3">
        <v>468.7</v>
      </c>
      <c r="G3708" s="3">
        <v>468.7</v>
      </c>
    </row>
    <row r="3709" spans="1:7" x14ac:dyDescent="0.2">
      <c r="A3709" s="3" t="s">
        <v>1040</v>
      </c>
      <c r="B3709" s="4">
        <v>45138</v>
      </c>
      <c r="C3709" s="3" t="s">
        <v>1136</v>
      </c>
      <c r="D3709" s="3" t="s">
        <v>1283</v>
      </c>
      <c r="E3709" s="3" t="s">
        <v>1284</v>
      </c>
      <c r="F3709" s="3">
        <v>0</v>
      </c>
      <c r="G3709" s="3">
        <v>1129.57</v>
      </c>
    </row>
    <row r="3710" spans="1:7" x14ac:dyDescent="0.2">
      <c r="A3710" s="3" t="s">
        <v>1040</v>
      </c>
      <c r="B3710" s="4">
        <v>45138</v>
      </c>
      <c r="C3710" s="3" t="s">
        <v>1136</v>
      </c>
      <c r="D3710" s="3" t="s">
        <v>1418</v>
      </c>
      <c r="E3710" s="3" t="s">
        <v>1419</v>
      </c>
      <c r="F3710" s="3">
        <v>75191</v>
      </c>
      <c r="G3710" s="3">
        <v>1414785.59</v>
      </c>
    </row>
    <row r="3711" spans="1:7" x14ac:dyDescent="0.2">
      <c r="A3711" s="3" t="s">
        <v>1040</v>
      </c>
      <c r="B3711" s="4">
        <v>45138</v>
      </c>
      <c r="C3711" s="3" t="s">
        <v>1136</v>
      </c>
      <c r="D3711" s="3" t="s">
        <v>1420</v>
      </c>
      <c r="E3711" s="3" t="s">
        <v>1421</v>
      </c>
      <c r="F3711" s="3">
        <v>79865.240000000005</v>
      </c>
      <c r="G3711" s="3">
        <v>282519.63</v>
      </c>
    </row>
    <row r="3712" spans="1:7" x14ac:dyDescent="0.2">
      <c r="A3712" s="3" t="s">
        <v>1040</v>
      </c>
      <c r="B3712" s="4">
        <v>45138</v>
      </c>
      <c r="C3712" s="3" t="s">
        <v>1136</v>
      </c>
      <c r="D3712" s="3" t="s">
        <v>1422</v>
      </c>
      <c r="E3712" s="3" t="s">
        <v>1423</v>
      </c>
      <c r="F3712" s="3">
        <v>0</v>
      </c>
      <c r="G3712" s="3">
        <v>694.78</v>
      </c>
    </row>
    <row r="3713" spans="1:7" x14ac:dyDescent="0.2">
      <c r="A3713" s="3" t="s">
        <v>1040</v>
      </c>
      <c r="B3713" s="4">
        <v>45138</v>
      </c>
      <c r="C3713" s="3" t="s">
        <v>1136</v>
      </c>
      <c r="D3713" s="3" t="s">
        <v>1436</v>
      </c>
      <c r="E3713" s="3" t="s">
        <v>1437</v>
      </c>
      <c r="F3713" s="3">
        <v>1483.14</v>
      </c>
      <c r="G3713" s="3">
        <v>6492.72</v>
      </c>
    </row>
    <row r="3714" spans="1:7" x14ac:dyDescent="0.2">
      <c r="A3714" s="3" t="s">
        <v>1040</v>
      </c>
      <c r="B3714" s="4">
        <v>45138</v>
      </c>
      <c r="C3714" s="3" t="s">
        <v>1136</v>
      </c>
      <c r="D3714" s="3" t="s">
        <v>1588</v>
      </c>
      <c r="E3714" s="3" t="s">
        <v>1589</v>
      </c>
      <c r="F3714" s="3">
        <v>107.39</v>
      </c>
      <c r="G3714" s="3">
        <v>11238.24</v>
      </c>
    </row>
    <row r="3715" spans="1:7" x14ac:dyDescent="0.2">
      <c r="A3715" s="3" t="s">
        <v>1040</v>
      </c>
      <c r="B3715" s="4">
        <v>45138</v>
      </c>
      <c r="C3715" s="3" t="s">
        <v>1136</v>
      </c>
      <c r="D3715" s="3" t="s">
        <v>1510</v>
      </c>
      <c r="E3715" s="3" t="s">
        <v>1511</v>
      </c>
      <c r="F3715" s="3">
        <v>3233584.29</v>
      </c>
      <c r="G3715" s="3">
        <v>15388639.27</v>
      </c>
    </row>
    <row r="3716" spans="1:7" x14ac:dyDescent="0.2">
      <c r="A3716" s="3" t="s">
        <v>1040</v>
      </c>
      <c r="B3716" s="4">
        <v>45138</v>
      </c>
      <c r="C3716" s="3" t="s">
        <v>1136</v>
      </c>
      <c r="D3716" s="3" t="s">
        <v>1495</v>
      </c>
      <c r="E3716" s="3" t="s">
        <v>1496</v>
      </c>
      <c r="F3716" s="3">
        <v>24793.88</v>
      </c>
      <c r="G3716" s="3">
        <v>489055.96</v>
      </c>
    </row>
    <row r="3717" spans="1:7" x14ac:dyDescent="0.2">
      <c r="A3717" s="3" t="s">
        <v>1040</v>
      </c>
      <c r="B3717" s="4">
        <v>45138</v>
      </c>
      <c r="C3717" s="3" t="s">
        <v>1136</v>
      </c>
      <c r="D3717" s="3" t="s">
        <v>1528</v>
      </c>
      <c r="E3717" s="3" t="s">
        <v>1529</v>
      </c>
      <c r="F3717" s="3">
        <v>0</v>
      </c>
      <c r="G3717" s="3">
        <v>17292.48</v>
      </c>
    </row>
    <row r="3718" spans="1:7" x14ac:dyDescent="0.2">
      <c r="A3718" s="3" t="s">
        <v>1040</v>
      </c>
      <c r="B3718" s="4">
        <v>45138</v>
      </c>
      <c r="C3718" s="3" t="s">
        <v>1178</v>
      </c>
      <c r="D3718" s="3" t="s">
        <v>1477</v>
      </c>
      <c r="E3718" s="3" t="s">
        <v>1478</v>
      </c>
      <c r="F3718" s="3">
        <v>-99.6</v>
      </c>
      <c r="G3718" s="3">
        <v>-504.91</v>
      </c>
    </row>
    <row r="3719" spans="1:7" x14ac:dyDescent="0.2">
      <c r="A3719" s="3" t="s">
        <v>1040</v>
      </c>
      <c r="B3719" s="4">
        <v>45138</v>
      </c>
      <c r="C3719" s="3" t="s">
        <v>1178</v>
      </c>
      <c r="D3719" s="3" t="s">
        <v>1291</v>
      </c>
      <c r="E3719" s="3" t="s">
        <v>1292</v>
      </c>
      <c r="F3719" s="3">
        <v>-4.0199999999999996</v>
      </c>
      <c r="G3719" s="3">
        <v>-22.05</v>
      </c>
    </row>
    <row r="3720" spans="1:7" x14ac:dyDescent="0.2">
      <c r="A3720" s="3" t="s">
        <v>1037</v>
      </c>
      <c r="B3720" s="4">
        <v>45138</v>
      </c>
      <c r="C3720" s="3" t="s">
        <v>1178</v>
      </c>
      <c r="D3720" s="3" t="s">
        <v>1217</v>
      </c>
      <c r="E3720" s="3" t="s">
        <v>1218</v>
      </c>
      <c r="F3720" s="3">
        <v>-259590.93</v>
      </c>
      <c r="G3720" s="3">
        <v>-1206534.54</v>
      </c>
    </row>
    <row r="3721" spans="1:7" x14ac:dyDescent="0.2">
      <c r="A3721" s="3" t="s">
        <v>1037</v>
      </c>
      <c r="B3721" s="4">
        <v>45138</v>
      </c>
      <c r="C3721" s="3" t="s">
        <v>1136</v>
      </c>
      <c r="D3721" s="3" t="s">
        <v>1660</v>
      </c>
      <c r="E3721" s="3" t="s">
        <v>1117</v>
      </c>
      <c r="F3721" s="3">
        <v>13404.96</v>
      </c>
      <c r="G3721" s="3">
        <v>13404.96</v>
      </c>
    </row>
    <row r="3722" spans="1:7" x14ac:dyDescent="0.2">
      <c r="A3722" s="3" t="s">
        <v>1037</v>
      </c>
      <c r="B3722" s="4">
        <v>45138</v>
      </c>
      <c r="C3722" s="3" t="s">
        <v>1136</v>
      </c>
      <c r="D3722" s="3" t="s">
        <v>1194</v>
      </c>
      <c r="E3722" s="3" t="s">
        <v>1094</v>
      </c>
      <c r="F3722" s="3">
        <v>3050</v>
      </c>
      <c r="G3722" s="3">
        <v>3050</v>
      </c>
    </row>
    <row r="3723" spans="1:7" x14ac:dyDescent="0.2">
      <c r="A3723" s="3" t="s">
        <v>1040</v>
      </c>
      <c r="B3723" s="4">
        <v>45138</v>
      </c>
      <c r="C3723" s="3" t="s">
        <v>1136</v>
      </c>
      <c r="D3723" s="3" t="s">
        <v>1293</v>
      </c>
      <c r="E3723" s="3" t="s">
        <v>1041</v>
      </c>
      <c r="F3723" s="3">
        <v>700</v>
      </c>
      <c r="G3723" s="3">
        <v>1280</v>
      </c>
    </row>
    <row r="3724" spans="1:7" x14ac:dyDescent="0.2">
      <c r="A3724" s="3" t="s">
        <v>1040</v>
      </c>
      <c r="B3724" s="4">
        <v>45138</v>
      </c>
      <c r="C3724" s="3" t="s">
        <v>1136</v>
      </c>
      <c r="D3724" s="3" t="s">
        <v>1294</v>
      </c>
      <c r="E3724" s="3" t="s">
        <v>1056</v>
      </c>
      <c r="F3724" s="3">
        <v>0</v>
      </c>
      <c r="G3724" s="3">
        <v>11170</v>
      </c>
    </row>
    <row r="3725" spans="1:7" x14ac:dyDescent="0.2">
      <c r="A3725" s="3" t="s">
        <v>1040</v>
      </c>
      <c r="B3725" s="4">
        <v>45138</v>
      </c>
      <c r="C3725" s="3" t="s">
        <v>1136</v>
      </c>
      <c r="D3725" s="3" t="s">
        <v>1137</v>
      </c>
      <c r="E3725" s="3" t="s">
        <v>1047</v>
      </c>
      <c r="F3725" s="3">
        <v>3450</v>
      </c>
      <c r="G3725" s="3">
        <v>4650</v>
      </c>
    </row>
    <row r="3726" spans="1:7" x14ac:dyDescent="0.2">
      <c r="A3726" s="3" t="s">
        <v>1037</v>
      </c>
      <c r="B3726" s="4">
        <v>45138</v>
      </c>
      <c r="C3726" s="3" t="s">
        <v>1136</v>
      </c>
      <c r="D3726" s="3" t="s">
        <v>1137</v>
      </c>
      <c r="E3726" s="3" t="s">
        <v>1047</v>
      </c>
      <c r="F3726" s="3">
        <v>26226.57</v>
      </c>
      <c r="G3726" s="3">
        <v>163902.49</v>
      </c>
    </row>
    <row r="3727" spans="1:7" x14ac:dyDescent="0.2">
      <c r="A3727" s="3" t="s">
        <v>1042</v>
      </c>
      <c r="B3727" s="4">
        <v>45138</v>
      </c>
      <c r="C3727" s="3" t="s">
        <v>1136</v>
      </c>
      <c r="D3727" s="3" t="s">
        <v>1137</v>
      </c>
      <c r="E3727" s="3" t="s">
        <v>1047</v>
      </c>
      <c r="F3727" s="3">
        <v>7705</v>
      </c>
      <c r="G3727" s="3">
        <v>41176.47</v>
      </c>
    </row>
    <row r="3728" spans="1:7" x14ac:dyDescent="0.2">
      <c r="A3728" s="3" t="s">
        <v>1037</v>
      </c>
      <c r="B3728" s="4">
        <v>45138</v>
      </c>
      <c r="C3728" s="3" t="s">
        <v>1136</v>
      </c>
      <c r="D3728" s="3" t="s">
        <v>1229</v>
      </c>
      <c r="E3728" s="3" t="s">
        <v>1113</v>
      </c>
      <c r="F3728" s="3">
        <v>0</v>
      </c>
      <c r="G3728" s="3">
        <v>12480</v>
      </c>
    </row>
    <row r="3729" spans="1:7" x14ac:dyDescent="0.2">
      <c r="A3729" s="3" t="s">
        <v>1040</v>
      </c>
      <c r="B3729" s="4">
        <v>45138</v>
      </c>
      <c r="C3729" s="3" t="s">
        <v>1136</v>
      </c>
      <c r="D3729" s="3" t="s">
        <v>1616</v>
      </c>
      <c r="E3729" s="3" t="s">
        <v>1052</v>
      </c>
      <c r="F3729" s="3">
        <v>0</v>
      </c>
      <c r="G3729" s="3">
        <v>295</v>
      </c>
    </row>
    <row r="3730" spans="1:7" x14ac:dyDescent="0.2">
      <c r="A3730" s="3" t="s">
        <v>1042</v>
      </c>
      <c r="B3730" s="4">
        <v>45138</v>
      </c>
      <c r="C3730" s="3" t="s">
        <v>1136</v>
      </c>
      <c r="D3730" s="3" t="s">
        <v>1617</v>
      </c>
      <c r="E3730" s="3" t="s">
        <v>1085</v>
      </c>
      <c r="F3730" s="3">
        <v>4602</v>
      </c>
      <c r="G3730" s="3">
        <v>4602</v>
      </c>
    </row>
    <row r="3731" spans="1:7" x14ac:dyDescent="0.2">
      <c r="A3731" s="3" t="s">
        <v>1040</v>
      </c>
      <c r="B3731" s="4">
        <v>45138</v>
      </c>
      <c r="C3731" s="3" t="s">
        <v>1136</v>
      </c>
      <c r="D3731" s="3" t="s">
        <v>1307</v>
      </c>
      <c r="E3731" s="3" t="s">
        <v>1055</v>
      </c>
      <c r="F3731" s="3">
        <v>0</v>
      </c>
      <c r="G3731" s="3">
        <v>1597</v>
      </c>
    </row>
    <row r="3732" spans="1:7" x14ac:dyDescent="0.2">
      <c r="A3732" s="3" t="s">
        <v>1040</v>
      </c>
      <c r="B3732" s="4">
        <v>45138</v>
      </c>
      <c r="C3732" s="3" t="s">
        <v>1136</v>
      </c>
      <c r="D3732" s="3" t="s">
        <v>1163</v>
      </c>
      <c r="E3732" s="3" t="s">
        <v>1053</v>
      </c>
      <c r="F3732" s="3">
        <v>1918.65</v>
      </c>
      <c r="G3732" s="3">
        <v>9318.74</v>
      </c>
    </row>
    <row r="3733" spans="1:7" x14ac:dyDescent="0.2">
      <c r="A3733" s="3" t="s">
        <v>1037</v>
      </c>
      <c r="B3733" s="4">
        <v>45138</v>
      </c>
      <c r="C3733" s="3" t="s">
        <v>1136</v>
      </c>
      <c r="D3733" s="3" t="s">
        <v>1163</v>
      </c>
      <c r="E3733" s="3" t="s">
        <v>1053</v>
      </c>
      <c r="F3733" s="3">
        <v>644.16999999999996</v>
      </c>
      <c r="G3733" s="3">
        <v>2567.6799999999998</v>
      </c>
    </row>
    <row r="3734" spans="1:7" x14ac:dyDescent="0.2">
      <c r="A3734" s="3" t="s">
        <v>1040</v>
      </c>
      <c r="B3734" s="4">
        <v>45138</v>
      </c>
      <c r="C3734" s="3" t="s">
        <v>1136</v>
      </c>
      <c r="D3734" s="3" t="s">
        <v>1308</v>
      </c>
      <c r="E3734" s="3" t="s">
        <v>1109</v>
      </c>
      <c r="F3734" s="3">
        <v>78.239999999999995</v>
      </c>
      <c r="G3734" s="3">
        <v>511.89</v>
      </c>
    </row>
    <row r="3735" spans="1:7" x14ac:dyDescent="0.2">
      <c r="A3735" s="3" t="s">
        <v>1040</v>
      </c>
      <c r="B3735" s="4">
        <v>45138</v>
      </c>
      <c r="C3735" s="3" t="s">
        <v>1136</v>
      </c>
      <c r="D3735" s="3" t="s">
        <v>1310</v>
      </c>
      <c r="E3735" s="3" t="s">
        <v>1048</v>
      </c>
      <c r="F3735" s="3">
        <v>749</v>
      </c>
      <c r="G3735" s="3">
        <v>4352.6499999999996</v>
      </c>
    </row>
    <row r="3736" spans="1:7" x14ac:dyDescent="0.2">
      <c r="A3736" s="3" t="s">
        <v>1040</v>
      </c>
      <c r="B3736" s="4">
        <v>45138</v>
      </c>
      <c r="C3736" s="3" t="s">
        <v>1136</v>
      </c>
      <c r="D3736" s="3" t="s">
        <v>1472</v>
      </c>
      <c r="E3736" s="3" t="s">
        <v>1110</v>
      </c>
      <c r="F3736" s="3">
        <v>3130</v>
      </c>
      <c r="G3736" s="3">
        <v>18199</v>
      </c>
    </row>
    <row r="3737" spans="1:7" x14ac:dyDescent="0.2">
      <c r="A3737" s="3" t="s">
        <v>1037</v>
      </c>
      <c r="B3737" s="4">
        <v>45138</v>
      </c>
      <c r="C3737" s="3" t="s">
        <v>1136</v>
      </c>
      <c r="D3737" s="3" t="s">
        <v>1219</v>
      </c>
      <c r="E3737" s="3" t="s">
        <v>1063</v>
      </c>
      <c r="F3737" s="3">
        <v>121658</v>
      </c>
      <c r="G3737" s="3">
        <v>572500.56999999995</v>
      </c>
    </row>
    <row r="3738" spans="1:7" x14ac:dyDescent="0.2">
      <c r="A3738" s="3" t="s">
        <v>1040</v>
      </c>
      <c r="B3738" s="4">
        <v>45138</v>
      </c>
      <c r="C3738" s="3" t="s">
        <v>1136</v>
      </c>
      <c r="D3738" s="3" t="s">
        <v>1316</v>
      </c>
      <c r="E3738" s="3" t="s">
        <v>1063</v>
      </c>
      <c r="F3738" s="3">
        <v>119527</v>
      </c>
      <c r="G3738" s="3">
        <v>613049.69999999995</v>
      </c>
    </row>
    <row r="3739" spans="1:7" x14ac:dyDescent="0.2">
      <c r="A3739" s="3" t="s">
        <v>1037</v>
      </c>
      <c r="B3739" s="4">
        <v>45138</v>
      </c>
      <c r="C3739" s="3" t="s">
        <v>1136</v>
      </c>
      <c r="D3739" s="3" t="s">
        <v>1220</v>
      </c>
      <c r="E3739" s="3" t="s">
        <v>1088</v>
      </c>
      <c r="F3739" s="3">
        <v>0</v>
      </c>
      <c r="G3739" s="3">
        <v>12200</v>
      </c>
    </row>
    <row r="3740" spans="1:7" x14ac:dyDescent="0.2">
      <c r="A3740" s="3" t="s">
        <v>1042</v>
      </c>
      <c r="B3740" s="4">
        <v>45138</v>
      </c>
      <c r="C3740" s="3" t="s">
        <v>1136</v>
      </c>
      <c r="D3740" s="3" t="s">
        <v>1220</v>
      </c>
      <c r="E3740" s="3" t="s">
        <v>1088</v>
      </c>
      <c r="F3740" s="3">
        <v>7250</v>
      </c>
      <c r="G3740" s="3">
        <v>14500</v>
      </c>
    </row>
    <row r="3741" spans="1:7" x14ac:dyDescent="0.2">
      <c r="A3741" s="3" t="s">
        <v>1040</v>
      </c>
      <c r="B3741" s="4">
        <v>45138</v>
      </c>
      <c r="C3741" s="3" t="s">
        <v>1136</v>
      </c>
      <c r="D3741" s="3" t="s">
        <v>1317</v>
      </c>
      <c r="E3741" s="3" t="s">
        <v>1057</v>
      </c>
      <c r="F3741" s="3">
        <v>0</v>
      </c>
      <c r="G3741" s="3">
        <v>86.09</v>
      </c>
    </row>
    <row r="3742" spans="1:7" x14ac:dyDescent="0.2">
      <c r="A3742" s="3" t="s">
        <v>1040</v>
      </c>
      <c r="B3742" s="4">
        <v>45138</v>
      </c>
      <c r="C3742" s="3" t="s">
        <v>1136</v>
      </c>
      <c r="D3742" s="3" t="s">
        <v>1318</v>
      </c>
      <c r="E3742" s="3" t="s">
        <v>1083</v>
      </c>
      <c r="F3742" s="3">
        <v>3323.92</v>
      </c>
      <c r="G3742" s="3">
        <v>16619.5</v>
      </c>
    </row>
    <row r="3743" spans="1:7" x14ac:dyDescent="0.2">
      <c r="A3743" s="3" t="s">
        <v>1040</v>
      </c>
      <c r="B3743" s="4">
        <v>45138</v>
      </c>
      <c r="C3743" s="3" t="s">
        <v>1136</v>
      </c>
      <c r="D3743" s="3" t="s">
        <v>1319</v>
      </c>
      <c r="E3743" s="3" t="s">
        <v>1064</v>
      </c>
      <c r="F3743" s="3">
        <v>1188.71</v>
      </c>
      <c r="G3743" s="3">
        <v>3952.77</v>
      </c>
    </row>
    <row r="3744" spans="1:7" x14ac:dyDescent="0.2">
      <c r="A3744" s="3" t="s">
        <v>1040</v>
      </c>
      <c r="B3744" s="4">
        <v>45138</v>
      </c>
      <c r="C3744" s="3" t="s">
        <v>1136</v>
      </c>
      <c r="D3744" s="3" t="s">
        <v>1442</v>
      </c>
      <c r="E3744" s="3" t="s">
        <v>1082</v>
      </c>
      <c r="F3744" s="3">
        <v>547.69000000000005</v>
      </c>
      <c r="G3744" s="3">
        <v>2738.39</v>
      </c>
    </row>
    <row r="3745" spans="1:7" x14ac:dyDescent="0.2">
      <c r="A3745" s="3" t="s">
        <v>1037</v>
      </c>
      <c r="B3745" s="4">
        <v>45138</v>
      </c>
      <c r="C3745" s="3" t="s">
        <v>1136</v>
      </c>
      <c r="D3745" s="3" t="s">
        <v>1197</v>
      </c>
      <c r="E3745" s="3" t="s">
        <v>1104</v>
      </c>
      <c r="F3745" s="3">
        <v>0</v>
      </c>
      <c r="G3745" s="3">
        <v>11263.46</v>
      </c>
    </row>
    <row r="3746" spans="1:7" x14ac:dyDescent="0.2">
      <c r="A3746" s="3" t="s">
        <v>1040</v>
      </c>
      <c r="B3746" s="4">
        <v>45138</v>
      </c>
      <c r="C3746" s="3" t="s">
        <v>1136</v>
      </c>
      <c r="D3746" s="3" t="s">
        <v>1197</v>
      </c>
      <c r="E3746" s="3" t="s">
        <v>1074</v>
      </c>
      <c r="F3746" s="3">
        <v>7214.2</v>
      </c>
      <c r="G3746" s="3">
        <v>32459.66</v>
      </c>
    </row>
    <row r="3747" spans="1:7" x14ac:dyDescent="0.2">
      <c r="A3747" s="3" t="s">
        <v>1037</v>
      </c>
      <c r="B3747" s="4">
        <v>45138</v>
      </c>
      <c r="C3747" s="3" t="s">
        <v>1136</v>
      </c>
      <c r="D3747" s="3" t="s">
        <v>1198</v>
      </c>
      <c r="E3747" s="3" t="s">
        <v>1077</v>
      </c>
      <c r="F3747" s="3">
        <v>0</v>
      </c>
      <c r="G3747" s="3">
        <v>43879.43</v>
      </c>
    </row>
    <row r="3748" spans="1:7" x14ac:dyDescent="0.2">
      <c r="A3748" s="3" t="s">
        <v>1037</v>
      </c>
      <c r="B3748" s="4">
        <v>45138</v>
      </c>
      <c r="C3748" s="3" t="s">
        <v>1136</v>
      </c>
      <c r="D3748" s="3" t="s">
        <v>1532</v>
      </c>
      <c r="E3748" s="3" t="s">
        <v>1069</v>
      </c>
      <c r="F3748" s="3">
        <v>0</v>
      </c>
      <c r="G3748" s="3">
        <v>10690.2</v>
      </c>
    </row>
    <row r="3749" spans="1:7" x14ac:dyDescent="0.2">
      <c r="A3749" s="3" t="s">
        <v>1037</v>
      </c>
      <c r="B3749" s="4">
        <v>45138</v>
      </c>
      <c r="C3749" s="3" t="s">
        <v>1136</v>
      </c>
      <c r="D3749" s="3" t="s">
        <v>1164</v>
      </c>
      <c r="E3749" s="3" t="s">
        <v>1099</v>
      </c>
      <c r="F3749" s="3">
        <v>0</v>
      </c>
      <c r="G3749" s="3">
        <v>39.47</v>
      </c>
    </row>
    <row r="3750" spans="1:7" x14ac:dyDescent="0.2">
      <c r="A3750" s="3" t="s">
        <v>1037</v>
      </c>
      <c r="B3750" s="4">
        <v>45138</v>
      </c>
      <c r="C3750" s="3" t="s">
        <v>1136</v>
      </c>
      <c r="D3750" s="3" t="s">
        <v>1631</v>
      </c>
      <c r="E3750" s="3" t="s">
        <v>1050</v>
      </c>
      <c r="F3750" s="3">
        <v>0</v>
      </c>
      <c r="G3750" s="3">
        <v>199.99</v>
      </c>
    </row>
    <row r="3751" spans="1:7" x14ac:dyDescent="0.2">
      <c r="A3751" s="3" t="s">
        <v>1037</v>
      </c>
      <c r="B3751" s="4">
        <v>45138</v>
      </c>
      <c r="C3751" s="3" t="s">
        <v>1136</v>
      </c>
      <c r="D3751" s="3" t="s">
        <v>1512</v>
      </c>
      <c r="E3751" s="3" t="s">
        <v>1127</v>
      </c>
      <c r="F3751" s="3">
        <v>10459.969999999999</v>
      </c>
      <c r="G3751" s="3">
        <v>37375.86</v>
      </c>
    </row>
    <row r="3752" spans="1:7" x14ac:dyDescent="0.2">
      <c r="A3752" s="3" t="s">
        <v>1040</v>
      </c>
      <c r="B3752" s="4">
        <v>45138</v>
      </c>
      <c r="C3752" s="3" t="s">
        <v>1136</v>
      </c>
      <c r="D3752" s="3" t="s">
        <v>1322</v>
      </c>
      <c r="E3752" s="3" t="s">
        <v>1046</v>
      </c>
      <c r="F3752" s="3">
        <v>2063.15</v>
      </c>
      <c r="G3752" s="3">
        <v>9887.42</v>
      </c>
    </row>
    <row r="3753" spans="1:7" x14ac:dyDescent="0.2">
      <c r="A3753" s="3" t="s">
        <v>1037</v>
      </c>
      <c r="B3753" s="4">
        <v>45138</v>
      </c>
      <c r="C3753" s="3" t="s">
        <v>1136</v>
      </c>
      <c r="D3753" s="3" t="s">
        <v>1424</v>
      </c>
      <c r="E3753" s="3" t="s">
        <v>1425</v>
      </c>
      <c r="F3753" s="3">
        <v>0</v>
      </c>
      <c r="G3753" s="3">
        <v>-533.79999999999995</v>
      </c>
    </row>
    <row r="3754" spans="1:7" x14ac:dyDescent="0.2">
      <c r="A3754" s="3" t="s">
        <v>1037</v>
      </c>
      <c r="B3754" s="4">
        <v>45138</v>
      </c>
      <c r="C3754" s="3" t="s">
        <v>1136</v>
      </c>
      <c r="D3754" s="3" t="s">
        <v>1533</v>
      </c>
      <c r="E3754" s="3" t="s">
        <v>1534</v>
      </c>
      <c r="F3754" s="3">
        <v>15410.95</v>
      </c>
      <c r="G3754" s="3">
        <v>167246.26</v>
      </c>
    </row>
    <row r="3755" spans="1:7" x14ac:dyDescent="0.2">
      <c r="A3755" s="3" t="s">
        <v>1037</v>
      </c>
      <c r="B3755" s="4">
        <v>45138</v>
      </c>
      <c r="C3755" s="3" t="s">
        <v>1136</v>
      </c>
      <c r="D3755" s="3" t="s">
        <v>1535</v>
      </c>
      <c r="E3755" s="3" t="s">
        <v>1536</v>
      </c>
      <c r="F3755" s="3">
        <v>11041.1</v>
      </c>
      <c r="G3755" s="3">
        <v>72942.48</v>
      </c>
    </row>
    <row r="3756" spans="1:7" x14ac:dyDescent="0.2">
      <c r="A3756" s="3" t="s">
        <v>1037</v>
      </c>
      <c r="B3756" s="4">
        <v>45138</v>
      </c>
      <c r="C3756" s="3" t="s">
        <v>1136</v>
      </c>
      <c r="D3756" s="3" t="s">
        <v>1537</v>
      </c>
      <c r="E3756" s="3" t="s">
        <v>1538</v>
      </c>
      <c r="F3756" s="3">
        <v>4808.22</v>
      </c>
      <c r="G3756" s="3">
        <v>44124.67</v>
      </c>
    </row>
    <row r="3757" spans="1:7" x14ac:dyDescent="0.2">
      <c r="A3757" s="3" t="s">
        <v>1037</v>
      </c>
      <c r="B3757" s="4">
        <v>45138</v>
      </c>
      <c r="C3757" s="3" t="s">
        <v>1136</v>
      </c>
      <c r="D3757" s="3" t="s">
        <v>1576</v>
      </c>
      <c r="E3757" s="3" t="s">
        <v>1577</v>
      </c>
      <c r="F3757" s="3">
        <v>0</v>
      </c>
      <c r="G3757" s="3">
        <v>11678.33</v>
      </c>
    </row>
    <row r="3758" spans="1:7" x14ac:dyDescent="0.2">
      <c r="A3758" s="3" t="s">
        <v>1037</v>
      </c>
      <c r="B3758" s="4">
        <v>45138</v>
      </c>
      <c r="C3758" s="3" t="s">
        <v>1136</v>
      </c>
      <c r="D3758" s="3" t="s">
        <v>1595</v>
      </c>
      <c r="E3758" s="3" t="s">
        <v>1596</v>
      </c>
      <c r="F3758" s="3">
        <v>821.92</v>
      </c>
      <c r="G3758" s="3">
        <v>1252.24</v>
      </c>
    </row>
    <row r="3759" spans="1:7" x14ac:dyDescent="0.2">
      <c r="A3759" s="3" t="s">
        <v>1037</v>
      </c>
      <c r="B3759" s="4">
        <v>45138</v>
      </c>
      <c r="C3759" s="3" t="s">
        <v>1136</v>
      </c>
      <c r="D3759" s="3" t="s">
        <v>1661</v>
      </c>
      <c r="E3759" s="3" t="s">
        <v>1662</v>
      </c>
      <c r="F3759" s="3">
        <v>5515.07</v>
      </c>
      <c r="G3759" s="3">
        <v>5515.07</v>
      </c>
    </row>
    <row r="3760" spans="1:7" x14ac:dyDescent="0.2">
      <c r="A3760" s="3" t="s">
        <v>1037</v>
      </c>
      <c r="B3760" s="4">
        <v>45138</v>
      </c>
      <c r="C3760" s="3" t="s">
        <v>1136</v>
      </c>
      <c r="D3760" s="3" t="s">
        <v>1663</v>
      </c>
      <c r="E3760" s="3" t="s">
        <v>1664</v>
      </c>
      <c r="F3760" s="3">
        <v>591.78</v>
      </c>
      <c r="G3760" s="3">
        <v>591.78</v>
      </c>
    </row>
    <row r="3761" spans="1:7" x14ac:dyDescent="0.2">
      <c r="A3761" s="3" t="s">
        <v>1037</v>
      </c>
      <c r="B3761" s="4">
        <v>45138</v>
      </c>
      <c r="C3761" s="3" t="s">
        <v>1136</v>
      </c>
      <c r="D3761" s="3" t="s">
        <v>1539</v>
      </c>
      <c r="E3761" s="3" t="s">
        <v>1540</v>
      </c>
      <c r="F3761" s="3">
        <v>0</v>
      </c>
      <c r="G3761" s="3">
        <v>400367.2</v>
      </c>
    </row>
    <row r="3762" spans="1:7" x14ac:dyDescent="0.2">
      <c r="A3762" s="3" t="s">
        <v>1037</v>
      </c>
      <c r="B3762" s="4">
        <v>45138</v>
      </c>
      <c r="C3762" s="3" t="s">
        <v>1136</v>
      </c>
      <c r="D3762" s="3" t="s">
        <v>1541</v>
      </c>
      <c r="E3762" s="3" t="s">
        <v>1542</v>
      </c>
      <c r="F3762" s="3">
        <v>26630.13</v>
      </c>
      <c r="G3762" s="3">
        <v>333349.31</v>
      </c>
    </row>
    <row r="3763" spans="1:7" x14ac:dyDescent="0.2">
      <c r="A3763" s="3" t="s">
        <v>1037</v>
      </c>
      <c r="B3763" s="4">
        <v>45138</v>
      </c>
      <c r="C3763" s="3" t="s">
        <v>1136</v>
      </c>
      <c r="D3763" s="3" t="s">
        <v>1597</v>
      </c>
      <c r="E3763" s="3" t="s">
        <v>1598</v>
      </c>
      <c r="F3763" s="3">
        <v>0</v>
      </c>
      <c r="G3763" s="3">
        <v>47473.98</v>
      </c>
    </row>
    <row r="3764" spans="1:7" x14ac:dyDescent="0.2">
      <c r="A3764" s="3" t="s">
        <v>1037</v>
      </c>
      <c r="B3764" s="4">
        <v>45138</v>
      </c>
      <c r="C3764" s="3" t="s">
        <v>1136</v>
      </c>
      <c r="D3764" s="3" t="s">
        <v>1543</v>
      </c>
      <c r="E3764" s="3" t="s">
        <v>1544</v>
      </c>
      <c r="F3764" s="3">
        <v>411780.83</v>
      </c>
      <c r="G3764" s="3">
        <v>3197167.68</v>
      </c>
    </row>
    <row r="3765" spans="1:7" x14ac:dyDescent="0.2">
      <c r="A3765" s="3" t="s">
        <v>1040</v>
      </c>
      <c r="B3765" s="4">
        <v>45138</v>
      </c>
      <c r="C3765" s="3" t="s">
        <v>1136</v>
      </c>
      <c r="D3765" s="3" t="s">
        <v>1639</v>
      </c>
      <c r="E3765" s="3" t="s">
        <v>1087</v>
      </c>
      <c r="F3765" s="3">
        <v>0</v>
      </c>
      <c r="G3765" s="3">
        <v>5202.88</v>
      </c>
    </row>
    <row r="3766" spans="1:7" x14ac:dyDescent="0.2">
      <c r="A3766" s="3" t="s">
        <v>1037</v>
      </c>
      <c r="B3766" s="4">
        <v>45138</v>
      </c>
      <c r="C3766" s="3" t="s">
        <v>1136</v>
      </c>
      <c r="D3766" s="3" t="s">
        <v>1652</v>
      </c>
      <c r="E3766" s="3" t="s">
        <v>1070</v>
      </c>
      <c r="F3766" s="3">
        <v>5282.68</v>
      </c>
      <c r="G3766" s="3">
        <v>76865.83</v>
      </c>
    </row>
    <row r="3767" spans="1:7" x14ac:dyDescent="0.2">
      <c r="A3767" s="3" t="s">
        <v>1042</v>
      </c>
      <c r="B3767" s="4">
        <v>45138</v>
      </c>
      <c r="C3767" s="3" t="s">
        <v>1136</v>
      </c>
      <c r="D3767" s="3" t="s">
        <v>1517</v>
      </c>
      <c r="E3767" s="3" t="s">
        <v>1122</v>
      </c>
      <c r="F3767" s="3">
        <v>0</v>
      </c>
      <c r="G3767" s="3">
        <v>350000</v>
      </c>
    </row>
    <row r="3768" spans="1:7" x14ac:dyDescent="0.2">
      <c r="A3768" s="3" t="s">
        <v>1037</v>
      </c>
      <c r="B3768" s="4">
        <v>45138</v>
      </c>
      <c r="C3768" s="3" t="s">
        <v>1136</v>
      </c>
      <c r="D3768" s="3" t="s">
        <v>1221</v>
      </c>
      <c r="E3768" s="3" t="s">
        <v>1071</v>
      </c>
      <c r="F3768" s="3">
        <v>15190</v>
      </c>
      <c r="G3768" s="3">
        <v>44552.79</v>
      </c>
    </row>
    <row r="3769" spans="1:7" x14ac:dyDescent="0.2">
      <c r="A3769" s="3" t="s">
        <v>1040</v>
      </c>
      <c r="B3769" s="4">
        <v>45138</v>
      </c>
      <c r="C3769" s="3" t="s">
        <v>1136</v>
      </c>
      <c r="D3769" s="3" t="s">
        <v>1640</v>
      </c>
      <c r="E3769" s="3" t="s">
        <v>1065</v>
      </c>
      <c r="F3769" s="3">
        <v>0</v>
      </c>
      <c r="G3769" s="3">
        <v>362</v>
      </c>
    </row>
    <row r="3770" spans="1:7" x14ac:dyDescent="0.2">
      <c r="A3770" s="3" t="s">
        <v>1037</v>
      </c>
      <c r="B3770" s="4">
        <v>45138</v>
      </c>
      <c r="C3770" s="3" t="s">
        <v>1136</v>
      </c>
      <c r="D3770" s="3" t="s">
        <v>1640</v>
      </c>
      <c r="E3770" s="3" t="s">
        <v>1065</v>
      </c>
      <c r="F3770" s="3">
        <v>20</v>
      </c>
      <c r="G3770" s="3">
        <v>20</v>
      </c>
    </row>
    <row r="3771" spans="1:7" x14ac:dyDescent="0.2">
      <c r="A3771" s="3" t="s">
        <v>1040</v>
      </c>
      <c r="B3771" s="4">
        <v>45138</v>
      </c>
      <c r="C3771" s="3" t="s">
        <v>1136</v>
      </c>
      <c r="D3771" s="3" t="s">
        <v>1325</v>
      </c>
      <c r="E3771" s="3" t="s">
        <v>1125</v>
      </c>
      <c r="F3771" s="3">
        <v>4022.51</v>
      </c>
      <c r="G3771" s="3">
        <v>24804.03</v>
      </c>
    </row>
    <row r="3772" spans="1:7" x14ac:dyDescent="0.2">
      <c r="A3772" s="3" t="s">
        <v>1040</v>
      </c>
      <c r="B3772" s="4">
        <v>45138</v>
      </c>
      <c r="C3772" s="3" t="s">
        <v>1136</v>
      </c>
      <c r="D3772" s="3" t="s">
        <v>1327</v>
      </c>
      <c r="E3772" s="3" t="s">
        <v>1054</v>
      </c>
      <c r="F3772" s="3">
        <v>0</v>
      </c>
      <c r="G3772" s="3">
        <v>1069</v>
      </c>
    </row>
    <row r="3773" spans="1:7" x14ac:dyDescent="0.2">
      <c r="A3773" s="3" t="s">
        <v>1040</v>
      </c>
      <c r="B3773" s="4">
        <v>45138</v>
      </c>
      <c r="C3773" s="3" t="s">
        <v>1136</v>
      </c>
      <c r="D3773" s="3" t="s">
        <v>1169</v>
      </c>
      <c r="E3773" s="3" t="s">
        <v>1080</v>
      </c>
      <c r="F3773" s="3">
        <v>5699.68</v>
      </c>
      <c r="G3773" s="3">
        <v>15690.7</v>
      </c>
    </row>
    <row r="3774" spans="1:7" x14ac:dyDescent="0.2">
      <c r="A3774" s="3" t="s">
        <v>1040</v>
      </c>
      <c r="B3774" s="4">
        <v>45138</v>
      </c>
      <c r="C3774" s="3" t="s">
        <v>1136</v>
      </c>
      <c r="D3774" s="3" t="s">
        <v>1328</v>
      </c>
      <c r="E3774" s="3" t="s">
        <v>1066</v>
      </c>
      <c r="F3774" s="3">
        <v>1459.35</v>
      </c>
      <c r="G3774" s="3">
        <v>7508.5</v>
      </c>
    </row>
    <row r="3775" spans="1:7" x14ac:dyDescent="0.2">
      <c r="A3775" s="3" t="s">
        <v>1040</v>
      </c>
      <c r="B3775" s="4">
        <v>45138</v>
      </c>
      <c r="C3775" s="3" t="s">
        <v>1136</v>
      </c>
      <c r="D3775" s="3" t="s">
        <v>1329</v>
      </c>
      <c r="E3775" s="3" t="s">
        <v>1089</v>
      </c>
      <c r="F3775" s="3">
        <v>29600</v>
      </c>
      <c r="G3775" s="3">
        <v>148000</v>
      </c>
    </row>
    <row r="3776" spans="1:7" x14ac:dyDescent="0.2">
      <c r="A3776" s="3" t="s">
        <v>1040</v>
      </c>
      <c r="B3776" s="4">
        <v>45138</v>
      </c>
      <c r="C3776" s="3" t="s">
        <v>1136</v>
      </c>
      <c r="D3776" s="3" t="s">
        <v>1199</v>
      </c>
      <c r="E3776" s="3" t="s">
        <v>1051</v>
      </c>
      <c r="F3776" s="3">
        <v>843.6</v>
      </c>
      <c r="G3776" s="3">
        <v>4218</v>
      </c>
    </row>
    <row r="3777" spans="1:7" x14ac:dyDescent="0.2">
      <c r="A3777" s="3" t="s">
        <v>1037</v>
      </c>
      <c r="B3777" s="4">
        <v>45138</v>
      </c>
      <c r="C3777" s="3" t="s">
        <v>1136</v>
      </c>
      <c r="D3777" s="3" t="s">
        <v>1199</v>
      </c>
      <c r="E3777" s="3" t="s">
        <v>1038</v>
      </c>
      <c r="F3777" s="3">
        <v>0</v>
      </c>
      <c r="G3777" s="3">
        <v>-11396.43</v>
      </c>
    </row>
    <row r="3778" spans="1:7" x14ac:dyDescent="0.2">
      <c r="A3778" s="3" t="s">
        <v>1040</v>
      </c>
      <c r="B3778" s="4">
        <v>45138</v>
      </c>
      <c r="C3778" s="3" t="s">
        <v>1136</v>
      </c>
      <c r="D3778" s="3" t="s">
        <v>1222</v>
      </c>
      <c r="E3778" s="3" t="s">
        <v>1043</v>
      </c>
      <c r="F3778" s="3">
        <v>5400</v>
      </c>
      <c r="G3778" s="3">
        <v>14779.4</v>
      </c>
    </row>
    <row r="3779" spans="1:7" x14ac:dyDescent="0.2">
      <c r="A3779" s="3" t="s">
        <v>1037</v>
      </c>
      <c r="B3779" s="4">
        <v>45138</v>
      </c>
      <c r="C3779" s="3" t="s">
        <v>1136</v>
      </c>
      <c r="D3779" s="3" t="s">
        <v>1222</v>
      </c>
      <c r="E3779" s="3" t="s">
        <v>1043</v>
      </c>
      <c r="F3779" s="3">
        <v>33647.279999999999</v>
      </c>
      <c r="G3779" s="3">
        <v>33647.279999999999</v>
      </c>
    </row>
    <row r="3780" spans="1:7" x14ac:dyDescent="0.2">
      <c r="A3780" s="3" t="s">
        <v>1040</v>
      </c>
      <c r="B3780" s="4">
        <v>45138</v>
      </c>
      <c r="C3780" s="3" t="s">
        <v>1136</v>
      </c>
      <c r="D3780" s="3" t="s">
        <v>1330</v>
      </c>
      <c r="E3780" s="3" t="s">
        <v>1091</v>
      </c>
      <c r="F3780" s="3">
        <v>377867.45</v>
      </c>
      <c r="G3780" s="3">
        <v>1722936.03</v>
      </c>
    </row>
    <row r="3781" spans="1:7" x14ac:dyDescent="0.2">
      <c r="A3781" s="3" t="s">
        <v>1040</v>
      </c>
      <c r="B3781" s="4">
        <v>45138</v>
      </c>
      <c r="C3781" s="3" t="s">
        <v>1136</v>
      </c>
      <c r="D3781" s="3" t="s">
        <v>1333</v>
      </c>
      <c r="E3781" s="3" t="s">
        <v>1058</v>
      </c>
      <c r="F3781" s="3">
        <v>0</v>
      </c>
      <c r="G3781" s="3">
        <v>5192.13</v>
      </c>
    </row>
    <row r="3782" spans="1:7" x14ac:dyDescent="0.2">
      <c r="A3782" s="3" t="s">
        <v>1040</v>
      </c>
      <c r="B3782" s="4">
        <v>45138</v>
      </c>
      <c r="C3782" s="3" t="s">
        <v>1136</v>
      </c>
      <c r="D3782" s="3" t="s">
        <v>1479</v>
      </c>
      <c r="E3782" s="3" t="s">
        <v>1072</v>
      </c>
      <c r="F3782" s="3">
        <v>177.33</v>
      </c>
      <c r="G3782" s="3">
        <v>886.65</v>
      </c>
    </row>
    <row r="3783" spans="1:7" x14ac:dyDescent="0.2">
      <c r="A3783" s="3" t="s">
        <v>1040</v>
      </c>
      <c r="B3783" s="4">
        <v>45138</v>
      </c>
      <c r="C3783" s="3" t="s">
        <v>1136</v>
      </c>
      <c r="D3783" s="3" t="s">
        <v>1334</v>
      </c>
      <c r="E3783" s="3" t="s">
        <v>1112</v>
      </c>
      <c r="F3783" s="3">
        <v>2165.59</v>
      </c>
      <c r="G3783" s="3">
        <v>9379.5</v>
      </c>
    </row>
    <row r="3784" spans="1:7" x14ac:dyDescent="0.2">
      <c r="A3784" s="3" t="s">
        <v>1037</v>
      </c>
      <c r="B3784" s="4">
        <v>45138</v>
      </c>
      <c r="C3784" s="3" t="s">
        <v>1136</v>
      </c>
      <c r="D3784" s="3" t="s">
        <v>1181</v>
      </c>
      <c r="E3784" s="3" t="s">
        <v>1118</v>
      </c>
      <c r="F3784" s="3">
        <v>366.14</v>
      </c>
      <c r="G3784" s="3">
        <v>1717.42</v>
      </c>
    </row>
    <row r="3785" spans="1:7" x14ac:dyDescent="0.2">
      <c r="A3785" s="3" t="s">
        <v>1040</v>
      </c>
      <c r="B3785" s="4">
        <v>45138</v>
      </c>
      <c r="C3785" s="3" t="s">
        <v>1136</v>
      </c>
      <c r="D3785" s="3" t="s">
        <v>1336</v>
      </c>
      <c r="E3785" s="3" t="s">
        <v>1092</v>
      </c>
      <c r="F3785" s="3">
        <v>4892.5600000000004</v>
      </c>
      <c r="G3785" s="3">
        <v>10179.67</v>
      </c>
    </row>
    <row r="3786" spans="1:7" x14ac:dyDescent="0.2">
      <c r="A3786" s="3" t="s">
        <v>1040</v>
      </c>
      <c r="B3786" s="4">
        <v>45138</v>
      </c>
      <c r="C3786" s="3" t="s">
        <v>1136</v>
      </c>
      <c r="D3786" s="3" t="s">
        <v>1337</v>
      </c>
      <c r="E3786" s="3" t="s">
        <v>1067</v>
      </c>
      <c r="F3786" s="3">
        <v>2162.3200000000002</v>
      </c>
      <c r="G3786" s="3">
        <v>10511.97</v>
      </c>
    </row>
    <row r="3787" spans="1:7" x14ac:dyDescent="0.2">
      <c r="A3787" s="3" t="s">
        <v>1040</v>
      </c>
      <c r="B3787" s="4">
        <v>45138</v>
      </c>
      <c r="C3787" s="3" t="s">
        <v>1136</v>
      </c>
      <c r="D3787" s="3" t="s">
        <v>1338</v>
      </c>
      <c r="E3787" s="3" t="s">
        <v>1097</v>
      </c>
      <c r="F3787" s="3">
        <v>747</v>
      </c>
      <c r="G3787" s="3">
        <v>3735</v>
      </c>
    </row>
    <row r="3788" spans="1:7" x14ac:dyDescent="0.2">
      <c r="A3788" s="3" t="s">
        <v>1040</v>
      </c>
      <c r="B3788" s="4">
        <v>45138</v>
      </c>
      <c r="C3788" s="3" t="s">
        <v>1136</v>
      </c>
      <c r="D3788" s="3" t="s">
        <v>1339</v>
      </c>
      <c r="E3788" s="3" t="s">
        <v>1061</v>
      </c>
      <c r="F3788" s="3">
        <v>0</v>
      </c>
      <c r="G3788" s="3">
        <v>10825.49</v>
      </c>
    </row>
    <row r="3789" spans="1:7" x14ac:dyDescent="0.2">
      <c r="A3789" s="3" t="s">
        <v>1040</v>
      </c>
      <c r="B3789" s="4">
        <v>45138</v>
      </c>
      <c r="C3789" s="3" t="s">
        <v>1136</v>
      </c>
      <c r="D3789" s="3" t="s">
        <v>1340</v>
      </c>
      <c r="E3789" s="3" t="s">
        <v>1126</v>
      </c>
      <c r="F3789" s="3">
        <v>600</v>
      </c>
      <c r="G3789" s="3">
        <v>3000</v>
      </c>
    </row>
    <row r="3790" spans="1:7" x14ac:dyDescent="0.2">
      <c r="A3790" s="3" t="s">
        <v>1040</v>
      </c>
      <c r="B3790" s="4">
        <v>45138</v>
      </c>
      <c r="C3790" s="3" t="s">
        <v>1136</v>
      </c>
      <c r="D3790" s="3" t="s">
        <v>1341</v>
      </c>
      <c r="E3790" s="3" t="s">
        <v>1060</v>
      </c>
      <c r="F3790" s="3">
        <v>847</v>
      </c>
      <c r="G3790" s="3">
        <v>4039.73</v>
      </c>
    </row>
    <row r="3791" spans="1:7" x14ac:dyDescent="0.2">
      <c r="A3791" s="3" t="s">
        <v>1037</v>
      </c>
      <c r="B3791" s="4">
        <v>45138</v>
      </c>
      <c r="C3791" s="3" t="s">
        <v>1136</v>
      </c>
      <c r="D3791" s="3" t="s">
        <v>1200</v>
      </c>
      <c r="E3791" s="3" t="s">
        <v>1073</v>
      </c>
      <c r="F3791" s="3">
        <v>600</v>
      </c>
      <c r="G3791" s="3">
        <v>3000</v>
      </c>
    </row>
    <row r="3792" spans="1:7" x14ac:dyDescent="0.2">
      <c r="A3792" s="3" t="s">
        <v>1042</v>
      </c>
      <c r="B3792" s="4">
        <v>45138</v>
      </c>
      <c r="C3792" s="3" t="s">
        <v>1136</v>
      </c>
      <c r="D3792" s="3" t="s">
        <v>1200</v>
      </c>
      <c r="E3792" s="3" t="s">
        <v>1073</v>
      </c>
      <c r="F3792" s="3">
        <v>600</v>
      </c>
      <c r="G3792" s="3">
        <v>3000</v>
      </c>
    </row>
    <row r="3793" spans="1:7" x14ac:dyDescent="0.2">
      <c r="A3793" s="3" t="s">
        <v>1040</v>
      </c>
      <c r="B3793" s="4">
        <v>45138</v>
      </c>
      <c r="C3793" s="3" t="s">
        <v>1136</v>
      </c>
      <c r="D3793" s="3" t="s">
        <v>1342</v>
      </c>
      <c r="E3793" s="3" t="s">
        <v>1076</v>
      </c>
      <c r="F3793" s="3">
        <v>4000</v>
      </c>
      <c r="G3793" s="3">
        <v>4000</v>
      </c>
    </row>
    <row r="3794" spans="1:7" x14ac:dyDescent="0.2">
      <c r="A3794" s="3" t="s">
        <v>1040</v>
      </c>
      <c r="B3794" s="4">
        <v>45138</v>
      </c>
      <c r="C3794" s="3" t="s">
        <v>1136</v>
      </c>
      <c r="D3794" s="3" t="s">
        <v>1346</v>
      </c>
      <c r="E3794" s="3" t="s">
        <v>1111</v>
      </c>
      <c r="F3794" s="3">
        <v>82564.37</v>
      </c>
      <c r="G3794" s="3">
        <v>395352.6</v>
      </c>
    </row>
    <row r="3795" spans="1:7" x14ac:dyDescent="0.2">
      <c r="A3795" s="3" t="s">
        <v>1040</v>
      </c>
      <c r="B3795" s="4">
        <v>45138</v>
      </c>
      <c r="C3795" s="3" t="s">
        <v>1136</v>
      </c>
      <c r="D3795" s="3" t="s">
        <v>1347</v>
      </c>
      <c r="E3795" s="3" t="s">
        <v>1075</v>
      </c>
      <c r="F3795" s="3">
        <v>4480.7700000000004</v>
      </c>
      <c r="G3795" s="3">
        <v>20558.53</v>
      </c>
    </row>
    <row r="3796" spans="1:7" x14ac:dyDescent="0.2">
      <c r="A3796" s="3" t="s">
        <v>1040</v>
      </c>
      <c r="B3796" s="4">
        <v>45138</v>
      </c>
      <c r="C3796" s="3" t="s">
        <v>1136</v>
      </c>
      <c r="D3796" s="3" t="s">
        <v>1348</v>
      </c>
      <c r="E3796" s="3" t="s">
        <v>1093</v>
      </c>
      <c r="F3796" s="3">
        <v>2495.21</v>
      </c>
      <c r="G3796" s="3">
        <v>10920.83</v>
      </c>
    </row>
    <row r="3797" spans="1:7" x14ac:dyDescent="0.2">
      <c r="A3797" s="3" t="s">
        <v>1040</v>
      </c>
      <c r="B3797" s="4">
        <v>45138</v>
      </c>
      <c r="C3797" s="3" t="s">
        <v>1136</v>
      </c>
      <c r="D3797" s="3" t="s">
        <v>1349</v>
      </c>
      <c r="E3797" s="3" t="s">
        <v>1098</v>
      </c>
      <c r="F3797" s="3">
        <v>2495.21</v>
      </c>
      <c r="G3797" s="3">
        <v>10920.83</v>
      </c>
    </row>
    <row r="3798" spans="1:7" x14ac:dyDescent="0.2">
      <c r="A3798" s="3" t="s">
        <v>1040</v>
      </c>
      <c r="B3798" s="4">
        <v>45138</v>
      </c>
      <c r="C3798" s="3" t="s">
        <v>1136</v>
      </c>
      <c r="D3798" s="3" t="s">
        <v>1426</v>
      </c>
      <c r="E3798" s="3" t="s">
        <v>1081</v>
      </c>
      <c r="F3798" s="3">
        <v>0</v>
      </c>
      <c r="G3798" s="3">
        <v>15075.35</v>
      </c>
    </row>
    <row r="3799" spans="1:7" x14ac:dyDescent="0.2">
      <c r="A3799" s="3" t="s">
        <v>1040</v>
      </c>
      <c r="B3799" s="4">
        <v>45138</v>
      </c>
      <c r="C3799" s="3" t="s">
        <v>1136</v>
      </c>
      <c r="D3799" s="3" t="s">
        <v>1427</v>
      </c>
      <c r="E3799" s="3" t="s">
        <v>1107</v>
      </c>
      <c r="F3799" s="3">
        <v>0</v>
      </c>
      <c r="G3799" s="3">
        <v>4562.1000000000004</v>
      </c>
    </row>
    <row r="3800" spans="1:7" x14ac:dyDescent="0.2">
      <c r="A3800" s="3" t="s">
        <v>1037</v>
      </c>
      <c r="B3800" s="4">
        <v>45138</v>
      </c>
      <c r="C3800" s="3" t="s">
        <v>1140</v>
      </c>
      <c r="D3800" s="3" t="s">
        <v>1141</v>
      </c>
      <c r="E3800" s="3" t="s">
        <v>1142</v>
      </c>
      <c r="F3800" s="3">
        <v>0</v>
      </c>
      <c r="G3800" s="3">
        <v>-100</v>
      </c>
    </row>
    <row r="3801" spans="1:7" x14ac:dyDescent="0.2">
      <c r="A3801" s="3" t="s">
        <v>1040</v>
      </c>
      <c r="B3801" s="4">
        <v>45138</v>
      </c>
      <c r="C3801" s="3" t="s">
        <v>1140</v>
      </c>
      <c r="D3801" s="3" t="s">
        <v>1350</v>
      </c>
      <c r="E3801" s="3" t="s">
        <v>1351</v>
      </c>
      <c r="F3801" s="3">
        <v>0</v>
      </c>
      <c r="G3801" s="3">
        <v>-120</v>
      </c>
    </row>
    <row r="3802" spans="1:7" x14ac:dyDescent="0.2">
      <c r="A3802" s="3" t="s">
        <v>1040</v>
      </c>
      <c r="B3802" s="4">
        <v>45138</v>
      </c>
      <c r="C3802" s="3" t="s">
        <v>1140</v>
      </c>
      <c r="D3802" s="3" t="s">
        <v>1352</v>
      </c>
      <c r="E3802" s="3" t="s">
        <v>1353</v>
      </c>
      <c r="F3802" s="3">
        <v>0</v>
      </c>
      <c r="G3802" s="3">
        <v>-296075.58</v>
      </c>
    </row>
    <row r="3803" spans="1:7" x14ac:dyDescent="0.2">
      <c r="A3803" s="3" t="s">
        <v>1037</v>
      </c>
      <c r="B3803" s="4">
        <v>45138</v>
      </c>
      <c r="C3803" s="3" t="s">
        <v>1140</v>
      </c>
      <c r="D3803" s="3" t="s">
        <v>1352</v>
      </c>
      <c r="E3803" s="3" t="s">
        <v>1353</v>
      </c>
      <c r="F3803" s="3">
        <v>0</v>
      </c>
      <c r="G3803" s="3">
        <v>-17843179.579999998</v>
      </c>
    </row>
    <row r="3804" spans="1:7" x14ac:dyDescent="0.2">
      <c r="A3804" s="3" t="s">
        <v>1042</v>
      </c>
      <c r="B3804" s="4">
        <v>45138</v>
      </c>
      <c r="C3804" s="3" t="s">
        <v>1140</v>
      </c>
      <c r="D3804" s="3" t="s">
        <v>1352</v>
      </c>
      <c r="E3804" s="3" t="s">
        <v>1353</v>
      </c>
      <c r="F3804" s="3">
        <v>0</v>
      </c>
      <c r="G3804" s="3">
        <v>70398.12</v>
      </c>
    </row>
    <row r="3805" spans="1:7" x14ac:dyDescent="0.2">
      <c r="A3805" s="3" t="s">
        <v>1037</v>
      </c>
      <c r="B3805" s="4">
        <v>45138</v>
      </c>
      <c r="C3805" s="3" t="s">
        <v>1148</v>
      </c>
      <c r="D3805" s="3" t="s">
        <v>1209</v>
      </c>
      <c r="E3805" s="3" t="s">
        <v>1210</v>
      </c>
      <c r="F3805" s="3">
        <v>0</v>
      </c>
      <c r="G3805" s="3">
        <v>17562360.850000001</v>
      </c>
    </row>
    <row r="3806" spans="1:7" x14ac:dyDescent="0.2">
      <c r="A3806" s="3" t="s">
        <v>1040</v>
      </c>
      <c r="B3806" s="4">
        <v>45138</v>
      </c>
      <c r="C3806" s="3" t="s">
        <v>1148</v>
      </c>
      <c r="D3806" s="3" t="s">
        <v>1451</v>
      </c>
      <c r="E3806" s="3" t="s">
        <v>1145</v>
      </c>
      <c r="F3806" s="3">
        <v>0</v>
      </c>
      <c r="G3806" s="3">
        <v>185000</v>
      </c>
    </row>
    <row r="3807" spans="1:7" x14ac:dyDescent="0.2">
      <c r="A3807" s="3" t="s">
        <v>1040</v>
      </c>
      <c r="B3807" s="4">
        <v>45138</v>
      </c>
      <c r="C3807" s="3" t="s">
        <v>1148</v>
      </c>
      <c r="D3807" s="3" t="s">
        <v>1356</v>
      </c>
      <c r="E3807" s="3" t="s">
        <v>1357</v>
      </c>
      <c r="F3807" s="3">
        <v>0</v>
      </c>
      <c r="G3807" s="3">
        <v>-4342.5</v>
      </c>
    </row>
    <row r="3808" spans="1:7" x14ac:dyDescent="0.2">
      <c r="A3808" s="3" t="s">
        <v>1040</v>
      </c>
      <c r="B3808" s="4">
        <v>45138</v>
      </c>
      <c r="C3808" s="3" t="s">
        <v>1148</v>
      </c>
      <c r="D3808" s="3" t="s">
        <v>1358</v>
      </c>
      <c r="E3808" s="3" t="s">
        <v>1359</v>
      </c>
      <c r="F3808" s="3">
        <v>0</v>
      </c>
      <c r="G3808" s="3">
        <v>-2261000</v>
      </c>
    </row>
    <row r="3809" spans="1:7" x14ac:dyDescent="0.2">
      <c r="A3809" s="3" t="s">
        <v>1040</v>
      </c>
      <c r="B3809" s="4">
        <v>45138</v>
      </c>
      <c r="C3809" s="3" t="s">
        <v>1148</v>
      </c>
      <c r="D3809" s="3" t="s">
        <v>1360</v>
      </c>
      <c r="E3809" s="3" t="s">
        <v>1361</v>
      </c>
      <c r="F3809" s="3">
        <v>0</v>
      </c>
      <c r="G3809" s="3">
        <v>4342.5</v>
      </c>
    </row>
    <row r="3810" spans="1:7" x14ac:dyDescent="0.2">
      <c r="A3810" s="3" t="s">
        <v>1040</v>
      </c>
      <c r="B3810" s="4">
        <v>45138</v>
      </c>
      <c r="C3810" s="3" t="s">
        <v>1148</v>
      </c>
      <c r="D3810" s="3" t="s">
        <v>1362</v>
      </c>
      <c r="E3810" s="3" t="s">
        <v>1224</v>
      </c>
      <c r="F3810" s="3">
        <v>600</v>
      </c>
      <c r="G3810" s="3">
        <v>-19400</v>
      </c>
    </row>
    <row r="3811" spans="1:7" x14ac:dyDescent="0.2">
      <c r="A3811" s="3" t="s">
        <v>1040</v>
      </c>
      <c r="B3811" s="4">
        <v>45138</v>
      </c>
      <c r="C3811" s="3" t="s">
        <v>1148</v>
      </c>
      <c r="D3811" s="3" t="s">
        <v>1363</v>
      </c>
      <c r="E3811" s="3" t="s">
        <v>1364</v>
      </c>
      <c r="F3811" s="3">
        <v>37000</v>
      </c>
      <c r="G3811" s="3">
        <v>-10114940.42</v>
      </c>
    </row>
    <row r="3812" spans="1:7" x14ac:dyDescent="0.2">
      <c r="A3812" s="3" t="s">
        <v>1040</v>
      </c>
      <c r="B3812" s="4">
        <v>45138</v>
      </c>
      <c r="C3812" s="3" t="s">
        <v>1148</v>
      </c>
      <c r="D3812" s="3" t="s">
        <v>1365</v>
      </c>
      <c r="E3812" s="3" t="s">
        <v>1366</v>
      </c>
      <c r="F3812" s="3">
        <v>600</v>
      </c>
      <c r="G3812" s="3">
        <v>-19400</v>
      </c>
    </row>
    <row r="3813" spans="1:7" x14ac:dyDescent="0.2">
      <c r="A3813" s="3" t="s">
        <v>1040</v>
      </c>
      <c r="B3813" s="4">
        <v>45138</v>
      </c>
      <c r="C3813" s="3" t="s">
        <v>1148</v>
      </c>
      <c r="D3813" s="3" t="s">
        <v>1480</v>
      </c>
      <c r="E3813" s="3" t="s">
        <v>1481</v>
      </c>
      <c r="F3813" s="3">
        <v>300000</v>
      </c>
      <c r="G3813" s="3">
        <v>21049187.399999999</v>
      </c>
    </row>
    <row r="3814" spans="1:7" x14ac:dyDescent="0.2">
      <c r="A3814" s="3" t="s">
        <v>1040</v>
      </c>
      <c r="B3814" s="4">
        <v>45138</v>
      </c>
      <c r="C3814" s="3" t="s">
        <v>1148</v>
      </c>
      <c r="D3814" s="3" t="s">
        <v>1367</v>
      </c>
      <c r="E3814" s="3" t="s">
        <v>1368</v>
      </c>
      <c r="F3814" s="3">
        <v>30899</v>
      </c>
      <c r="G3814" s="3">
        <v>-22601</v>
      </c>
    </row>
    <row r="3815" spans="1:7" x14ac:dyDescent="0.2">
      <c r="A3815" s="3" t="s">
        <v>1042</v>
      </c>
      <c r="B3815" s="4">
        <v>45138</v>
      </c>
      <c r="C3815" s="3" t="s">
        <v>1143</v>
      </c>
      <c r="D3815" s="3" t="s">
        <v>1460</v>
      </c>
      <c r="E3815" s="3" t="s">
        <v>1461</v>
      </c>
      <c r="F3815" s="3">
        <v>-5077020.57</v>
      </c>
      <c r="G3815" s="3">
        <v>-45983080.229999997</v>
      </c>
    </row>
    <row r="3816" spans="1:7" x14ac:dyDescent="0.2">
      <c r="A3816" s="3" t="s">
        <v>1037</v>
      </c>
      <c r="B3816" s="4">
        <v>45138</v>
      </c>
      <c r="C3816" s="3" t="s">
        <v>1143</v>
      </c>
      <c r="D3816" s="3" t="s">
        <v>1146</v>
      </c>
      <c r="E3816" s="3" t="s">
        <v>1147</v>
      </c>
      <c r="F3816" s="3">
        <v>-37000</v>
      </c>
      <c r="G3816" s="3">
        <v>10114940.42</v>
      </c>
    </row>
    <row r="3817" spans="1:7" x14ac:dyDescent="0.2">
      <c r="A3817" s="3" t="s">
        <v>1037</v>
      </c>
      <c r="B3817" s="4">
        <v>45138</v>
      </c>
      <c r="C3817" s="3" t="s">
        <v>1143</v>
      </c>
      <c r="D3817" s="3" t="s">
        <v>1201</v>
      </c>
      <c r="E3817" s="3" t="s">
        <v>1202</v>
      </c>
      <c r="F3817" s="3">
        <v>450000</v>
      </c>
      <c r="G3817" s="3">
        <v>3542000</v>
      </c>
    </row>
    <row r="3818" spans="1:7" x14ac:dyDescent="0.2">
      <c r="A3818" s="3" t="s">
        <v>1037</v>
      </c>
      <c r="B3818" s="4">
        <v>45138</v>
      </c>
      <c r="C3818" s="3" t="s">
        <v>1143</v>
      </c>
      <c r="D3818" s="3" t="s">
        <v>1462</v>
      </c>
      <c r="E3818" s="3" t="s">
        <v>1463</v>
      </c>
      <c r="F3818" s="3">
        <v>5077020.57</v>
      </c>
      <c r="G3818" s="3">
        <v>45983080.229999997</v>
      </c>
    </row>
    <row r="3819" spans="1:7" x14ac:dyDescent="0.2">
      <c r="A3819" s="3" t="s">
        <v>1037</v>
      </c>
      <c r="B3819" s="4">
        <v>45138</v>
      </c>
      <c r="C3819" s="3" t="s">
        <v>1143</v>
      </c>
      <c r="D3819" s="3" t="s">
        <v>1484</v>
      </c>
      <c r="E3819" s="3" t="s">
        <v>1368</v>
      </c>
      <c r="F3819" s="3">
        <v>-39900</v>
      </c>
      <c r="G3819" s="3">
        <v>12100</v>
      </c>
    </row>
    <row r="3820" spans="1:7" x14ac:dyDescent="0.2">
      <c r="A3820" s="3" t="s">
        <v>1037</v>
      </c>
      <c r="B3820" s="4">
        <v>45138</v>
      </c>
      <c r="C3820" s="3" t="s">
        <v>1143</v>
      </c>
      <c r="D3820" s="3" t="s">
        <v>1485</v>
      </c>
      <c r="E3820" s="3" t="s">
        <v>1366</v>
      </c>
      <c r="F3820" s="3">
        <v>-19364.75</v>
      </c>
      <c r="G3820" s="3">
        <v>-19364.75</v>
      </c>
    </row>
    <row r="3821" spans="1:7" x14ac:dyDescent="0.2">
      <c r="A3821" s="3" t="s">
        <v>1040</v>
      </c>
      <c r="B3821" s="4">
        <v>45138</v>
      </c>
      <c r="C3821" s="3" t="s">
        <v>1148</v>
      </c>
      <c r="D3821" s="3" t="s">
        <v>1377</v>
      </c>
      <c r="E3821" s="3" t="s">
        <v>1378</v>
      </c>
      <c r="F3821" s="3">
        <v>0</v>
      </c>
      <c r="G3821" s="3">
        <v>216064.1</v>
      </c>
    </row>
    <row r="3822" spans="1:7" x14ac:dyDescent="0.2">
      <c r="A3822" s="3" t="s">
        <v>1040</v>
      </c>
      <c r="B3822" s="4">
        <v>45138</v>
      </c>
      <c r="C3822" s="3" t="s">
        <v>1148</v>
      </c>
      <c r="D3822" s="3" t="s">
        <v>1379</v>
      </c>
      <c r="E3822" s="3" t="s">
        <v>1380</v>
      </c>
      <c r="F3822" s="3">
        <v>0</v>
      </c>
      <c r="G3822" s="3">
        <v>-216063.1</v>
      </c>
    </row>
    <row r="3823" spans="1:7" x14ac:dyDescent="0.2">
      <c r="A3823" s="3" t="s">
        <v>1040</v>
      </c>
      <c r="B3823" s="4">
        <v>45138</v>
      </c>
      <c r="C3823" s="3" t="s">
        <v>1148</v>
      </c>
      <c r="D3823" s="3" t="s">
        <v>1381</v>
      </c>
      <c r="E3823" s="3" t="s">
        <v>1382</v>
      </c>
      <c r="F3823" s="3">
        <v>0</v>
      </c>
      <c r="G3823" s="3">
        <v>133790.35</v>
      </c>
    </row>
    <row r="3824" spans="1:7" x14ac:dyDescent="0.2">
      <c r="A3824" s="3" t="s">
        <v>1040</v>
      </c>
      <c r="B3824" s="4">
        <v>45138</v>
      </c>
      <c r="C3824" s="3" t="s">
        <v>1148</v>
      </c>
      <c r="D3824" s="3" t="s">
        <v>1383</v>
      </c>
      <c r="E3824" s="3" t="s">
        <v>1384</v>
      </c>
      <c r="F3824" s="3">
        <v>-3323.92</v>
      </c>
      <c r="G3824" s="3">
        <v>-59542.49</v>
      </c>
    </row>
    <row r="3825" spans="1:7" x14ac:dyDescent="0.2">
      <c r="A3825" s="3" t="s">
        <v>1040</v>
      </c>
      <c r="B3825" s="4">
        <v>45138</v>
      </c>
      <c r="C3825" s="3" t="s">
        <v>1148</v>
      </c>
      <c r="D3825" s="3" t="s">
        <v>1430</v>
      </c>
      <c r="E3825" s="3" t="s">
        <v>1431</v>
      </c>
      <c r="F3825" s="3">
        <v>0</v>
      </c>
      <c r="G3825" s="3">
        <v>37955.300000000003</v>
      </c>
    </row>
    <row r="3826" spans="1:7" x14ac:dyDescent="0.2">
      <c r="A3826" s="3" t="s">
        <v>1040</v>
      </c>
      <c r="B3826" s="4">
        <v>45138</v>
      </c>
      <c r="C3826" s="3" t="s">
        <v>1148</v>
      </c>
      <c r="D3826" s="3" t="s">
        <v>1452</v>
      </c>
      <c r="E3826" s="3" t="s">
        <v>1453</v>
      </c>
      <c r="F3826" s="3">
        <v>-547.69000000000005</v>
      </c>
      <c r="G3826" s="3">
        <v>-8632.94</v>
      </c>
    </row>
    <row r="3827" spans="1:7" x14ac:dyDescent="0.2">
      <c r="A3827" s="3" t="s">
        <v>1040</v>
      </c>
      <c r="B3827" s="4">
        <v>45138</v>
      </c>
      <c r="C3827" s="3" t="s">
        <v>1148</v>
      </c>
      <c r="D3827" s="3" t="s">
        <v>1385</v>
      </c>
      <c r="E3827" s="3" t="s">
        <v>1386</v>
      </c>
      <c r="F3827" s="3">
        <v>0</v>
      </c>
      <c r="G3827" s="3">
        <v>71322</v>
      </c>
    </row>
    <row r="3828" spans="1:7" x14ac:dyDescent="0.2">
      <c r="A3828" s="3" t="s">
        <v>1040</v>
      </c>
      <c r="B3828" s="4">
        <v>45138</v>
      </c>
      <c r="C3828" s="3" t="s">
        <v>1148</v>
      </c>
      <c r="D3828" s="3" t="s">
        <v>1387</v>
      </c>
      <c r="E3828" s="3" t="s">
        <v>1388</v>
      </c>
      <c r="F3828" s="3">
        <v>-1188.71</v>
      </c>
      <c r="G3828" s="3">
        <v>-7078.33</v>
      </c>
    </row>
    <row r="3829" spans="1:7" x14ac:dyDescent="0.2">
      <c r="A3829" s="3" t="s">
        <v>1037</v>
      </c>
      <c r="B3829" s="4">
        <v>45138</v>
      </c>
      <c r="C3829" s="3" t="s">
        <v>1148</v>
      </c>
      <c r="D3829" s="3" t="s">
        <v>1389</v>
      </c>
      <c r="E3829" s="3" t="s">
        <v>1390</v>
      </c>
      <c r="F3829" s="3">
        <v>0</v>
      </c>
      <c r="G3829" s="3">
        <v>874505.75</v>
      </c>
    </row>
    <row r="3830" spans="1:7" x14ac:dyDescent="0.2">
      <c r="A3830" s="3" t="s">
        <v>1042</v>
      </c>
      <c r="B3830" s="4">
        <v>45138</v>
      </c>
      <c r="C3830" s="3" t="s">
        <v>1148</v>
      </c>
      <c r="D3830" s="3" t="s">
        <v>1389</v>
      </c>
      <c r="E3830" s="3" t="s">
        <v>1501</v>
      </c>
      <c r="F3830" s="3">
        <v>242913.75</v>
      </c>
      <c r="G3830" s="3">
        <v>1045976.86</v>
      </c>
    </row>
    <row r="3831" spans="1:7" x14ac:dyDescent="0.2">
      <c r="A3831" s="3" t="s">
        <v>1037</v>
      </c>
      <c r="B3831" s="4">
        <v>45138</v>
      </c>
      <c r="C3831" s="3" t="s">
        <v>1148</v>
      </c>
      <c r="D3831" s="3" t="s">
        <v>1182</v>
      </c>
      <c r="E3831" s="3" t="s">
        <v>1183</v>
      </c>
      <c r="F3831" s="3">
        <v>0</v>
      </c>
      <c r="G3831" s="3">
        <v>26200000</v>
      </c>
    </row>
    <row r="3832" spans="1:7" x14ac:dyDescent="0.2">
      <c r="A3832" s="3" t="s">
        <v>1037</v>
      </c>
      <c r="B3832" s="4">
        <v>45138</v>
      </c>
      <c r="C3832" s="3" t="s">
        <v>1148</v>
      </c>
      <c r="D3832" s="3" t="s">
        <v>1184</v>
      </c>
      <c r="E3832" s="3" t="s">
        <v>1185</v>
      </c>
      <c r="F3832" s="3">
        <v>0</v>
      </c>
      <c r="G3832" s="3">
        <v>68427</v>
      </c>
    </row>
    <row r="3833" spans="1:7" x14ac:dyDescent="0.2">
      <c r="A3833" s="3" t="s">
        <v>1037</v>
      </c>
      <c r="B3833" s="4">
        <v>45138</v>
      </c>
      <c r="C3833" s="3" t="s">
        <v>1148</v>
      </c>
      <c r="D3833" s="3" t="s">
        <v>1186</v>
      </c>
      <c r="E3833" s="3" t="s">
        <v>1187</v>
      </c>
      <c r="F3833" s="3">
        <v>0</v>
      </c>
      <c r="G3833" s="3">
        <v>103812</v>
      </c>
    </row>
    <row r="3834" spans="1:7" x14ac:dyDescent="0.2">
      <c r="A3834" s="3" t="s">
        <v>1037</v>
      </c>
      <c r="B3834" s="4">
        <v>45138</v>
      </c>
      <c r="C3834" s="3" t="s">
        <v>1148</v>
      </c>
      <c r="D3834" s="3" t="s">
        <v>1165</v>
      </c>
      <c r="E3834" s="3" t="s">
        <v>1166</v>
      </c>
      <c r="F3834" s="3">
        <v>0</v>
      </c>
      <c r="G3834" s="3">
        <v>314087</v>
      </c>
    </row>
    <row r="3835" spans="1:7" x14ac:dyDescent="0.2">
      <c r="A3835" s="3" t="s">
        <v>1042</v>
      </c>
      <c r="B3835" s="4">
        <v>45138</v>
      </c>
      <c r="C3835" s="3" t="s">
        <v>1148</v>
      </c>
      <c r="D3835" s="3" t="s">
        <v>1165</v>
      </c>
      <c r="E3835" s="3" t="s">
        <v>1518</v>
      </c>
      <c r="F3835" s="3">
        <v>23165</v>
      </c>
      <c r="G3835" s="3">
        <v>737478.5</v>
      </c>
    </row>
    <row r="3836" spans="1:7" x14ac:dyDescent="0.2">
      <c r="A3836" s="3" t="s">
        <v>1037</v>
      </c>
      <c r="B3836" s="4">
        <v>45138</v>
      </c>
      <c r="C3836" s="3" t="s">
        <v>1148</v>
      </c>
      <c r="D3836" s="3" t="s">
        <v>1464</v>
      </c>
      <c r="E3836" s="3" t="s">
        <v>1465</v>
      </c>
      <c r="F3836" s="3">
        <v>0</v>
      </c>
      <c r="G3836" s="3">
        <v>139500</v>
      </c>
    </row>
    <row r="3837" spans="1:7" x14ac:dyDescent="0.2">
      <c r="A3837" s="3" t="s">
        <v>1037</v>
      </c>
      <c r="B3837" s="4">
        <v>45138</v>
      </c>
      <c r="C3837" s="3" t="s">
        <v>1148</v>
      </c>
      <c r="D3837" s="3" t="s">
        <v>1149</v>
      </c>
      <c r="E3837" s="3" t="s">
        <v>1150</v>
      </c>
      <c r="F3837" s="3">
        <v>0</v>
      </c>
      <c r="G3837" s="3">
        <v>8557641.8000000007</v>
      </c>
    </row>
    <row r="3838" spans="1:7" x14ac:dyDescent="0.2">
      <c r="A3838" s="3" t="s">
        <v>1037</v>
      </c>
      <c r="B3838" s="4">
        <v>45138</v>
      </c>
      <c r="C3838" s="3" t="s">
        <v>1148</v>
      </c>
      <c r="D3838" s="3" t="s">
        <v>1231</v>
      </c>
      <c r="E3838" s="3" t="s">
        <v>1232</v>
      </c>
      <c r="F3838" s="3">
        <v>0</v>
      </c>
      <c r="G3838" s="3">
        <v>13807.78</v>
      </c>
    </row>
    <row r="3839" spans="1:7" x14ac:dyDescent="0.2">
      <c r="A3839" s="3" t="s">
        <v>1037</v>
      </c>
      <c r="B3839" s="4">
        <v>45138</v>
      </c>
      <c r="C3839" s="3" t="s">
        <v>1148</v>
      </c>
      <c r="D3839" s="3" t="s">
        <v>1170</v>
      </c>
      <c r="E3839" s="3" t="s">
        <v>1171</v>
      </c>
      <c r="F3839" s="3">
        <v>0</v>
      </c>
      <c r="G3839" s="3">
        <v>197060.09</v>
      </c>
    </row>
    <row r="3840" spans="1:7" x14ac:dyDescent="0.2">
      <c r="A3840" s="3" t="s">
        <v>1042</v>
      </c>
      <c r="B3840" s="4">
        <v>45138</v>
      </c>
      <c r="C3840" s="3" t="s">
        <v>1148</v>
      </c>
      <c r="D3840" s="3" t="s">
        <v>1170</v>
      </c>
      <c r="E3840" s="3" t="s">
        <v>1545</v>
      </c>
      <c r="F3840" s="3">
        <v>10700</v>
      </c>
      <c r="G3840" s="3">
        <v>153472.03</v>
      </c>
    </row>
    <row r="3841" spans="1:7" x14ac:dyDescent="0.2">
      <c r="A3841" s="3" t="s">
        <v>1037</v>
      </c>
      <c r="B3841" s="4">
        <v>45138</v>
      </c>
      <c r="C3841" s="3" t="s">
        <v>1148</v>
      </c>
      <c r="D3841" s="3" t="s">
        <v>1172</v>
      </c>
      <c r="E3841" s="3" t="s">
        <v>1173</v>
      </c>
      <c r="F3841" s="3">
        <v>0</v>
      </c>
      <c r="G3841" s="3">
        <v>7500</v>
      </c>
    </row>
    <row r="3842" spans="1:7" x14ac:dyDescent="0.2">
      <c r="A3842" s="3" t="s">
        <v>1042</v>
      </c>
      <c r="B3842" s="4">
        <v>45138</v>
      </c>
      <c r="C3842" s="3" t="s">
        <v>1148</v>
      </c>
      <c r="D3842" s="3" t="s">
        <v>1172</v>
      </c>
      <c r="E3842" s="3" t="s">
        <v>1641</v>
      </c>
      <c r="F3842" s="3">
        <v>0</v>
      </c>
      <c r="G3842" s="3">
        <v>114370.5</v>
      </c>
    </row>
    <row r="3843" spans="1:7" x14ac:dyDescent="0.2">
      <c r="A3843" s="3" t="s">
        <v>1037</v>
      </c>
      <c r="B3843" s="4">
        <v>45138</v>
      </c>
      <c r="C3843" s="3" t="s">
        <v>1148</v>
      </c>
      <c r="D3843" s="3" t="s">
        <v>1167</v>
      </c>
      <c r="E3843" s="3" t="s">
        <v>1168</v>
      </c>
      <c r="F3843" s="3">
        <v>0</v>
      </c>
      <c r="G3843" s="3">
        <v>67400</v>
      </c>
    </row>
    <row r="3844" spans="1:7" x14ac:dyDescent="0.2">
      <c r="A3844" s="3" t="s">
        <v>1037</v>
      </c>
      <c r="B3844" s="4">
        <v>45138</v>
      </c>
      <c r="C3844" s="3" t="s">
        <v>1148</v>
      </c>
      <c r="D3844" s="3" t="s">
        <v>1454</v>
      </c>
      <c r="E3844" s="3" t="s">
        <v>1455</v>
      </c>
      <c r="F3844" s="3">
        <v>0</v>
      </c>
      <c r="G3844" s="3">
        <v>20600</v>
      </c>
    </row>
    <row r="3845" spans="1:7" x14ac:dyDescent="0.2">
      <c r="A3845" s="3" t="s">
        <v>1037</v>
      </c>
      <c r="B3845" s="4">
        <v>45138</v>
      </c>
      <c r="C3845" s="3" t="s">
        <v>1148</v>
      </c>
      <c r="D3845" s="3" t="s">
        <v>1188</v>
      </c>
      <c r="E3845" s="3" t="s">
        <v>1189</v>
      </c>
      <c r="F3845" s="3">
        <v>0</v>
      </c>
      <c r="G3845" s="3">
        <v>15175</v>
      </c>
    </row>
    <row r="3846" spans="1:7" x14ac:dyDescent="0.2">
      <c r="A3846" s="3" t="s">
        <v>1037</v>
      </c>
      <c r="B3846" s="4">
        <v>45138</v>
      </c>
      <c r="C3846" s="3" t="s">
        <v>1148</v>
      </c>
      <c r="D3846" s="3" t="s">
        <v>1466</v>
      </c>
      <c r="E3846" s="3" t="s">
        <v>1467</v>
      </c>
      <c r="F3846" s="3">
        <v>0</v>
      </c>
      <c r="G3846" s="3">
        <v>570856.07999999996</v>
      </c>
    </row>
    <row r="3847" spans="1:7" x14ac:dyDescent="0.2">
      <c r="A3847" s="3" t="s">
        <v>1037</v>
      </c>
      <c r="B3847" s="4">
        <v>45138</v>
      </c>
      <c r="C3847" s="3" t="s">
        <v>1148</v>
      </c>
      <c r="D3847" s="3" t="s">
        <v>1151</v>
      </c>
      <c r="E3847" s="3" t="s">
        <v>1152</v>
      </c>
      <c r="F3847" s="3">
        <v>0</v>
      </c>
      <c r="G3847" s="3">
        <v>47748851.509999998</v>
      </c>
    </row>
    <row r="3848" spans="1:7" x14ac:dyDescent="0.2">
      <c r="A3848" s="3" t="s">
        <v>1042</v>
      </c>
      <c r="B3848" s="4">
        <v>45138</v>
      </c>
      <c r="C3848" s="3" t="s">
        <v>1148</v>
      </c>
      <c r="D3848" s="3" t="s">
        <v>1151</v>
      </c>
      <c r="E3848" s="3" t="s">
        <v>1599</v>
      </c>
      <c r="F3848" s="3">
        <v>0</v>
      </c>
      <c r="G3848" s="3">
        <v>7187757.9199999999</v>
      </c>
    </row>
    <row r="3849" spans="1:7" x14ac:dyDescent="0.2">
      <c r="A3849" s="3" t="s">
        <v>1037</v>
      </c>
      <c r="B3849" s="4">
        <v>45138</v>
      </c>
      <c r="C3849" s="3" t="s">
        <v>1148</v>
      </c>
      <c r="D3849" s="3" t="s">
        <v>1190</v>
      </c>
      <c r="E3849" s="3" t="s">
        <v>1191</v>
      </c>
      <c r="F3849" s="3">
        <v>0</v>
      </c>
      <c r="G3849" s="3">
        <v>3850818.04</v>
      </c>
    </row>
    <row r="3850" spans="1:7" x14ac:dyDescent="0.2">
      <c r="A3850" s="3" t="s">
        <v>1042</v>
      </c>
      <c r="B3850" s="4">
        <v>45138</v>
      </c>
      <c r="C3850" s="3" t="s">
        <v>1148</v>
      </c>
      <c r="D3850" s="3" t="s">
        <v>1190</v>
      </c>
      <c r="E3850" s="3" t="s">
        <v>1632</v>
      </c>
      <c r="F3850" s="3">
        <v>0</v>
      </c>
      <c r="G3850" s="3">
        <v>1826086.96</v>
      </c>
    </row>
    <row r="3851" spans="1:7" x14ac:dyDescent="0.2">
      <c r="A3851" s="3" t="s">
        <v>1037</v>
      </c>
      <c r="B3851" s="4">
        <v>45138</v>
      </c>
      <c r="C3851" s="3" t="s">
        <v>1148</v>
      </c>
      <c r="D3851" s="3" t="s">
        <v>1203</v>
      </c>
      <c r="E3851" s="3" t="s">
        <v>1204</v>
      </c>
      <c r="F3851" s="3">
        <v>0</v>
      </c>
      <c r="G3851" s="3">
        <v>782608.07</v>
      </c>
    </row>
    <row r="3852" spans="1:7" x14ac:dyDescent="0.2">
      <c r="A3852" s="3" t="s">
        <v>1037</v>
      </c>
      <c r="B3852" s="4">
        <v>45138</v>
      </c>
      <c r="C3852" s="3" t="s">
        <v>1148</v>
      </c>
      <c r="D3852" s="3" t="s">
        <v>1174</v>
      </c>
      <c r="E3852" s="3" t="s">
        <v>1175</v>
      </c>
      <c r="F3852" s="3">
        <v>0</v>
      </c>
      <c r="G3852" s="3">
        <v>166550</v>
      </c>
    </row>
    <row r="3853" spans="1:7" x14ac:dyDescent="0.2">
      <c r="A3853" s="3" t="s">
        <v>1042</v>
      </c>
      <c r="B3853" s="4">
        <v>45138</v>
      </c>
      <c r="C3853" s="3" t="s">
        <v>1148</v>
      </c>
      <c r="D3853" s="3" t="s">
        <v>1174</v>
      </c>
      <c r="E3853" s="3" t="s">
        <v>1665</v>
      </c>
      <c r="F3853" s="3">
        <v>2834.7</v>
      </c>
      <c r="G3853" s="3">
        <v>2834.7</v>
      </c>
    </row>
    <row r="3854" spans="1:7" x14ac:dyDescent="0.2">
      <c r="A3854" s="3" t="s">
        <v>1037</v>
      </c>
      <c r="B3854" s="4">
        <v>45138</v>
      </c>
      <c r="C3854" s="3" t="s">
        <v>1148</v>
      </c>
      <c r="D3854" s="3" t="s">
        <v>1176</v>
      </c>
      <c r="E3854" s="3" t="s">
        <v>1177</v>
      </c>
      <c r="F3854" s="3">
        <v>0</v>
      </c>
      <c r="G3854" s="3">
        <v>45000</v>
      </c>
    </row>
    <row r="3855" spans="1:7" x14ac:dyDescent="0.2">
      <c r="A3855" s="3" t="s">
        <v>1037</v>
      </c>
      <c r="B3855" s="4">
        <v>45138</v>
      </c>
      <c r="C3855" s="3" t="s">
        <v>1148</v>
      </c>
      <c r="D3855" s="3" t="s">
        <v>1227</v>
      </c>
      <c r="E3855" s="3" t="s">
        <v>1228</v>
      </c>
      <c r="F3855" s="3">
        <v>12000</v>
      </c>
      <c r="G3855" s="3">
        <v>161000</v>
      </c>
    </row>
    <row r="3856" spans="1:7" x14ac:dyDescent="0.2">
      <c r="A3856" s="3" t="s">
        <v>1042</v>
      </c>
      <c r="B3856" s="4">
        <v>45138</v>
      </c>
      <c r="C3856" s="3" t="s">
        <v>1148</v>
      </c>
      <c r="D3856" s="3" t="s">
        <v>1642</v>
      </c>
      <c r="E3856" s="3" t="s">
        <v>1643</v>
      </c>
      <c r="F3856" s="3">
        <v>0</v>
      </c>
      <c r="G3856" s="3">
        <v>292753.14</v>
      </c>
    </row>
    <row r="3857" spans="1:7" x14ac:dyDescent="0.2">
      <c r="A3857" s="3" t="s">
        <v>1042</v>
      </c>
      <c r="B3857" s="4">
        <v>45138</v>
      </c>
      <c r="C3857" s="3" t="s">
        <v>1148</v>
      </c>
      <c r="D3857" s="3" t="s">
        <v>1546</v>
      </c>
      <c r="E3857" s="3" t="s">
        <v>1547</v>
      </c>
      <c r="F3857" s="3">
        <v>0</v>
      </c>
      <c r="G3857" s="3">
        <v>66190.11</v>
      </c>
    </row>
    <row r="3858" spans="1:7" x14ac:dyDescent="0.2">
      <c r="A3858" s="3" t="s">
        <v>1037</v>
      </c>
      <c r="B3858" s="4">
        <v>45138</v>
      </c>
      <c r="C3858" s="3" t="s">
        <v>1148</v>
      </c>
      <c r="D3858" s="3" t="s">
        <v>1233</v>
      </c>
      <c r="E3858" s="3" t="s">
        <v>1234</v>
      </c>
      <c r="F3858" s="3">
        <v>0</v>
      </c>
      <c r="G3858" s="3">
        <v>3252759.95</v>
      </c>
    </row>
    <row r="3859" spans="1:7" x14ac:dyDescent="0.2">
      <c r="A3859" s="3" t="s">
        <v>1042</v>
      </c>
      <c r="B3859" s="4">
        <v>45138</v>
      </c>
      <c r="C3859" s="3" t="s">
        <v>1148</v>
      </c>
      <c r="D3859" s="3" t="s">
        <v>1233</v>
      </c>
      <c r="E3859" s="3" t="s">
        <v>1486</v>
      </c>
      <c r="F3859" s="3">
        <v>886.87</v>
      </c>
      <c r="G3859" s="3">
        <v>1524185.76</v>
      </c>
    </row>
    <row r="3860" spans="1:7" x14ac:dyDescent="0.2">
      <c r="A3860" s="3" t="s">
        <v>1037</v>
      </c>
      <c r="B3860" s="4">
        <v>45138</v>
      </c>
      <c r="C3860" s="3" t="s">
        <v>1148</v>
      </c>
      <c r="D3860" s="3" t="s">
        <v>1391</v>
      </c>
      <c r="E3860" s="3" t="s">
        <v>1392</v>
      </c>
      <c r="F3860" s="3">
        <v>0</v>
      </c>
      <c r="G3860" s="3">
        <v>622274.51</v>
      </c>
    </row>
    <row r="3861" spans="1:7" x14ac:dyDescent="0.2">
      <c r="A3861" s="3" t="s">
        <v>1042</v>
      </c>
      <c r="B3861" s="4">
        <v>45138</v>
      </c>
      <c r="C3861" s="3" t="s">
        <v>1148</v>
      </c>
      <c r="D3861" s="3" t="s">
        <v>1487</v>
      </c>
      <c r="E3861" s="3" t="s">
        <v>1519</v>
      </c>
      <c r="F3861" s="3">
        <v>0</v>
      </c>
      <c r="G3861" s="3">
        <v>76530</v>
      </c>
    </row>
    <row r="3862" spans="1:7" x14ac:dyDescent="0.2">
      <c r="A3862" s="3" t="s">
        <v>1037</v>
      </c>
      <c r="B3862" s="4">
        <v>45138</v>
      </c>
      <c r="C3862" s="3" t="s">
        <v>1148</v>
      </c>
      <c r="D3862" s="3" t="s">
        <v>1487</v>
      </c>
      <c r="E3862" s="3" t="s">
        <v>1488</v>
      </c>
      <c r="F3862" s="3">
        <v>0</v>
      </c>
      <c r="G3862" s="3">
        <v>985049.68</v>
      </c>
    </row>
    <row r="3863" spans="1:7" x14ac:dyDescent="0.2">
      <c r="A3863" s="3" t="s">
        <v>1042</v>
      </c>
      <c r="B3863" s="4">
        <v>45138</v>
      </c>
      <c r="C3863" s="3" t="s">
        <v>1148</v>
      </c>
      <c r="D3863" s="3" t="s">
        <v>1489</v>
      </c>
      <c r="E3863" s="3" t="s">
        <v>1490</v>
      </c>
      <c r="F3863" s="3">
        <v>2800</v>
      </c>
      <c r="G3863" s="3">
        <v>21600</v>
      </c>
    </row>
    <row r="3864" spans="1:7" x14ac:dyDescent="0.2">
      <c r="A3864" s="3" t="s">
        <v>1042</v>
      </c>
      <c r="B3864" s="4">
        <v>45138</v>
      </c>
      <c r="C3864" s="3" t="s">
        <v>1148</v>
      </c>
      <c r="D3864" s="3" t="s">
        <v>1502</v>
      </c>
      <c r="E3864" s="3" t="s">
        <v>1503</v>
      </c>
      <c r="F3864" s="3">
        <v>0</v>
      </c>
      <c r="G3864" s="3">
        <v>684782.6</v>
      </c>
    </row>
    <row r="3865" spans="1:7" x14ac:dyDescent="0.2">
      <c r="A3865" s="3" t="s">
        <v>1042</v>
      </c>
      <c r="B3865" s="4">
        <v>45138</v>
      </c>
      <c r="C3865" s="3" t="s">
        <v>1148</v>
      </c>
      <c r="D3865" s="3" t="s">
        <v>1578</v>
      </c>
      <c r="E3865" s="3" t="s">
        <v>1579</v>
      </c>
      <c r="F3865" s="3">
        <v>0</v>
      </c>
      <c r="G3865" s="3">
        <v>1130099.94</v>
      </c>
    </row>
    <row r="3866" spans="1:7" x14ac:dyDescent="0.2">
      <c r="A3866" s="3" t="s">
        <v>1042</v>
      </c>
      <c r="B3866" s="4">
        <v>45138</v>
      </c>
      <c r="C3866" s="3" t="s">
        <v>1148</v>
      </c>
      <c r="D3866" s="3" t="s">
        <v>1621</v>
      </c>
      <c r="E3866" s="3" t="s">
        <v>1622</v>
      </c>
      <c r="F3866" s="3">
        <v>578067.30000000005</v>
      </c>
      <c r="G3866" s="3">
        <v>20707183.050000001</v>
      </c>
    </row>
    <row r="3867" spans="1:7" x14ac:dyDescent="0.2">
      <c r="A3867" s="3" t="s">
        <v>1037</v>
      </c>
      <c r="B3867" s="4">
        <v>45138</v>
      </c>
      <c r="C3867" s="3" t="s">
        <v>1148</v>
      </c>
      <c r="D3867" s="3" t="s">
        <v>1504</v>
      </c>
      <c r="E3867" s="3" t="s">
        <v>1505</v>
      </c>
      <c r="F3867" s="3">
        <v>173913.04</v>
      </c>
      <c r="G3867" s="3">
        <v>2148883.15</v>
      </c>
    </row>
    <row r="3868" spans="1:7" x14ac:dyDescent="0.2">
      <c r="A3868" s="3" t="s">
        <v>1037</v>
      </c>
      <c r="B3868" s="4">
        <v>45138</v>
      </c>
      <c r="C3868" s="3" t="s">
        <v>1148</v>
      </c>
      <c r="D3868" s="3" t="s">
        <v>1633</v>
      </c>
      <c r="E3868" s="3" t="s">
        <v>1634</v>
      </c>
      <c r="F3868" s="3">
        <v>0</v>
      </c>
      <c r="G3868" s="3">
        <v>1068455</v>
      </c>
    </row>
    <row r="3869" spans="1:7" x14ac:dyDescent="0.2">
      <c r="A3869" s="3" t="s">
        <v>1037</v>
      </c>
      <c r="B3869" s="4">
        <v>45138</v>
      </c>
      <c r="C3869" s="3" t="s">
        <v>1148</v>
      </c>
      <c r="D3869" s="3" t="s">
        <v>1623</v>
      </c>
      <c r="E3869" s="3" t="s">
        <v>1624</v>
      </c>
      <c r="F3869" s="3">
        <v>0</v>
      </c>
      <c r="G3869" s="3">
        <v>-24427668.440000001</v>
      </c>
    </row>
    <row r="3870" spans="1:7" x14ac:dyDescent="0.2">
      <c r="A3870" s="3" t="s">
        <v>1040</v>
      </c>
      <c r="B3870" s="4">
        <v>45138</v>
      </c>
      <c r="C3870" s="3" t="s">
        <v>1148</v>
      </c>
      <c r="D3870" s="3" t="s">
        <v>1393</v>
      </c>
      <c r="E3870" s="3" t="s">
        <v>1394</v>
      </c>
      <c r="F3870" s="3">
        <v>0</v>
      </c>
      <c r="G3870" s="3">
        <v>29600</v>
      </c>
    </row>
    <row r="3871" spans="1:7" x14ac:dyDescent="0.2">
      <c r="A3871" s="3" t="s">
        <v>1040</v>
      </c>
      <c r="B3871" s="4">
        <v>45138</v>
      </c>
      <c r="C3871" s="3" t="s">
        <v>1148</v>
      </c>
      <c r="D3871" s="3" t="s">
        <v>1395</v>
      </c>
      <c r="E3871" s="3" t="s">
        <v>1396</v>
      </c>
      <c r="F3871" s="3">
        <v>4777.3999999999996</v>
      </c>
      <c r="G3871" s="3">
        <v>-7848890.1299999999</v>
      </c>
    </row>
    <row r="3872" spans="1:7" x14ac:dyDescent="0.2">
      <c r="A3872" s="3" t="s">
        <v>1037</v>
      </c>
      <c r="B3872" s="4">
        <v>45138</v>
      </c>
      <c r="C3872" s="3" t="s">
        <v>1148</v>
      </c>
      <c r="D3872" s="3" t="s">
        <v>1395</v>
      </c>
      <c r="E3872" s="3" t="s">
        <v>1396</v>
      </c>
      <c r="F3872" s="3">
        <v>76825</v>
      </c>
      <c r="G3872" s="3">
        <v>422771.61</v>
      </c>
    </row>
    <row r="3873" spans="1:7" x14ac:dyDescent="0.2">
      <c r="A3873" s="3" t="s">
        <v>1037</v>
      </c>
      <c r="B3873" s="4">
        <v>45138</v>
      </c>
      <c r="C3873" s="3" t="s">
        <v>1148</v>
      </c>
      <c r="D3873" s="3" t="s">
        <v>1155</v>
      </c>
      <c r="E3873" s="3" t="s">
        <v>1156</v>
      </c>
      <c r="F3873" s="3">
        <v>-71546.8</v>
      </c>
      <c r="G3873" s="3">
        <v>903407.47</v>
      </c>
    </row>
    <row r="3874" spans="1:7" x14ac:dyDescent="0.2">
      <c r="A3874" s="3" t="s">
        <v>1040</v>
      </c>
      <c r="B3874" s="4">
        <v>45138</v>
      </c>
      <c r="C3874" s="3" t="s">
        <v>1148</v>
      </c>
      <c r="D3874" s="3" t="s">
        <v>1155</v>
      </c>
      <c r="E3874" s="3" t="s">
        <v>1401</v>
      </c>
      <c r="F3874" s="3">
        <v>-628120.92000000004</v>
      </c>
      <c r="G3874" s="3">
        <v>106126</v>
      </c>
    </row>
    <row r="3875" spans="1:7" x14ac:dyDescent="0.2">
      <c r="A3875" s="3" t="s">
        <v>1040</v>
      </c>
      <c r="B3875" s="4">
        <v>45138</v>
      </c>
      <c r="C3875" s="3" t="s">
        <v>1148</v>
      </c>
      <c r="D3875" s="3" t="s">
        <v>1157</v>
      </c>
      <c r="E3875" s="3" t="s">
        <v>1402</v>
      </c>
      <c r="F3875" s="3">
        <v>0</v>
      </c>
      <c r="G3875" s="3">
        <v>-1188</v>
      </c>
    </row>
    <row r="3876" spans="1:7" x14ac:dyDescent="0.2">
      <c r="A3876" s="3" t="s">
        <v>1040</v>
      </c>
      <c r="B3876" s="4">
        <v>45138</v>
      </c>
      <c r="C3876" s="3" t="s">
        <v>1148</v>
      </c>
      <c r="D3876" s="3" t="s">
        <v>1403</v>
      </c>
      <c r="E3876" s="3" t="s">
        <v>1404</v>
      </c>
      <c r="F3876" s="3">
        <v>4.0199999999999996</v>
      </c>
      <c r="G3876" s="3">
        <v>559.37</v>
      </c>
    </row>
    <row r="3877" spans="1:7" x14ac:dyDescent="0.2">
      <c r="A3877" s="3" t="s">
        <v>1037</v>
      </c>
      <c r="B3877" s="4">
        <v>45138</v>
      </c>
      <c r="C3877" s="3" t="s">
        <v>1148</v>
      </c>
      <c r="D3877" s="3" t="s">
        <v>1403</v>
      </c>
      <c r="E3877" s="3" t="s">
        <v>1402</v>
      </c>
      <c r="F3877" s="3">
        <v>8620</v>
      </c>
      <c r="G3877" s="3">
        <v>8620</v>
      </c>
    </row>
    <row r="3878" spans="1:7" x14ac:dyDescent="0.2">
      <c r="A3878" s="3" t="s">
        <v>1037</v>
      </c>
      <c r="B3878" s="4">
        <v>45138</v>
      </c>
      <c r="C3878" s="3" t="s">
        <v>1148</v>
      </c>
      <c r="D3878" s="3" t="s">
        <v>1211</v>
      </c>
      <c r="E3878" s="3" t="s">
        <v>1212</v>
      </c>
      <c r="F3878" s="3">
        <v>-0.41</v>
      </c>
      <c r="G3878" s="3">
        <v>848.44</v>
      </c>
    </row>
    <row r="3879" spans="1:7" x14ac:dyDescent="0.2">
      <c r="A3879" s="3" t="s">
        <v>1037</v>
      </c>
      <c r="B3879" s="4">
        <v>45138</v>
      </c>
      <c r="C3879" s="3" t="s">
        <v>1148</v>
      </c>
      <c r="D3879" s="3" t="s">
        <v>1213</v>
      </c>
      <c r="E3879" s="3" t="s">
        <v>1214</v>
      </c>
      <c r="F3879" s="3">
        <v>-5222654.5599999996</v>
      </c>
      <c r="G3879" s="3">
        <v>32199318.129999999</v>
      </c>
    </row>
    <row r="3880" spans="1:7" x14ac:dyDescent="0.2">
      <c r="A3880" s="3" t="s">
        <v>1040</v>
      </c>
      <c r="B3880" s="4">
        <v>45138</v>
      </c>
      <c r="C3880" s="3" t="s">
        <v>1143</v>
      </c>
      <c r="D3880" s="3" t="s">
        <v>1405</v>
      </c>
      <c r="E3880" s="3" t="s">
        <v>1406</v>
      </c>
      <c r="F3880" s="3">
        <v>0.02</v>
      </c>
      <c r="G3880" s="3">
        <v>-28.98</v>
      </c>
    </row>
    <row r="3881" spans="1:7" x14ac:dyDescent="0.2">
      <c r="A3881" s="3" t="s">
        <v>1037</v>
      </c>
      <c r="B3881" s="4">
        <v>45138</v>
      </c>
      <c r="C3881" s="3" t="s">
        <v>1143</v>
      </c>
      <c r="D3881" s="3" t="s">
        <v>1405</v>
      </c>
      <c r="E3881" s="3" t="s">
        <v>1406</v>
      </c>
      <c r="F3881" s="3">
        <v>0.05</v>
      </c>
      <c r="G3881" s="3">
        <v>0.13</v>
      </c>
    </row>
    <row r="3882" spans="1:7" x14ac:dyDescent="0.2">
      <c r="A3882" s="3" t="s">
        <v>1040</v>
      </c>
      <c r="B3882" s="4">
        <v>45138</v>
      </c>
      <c r="C3882" s="3" t="s">
        <v>1143</v>
      </c>
      <c r="D3882" s="3" t="s">
        <v>1159</v>
      </c>
      <c r="E3882" s="3" t="s">
        <v>1160</v>
      </c>
      <c r="F3882" s="3">
        <v>-73435.38</v>
      </c>
      <c r="G3882" s="3">
        <v>-1324028.96</v>
      </c>
    </row>
    <row r="3883" spans="1:7" x14ac:dyDescent="0.2">
      <c r="A3883" s="3" t="s">
        <v>1037</v>
      </c>
      <c r="B3883" s="4">
        <v>45138</v>
      </c>
      <c r="C3883" s="3" t="s">
        <v>1143</v>
      </c>
      <c r="D3883" s="3" t="s">
        <v>1159</v>
      </c>
      <c r="E3883" s="3" t="s">
        <v>1160</v>
      </c>
      <c r="F3883" s="3">
        <v>1571903.91</v>
      </c>
      <c r="G3883" s="3">
        <v>-141803818.62</v>
      </c>
    </row>
    <row r="3884" spans="1:7" x14ac:dyDescent="0.2">
      <c r="A3884" s="3" t="s">
        <v>1042</v>
      </c>
      <c r="B3884" s="4">
        <v>45138</v>
      </c>
      <c r="C3884" s="3" t="s">
        <v>1143</v>
      </c>
      <c r="D3884" s="3" t="s">
        <v>1159</v>
      </c>
      <c r="E3884" s="3" t="s">
        <v>1160</v>
      </c>
      <c r="F3884" s="3">
        <v>4050790.36</v>
      </c>
      <c r="G3884" s="3">
        <v>4451550.37</v>
      </c>
    </row>
    <row r="3885" spans="1:7" x14ac:dyDescent="0.2">
      <c r="A3885" s="3" t="s">
        <v>1040</v>
      </c>
      <c r="B3885" s="4">
        <v>45138</v>
      </c>
      <c r="C3885" s="3" t="s">
        <v>1143</v>
      </c>
      <c r="D3885" s="3" t="s">
        <v>1456</v>
      </c>
      <c r="E3885" s="3" t="s">
        <v>1457</v>
      </c>
      <c r="F3885" s="3">
        <v>0</v>
      </c>
      <c r="G3885" s="3">
        <v>1309</v>
      </c>
    </row>
    <row r="3886" spans="1:7" x14ac:dyDescent="0.2">
      <c r="A3886" s="3" t="s">
        <v>1040</v>
      </c>
      <c r="B3886" s="4">
        <v>45138</v>
      </c>
      <c r="C3886" s="3" t="s">
        <v>1143</v>
      </c>
      <c r="D3886" s="3" t="s">
        <v>1407</v>
      </c>
      <c r="E3886" s="3" t="s">
        <v>1408</v>
      </c>
      <c r="F3886" s="3">
        <v>-0.02</v>
      </c>
      <c r="G3886" s="3">
        <v>0</v>
      </c>
    </row>
    <row r="3887" spans="1:7" x14ac:dyDescent="0.2">
      <c r="A3887" s="3" t="s">
        <v>1040</v>
      </c>
      <c r="B3887" s="4">
        <v>45138</v>
      </c>
      <c r="C3887" s="3" t="s">
        <v>1143</v>
      </c>
      <c r="D3887" s="3" t="s">
        <v>1409</v>
      </c>
      <c r="E3887" s="3" t="s">
        <v>1410</v>
      </c>
      <c r="F3887" s="3">
        <v>47.62</v>
      </c>
      <c r="G3887" s="3">
        <v>-92035.56</v>
      </c>
    </row>
    <row r="3888" spans="1:7" x14ac:dyDescent="0.2">
      <c r="A3888" s="3" t="s">
        <v>1040</v>
      </c>
      <c r="B3888" s="4">
        <v>45138</v>
      </c>
      <c r="C3888" s="3" t="s">
        <v>1143</v>
      </c>
      <c r="D3888" s="3" t="s">
        <v>1432</v>
      </c>
      <c r="E3888" s="3" t="s">
        <v>1433</v>
      </c>
      <c r="F3888" s="3">
        <v>0</v>
      </c>
      <c r="G3888" s="3">
        <v>-49413.95</v>
      </c>
    </row>
    <row r="3889" spans="1:7" x14ac:dyDescent="0.2">
      <c r="A3889" s="3" t="s">
        <v>1040</v>
      </c>
      <c r="B3889" s="4">
        <v>45138</v>
      </c>
      <c r="C3889" s="3" t="s">
        <v>1143</v>
      </c>
      <c r="D3889" s="3" t="s">
        <v>1161</v>
      </c>
      <c r="E3889" s="3" t="s">
        <v>1411</v>
      </c>
      <c r="F3889" s="3">
        <v>-76599.600000000006</v>
      </c>
      <c r="G3889" s="3">
        <v>-109732.95</v>
      </c>
    </row>
    <row r="3890" spans="1:7" x14ac:dyDescent="0.2">
      <c r="A3890" s="3" t="s">
        <v>1037</v>
      </c>
      <c r="B3890" s="4">
        <v>45138</v>
      </c>
      <c r="C3890" s="3" t="s">
        <v>1143</v>
      </c>
      <c r="D3890" s="3" t="s">
        <v>1161</v>
      </c>
      <c r="E3890" s="3" t="s">
        <v>1162</v>
      </c>
      <c r="F3890" s="3">
        <v>-111907.42</v>
      </c>
      <c r="G3890" s="3">
        <v>-4020360.49</v>
      </c>
    </row>
    <row r="3891" spans="1:7" x14ac:dyDescent="0.2">
      <c r="A3891" s="3" t="s">
        <v>1042</v>
      </c>
      <c r="B3891" s="4">
        <v>45138</v>
      </c>
      <c r="C3891" s="3" t="s">
        <v>1143</v>
      </c>
      <c r="D3891" s="3" t="s">
        <v>1161</v>
      </c>
      <c r="E3891" s="3" t="s">
        <v>1162</v>
      </c>
      <c r="F3891" s="3">
        <v>93524.5</v>
      </c>
      <c r="G3891" s="3">
        <v>5218505.47</v>
      </c>
    </row>
    <row r="3892" spans="1:7" x14ac:dyDescent="0.2">
      <c r="A3892" s="3" t="s">
        <v>1037</v>
      </c>
      <c r="B3892" s="4">
        <v>45138</v>
      </c>
      <c r="C3892" s="3" t="s">
        <v>1143</v>
      </c>
      <c r="D3892" s="3" t="s">
        <v>1625</v>
      </c>
      <c r="E3892" s="3" t="s">
        <v>1626</v>
      </c>
      <c r="F3892" s="3">
        <v>0</v>
      </c>
      <c r="G3892" s="3">
        <v>59039.93</v>
      </c>
    </row>
    <row r="3893" spans="1:7" x14ac:dyDescent="0.2">
      <c r="A3893" s="3" t="s">
        <v>1037</v>
      </c>
      <c r="B3893" s="4">
        <v>45138</v>
      </c>
      <c r="C3893" s="3" t="s">
        <v>1143</v>
      </c>
      <c r="D3893" s="3" t="s">
        <v>1635</v>
      </c>
      <c r="E3893" s="3" t="s">
        <v>1636</v>
      </c>
      <c r="F3893" s="3">
        <v>-1209624.06</v>
      </c>
      <c r="G3893" s="3">
        <v>0</v>
      </c>
    </row>
    <row r="3894" spans="1:7" x14ac:dyDescent="0.2">
      <c r="A3894" s="3" t="s">
        <v>1037</v>
      </c>
      <c r="B3894" s="4">
        <v>45138</v>
      </c>
      <c r="C3894" s="3" t="s">
        <v>1143</v>
      </c>
      <c r="D3894" s="3" t="s">
        <v>1666</v>
      </c>
      <c r="E3894" s="3" t="s">
        <v>1667</v>
      </c>
      <c r="F3894" s="3">
        <v>71995</v>
      </c>
      <c r="G3894" s="3">
        <v>71995</v>
      </c>
    </row>
    <row r="3895" spans="1:7" x14ac:dyDescent="0.2">
      <c r="A3895" s="3" t="s">
        <v>1040</v>
      </c>
      <c r="B3895" s="4">
        <v>45138</v>
      </c>
      <c r="C3895" s="3" t="s">
        <v>1143</v>
      </c>
      <c r="D3895" s="3" t="s">
        <v>1412</v>
      </c>
      <c r="E3895" s="3" t="s">
        <v>1413</v>
      </c>
      <c r="F3895" s="3">
        <v>-26160.01</v>
      </c>
      <c r="G3895" s="3">
        <v>1869.8</v>
      </c>
    </row>
    <row r="3896" spans="1:7" x14ac:dyDescent="0.2">
      <c r="A3896" s="3" t="s">
        <v>1040</v>
      </c>
      <c r="B3896" s="4">
        <v>45138</v>
      </c>
      <c r="C3896" s="3" t="s">
        <v>1143</v>
      </c>
      <c r="D3896" s="3" t="s">
        <v>1414</v>
      </c>
      <c r="E3896" s="3" t="s">
        <v>1415</v>
      </c>
      <c r="F3896" s="3">
        <v>0</v>
      </c>
      <c r="G3896" s="3">
        <v>-254.99</v>
      </c>
    </row>
    <row r="3897" spans="1:7" x14ac:dyDescent="0.2">
      <c r="A3897" s="3" t="s">
        <v>1037</v>
      </c>
      <c r="B3897" s="4">
        <v>45169</v>
      </c>
      <c r="C3897" s="3" t="s">
        <v>1178</v>
      </c>
      <c r="D3897" s="3" t="s">
        <v>1520</v>
      </c>
      <c r="E3897" s="3" t="s">
        <v>1521</v>
      </c>
      <c r="F3897" s="3">
        <v>62604.35</v>
      </c>
      <c r="G3897" s="3">
        <v>-26852956.530000001</v>
      </c>
    </row>
    <row r="3898" spans="1:7" x14ac:dyDescent="0.2">
      <c r="A3898" s="3" t="s">
        <v>1042</v>
      </c>
      <c r="B3898" s="4">
        <v>45169</v>
      </c>
      <c r="C3898" s="3" t="s">
        <v>1178</v>
      </c>
      <c r="D3898" s="3" t="s">
        <v>1520</v>
      </c>
      <c r="E3898" s="3" t="s">
        <v>1668</v>
      </c>
      <c r="F3898" s="3">
        <v>-6821304.3600000003</v>
      </c>
      <c r="G3898" s="3">
        <v>-6821304.3600000003</v>
      </c>
    </row>
    <row r="3899" spans="1:7" x14ac:dyDescent="0.2">
      <c r="A3899" s="3" t="s">
        <v>1037</v>
      </c>
      <c r="B3899" s="4">
        <v>45169</v>
      </c>
      <c r="C3899" s="3" t="s">
        <v>1178</v>
      </c>
      <c r="D3899" s="3" t="s">
        <v>1522</v>
      </c>
      <c r="E3899" s="3" t="s">
        <v>1523</v>
      </c>
      <c r="F3899" s="3">
        <v>0</v>
      </c>
      <c r="G3899" s="3">
        <v>-102388.85</v>
      </c>
    </row>
    <row r="3900" spans="1:7" x14ac:dyDescent="0.2">
      <c r="A3900" s="3" t="s">
        <v>1042</v>
      </c>
      <c r="B3900" s="4">
        <v>45169</v>
      </c>
      <c r="C3900" s="3" t="s">
        <v>1178</v>
      </c>
      <c r="D3900" s="3" t="s">
        <v>1522</v>
      </c>
      <c r="E3900" s="3" t="s">
        <v>1669</v>
      </c>
      <c r="F3900" s="3">
        <v>-17806.45</v>
      </c>
      <c r="G3900" s="3">
        <v>-17806.45</v>
      </c>
    </row>
    <row r="3901" spans="1:7" x14ac:dyDescent="0.2">
      <c r="A3901" s="3" t="s">
        <v>1040</v>
      </c>
      <c r="B3901" s="4">
        <v>45169</v>
      </c>
      <c r="C3901" s="3" t="s">
        <v>1178</v>
      </c>
      <c r="D3901" s="3" t="s">
        <v>1416</v>
      </c>
      <c r="E3901" s="3" t="s">
        <v>1417</v>
      </c>
      <c r="F3901" s="3">
        <v>-2750089.29</v>
      </c>
      <c r="G3901" s="3">
        <v>-23432899.739999998</v>
      </c>
    </row>
    <row r="3902" spans="1:7" x14ac:dyDescent="0.2">
      <c r="A3902" s="3" t="s">
        <v>1040</v>
      </c>
      <c r="B3902" s="4">
        <v>45169</v>
      </c>
      <c r="C3902" s="3" t="s">
        <v>1178</v>
      </c>
      <c r="D3902" s="3" t="s">
        <v>1241</v>
      </c>
      <c r="E3902" s="3" t="s">
        <v>1242</v>
      </c>
      <c r="F3902" s="3">
        <v>0</v>
      </c>
      <c r="G3902" s="3">
        <v>3490.94</v>
      </c>
    </row>
    <row r="3903" spans="1:7" x14ac:dyDescent="0.2">
      <c r="A3903" s="3" t="s">
        <v>1037</v>
      </c>
      <c r="B3903" s="4">
        <v>45169</v>
      </c>
      <c r="C3903" s="3" t="s">
        <v>1178</v>
      </c>
      <c r="D3903" s="3" t="s">
        <v>1653</v>
      </c>
      <c r="E3903" s="3" t="s">
        <v>1654</v>
      </c>
      <c r="F3903" s="3">
        <v>-30491.94</v>
      </c>
      <c r="G3903" s="3">
        <v>-67991.94</v>
      </c>
    </row>
    <row r="3904" spans="1:7" x14ac:dyDescent="0.2">
      <c r="A3904" s="3" t="s">
        <v>1037</v>
      </c>
      <c r="B3904" s="4">
        <v>45169</v>
      </c>
      <c r="C3904" s="3" t="s">
        <v>1136</v>
      </c>
      <c r="D3904" s="3" t="s">
        <v>1655</v>
      </c>
      <c r="E3904" s="3" t="s">
        <v>1656</v>
      </c>
      <c r="F3904" s="3">
        <v>0</v>
      </c>
      <c r="G3904" s="3">
        <v>45300.43</v>
      </c>
    </row>
    <row r="3905" spans="1:7" x14ac:dyDescent="0.2">
      <c r="A3905" s="3" t="s">
        <v>1042</v>
      </c>
      <c r="B3905" s="4">
        <v>45169</v>
      </c>
      <c r="C3905" s="3" t="s">
        <v>1136</v>
      </c>
      <c r="D3905" s="3" t="s">
        <v>1482</v>
      </c>
      <c r="E3905" s="3" t="s">
        <v>1644</v>
      </c>
      <c r="F3905" s="3">
        <v>0</v>
      </c>
      <c r="G3905" s="3">
        <v>237142.94</v>
      </c>
    </row>
    <row r="3906" spans="1:7" x14ac:dyDescent="0.2">
      <c r="A3906" s="3" t="s">
        <v>1037</v>
      </c>
      <c r="B3906" s="4">
        <v>45169</v>
      </c>
      <c r="C3906" s="3" t="s">
        <v>1136</v>
      </c>
      <c r="D3906" s="3" t="s">
        <v>1499</v>
      </c>
      <c r="E3906" s="3" t="s">
        <v>1500</v>
      </c>
      <c r="F3906" s="3">
        <v>0</v>
      </c>
      <c r="G3906" s="3">
        <v>648956.64</v>
      </c>
    </row>
    <row r="3907" spans="1:7" x14ac:dyDescent="0.2">
      <c r="A3907" s="3" t="s">
        <v>1042</v>
      </c>
      <c r="B3907" s="4">
        <v>45169</v>
      </c>
      <c r="C3907" s="3" t="s">
        <v>1136</v>
      </c>
      <c r="D3907" s="3" t="s">
        <v>1499</v>
      </c>
      <c r="E3907" s="3" t="s">
        <v>1500</v>
      </c>
      <c r="F3907" s="3">
        <v>134265.54</v>
      </c>
      <c r="G3907" s="3">
        <v>134265.54</v>
      </c>
    </row>
    <row r="3908" spans="1:7" x14ac:dyDescent="0.2">
      <c r="A3908" s="3" t="s">
        <v>1042</v>
      </c>
      <c r="B3908" s="4">
        <v>45169</v>
      </c>
      <c r="C3908" s="3" t="s">
        <v>1136</v>
      </c>
      <c r="D3908" s="3" t="s">
        <v>1606</v>
      </c>
      <c r="E3908" s="3" t="s">
        <v>1645</v>
      </c>
      <c r="F3908" s="3">
        <v>30020</v>
      </c>
      <c r="G3908" s="3">
        <v>44709.94</v>
      </c>
    </row>
    <row r="3909" spans="1:7" x14ac:dyDescent="0.2">
      <c r="A3909" s="3" t="s">
        <v>1037</v>
      </c>
      <c r="B3909" s="4">
        <v>45169</v>
      </c>
      <c r="C3909" s="3" t="s">
        <v>1136</v>
      </c>
      <c r="D3909" s="3" t="s">
        <v>1508</v>
      </c>
      <c r="E3909" s="3" t="s">
        <v>1509</v>
      </c>
      <c r="F3909" s="3">
        <v>3308.35</v>
      </c>
      <c r="G3909" s="3">
        <v>25345.119999999999</v>
      </c>
    </row>
    <row r="3910" spans="1:7" x14ac:dyDescent="0.2">
      <c r="A3910" s="3" t="s">
        <v>1037</v>
      </c>
      <c r="B3910" s="4">
        <v>45169</v>
      </c>
      <c r="C3910" s="3" t="s">
        <v>1136</v>
      </c>
      <c r="D3910" s="3" t="s">
        <v>1524</v>
      </c>
      <c r="E3910" s="3" t="s">
        <v>1525</v>
      </c>
      <c r="F3910" s="3">
        <v>0</v>
      </c>
      <c r="G3910" s="3">
        <v>171178.44</v>
      </c>
    </row>
    <row r="3911" spans="1:7" x14ac:dyDescent="0.2">
      <c r="A3911" s="3" t="s">
        <v>1037</v>
      </c>
      <c r="B3911" s="4">
        <v>45169</v>
      </c>
      <c r="C3911" s="3" t="s">
        <v>1136</v>
      </c>
      <c r="D3911" s="3" t="s">
        <v>1526</v>
      </c>
      <c r="E3911" s="3" t="s">
        <v>1527</v>
      </c>
      <c r="F3911" s="3">
        <v>62604.35</v>
      </c>
      <c r="G3911" s="3">
        <v>1343517.4</v>
      </c>
    </row>
    <row r="3912" spans="1:7" x14ac:dyDescent="0.2">
      <c r="A3912" s="3" t="s">
        <v>1042</v>
      </c>
      <c r="B3912" s="4">
        <v>45169</v>
      </c>
      <c r="C3912" s="3" t="s">
        <v>1136</v>
      </c>
      <c r="D3912" s="3" t="s">
        <v>1526</v>
      </c>
      <c r="E3912" s="3" t="s">
        <v>1670</v>
      </c>
      <c r="F3912" s="3">
        <v>343456.51</v>
      </c>
      <c r="G3912" s="3">
        <v>343456.51</v>
      </c>
    </row>
    <row r="3913" spans="1:7" x14ac:dyDescent="0.2">
      <c r="A3913" s="3" t="s">
        <v>1037</v>
      </c>
      <c r="B3913" s="4">
        <v>45169</v>
      </c>
      <c r="C3913" s="3" t="s">
        <v>1136</v>
      </c>
      <c r="D3913" s="3" t="s">
        <v>1608</v>
      </c>
      <c r="E3913" s="3" t="s">
        <v>1609</v>
      </c>
      <c r="F3913" s="3">
        <v>1005.47</v>
      </c>
      <c r="G3913" s="3">
        <v>1005.47</v>
      </c>
    </row>
    <row r="3914" spans="1:7" x14ac:dyDescent="0.2">
      <c r="A3914" s="3" t="s">
        <v>1042</v>
      </c>
      <c r="B3914" s="4">
        <v>45169</v>
      </c>
      <c r="C3914" s="3" t="s">
        <v>1136</v>
      </c>
      <c r="D3914" s="3" t="s">
        <v>1608</v>
      </c>
      <c r="E3914" s="3" t="s">
        <v>1657</v>
      </c>
      <c r="F3914" s="3">
        <v>0</v>
      </c>
      <c r="G3914" s="3">
        <v>6212.85</v>
      </c>
    </row>
    <row r="3915" spans="1:7" x14ac:dyDescent="0.2">
      <c r="A3915" s="3" t="s">
        <v>1037</v>
      </c>
      <c r="B3915" s="4">
        <v>45169</v>
      </c>
      <c r="C3915" s="3" t="s">
        <v>1136</v>
      </c>
      <c r="D3915" s="3" t="s">
        <v>1627</v>
      </c>
      <c r="E3915" s="3" t="s">
        <v>1628</v>
      </c>
      <c r="F3915" s="3">
        <v>0</v>
      </c>
      <c r="G3915" s="3">
        <v>250</v>
      </c>
    </row>
    <row r="3916" spans="1:7" x14ac:dyDescent="0.2">
      <c r="A3916" s="3" t="s">
        <v>1037</v>
      </c>
      <c r="B3916" s="4">
        <v>45169</v>
      </c>
      <c r="C3916" s="3" t="s">
        <v>1136</v>
      </c>
      <c r="D3916" s="3" t="s">
        <v>1646</v>
      </c>
      <c r="E3916" s="3" t="s">
        <v>1647</v>
      </c>
      <c r="F3916" s="3">
        <v>0</v>
      </c>
      <c r="G3916" s="3">
        <v>31600</v>
      </c>
    </row>
    <row r="3917" spans="1:7" x14ac:dyDescent="0.2">
      <c r="A3917" s="3" t="s">
        <v>1040</v>
      </c>
      <c r="B3917" s="4">
        <v>45169</v>
      </c>
      <c r="C3917" s="3" t="s">
        <v>1136</v>
      </c>
      <c r="D3917" s="3" t="s">
        <v>1629</v>
      </c>
      <c r="E3917" s="3" t="s">
        <v>1630</v>
      </c>
      <c r="F3917" s="3">
        <v>0</v>
      </c>
      <c r="G3917" s="3">
        <v>286.95999999999998</v>
      </c>
    </row>
    <row r="3918" spans="1:7" x14ac:dyDescent="0.2">
      <c r="A3918" s="3" t="s">
        <v>1040</v>
      </c>
      <c r="B3918" s="4">
        <v>45169</v>
      </c>
      <c r="C3918" s="3" t="s">
        <v>1136</v>
      </c>
      <c r="D3918" s="3" t="s">
        <v>1648</v>
      </c>
      <c r="E3918" s="3" t="s">
        <v>1649</v>
      </c>
      <c r="F3918" s="3">
        <v>0</v>
      </c>
      <c r="G3918" s="3">
        <v>86.96</v>
      </c>
    </row>
    <row r="3919" spans="1:7" x14ac:dyDescent="0.2">
      <c r="A3919" s="3" t="s">
        <v>1040</v>
      </c>
      <c r="B3919" s="4">
        <v>45169</v>
      </c>
      <c r="C3919" s="3" t="s">
        <v>1136</v>
      </c>
      <c r="D3919" s="3" t="s">
        <v>1637</v>
      </c>
      <c r="E3919" s="3" t="s">
        <v>1638</v>
      </c>
      <c r="F3919" s="3">
        <v>0</v>
      </c>
      <c r="G3919" s="3">
        <v>23423.97</v>
      </c>
    </row>
    <row r="3920" spans="1:7" x14ac:dyDescent="0.2">
      <c r="A3920" s="3" t="s">
        <v>1040</v>
      </c>
      <c r="B3920" s="4">
        <v>45169</v>
      </c>
      <c r="C3920" s="3" t="s">
        <v>1136</v>
      </c>
      <c r="D3920" s="3" t="s">
        <v>1671</v>
      </c>
      <c r="E3920" s="3" t="s">
        <v>1672</v>
      </c>
      <c r="F3920" s="3">
        <v>10516.44</v>
      </c>
      <c r="G3920" s="3">
        <v>10516.44</v>
      </c>
    </row>
    <row r="3921" spans="1:7" x14ac:dyDescent="0.2">
      <c r="A3921" s="3" t="s">
        <v>1040</v>
      </c>
      <c r="B3921" s="4">
        <v>45169</v>
      </c>
      <c r="C3921" s="3" t="s">
        <v>1136</v>
      </c>
      <c r="D3921" s="3" t="s">
        <v>1650</v>
      </c>
      <c r="E3921" s="3" t="s">
        <v>1651</v>
      </c>
      <c r="F3921" s="3">
        <v>0</v>
      </c>
      <c r="G3921" s="3">
        <v>41620.910000000003</v>
      </c>
    </row>
    <row r="3922" spans="1:7" x14ac:dyDescent="0.2">
      <c r="A3922" s="3" t="s">
        <v>1040</v>
      </c>
      <c r="B3922" s="4">
        <v>45169</v>
      </c>
      <c r="C3922" s="3" t="s">
        <v>1136</v>
      </c>
      <c r="D3922" s="3" t="s">
        <v>1249</v>
      </c>
      <c r="E3922" s="3" t="s">
        <v>1250</v>
      </c>
      <c r="F3922" s="3">
        <v>5129.4799999999996</v>
      </c>
      <c r="G3922" s="3">
        <v>255060.13</v>
      </c>
    </row>
    <row r="3923" spans="1:7" x14ac:dyDescent="0.2">
      <c r="A3923" s="3" t="s">
        <v>1040</v>
      </c>
      <c r="B3923" s="4">
        <v>45169</v>
      </c>
      <c r="C3923" s="3" t="s">
        <v>1136</v>
      </c>
      <c r="D3923" s="3" t="s">
        <v>1251</v>
      </c>
      <c r="E3923" s="3" t="s">
        <v>1252</v>
      </c>
      <c r="F3923" s="3">
        <v>1800</v>
      </c>
      <c r="G3923" s="3">
        <v>148803.59</v>
      </c>
    </row>
    <row r="3924" spans="1:7" x14ac:dyDescent="0.2">
      <c r="A3924" s="3" t="s">
        <v>1040</v>
      </c>
      <c r="B3924" s="4">
        <v>45169</v>
      </c>
      <c r="C3924" s="3" t="s">
        <v>1136</v>
      </c>
      <c r="D3924" s="3" t="s">
        <v>1253</v>
      </c>
      <c r="E3924" s="3" t="s">
        <v>1254</v>
      </c>
      <c r="F3924" s="3">
        <v>-20443.12</v>
      </c>
      <c r="G3924" s="3">
        <v>-17723.689999999999</v>
      </c>
    </row>
    <row r="3925" spans="1:7" x14ac:dyDescent="0.2">
      <c r="A3925" s="3" t="s">
        <v>1040</v>
      </c>
      <c r="B3925" s="4">
        <v>45169</v>
      </c>
      <c r="C3925" s="3" t="s">
        <v>1136</v>
      </c>
      <c r="D3925" s="3" t="s">
        <v>1673</v>
      </c>
      <c r="E3925" s="3" t="s">
        <v>1674</v>
      </c>
      <c r="F3925" s="3">
        <v>26340.75</v>
      </c>
      <c r="G3925" s="3">
        <v>26340.75</v>
      </c>
    </row>
    <row r="3926" spans="1:7" x14ac:dyDescent="0.2">
      <c r="A3926" s="3" t="s">
        <v>1040</v>
      </c>
      <c r="B3926" s="4">
        <v>45169</v>
      </c>
      <c r="C3926" s="3" t="s">
        <v>1136</v>
      </c>
      <c r="D3926" s="3" t="s">
        <v>1269</v>
      </c>
      <c r="E3926" s="3" t="s">
        <v>1270</v>
      </c>
      <c r="F3926" s="3">
        <v>0</v>
      </c>
      <c r="G3926" s="3">
        <v>760.87</v>
      </c>
    </row>
    <row r="3927" spans="1:7" x14ac:dyDescent="0.2">
      <c r="A3927" s="3" t="s">
        <v>1040</v>
      </c>
      <c r="B3927" s="4">
        <v>45169</v>
      </c>
      <c r="C3927" s="3" t="s">
        <v>1136</v>
      </c>
      <c r="D3927" s="3" t="s">
        <v>1273</v>
      </c>
      <c r="E3927" s="3" t="s">
        <v>1274</v>
      </c>
      <c r="F3927" s="3">
        <v>2290.6999999999998</v>
      </c>
      <c r="G3927" s="3">
        <v>27752.22</v>
      </c>
    </row>
    <row r="3928" spans="1:7" x14ac:dyDescent="0.2">
      <c r="A3928" s="3" t="s">
        <v>1040</v>
      </c>
      <c r="B3928" s="4">
        <v>45169</v>
      </c>
      <c r="C3928" s="3" t="s">
        <v>1136</v>
      </c>
      <c r="D3928" s="3" t="s">
        <v>1658</v>
      </c>
      <c r="E3928" s="3" t="s">
        <v>1659</v>
      </c>
      <c r="F3928" s="3">
        <v>7096.87</v>
      </c>
      <c r="G3928" s="3">
        <v>7565.57</v>
      </c>
    </row>
    <row r="3929" spans="1:7" x14ac:dyDescent="0.2">
      <c r="A3929" s="3" t="s">
        <v>1040</v>
      </c>
      <c r="B3929" s="4">
        <v>45169</v>
      </c>
      <c r="C3929" s="3" t="s">
        <v>1136</v>
      </c>
      <c r="D3929" s="3" t="s">
        <v>1283</v>
      </c>
      <c r="E3929" s="3" t="s">
        <v>1284</v>
      </c>
      <c r="F3929" s="3">
        <v>0</v>
      </c>
      <c r="G3929" s="3">
        <v>1129.57</v>
      </c>
    </row>
    <row r="3930" spans="1:7" x14ac:dyDescent="0.2">
      <c r="A3930" s="3" t="s">
        <v>1040</v>
      </c>
      <c r="B3930" s="4">
        <v>45169</v>
      </c>
      <c r="C3930" s="3" t="s">
        <v>1136</v>
      </c>
      <c r="D3930" s="3" t="s">
        <v>1418</v>
      </c>
      <c r="E3930" s="3" t="s">
        <v>1419</v>
      </c>
      <c r="F3930" s="3">
        <v>76169.75</v>
      </c>
      <c r="G3930" s="3">
        <v>1490955.34</v>
      </c>
    </row>
    <row r="3931" spans="1:7" x14ac:dyDescent="0.2">
      <c r="A3931" s="3" t="s">
        <v>1040</v>
      </c>
      <c r="B3931" s="4">
        <v>45169</v>
      </c>
      <c r="C3931" s="3" t="s">
        <v>1136</v>
      </c>
      <c r="D3931" s="3" t="s">
        <v>1420</v>
      </c>
      <c r="E3931" s="3" t="s">
        <v>1421</v>
      </c>
      <c r="F3931" s="3">
        <v>47477.81</v>
      </c>
      <c r="G3931" s="3">
        <v>329997.44</v>
      </c>
    </row>
    <row r="3932" spans="1:7" x14ac:dyDescent="0.2">
      <c r="A3932" s="3" t="s">
        <v>1040</v>
      </c>
      <c r="B3932" s="4">
        <v>45169</v>
      </c>
      <c r="C3932" s="3" t="s">
        <v>1136</v>
      </c>
      <c r="D3932" s="3" t="s">
        <v>1422</v>
      </c>
      <c r="E3932" s="3" t="s">
        <v>1423</v>
      </c>
      <c r="F3932" s="3">
        <v>0</v>
      </c>
      <c r="G3932" s="3">
        <v>694.78</v>
      </c>
    </row>
    <row r="3933" spans="1:7" x14ac:dyDescent="0.2">
      <c r="A3933" s="3" t="s">
        <v>1040</v>
      </c>
      <c r="B3933" s="4">
        <v>45169</v>
      </c>
      <c r="C3933" s="3" t="s">
        <v>1136</v>
      </c>
      <c r="D3933" s="3" t="s">
        <v>1436</v>
      </c>
      <c r="E3933" s="3" t="s">
        <v>1437</v>
      </c>
      <c r="F3933" s="3">
        <v>1797.39</v>
      </c>
      <c r="G3933" s="3">
        <v>8290.11</v>
      </c>
    </row>
    <row r="3934" spans="1:7" x14ac:dyDescent="0.2">
      <c r="A3934" s="3" t="s">
        <v>1040</v>
      </c>
      <c r="B3934" s="4">
        <v>45169</v>
      </c>
      <c r="C3934" s="3" t="s">
        <v>1136</v>
      </c>
      <c r="D3934" s="3" t="s">
        <v>1588</v>
      </c>
      <c r="E3934" s="3" t="s">
        <v>1589</v>
      </c>
      <c r="F3934" s="3">
        <v>3776.28</v>
      </c>
      <c r="G3934" s="3">
        <v>15014.52</v>
      </c>
    </row>
    <row r="3935" spans="1:7" x14ac:dyDescent="0.2">
      <c r="A3935" s="3" t="s">
        <v>1040</v>
      </c>
      <c r="B3935" s="4">
        <v>45169</v>
      </c>
      <c r="C3935" s="3" t="s">
        <v>1136</v>
      </c>
      <c r="D3935" s="3" t="s">
        <v>1510</v>
      </c>
      <c r="E3935" s="3" t="s">
        <v>1511</v>
      </c>
      <c r="F3935" s="3">
        <v>1998124.14</v>
      </c>
      <c r="G3935" s="3">
        <v>17386763.41</v>
      </c>
    </row>
    <row r="3936" spans="1:7" x14ac:dyDescent="0.2">
      <c r="A3936" s="3" t="s">
        <v>1040</v>
      </c>
      <c r="B3936" s="4">
        <v>45169</v>
      </c>
      <c r="C3936" s="3" t="s">
        <v>1136</v>
      </c>
      <c r="D3936" s="3" t="s">
        <v>1495</v>
      </c>
      <c r="E3936" s="3" t="s">
        <v>1496</v>
      </c>
      <c r="F3936" s="3">
        <v>43415.97</v>
      </c>
      <c r="G3936" s="3">
        <v>532471.93000000005</v>
      </c>
    </row>
    <row r="3937" spans="1:7" x14ac:dyDescent="0.2">
      <c r="A3937" s="3" t="s">
        <v>1040</v>
      </c>
      <c r="B3937" s="4">
        <v>45169</v>
      </c>
      <c r="C3937" s="3" t="s">
        <v>1136</v>
      </c>
      <c r="D3937" s="3" t="s">
        <v>1528</v>
      </c>
      <c r="E3937" s="3" t="s">
        <v>1529</v>
      </c>
      <c r="F3937" s="3">
        <v>0</v>
      </c>
      <c r="G3937" s="3">
        <v>17292.48</v>
      </c>
    </row>
    <row r="3938" spans="1:7" x14ac:dyDescent="0.2">
      <c r="A3938" s="3" t="s">
        <v>1040</v>
      </c>
      <c r="B3938" s="4">
        <v>45169</v>
      </c>
      <c r="C3938" s="3" t="s">
        <v>1178</v>
      </c>
      <c r="D3938" s="3" t="s">
        <v>1477</v>
      </c>
      <c r="E3938" s="3" t="s">
        <v>1478</v>
      </c>
      <c r="F3938" s="3">
        <v>-196.86</v>
      </c>
      <c r="G3938" s="3">
        <v>-701.77</v>
      </c>
    </row>
    <row r="3939" spans="1:7" x14ac:dyDescent="0.2">
      <c r="A3939" s="3" t="s">
        <v>1040</v>
      </c>
      <c r="B3939" s="4">
        <v>45169</v>
      </c>
      <c r="C3939" s="3" t="s">
        <v>1178</v>
      </c>
      <c r="D3939" s="3" t="s">
        <v>1291</v>
      </c>
      <c r="E3939" s="3" t="s">
        <v>1292</v>
      </c>
      <c r="F3939" s="3">
        <v>-4.04</v>
      </c>
      <c r="G3939" s="3">
        <v>-26.09</v>
      </c>
    </row>
    <row r="3940" spans="1:7" x14ac:dyDescent="0.2">
      <c r="A3940" s="3" t="s">
        <v>1037</v>
      </c>
      <c r="B3940" s="4">
        <v>45169</v>
      </c>
      <c r="C3940" s="3" t="s">
        <v>1178</v>
      </c>
      <c r="D3940" s="3" t="s">
        <v>1217</v>
      </c>
      <c r="E3940" s="3" t="s">
        <v>1218</v>
      </c>
      <c r="F3940" s="3">
        <v>-241364.67</v>
      </c>
      <c r="G3940" s="3">
        <v>-1447899.21</v>
      </c>
    </row>
    <row r="3941" spans="1:7" x14ac:dyDescent="0.2">
      <c r="A3941" s="3" t="s">
        <v>1037</v>
      </c>
      <c r="B3941" s="4">
        <v>45169</v>
      </c>
      <c r="C3941" s="3" t="s">
        <v>1136</v>
      </c>
      <c r="D3941" s="3" t="s">
        <v>1660</v>
      </c>
      <c r="E3941" s="3" t="s">
        <v>1117</v>
      </c>
      <c r="F3941" s="3">
        <v>1620</v>
      </c>
      <c r="G3941" s="3">
        <v>15024.96</v>
      </c>
    </row>
    <row r="3942" spans="1:7" x14ac:dyDescent="0.2">
      <c r="A3942" s="3" t="s">
        <v>1037</v>
      </c>
      <c r="B3942" s="4">
        <v>45169</v>
      </c>
      <c r="C3942" s="3" t="s">
        <v>1136</v>
      </c>
      <c r="D3942" s="3" t="s">
        <v>1194</v>
      </c>
      <c r="E3942" s="3" t="s">
        <v>1094</v>
      </c>
      <c r="F3942" s="3">
        <v>0</v>
      </c>
      <c r="G3942" s="3">
        <v>3050</v>
      </c>
    </row>
    <row r="3943" spans="1:7" x14ac:dyDescent="0.2">
      <c r="A3943" s="3" t="s">
        <v>1040</v>
      </c>
      <c r="B3943" s="4">
        <v>45169</v>
      </c>
      <c r="C3943" s="3" t="s">
        <v>1136</v>
      </c>
      <c r="D3943" s="3" t="s">
        <v>1293</v>
      </c>
      <c r="E3943" s="3" t="s">
        <v>1041</v>
      </c>
      <c r="F3943" s="3">
        <v>0</v>
      </c>
      <c r="G3943" s="3">
        <v>1280</v>
      </c>
    </row>
    <row r="3944" spans="1:7" x14ac:dyDescent="0.2">
      <c r="A3944" s="3" t="s">
        <v>1040</v>
      </c>
      <c r="B3944" s="4">
        <v>45169</v>
      </c>
      <c r="C3944" s="3" t="s">
        <v>1136</v>
      </c>
      <c r="D3944" s="3" t="s">
        <v>1294</v>
      </c>
      <c r="E3944" s="3" t="s">
        <v>1056</v>
      </c>
      <c r="F3944" s="3">
        <v>0</v>
      </c>
      <c r="G3944" s="3">
        <v>11170</v>
      </c>
    </row>
    <row r="3945" spans="1:7" x14ac:dyDescent="0.2">
      <c r="A3945" s="3" t="s">
        <v>1040</v>
      </c>
      <c r="B3945" s="4">
        <v>45169</v>
      </c>
      <c r="C3945" s="3" t="s">
        <v>1136</v>
      </c>
      <c r="D3945" s="3" t="s">
        <v>1137</v>
      </c>
      <c r="E3945" s="3" t="s">
        <v>1047</v>
      </c>
      <c r="F3945" s="3">
        <v>4025</v>
      </c>
      <c r="G3945" s="3">
        <v>8675</v>
      </c>
    </row>
    <row r="3946" spans="1:7" x14ac:dyDescent="0.2">
      <c r="A3946" s="3" t="s">
        <v>1037</v>
      </c>
      <c r="B3946" s="4">
        <v>45169</v>
      </c>
      <c r="C3946" s="3" t="s">
        <v>1136</v>
      </c>
      <c r="D3946" s="3" t="s">
        <v>1137</v>
      </c>
      <c r="E3946" s="3" t="s">
        <v>1047</v>
      </c>
      <c r="F3946" s="3">
        <v>5439.56</v>
      </c>
      <c r="G3946" s="3">
        <v>169342.05</v>
      </c>
    </row>
    <row r="3947" spans="1:7" x14ac:dyDescent="0.2">
      <c r="A3947" s="3" t="s">
        <v>1042</v>
      </c>
      <c r="B3947" s="4">
        <v>45169</v>
      </c>
      <c r="C3947" s="3" t="s">
        <v>1136</v>
      </c>
      <c r="D3947" s="3" t="s">
        <v>1137</v>
      </c>
      <c r="E3947" s="3" t="s">
        <v>1047</v>
      </c>
      <c r="F3947" s="3">
        <v>0</v>
      </c>
      <c r="G3947" s="3">
        <v>41176.47</v>
      </c>
    </row>
    <row r="3948" spans="1:7" x14ac:dyDescent="0.2">
      <c r="A3948" s="3" t="s">
        <v>1037</v>
      </c>
      <c r="B3948" s="4">
        <v>45169</v>
      </c>
      <c r="C3948" s="3" t="s">
        <v>1136</v>
      </c>
      <c r="D3948" s="3" t="s">
        <v>1229</v>
      </c>
      <c r="E3948" s="3" t="s">
        <v>1113</v>
      </c>
      <c r="F3948" s="3">
        <v>0</v>
      </c>
      <c r="G3948" s="3">
        <v>12480</v>
      </c>
    </row>
    <row r="3949" spans="1:7" x14ac:dyDescent="0.2">
      <c r="A3949" s="3" t="s">
        <v>1040</v>
      </c>
      <c r="B3949" s="4">
        <v>45169</v>
      </c>
      <c r="C3949" s="3" t="s">
        <v>1136</v>
      </c>
      <c r="D3949" s="3" t="s">
        <v>1616</v>
      </c>
      <c r="E3949" s="3" t="s">
        <v>1052</v>
      </c>
      <c r="F3949" s="3">
        <v>0</v>
      </c>
      <c r="G3949" s="3">
        <v>295</v>
      </c>
    </row>
    <row r="3950" spans="1:7" x14ac:dyDescent="0.2">
      <c r="A3950" s="3" t="s">
        <v>1037</v>
      </c>
      <c r="B3950" s="4">
        <v>45169</v>
      </c>
      <c r="C3950" s="3" t="s">
        <v>1136</v>
      </c>
      <c r="D3950" s="3" t="s">
        <v>1592</v>
      </c>
      <c r="E3950" s="3" t="s">
        <v>1086</v>
      </c>
      <c r="F3950" s="3">
        <v>10250</v>
      </c>
      <c r="G3950" s="3">
        <v>10250</v>
      </c>
    </row>
    <row r="3951" spans="1:7" x14ac:dyDescent="0.2">
      <c r="A3951" s="3" t="s">
        <v>1042</v>
      </c>
      <c r="B3951" s="4">
        <v>45169</v>
      </c>
      <c r="C3951" s="3" t="s">
        <v>1136</v>
      </c>
      <c r="D3951" s="3" t="s">
        <v>1617</v>
      </c>
      <c r="E3951" s="3" t="s">
        <v>1085</v>
      </c>
      <c r="F3951" s="3">
        <v>0</v>
      </c>
      <c r="G3951" s="3">
        <v>4602</v>
      </c>
    </row>
    <row r="3952" spans="1:7" x14ac:dyDescent="0.2">
      <c r="A3952" s="3" t="s">
        <v>1040</v>
      </c>
      <c r="B3952" s="4">
        <v>45169</v>
      </c>
      <c r="C3952" s="3" t="s">
        <v>1136</v>
      </c>
      <c r="D3952" s="3" t="s">
        <v>1307</v>
      </c>
      <c r="E3952" s="3" t="s">
        <v>1055</v>
      </c>
      <c r="F3952" s="3">
        <v>0</v>
      </c>
      <c r="G3952" s="3">
        <v>1597</v>
      </c>
    </row>
    <row r="3953" spans="1:7" x14ac:dyDescent="0.2">
      <c r="A3953" s="3" t="s">
        <v>1042</v>
      </c>
      <c r="B3953" s="4">
        <v>45169</v>
      </c>
      <c r="C3953" s="3" t="s">
        <v>1136</v>
      </c>
      <c r="D3953" s="3" t="s">
        <v>1675</v>
      </c>
      <c r="E3953" s="3" t="s">
        <v>1086</v>
      </c>
      <c r="F3953" s="3">
        <v>18500</v>
      </c>
      <c r="G3953" s="3">
        <v>18500</v>
      </c>
    </row>
    <row r="3954" spans="1:7" x14ac:dyDescent="0.2">
      <c r="A3954" s="3" t="s">
        <v>1040</v>
      </c>
      <c r="B3954" s="4">
        <v>45169</v>
      </c>
      <c r="C3954" s="3" t="s">
        <v>1136</v>
      </c>
      <c r="D3954" s="3" t="s">
        <v>1163</v>
      </c>
      <c r="E3954" s="3" t="s">
        <v>1053</v>
      </c>
      <c r="F3954" s="3">
        <v>2073.8000000000002</v>
      </c>
      <c r="G3954" s="3">
        <v>11392.54</v>
      </c>
    </row>
    <row r="3955" spans="1:7" x14ac:dyDescent="0.2">
      <c r="A3955" s="3" t="s">
        <v>1037</v>
      </c>
      <c r="B3955" s="4">
        <v>45169</v>
      </c>
      <c r="C3955" s="3" t="s">
        <v>1136</v>
      </c>
      <c r="D3955" s="3" t="s">
        <v>1163</v>
      </c>
      <c r="E3955" s="3" t="s">
        <v>1053</v>
      </c>
      <c r="F3955" s="3">
        <v>390.11</v>
      </c>
      <c r="G3955" s="3">
        <v>2957.79</v>
      </c>
    </row>
    <row r="3956" spans="1:7" x14ac:dyDescent="0.2">
      <c r="A3956" s="3" t="s">
        <v>1040</v>
      </c>
      <c r="B3956" s="4">
        <v>45169</v>
      </c>
      <c r="C3956" s="3" t="s">
        <v>1136</v>
      </c>
      <c r="D3956" s="3" t="s">
        <v>1308</v>
      </c>
      <c r="E3956" s="3" t="s">
        <v>1109</v>
      </c>
      <c r="F3956" s="3">
        <v>0</v>
      </c>
      <c r="G3956" s="3">
        <v>511.89</v>
      </c>
    </row>
    <row r="3957" spans="1:7" x14ac:dyDescent="0.2">
      <c r="A3957" s="3" t="s">
        <v>1040</v>
      </c>
      <c r="B3957" s="4">
        <v>45169</v>
      </c>
      <c r="C3957" s="3" t="s">
        <v>1136</v>
      </c>
      <c r="D3957" s="3" t="s">
        <v>1676</v>
      </c>
      <c r="E3957" s="3" t="s">
        <v>1108</v>
      </c>
      <c r="F3957" s="3">
        <v>4123</v>
      </c>
      <c r="G3957" s="3">
        <v>4123</v>
      </c>
    </row>
    <row r="3958" spans="1:7" x14ac:dyDescent="0.2">
      <c r="A3958" s="3" t="s">
        <v>1040</v>
      </c>
      <c r="B3958" s="4">
        <v>45169</v>
      </c>
      <c r="C3958" s="3" t="s">
        <v>1136</v>
      </c>
      <c r="D3958" s="3" t="s">
        <v>1309</v>
      </c>
      <c r="E3958" s="3" t="s">
        <v>1103</v>
      </c>
      <c r="F3958" s="3">
        <v>26779.67</v>
      </c>
      <c r="G3958" s="3">
        <v>26779.67</v>
      </c>
    </row>
    <row r="3959" spans="1:7" x14ac:dyDescent="0.2">
      <c r="A3959" s="3" t="s">
        <v>1040</v>
      </c>
      <c r="B3959" s="4">
        <v>45169</v>
      </c>
      <c r="C3959" s="3" t="s">
        <v>1136</v>
      </c>
      <c r="D3959" s="3" t="s">
        <v>1310</v>
      </c>
      <c r="E3959" s="3" t="s">
        <v>1048</v>
      </c>
      <c r="F3959" s="3">
        <v>0</v>
      </c>
      <c r="G3959" s="3">
        <v>4352.6499999999996</v>
      </c>
    </row>
    <row r="3960" spans="1:7" x14ac:dyDescent="0.2">
      <c r="A3960" s="3" t="s">
        <v>1040</v>
      </c>
      <c r="B3960" s="4">
        <v>45169</v>
      </c>
      <c r="C3960" s="3" t="s">
        <v>1136</v>
      </c>
      <c r="D3960" s="3" t="s">
        <v>1472</v>
      </c>
      <c r="E3960" s="3" t="s">
        <v>1110</v>
      </c>
      <c r="F3960" s="3">
        <v>5130</v>
      </c>
      <c r="G3960" s="3">
        <v>23329</v>
      </c>
    </row>
    <row r="3961" spans="1:7" x14ac:dyDescent="0.2">
      <c r="A3961" s="3" t="s">
        <v>1037</v>
      </c>
      <c r="B3961" s="4">
        <v>45169</v>
      </c>
      <c r="C3961" s="3" t="s">
        <v>1136</v>
      </c>
      <c r="D3961" s="3" t="s">
        <v>1219</v>
      </c>
      <c r="E3961" s="3" t="s">
        <v>1063</v>
      </c>
      <c r="F3961" s="3">
        <v>122083</v>
      </c>
      <c r="G3961" s="3">
        <v>694583.57</v>
      </c>
    </row>
    <row r="3962" spans="1:7" x14ac:dyDescent="0.2">
      <c r="A3962" s="3" t="s">
        <v>1040</v>
      </c>
      <c r="B3962" s="4">
        <v>45169</v>
      </c>
      <c r="C3962" s="3" t="s">
        <v>1136</v>
      </c>
      <c r="D3962" s="3" t="s">
        <v>1316</v>
      </c>
      <c r="E3962" s="3" t="s">
        <v>1063</v>
      </c>
      <c r="F3962" s="3">
        <v>119697</v>
      </c>
      <c r="G3962" s="3">
        <v>732746.7</v>
      </c>
    </row>
    <row r="3963" spans="1:7" x14ac:dyDescent="0.2">
      <c r="A3963" s="3" t="s">
        <v>1037</v>
      </c>
      <c r="B3963" s="4">
        <v>45169</v>
      </c>
      <c r="C3963" s="3" t="s">
        <v>1136</v>
      </c>
      <c r="D3963" s="3" t="s">
        <v>1220</v>
      </c>
      <c r="E3963" s="3" t="s">
        <v>1088</v>
      </c>
      <c r="F3963" s="3">
        <v>0</v>
      </c>
      <c r="G3963" s="3">
        <v>12200</v>
      </c>
    </row>
    <row r="3964" spans="1:7" x14ac:dyDescent="0.2">
      <c r="A3964" s="3" t="s">
        <v>1042</v>
      </c>
      <c r="B3964" s="4">
        <v>45169</v>
      </c>
      <c r="C3964" s="3" t="s">
        <v>1136</v>
      </c>
      <c r="D3964" s="3" t="s">
        <v>1220</v>
      </c>
      <c r="E3964" s="3" t="s">
        <v>1088</v>
      </c>
      <c r="F3964" s="3">
        <v>7250</v>
      </c>
      <c r="G3964" s="3">
        <v>21750</v>
      </c>
    </row>
    <row r="3965" spans="1:7" x14ac:dyDescent="0.2">
      <c r="A3965" s="3" t="s">
        <v>1040</v>
      </c>
      <c r="B3965" s="4">
        <v>45169</v>
      </c>
      <c r="C3965" s="3" t="s">
        <v>1136</v>
      </c>
      <c r="D3965" s="3" t="s">
        <v>1317</v>
      </c>
      <c r="E3965" s="3" t="s">
        <v>1057</v>
      </c>
      <c r="F3965" s="3">
        <v>0</v>
      </c>
      <c r="G3965" s="3">
        <v>86.09</v>
      </c>
    </row>
    <row r="3966" spans="1:7" x14ac:dyDescent="0.2">
      <c r="A3966" s="3" t="s">
        <v>1040</v>
      </c>
      <c r="B3966" s="4">
        <v>45169</v>
      </c>
      <c r="C3966" s="3" t="s">
        <v>1136</v>
      </c>
      <c r="D3966" s="3" t="s">
        <v>1318</v>
      </c>
      <c r="E3966" s="3" t="s">
        <v>1083</v>
      </c>
      <c r="F3966" s="3">
        <v>3323.89</v>
      </c>
      <c r="G3966" s="3">
        <v>19943.39</v>
      </c>
    </row>
    <row r="3967" spans="1:7" x14ac:dyDescent="0.2">
      <c r="A3967" s="3" t="s">
        <v>1040</v>
      </c>
      <c r="B3967" s="4">
        <v>45169</v>
      </c>
      <c r="C3967" s="3" t="s">
        <v>1136</v>
      </c>
      <c r="D3967" s="3" t="s">
        <v>1319</v>
      </c>
      <c r="E3967" s="3" t="s">
        <v>1064</v>
      </c>
      <c r="F3967" s="3">
        <v>1188.7</v>
      </c>
      <c r="G3967" s="3">
        <v>5141.47</v>
      </c>
    </row>
    <row r="3968" spans="1:7" x14ac:dyDescent="0.2">
      <c r="A3968" s="3" t="s">
        <v>1040</v>
      </c>
      <c r="B3968" s="4">
        <v>45169</v>
      </c>
      <c r="C3968" s="3" t="s">
        <v>1136</v>
      </c>
      <c r="D3968" s="3" t="s">
        <v>1442</v>
      </c>
      <c r="E3968" s="3" t="s">
        <v>1082</v>
      </c>
      <c r="F3968" s="3">
        <v>547.66999999999996</v>
      </c>
      <c r="G3968" s="3">
        <v>3286.06</v>
      </c>
    </row>
    <row r="3969" spans="1:7" x14ac:dyDescent="0.2">
      <c r="A3969" s="3" t="s">
        <v>1037</v>
      </c>
      <c r="B3969" s="4">
        <v>45169</v>
      </c>
      <c r="C3969" s="3" t="s">
        <v>1136</v>
      </c>
      <c r="D3969" s="3" t="s">
        <v>1197</v>
      </c>
      <c r="E3969" s="3" t="s">
        <v>1104</v>
      </c>
      <c r="F3969" s="3">
        <v>118819.54</v>
      </c>
      <c r="G3969" s="3">
        <v>130083</v>
      </c>
    </row>
    <row r="3970" spans="1:7" x14ac:dyDescent="0.2">
      <c r="A3970" s="3" t="s">
        <v>1040</v>
      </c>
      <c r="B3970" s="4">
        <v>45169</v>
      </c>
      <c r="C3970" s="3" t="s">
        <v>1136</v>
      </c>
      <c r="D3970" s="3" t="s">
        <v>1197</v>
      </c>
      <c r="E3970" s="3" t="s">
        <v>1074</v>
      </c>
      <c r="F3970" s="3">
        <v>7399.44</v>
      </c>
      <c r="G3970" s="3">
        <v>39859.1</v>
      </c>
    </row>
    <row r="3971" spans="1:7" x14ac:dyDescent="0.2">
      <c r="A3971" s="3" t="s">
        <v>1037</v>
      </c>
      <c r="B3971" s="4">
        <v>45169</v>
      </c>
      <c r="C3971" s="3" t="s">
        <v>1136</v>
      </c>
      <c r="D3971" s="3" t="s">
        <v>1198</v>
      </c>
      <c r="E3971" s="3" t="s">
        <v>1077</v>
      </c>
      <c r="F3971" s="3">
        <v>0</v>
      </c>
      <c r="G3971" s="3">
        <v>43879.43</v>
      </c>
    </row>
    <row r="3972" spans="1:7" x14ac:dyDescent="0.2">
      <c r="A3972" s="3" t="s">
        <v>1037</v>
      </c>
      <c r="B3972" s="4">
        <v>45169</v>
      </c>
      <c r="C3972" s="3" t="s">
        <v>1136</v>
      </c>
      <c r="D3972" s="3" t="s">
        <v>1532</v>
      </c>
      <c r="E3972" s="3" t="s">
        <v>1069</v>
      </c>
      <c r="F3972" s="3">
        <v>0</v>
      </c>
      <c r="G3972" s="3">
        <v>10690.2</v>
      </c>
    </row>
    <row r="3973" spans="1:7" x14ac:dyDescent="0.2">
      <c r="A3973" s="3" t="s">
        <v>1037</v>
      </c>
      <c r="B3973" s="4">
        <v>45169</v>
      </c>
      <c r="C3973" s="3" t="s">
        <v>1136</v>
      </c>
      <c r="D3973" s="3" t="s">
        <v>1164</v>
      </c>
      <c r="E3973" s="3" t="s">
        <v>1099</v>
      </c>
      <c r="F3973" s="3">
        <v>0</v>
      </c>
      <c r="G3973" s="3">
        <v>39.47</v>
      </c>
    </row>
    <row r="3974" spans="1:7" x14ac:dyDescent="0.2">
      <c r="A3974" s="3" t="s">
        <v>1037</v>
      </c>
      <c r="B3974" s="4">
        <v>45169</v>
      </c>
      <c r="C3974" s="3" t="s">
        <v>1136</v>
      </c>
      <c r="D3974" s="3" t="s">
        <v>1631</v>
      </c>
      <c r="E3974" s="3" t="s">
        <v>1050</v>
      </c>
      <c r="F3974" s="3">
        <v>0</v>
      </c>
      <c r="G3974" s="3">
        <v>199.99</v>
      </c>
    </row>
    <row r="3975" spans="1:7" x14ac:dyDescent="0.2">
      <c r="A3975" s="3" t="s">
        <v>1037</v>
      </c>
      <c r="B3975" s="4">
        <v>45169</v>
      </c>
      <c r="C3975" s="3" t="s">
        <v>1136</v>
      </c>
      <c r="D3975" s="3" t="s">
        <v>1512</v>
      </c>
      <c r="E3975" s="3" t="s">
        <v>1127</v>
      </c>
      <c r="F3975" s="3">
        <v>10516.5</v>
      </c>
      <c r="G3975" s="3">
        <v>47892.36</v>
      </c>
    </row>
    <row r="3976" spans="1:7" x14ac:dyDescent="0.2">
      <c r="A3976" s="3" t="s">
        <v>1040</v>
      </c>
      <c r="B3976" s="4">
        <v>45169</v>
      </c>
      <c r="C3976" s="3" t="s">
        <v>1136</v>
      </c>
      <c r="D3976" s="3" t="s">
        <v>1322</v>
      </c>
      <c r="E3976" s="3" t="s">
        <v>1046</v>
      </c>
      <c r="F3976" s="3">
        <v>2085.79</v>
      </c>
      <c r="G3976" s="3">
        <v>11973.21</v>
      </c>
    </row>
    <row r="3977" spans="1:7" x14ac:dyDescent="0.2">
      <c r="A3977" s="3" t="s">
        <v>1040</v>
      </c>
      <c r="B3977" s="4">
        <v>45169</v>
      </c>
      <c r="C3977" s="3" t="s">
        <v>1136</v>
      </c>
      <c r="D3977" s="3" t="s">
        <v>1677</v>
      </c>
      <c r="E3977" s="3" t="s">
        <v>1049</v>
      </c>
      <c r="F3977" s="3">
        <v>24242.76</v>
      </c>
      <c r="G3977" s="3">
        <v>24242.76</v>
      </c>
    </row>
    <row r="3978" spans="1:7" x14ac:dyDescent="0.2">
      <c r="A3978" s="3" t="s">
        <v>1037</v>
      </c>
      <c r="B3978" s="4">
        <v>45169</v>
      </c>
      <c r="C3978" s="3" t="s">
        <v>1136</v>
      </c>
      <c r="D3978" s="3" t="s">
        <v>1424</v>
      </c>
      <c r="E3978" s="3" t="s">
        <v>1425</v>
      </c>
      <c r="F3978" s="3">
        <v>0</v>
      </c>
      <c r="G3978" s="3">
        <v>-533.79999999999995</v>
      </c>
    </row>
    <row r="3979" spans="1:7" x14ac:dyDescent="0.2">
      <c r="A3979" s="3" t="s">
        <v>1037</v>
      </c>
      <c r="B3979" s="4">
        <v>45169</v>
      </c>
      <c r="C3979" s="3" t="s">
        <v>1136</v>
      </c>
      <c r="D3979" s="3" t="s">
        <v>1533</v>
      </c>
      <c r="E3979" s="3" t="s">
        <v>1534</v>
      </c>
      <c r="F3979" s="3">
        <v>-0.09</v>
      </c>
      <c r="G3979" s="3">
        <v>167246.17000000001</v>
      </c>
    </row>
    <row r="3980" spans="1:7" x14ac:dyDescent="0.2">
      <c r="A3980" s="3" t="s">
        <v>1037</v>
      </c>
      <c r="B3980" s="4">
        <v>45169</v>
      </c>
      <c r="C3980" s="3" t="s">
        <v>1136</v>
      </c>
      <c r="D3980" s="3" t="s">
        <v>1535</v>
      </c>
      <c r="E3980" s="3" t="s">
        <v>1536</v>
      </c>
      <c r="F3980" s="3">
        <v>0</v>
      </c>
      <c r="G3980" s="3">
        <v>72942.48</v>
      </c>
    </row>
    <row r="3981" spans="1:7" x14ac:dyDescent="0.2">
      <c r="A3981" s="3" t="s">
        <v>1037</v>
      </c>
      <c r="B3981" s="4">
        <v>45169</v>
      </c>
      <c r="C3981" s="3" t="s">
        <v>1136</v>
      </c>
      <c r="D3981" s="3" t="s">
        <v>1537</v>
      </c>
      <c r="E3981" s="3" t="s">
        <v>1538</v>
      </c>
      <c r="F3981" s="3">
        <v>0</v>
      </c>
      <c r="G3981" s="3">
        <v>44124.67</v>
      </c>
    </row>
    <row r="3982" spans="1:7" x14ac:dyDescent="0.2">
      <c r="A3982" s="3" t="s">
        <v>1037</v>
      </c>
      <c r="B3982" s="4">
        <v>45169</v>
      </c>
      <c r="C3982" s="3" t="s">
        <v>1136</v>
      </c>
      <c r="D3982" s="3" t="s">
        <v>1576</v>
      </c>
      <c r="E3982" s="3" t="s">
        <v>1577</v>
      </c>
      <c r="F3982" s="3">
        <v>0</v>
      </c>
      <c r="G3982" s="3">
        <v>11678.33</v>
      </c>
    </row>
    <row r="3983" spans="1:7" x14ac:dyDescent="0.2">
      <c r="A3983" s="3" t="s">
        <v>1042</v>
      </c>
      <c r="B3983" s="4">
        <v>45169</v>
      </c>
      <c r="C3983" s="3" t="s">
        <v>1136</v>
      </c>
      <c r="D3983" s="3" t="s">
        <v>1576</v>
      </c>
      <c r="E3983" s="3" t="s">
        <v>1577</v>
      </c>
      <c r="F3983" s="3">
        <v>675.38</v>
      </c>
      <c r="G3983" s="3">
        <v>675.38</v>
      </c>
    </row>
    <row r="3984" spans="1:7" x14ac:dyDescent="0.2">
      <c r="A3984" s="3" t="s">
        <v>1037</v>
      </c>
      <c r="B3984" s="4">
        <v>45169</v>
      </c>
      <c r="C3984" s="3" t="s">
        <v>1136</v>
      </c>
      <c r="D3984" s="3" t="s">
        <v>1595</v>
      </c>
      <c r="E3984" s="3" t="s">
        <v>1596</v>
      </c>
      <c r="F3984" s="3">
        <v>0</v>
      </c>
      <c r="G3984" s="3">
        <v>1252.24</v>
      </c>
    </row>
    <row r="3985" spans="1:7" x14ac:dyDescent="0.2">
      <c r="A3985" s="3" t="s">
        <v>1042</v>
      </c>
      <c r="B3985" s="4">
        <v>45169</v>
      </c>
      <c r="C3985" s="3" t="s">
        <v>1136</v>
      </c>
      <c r="D3985" s="3" t="s">
        <v>1595</v>
      </c>
      <c r="E3985" s="3" t="s">
        <v>1596</v>
      </c>
      <c r="F3985" s="3">
        <v>1424.97</v>
      </c>
      <c r="G3985" s="3">
        <v>1424.97</v>
      </c>
    </row>
    <row r="3986" spans="1:7" x14ac:dyDescent="0.2">
      <c r="A3986" s="3" t="s">
        <v>1037</v>
      </c>
      <c r="B3986" s="4">
        <v>45169</v>
      </c>
      <c r="C3986" s="3" t="s">
        <v>1136</v>
      </c>
      <c r="D3986" s="3" t="s">
        <v>1661</v>
      </c>
      <c r="E3986" s="3" t="s">
        <v>1662</v>
      </c>
      <c r="F3986" s="3">
        <v>0</v>
      </c>
      <c r="G3986" s="3">
        <v>5515.07</v>
      </c>
    </row>
    <row r="3987" spans="1:7" x14ac:dyDescent="0.2">
      <c r="A3987" s="3" t="s">
        <v>1037</v>
      </c>
      <c r="B3987" s="4">
        <v>45169</v>
      </c>
      <c r="C3987" s="3" t="s">
        <v>1136</v>
      </c>
      <c r="D3987" s="3" t="s">
        <v>1663</v>
      </c>
      <c r="E3987" s="3" t="s">
        <v>1664</v>
      </c>
      <c r="F3987" s="3">
        <v>0</v>
      </c>
      <c r="G3987" s="3">
        <v>591.78</v>
      </c>
    </row>
    <row r="3988" spans="1:7" x14ac:dyDescent="0.2">
      <c r="A3988" s="3" t="s">
        <v>1042</v>
      </c>
      <c r="B3988" s="4">
        <v>45169</v>
      </c>
      <c r="C3988" s="3" t="s">
        <v>1136</v>
      </c>
      <c r="D3988" s="3" t="s">
        <v>1663</v>
      </c>
      <c r="E3988" s="3" t="s">
        <v>1664</v>
      </c>
      <c r="F3988" s="3">
        <v>28180.7</v>
      </c>
      <c r="G3988" s="3">
        <v>28180.7</v>
      </c>
    </row>
    <row r="3989" spans="1:7" x14ac:dyDescent="0.2">
      <c r="A3989" s="3" t="s">
        <v>1042</v>
      </c>
      <c r="B3989" s="4">
        <v>45169</v>
      </c>
      <c r="C3989" s="3" t="s">
        <v>1136</v>
      </c>
      <c r="D3989" s="3" t="s">
        <v>1678</v>
      </c>
      <c r="E3989" s="3" t="s">
        <v>1679</v>
      </c>
      <c r="F3989" s="3">
        <v>1342.47</v>
      </c>
      <c r="G3989" s="3">
        <v>1342.47</v>
      </c>
    </row>
    <row r="3990" spans="1:7" x14ac:dyDescent="0.2">
      <c r="A3990" s="3" t="s">
        <v>1042</v>
      </c>
      <c r="B3990" s="4">
        <v>45169</v>
      </c>
      <c r="C3990" s="3" t="s">
        <v>1136</v>
      </c>
      <c r="D3990" s="3" t="s">
        <v>1680</v>
      </c>
      <c r="E3990" s="3" t="s">
        <v>1681</v>
      </c>
      <c r="F3990" s="3">
        <v>1610.96</v>
      </c>
      <c r="G3990" s="3">
        <v>1610.96</v>
      </c>
    </row>
    <row r="3991" spans="1:7" x14ac:dyDescent="0.2">
      <c r="A3991" s="3" t="s">
        <v>1037</v>
      </c>
      <c r="B3991" s="4">
        <v>45169</v>
      </c>
      <c r="C3991" s="3" t="s">
        <v>1136</v>
      </c>
      <c r="D3991" s="3" t="s">
        <v>1539</v>
      </c>
      <c r="E3991" s="3" t="s">
        <v>1540</v>
      </c>
      <c r="F3991" s="3">
        <v>0</v>
      </c>
      <c r="G3991" s="3">
        <v>400367.2</v>
      </c>
    </row>
    <row r="3992" spans="1:7" x14ac:dyDescent="0.2">
      <c r="A3992" s="3" t="s">
        <v>1042</v>
      </c>
      <c r="B3992" s="4">
        <v>45169</v>
      </c>
      <c r="C3992" s="3" t="s">
        <v>1136</v>
      </c>
      <c r="D3992" s="3" t="s">
        <v>1539</v>
      </c>
      <c r="E3992" s="3" t="s">
        <v>1540</v>
      </c>
      <c r="F3992" s="3">
        <v>314994.21999999997</v>
      </c>
      <c r="G3992" s="3">
        <v>314994.21999999997</v>
      </c>
    </row>
    <row r="3993" spans="1:7" x14ac:dyDescent="0.2">
      <c r="A3993" s="3" t="s">
        <v>1037</v>
      </c>
      <c r="B3993" s="4">
        <v>45169</v>
      </c>
      <c r="C3993" s="3" t="s">
        <v>1136</v>
      </c>
      <c r="D3993" s="3" t="s">
        <v>1541</v>
      </c>
      <c r="E3993" s="3" t="s">
        <v>1542</v>
      </c>
      <c r="F3993" s="3">
        <v>0</v>
      </c>
      <c r="G3993" s="3">
        <v>333349.31</v>
      </c>
    </row>
    <row r="3994" spans="1:7" x14ac:dyDescent="0.2">
      <c r="A3994" s="3" t="s">
        <v>1037</v>
      </c>
      <c r="B3994" s="4">
        <v>45169</v>
      </c>
      <c r="C3994" s="3" t="s">
        <v>1136</v>
      </c>
      <c r="D3994" s="3" t="s">
        <v>1597</v>
      </c>
      <c r="E3994" s="3" t="s">
        <v>1598</v>
      </c>
      <c r="F3994" s="3">
        <v>0</v>
      </c>
      <c r="G3994" s="3">
        <v>47473.98</v>
      </c>
    </row>
    <row r="3995" spans="1:7" x14ac:dyDescent="0.2">
      <c r="A3995" s="3" t="s">
        <v>1042</v>
      </c>
      <c r="B3995" s="4">
        <v>45169</v>
      </c>
      <c r="C3995" s="3" t="s">
        <v>1136</v>
      </c>
      <c r="D3995" s="3" t="s">
        <v>1597</v>
      </c>
      <c r="E3995" s="3" t="s">
        <v>1598</v>
      </c>
      <c r="F3995" s="3">
        <v>36699.18</v>
      </c>
      <c r="G3995" s="3">
        <v>36699.18</v>
      </c>
    </row>
    <row r="3996" spans="1:7" x14ac:dyDescent="0.2">
      <c r="A3996" s="3" t="s">
        <v>1037</v>
      </c>
      <c r="B3996" s="4">
        <v>45169</v>
      </c>
      <c r="C3996" s="3" t="s">
        <v>1136</v>
      </c>
      <c r="D3996" s="3" t="s">
        <v>1543</v>
      </c>
      <c r="E3996" s="3" t="s">
        <v>1544</v>
      </c>
      <c r="F3996" s="3">
        <v>0</v>
      </c>
      <c r="G3996" s="3">
        <v>3197167.68</v>
      </c>
    </row>
    <row r="3997" spans="1:7" x14ac:dyDescent="0.2">
      <c r="A3997" s="3" t="s">
        <v>1042</v>
      </c>
      <c r="B3997" s="4">
        <v>45169</v>
      </c>
      <c r="C3997" s="3" t="s">
        <v>1136</v>
      </c>
      <c r="D3997" s="3" t="s">
        <v>1543</v>
      </c>
      <c r="E3997" s="3" t="s">
        <v>1544</v>
      </c>
      <c r="F3997" s="3">
        <v>403347.95</v>
      </c>
      <c r="G3997" s="3">
        <v>403347.95</v>
      </c>
    </row>
    <row r="3998" spans="1:7" x14ac:dyDescent="0.2">
      <c r="A3998" s="3" t="s">
        <v>1040</v>
      </c>
      <c r="B3998" s="4">
        <v>45169</v>
      </c>
      <c r="C3998" s="3" t="s">
        <v>1136</v>
      </c>
      <c r="D3998" s="3" t="s">
        <v>1639</v>
      </c>
      <c r="E3998" s="3" t="s">
        <v>1087</v>
      </c>
      <c r="F3998" s="3">
        <v>0</v>
      </c>
      <c r="G3998" s="3">
        <v>5202.88</v>
      </c>
    </row>
    <row r="3999" spans="1:7" x14ac:dyDescent="0.2">
      <c r="A3999" s="3" t="s">
        <v>1037</v>
      </c>
      <c r="B3999" s="4">
        <v>45169</v>
      </c>
      <c r="C3999" s="3" t="s">
        <v>1136</v>
      </c>
      <c r="D3999" s="3" t="s">
        <v>1652</v>
      </c>
      <c r="E3999" s="3" t="s">
        <v>1070</v>
      </c>
      <c r="F3999" s="3">
        <v>0</v>
      </c>
      <c r="G3999" s="3">
        <v>76865.83</v>
      </c>
    </row>
    <row r="4000" spans="1:7" x14ac:dyDescent="0.2">
      <c r="A4000" s="3" t="s">
        <v>1042</v>
      </c>
      <c r="B4000" s="4">
        <v>45169</v>
      </c>
      <c r="C4000" s="3" t="s">
        <v>1136</v>
      </c>
      <c r="D4000" s="3" t="s">
        <v>1517</v>
      </c>
      <c r="E4000" s="3" t="s">
        <v>1122</v>
      </c>
      <c r="F4000" s="3">
        <v>50000</v>
      </c>
      <c r="G4000" s="3">
        <v>400000</v>
      </c>
    </row>
    <row r="4001" spans="1:7" x14ac:dyDescent="0.2">
      <c r="A4001" s="3" t="s">
        <v>1037</v>
      </c>
      <c r="B4001" s="4">
        <v>45169</v>
      </c>
      <c r="C4001" s="3" t="s">
        <v>1136</v>
      </c>
      <c r="D4001" s="3" t="s">
        <v>1221</v>
      </c>
      <c r="E4001" s="3" t="s">
        <v>1071</v>
      </c>
      <c r="F4001" s="3">
        <v>12954.16</v>
      </c>
      <c r="G4001" s="3">
        <v>57506.95</v>
      </c>
    </row>
    <row r="4002" spans="1:7" x14ac:dyDescent="0.2">
      <c r="A4002" s="3" t="s">
        <v>1040</v>
      </c>
      <c r="B4002" s="4">
        <v>45169</v>
      </c>
      <c r="C4002" s="3" t="s">
        <v>1136</v>
      </c>
      <c r="D4002" s="3" t="s">
        <v>1640</v>
      </c>
      <c r="E4002" s="3" t="s">
        <v>1065</v>
      </c>
      <c r="F4002" s="3">
        <v>0</v>
      </c>
      <c r="G4002" s="3">
        <v>362</v>
      </c>
    </row>
    <row r="4003" spans="1:7" x14ac:dyDescent="0.2">
      <c r="A4003" s="3" t="s">
        <v>1037</v>
      </c>
      <c r="B4003" s="4">
        <v>45169</v>
      </c>
      <c r="C4003" s="3" t="s">
        <v>1136</v>
      </c>
      <c r="D4003" s="3" t="s">
        <v>1640</v>
      </c>
      <c r="E4003" s="3" t="s">
        <v>1065</v>
      </c>
      <c r="F4003" s="3">
        <v>0</v>
      </c>
      <c r="G4003" s="3">
        <v>20</v>
      </c>
    </row>
    <row r="4004" spans="1:7" x14ac:dyDescent="0.2">
      <c r="A4004" s="3" t="s">
        <v>1040</v>
      </c>
      <c r="B4004" s="4">
        <v>45169</v>
      </c>
      <c r="C4004" s="3" t="s">
        <v>1136</v>
      </c>
      <c r="D4004" s="3" t="s">
        <v>1325</v>
      </c>
      <c r="E4004" s="3" t="s">
        <v>1125</v>
      </c>
      <c r="F4004" s="3">
        <v>0</v>
      </c>
      <c r="G4004" s="3">
        <v>24804.03</v>
      </c>
    </row>
    <row r="4005" spans="1:7" x14ac:dyDescent="0.2">
      <c r="A4005" s="3" t="s">
        <v>1040</v>
      </c>
      <c r="B4005" s="4">
        <v>45169</v>
      </c>
      <c r="C4005" s="3" t="s">
        <v>1136</v>
      </c>
      <c r="D4005" s="3" t="s">
        <v>1327</v>
      </c>
      <c r="E4005" s="3" t="s">
        <v>1054</v>
      </c>
      <c r="F4005" s="3">
        <v>0</v>
      </c>
      <c r="G4005" s="3">
        <v>1069</v>
      </c>
    </row>
    <row r="4006" spans="1:7" x14ac:dyDescent="0.2">
      <c r="A4006" s="3" t="s">
        <v>1040</v>
      </c>
      <c r="B4006" s="4">
        <v>45169</v>
      </c>
      <c r="C4006" s="3" t="s">
        <v>1136</v>
      </c>
      <c r="D4006" s="3" t="s">
        <v>1169</v>
      </c>
      <c r="E4006" s="3" t="s">
        <v>1080</v>
      </c>
      <c r="F4006" s="3">
        <v>2648.22</v>
      </c>
      <c r="G4006" s="3">
        <v>18338.919999999998</v>
      </c>
    </row>
    <row r="4007" spans="1:7" x14ac:dyDescent="0.2">
      <c r="A4007" s="3" t="s">
        <v>1040</v>
      </c>
      <c r="B4007" s="4">
        <v>45169</v>
      </c>
      <c r="C4007" s="3" t="s">
        <v>1136</v>
      </c>
      <c r="D4007" s="3" t="s">
        <v>1328</v>
      </c>
      <c r="E4007" s="3" t="s">
        <v>1066</v>
      </c>
      <c r="F4007" s="3">
        <v>4215.07</v>
      </c>
      <c r="G4007" s="3">
        <v>11723.57</v>
      </c>
    </row>
    <row r="4008" spans="1:7" x14ac:dyDescent="0.2">
      <c r="A4008" s="3" t="s">
        <v>1040</v>
      </c>
      <c r="B4008" s="4">
        <v>45169</v>
      </c>
      <c r="C4008" s="3" t="s">
        <v>1136</v>
      </c>
      <c r="D4008" s="3" t="s">
        <v>1329</v>
      </c>
      <c r="E4008" s="3" t="s">
        <v>1089</v>
      </c>
      <c r="F4008" s="3">
        <v>29600</v>
      </c>
      <c r="G4008" s="3">
        <v>177600</v>
      </c>
    </row>
    <row r="4009" spans="1:7" x14ac:dyDescent="0.2">
      <c r="A4009" s="3" t="s">
        <v>1040</v>
      </c>
      <c r="B4009" s="4">
        <v>45169</v>
      </c>
      <c r="C4009" s="3" t="s">
        <v>1136</v>
      </c>
      <c r="D4009" s="3" t="s">
        <v>1199</v>
      </c>
      <c r="E4009" s="3" t="s">
        <v>1051</v>
      </c>
      <c r="F4009" s="3">
        <v>2871.04</v>
      </c>
      <c r="G4009" s="3">
        <v>7089.04</v>
      </c>
    </row>
    <row r="4010" spans="1:7" x14ac:dyDescent="0.2">
      <c r="A4010" s="3" t="s">
        <v>1037</v>
      </c>
      <c r="B4010" s="4">
        <v>45169</v>
      </c>
      <c r="C4010" s="3" t="s">
        <v>1136</v>
      </c>
      <c r="D4010" s="3" t="s">
        <v>1199</v>
      </c>
      <c r="E4010" s="3" t="s">
        <v>1038</v>
      </c>
      <c r="F4010" s="3">
        <v>0</v>
      </c>
      <c r="G4010" s="3">
        <v>-11396.43</v>
      </c>
    </row>
    <row r="4011" spans="1:7" x14ac:dyDescent="0.2">
      <c r="A4011" s="3" t="s">
        <v>1040</v>
      </c>
      <c r="B4011" s="4">
        <v>45169</v>
      </c>
      <c r="C4011" s="3" t="s">
        <v>1136</v>
      </c>
      <c r="D4011" s="3" t="s">
        <v>1222</v>
      </c>
      <c r="E4011" s="3" t="s">
        <v>1043</v>
      </c>
      <c r="F4011" s="3">
        <v>682.61</v>
      </c>
      <c r="G4011" s="3">
        <v>15462.01</v>
      </c>
    </row>
    <row r="4012" spans="1:7" x14ac:dyDescent="0.2">
      <c r="A4012" s="3" t="s">
        <v>1037</v>
      </c>
      <c r="B4012" s="4">
        <v>45169</v>
      </c>
      <c r="C4012" s="3" t="s">
        <v>1136</v>
      </c>
      <c r="D4012" s="3" t="s">
        <v>1222</v>
      </c>
      <c r="E4012" s="3" t="s">
        <v>1043</v>
      </c>
      <c r="F4012" s="3">
        <v>0</v>
      </c>
      <c r="G4012" s="3">
        <v>33647.279999999999</v>
      </c>
    </row>
    <row r="4013" spans="1:7" x14ac:dyDescent="0.2">
      <c r="A4013" s="3" t="s">
        <v>1040</v>
      </c>
      <c r="B4013" s="4">
        <v>45169</v>
      </c>
      <c r="C4013" s="3" t="s">
        <v>1136</v>
      </c>
      <c r="D4013" s="3" t="s">
        <v>1330</v>
      </c>
      <c r="E4013" s="3" t="s">
        <v>1091</v>
      </c>
      <c r="F4013" s="3">
        <v>368859.45</v>
      </c>
      <c r="G4013" s="3">
        <v>2091795.48</v>
      </c>
    </row>
    <row r="4014" spans="1:7" x14ac:dyDescent="0.2">
      <c r="A4014" s="3" t="s">
        <v>1040</v>
      </c>
      <c r="B4014" s="4">
        <v>45169</v>
      </c>
      <c r="C4014" s="3" t="s">
        <v>1136</v>
      </c>
      <c r="D4014" s="3" t="s">
        <v>1333</v>
      </c>
      <c r="E4014" s="3" t="s">
        <v>1058</v>
      </c>
      <c r="F4014" s="3">
        <v>0</v>
      </c>
      <c r="G4014" s="3">
        <v>5192.13</v>
      </c>
    </row>
    <row r="4015" spans="1:7" x14ac:dyDescent="0.2">
      <c r="A4015" s="3" t="s">
        <v>1040</v>
      </c>
      <c r="B4015" s="4">
        <v>45169</v>
      </c>
      <c r="C4015" s="3" t="s">
        <v>1136</v>
      </c>
      <c r="D4015" s="3" t="s">
        <v>1479</v>
      </c>
      <c r="E4015" s="3" t="s">
        <v>1072</v>
      </c>
      <c r="F4015" s="3">
        <v>177.33</v>
      </c>
      <c r="G4015" s="3">
        <v>1063.98</v>
      </c>
    </row>
    <row r="4016" spans="1:7" x14ac:dyDescent="0.2">
      <c r="A4016" s="3" t="s">
        <v>1040</v>
      </c>
      <c r="B4016" s="4">
        <v>45169</v>
      </c>
      <c r="C4016" s="3" t="s">
        <v>1136</v>
      </c>
      <c r="D4016" s="3" t="s">
        <v>1334</v>
      </c>
      <c r="E4016" s="3" t="s">
        <v>1112</v>
      </c>
      <c r="F4016" s="3">
        <v>9888.9599999999991</v>
      </c>
      <c r="G4016" s="3">
        <v>19268.46</v>
      </c>
    </row>
    <row r="4017" spans="1:7" x14ac:dyDescent="0.2">
      <c r="A4017" s="3" t="s">
        <v>1037</v>
      </c>
      <c r="B4017" s="4">
        <v>45169</v>
      </c>
      <c r="C4017" s="3" t="s">
        <v>1136</v>
      </c>
      <c r="D4017" s="3" t="s">
        <v>1181</v>
      </c>
      <c r="E4017" s="3" t="s">
        <v>1118</v>
      </c>
      <c r="F4017" s="3">
        <v>366.14</v>
      </c>
      <c r="G4017" s="3">
        <v>2083.56</v>
      </c>
    </row>
    <row r="4018" spans="1:7" x14ac:dyDescent="0.2">
      <c r="A4018" s="3" t="s">
        <v>1040</v>
      </c>
      <c r="B4018" s="4">
        <v>45169</v>
      </c>
      <c r="C4018" s="3" t="s">
        <v>1136</v>
      </c>
      <c r="D4018" s="3" t="s">
        <v>1336</v>
      </c>
      <c r="E4018" s="3" t="s">
        <v>1092</v>
      </c>
      <c r="F4018" s="3">
        <v>14904.84</v>
      </c>
      <c r="G4018" s="3">
        <v>25084.51</v>
      </c>
    </row>
    <row r="4019" spans="1:7" x14ac:dyDescent="0.2">
      <c r="A4019" s="3" t="s">
        <v>1040</v>
      </c>
      <c r="B4019" s="4">
        <v>45169</v>
      </c>
      <c r="C4019" s="3" t="s">
        <v>1136</v>
      </c>
      <c r="D4019" s="3" t="s">
        <v>1337</v>
      </c>
      <c r="E4019" s="3" t="s">
        <v>1067</v>
      </c>
      <c r="F4019" s="3">
        <v>3016</v>
      </c>
      <c r="G4019" s="3">
        <v>13527.97</v>
      </c>
    </row>
    <row r="4020" spans="1:7" x14ac:dyDescent="0.2">
      <c r="A4020" s="3" t="s">
        <v>1040</v>
      </c>
      <c r="B4020" s="4">
        <v>45169</v>
      </c>
      <c r="C4020" s="3" t="s">
        <v>1136</v>
      </c>
      <c r="D4020" s="3" t="s">
        <v>1338</v>
      </c>
      <c r="E4020" s="3" t="s">
        <v>1097</v>
      </c>
      <c r="F4020" s="3">
        <v>747</v>
      </c>
      <c r="G4020" s="3">
        <v>4482</v>
      </c>
    </row>
    <row r="4021" spans="1:7" x14ac:dyDescent="0.2">
      <c r="A4021" s="3" t="s">
        <v>1040</v>
      </c>
      <c r="B4021" s="4">
        <v>45169</v>
      </c>
      <c r="C4021" s="3" t="s">
        <v>1136</v>
      </c>
      <c r="D4021" s="3" t="s">
        <v>1339</v>
      </c>
      <c r="E4021" s="3" t="s">
        <v>1061</v>
      </c>
      <c r="F4021" s="3">
        <v>0</v>
      </c>
      <c r="G4021" s="3">
        <v>10825.49</v>
      </c>
    </row>
    <row r="4022" spans="1:7" x14ac:dyDescent="0.2">
      <c r="A4022" s="3" t="s">
        <v>1040</v>
      </c>
      <c r="B4022" s="4">
        <v>45169</v>
      </c>
      <c r="C4022" s="3" t="s">
        <v>1136</v>
      </c>
      <c r="D4022" s="3" t="s">
        <v>1340</v>
      </c>
      <c r="E4022" s="3" t="s">
        <v>1126</v>
      </c>
      <c r="F4022" s="3">
        <v>600</v>
      </c>
      <c r="G4022" s="3">
        <v>3600</v>
      </c>
    </row>
    <row r="4023" spans="1:7" x14ac:dyDescent="0.2">
      <c r="A4023" s="3" t="s">
        <v>1040</v>
      </c>
      <c r="B4023" s="4">
        <v>45169</v>
      </c>
      <c r="C4023" s="3" t="s">
        <v>1136</v>
      </c>
      <c r="D4023" s="3" t="s">
        <v>1341</v>
      </c>
      <c r="E4023" s="3" t="s">
        <v>1060</v>
      </c>
      <c r="F4023" s="3">
        <v>847</v>
      </c>
      <c r="G4023" s="3">
        <v>4886.7299999999996</v>
      </c>
    </row>
    <row r="4024" spans="1:7" x14ac:dyDescent="0.2">
      <c r="A4024" s="3" t="s">
        <v>1040</v>
      </c>
      <c r="B4024" s="4">
        <v>45169</v>
      </c>
      <c r="C4024" s="3" t="s">
        <v>1136</v>
      </c>
      <c r="D4024" s="3" t="s">
        <v>1682</v>
      </c>
      <c r="E4024" s="3" t="s">
        <v>1059</v>
      </c>
      <c r="F4024" s="3">
        <v>4498.72</v>
      </c>
      <c r="G4024" s="3">
        <v>4498.72</v>
      </c>
    </row>
    <row r="4025" spans="1:7" x14ac:dyDescent="0.2">
      <c r="A4025" s="3" t="s">
        <v>1037</v>
      </c>
      <c r="B4025" s="4">
        <v>45169</v>
      </c>
      <c r="C4025" s="3" t="s">
        <v>1136</v>
      </c>
      <c r="D4025" s="3" t="s">
        <v>1200</v>
      </c>
      <c r="E4025" s="3" t="s">
        <v>1073</v>
      </c>
      <c r="F4025" s="3">
        <v>600</v>
      </c>
      <c r="G4025" s="3">
        <v>3600</v>
      </c>
    </row>
    <row r="4026" spans="1:7" x14ac:dyDescent="0.2">
      <c r="A4026" s="3" t="s">
        <v>1042</v>
      </c>
      <c r="B4026" s="4">
        <v>45169</v>
      </c>
      <c r="C4026" s="3" t="s">
        <v>1136</v>
      </c>
      <c r="D4026" s="3" t="s">
        <v>1200</v>
      </c>
      <c r="E4026" s="3" t="s">
        <v>1073</v>
      </c>
      <c r="F4026" s="3">
        <v>600</v>
      </c>
      <c r="G4026" s="3">
        <v>3600</v>
      </c>
    </row>
    <row r="4027" spans="1:7" x14ac:dyDescent="0.2">
      <c r="A4027" s="3" t="s">
        <v>1040</v>
      </c>
      <c r="B4027" s="4">
        <v>45169</v>
      </c>
      <c r="C4027" s="3" t="s">
        <v>1136</v>
      </c>
      <c r="D4027" s="3" t="s">
        <v>1342</v>
      </c>
      <c r="E4027" s="3" t="s">
        <v>1076</v>
      </c>
      <c r="F4027" s="3">
        <v>0</v>
      </c>
      <c r="G4027" s="3">
        <v>4000</v>
      </c>
    </row>
    <row r="4028" spans="1:7" x14ac:dyDescent="0.2">
      <c r="A4028" s="3" t="s">
        <v>1040</v>
      </c>
      <c r="B4028" s="4">
        <v>45169</v>
      </c>
      <c r="C4028" s="3" t="s">
        <v>1136</v>
      </c>
      <c r="D4028" s="3" t="s">
        <v>1343</v>
      </c>
      <c r="E4028" s="3" t="s">
        <v>1068</v>
      </c>
      <c r="F4028" s="3">
        <v>11566.33</v>
      </c>
      <c r="G4028" s="3">
        <v>11566.33</v>
      </c>
    </row>
    <row r="4029" spans="1:7" x14ac:dyDescent="0.2">
      <c r="A4029" s="3" t="s">
        <v>1040</v>
      </c>
      <c r="B4029" s="4">
        <v>45169</v>
      </c>
      <c r="C4029" s="3" t="s">
        <v>1136</v>
      </c>
      <c r="D4029" s="3" t="s">
        <v>1346</v>
      </c>
      <c r="E4029" s="3" t="s">
        <v>1111</v>
      </c>
      <c r="F4029" s="3">
        <v>81778.720000000001</v>
      </c>
      <c r="G4029" s="3">
        <v>477131.32</v>
      </c>
    </row>
    <row r="4030" spans="1:7" x14ac:dyDescent="0.2">
      <c r="A4030" s="3" t="s">
        <v>1040</v>
      </c>
      <c r="B4030" s="4">
        <v>45169</v>
      </c>
      <c r="C4030" s="3" t="s">
        <v>1136</v>
      </c>
      <c r="D4030" s="3" t="s">
        <v>1347</v>
      </c>
      <c r="E4030" s="3" t="s">
        <v>1075</v>
      </c>
      <c r="F4030" s="3">
        <v>4381.84</v>
      </c>
      <c r="G4030" s="3">
        <v>24940.37</v>
      </c>
    </row>
    <row r="4031" spans="1:7" x14ac:dyDescent="0.2">
      <c r="A4031" s="3" t="s">
        <v>1040</v>
      </c>
      <c r="B4031" s="4">
        <v>45169</v>
      </c>
      <c r="C4031" s="3" t="s">
        <v>1136</v>
      </c>
      <c r="D4031" s="3" t="s">
        <v>1348</v>
      </c>
      <c r="E4031" s="3" t="s">
        <v>1093</v>
      </c>
      <c r="F4031" s="3">
        <v>2396.0500000000002</v>
      </c>
      <c r="G4031" s="3">
        <v>13316.88</v>
      </c>
    </row>
    <row r="4032" spans="1:7" x14ac:dyDescent="0.2">
      <c r="A4032" s="3" t="s">
        <v>1040</v>
      </c>
      <c r="B4032" s="4">
        <v>45169</v>
      </c>
      <c r="C4032" s="3" t="s">
        <v>1136</v>
      </c>
      <c r="D4032" s="3" t="s">
        <v>1349</v>
      </c>
      <c r="E4032" s="3" t="s">
        <v>1098</v>
      </c>
      <c r="F4032" s="3">
        <v>2396.0500000000002</v>
      </c>
      <c r="G4032" s="3">
        <v>13316.88</v>
      </c>
    </row>
    <row r="4033" spans="1:7" x14ac:dyDescent="0.2">
      <c r="A4033" s="3" t="s">
        <v>1040</v>
      </c>
      <c r="B4033" s="4">
        <v>45169</v>
      </c>
      <c r="C4033" s="3" t="s">
        <v>1136</v>
      </c>
      <c r="D4033" s="3" t="s">
        <v>1426</v>
      </c>
      <c r="E4033" s="3" t="s">
        <v>1081</v>
      </c>
      <c r="F4033" s="3">
        <v>0</v>
      </c>
      <c r="G4033" s="3">
        <v>15075.35</v>
      </c>
    </row>
    <row r="4034" spans="1:7" x14ac:dyDescent="0.2">
      <c r="A4034" s="3" t="s">
        <v>1040</v>
      </c>
      <c r="B4034" s="4">
        <v>45169</v>
      </c>
      <c r="C4034" s="3" t="s">
        <v>1136</v>
      </c>
      <c r="D4034" s="3" t="s">
        <v>1427</v>
      </c>
      <c r="E4034" s="3" t="s">
        <v>1107</v>
      </c>
      <c r="F4034" s="3">
        <v>0</v>
      </c>
      <c r="G4034" s="3">
        <v>4562.1000000000004</v>
      </c>
    </row>
    <row r="4035" spans="1:7" x14ac:dyDescent="0.2">
      <c r="A4035" s="3" t="s">
        <v>1037</v>
      </c>
      <c r="B4035" s="4">
        <v>45169</v>
      </c>
      <c r="C4035" s="3" t="s">
        <v>1140</v>
      </c>
      <c r="D4035" s="3" t="s">
        <v>1141</v>
      </c>
      <c r="E4035" s="3" t="s">
        <v>1142</v>
      </c>
      <c r="F4035" s="3">
        <v>0</v>
      </c>
      <c r="G4035" s="3">
        <v>-100</v>
      </c>
    </row>
    <row r="4036" spans="1:7" x14ac:dyDescent="0.2">
      <c r="A4036" s="3" t="s">
        <v>1040</v>
      </c>
      <c r="B4036" s="4">
        <v>45169</v>
      </c>
      <c r="C4036" s="3" t="s">
        <v>1140</v>
      </c>
      <c r="D4036" s="3" t="s">
        <v>1350</v>
      </c>
      <c r="E4036" s="3" t="s">
        <v>1351</v>
      </c>
      <c r="F4036" s="3">
        <v>0</v>
      </c>
      <c r="G4036" s="3">
        <v>-120</v>
      </c>
    </row>
    <row r="4037" spans="1:7" x14ac:dyDescent="0.2">
      <c r="A4037" s="3" t="s">
        <v>1040</v>
      </c>
      <c r="B4037" s="4">
        <v>45169</v>
      </c>
      <c r="C4037" s="3" t="s">
        <v>1140</v>
      </c>
      <c r="D4037" s="3" t="s">
        <v>1352</v>
      </c>
      <c r="E4037" s="3" t="s">
        <v>1353</v>
      </c>
      <c r="F4037" s="3">
        <v>0</v>
      </c>
      <c r="G4037" s="3">
        <v>-296075.58</v>
      </c>
    </row>
    <row r="4038" spans="1:7" x14ac:dyDescent="0.2">
      <c r="A4038" s="3" t="s">
        <v>1037</v>
      </c>
      <c r="B4038" s="4">
        <v>45169</v>
      </c>
      <c r="C4038" s="3" t="s">
        <v>1140</v>
      </c>
      <c r="D4038" s="3" t="s">
        <v>1352</v>
      </c>
      <c r="E4038" s="3" t="s">
        <v>1353</v>
      </c>
      <c r="F4038" s="3">
        <v>0</v>
      </c>
      <c r="G4038" s="3">
        <v>-17843179.579999998</v>
      </c>
    </row>
    <row r="4039" spans="1:7" x14ac:dyDescent="0.2">
      <c r="A4039" s="3" t="s">
        <v>1042</v>
      </c>
      <c r="B4039" s="4">
        <v>45169</v>
      </c>
      <c r="C4039" s="3" t="s">
        <v>1140</v>
      </c>
      <c r="D4039" s="3" t="s">
        <v>1352</v>
      </c>
      <c r="E4039" s="3" t="s">
        <v>1353</v>
      </c>
      <c r="F4039" s="3">
        <v>0</v>
      </c>
      <c r="G4039" s="3">
        <v>70398.12</v>
      </c>
    </row>
    <row r="4040" spans="1:7" x14ac:dyDescent="0.2">
      <c r="A4040" s="3" t="s">
        <v>1037</v>
      </c>
      <c r="B4040" s="4">
        <v>45169</v>
      </c>
      <c r="C4040" s="3" t="s">
        <v>1148</v>
      </c>
      <c r="D4040" s="3" t="s">
        <v>1209</v>
      </c>
      <c r="E4040" s="3" t="s">
        <v>1210</v>
      </c>
      <c r="F4040" s="3">
        <v>0</v>
      </c>
      <c r="G4040" s="3">
        <v>17562360.850000001</v>
      </c>
    </row>
    <row r="4041" spans="1:7" x14ac:dyDescent="0.2">
      <c r="A4041" s="3" t="s">
        <v>1040</v>
      </c>
      <c r="B4041" s="4">
        <v>45169</v>
      </c>
      <c r="C4041" s="3" t="s">
        <v>1148</v>
      </c>
      <c r="D4041" s="3" t="s">
        <v>1451</v>
      </c>
      <c r="E4041" s="3" t="s">
        <v>1145</v>
      </c>
      <c r="F4041" s="3">
        <v>40000</v>
      </c>
      <c r="G4041" s="3">
        <v>225000</v>
      </c>
    </row>
    <row r="4042" spans="1:7" x14ac:dyDescent="0.2">
      <c r="A4042" s="3" t="s">
        <v>1040</v>
      </c>
      <c r="B4042" s="4">
        <v>45169</v>
      </c>
      <c r="C4042" s="3" t="s">
        <v>1148</v>
      </c>
      <c r="D4042" s="3" t="s">
        <v>1356</v>
      </c>
      <c r="E4042" s="3" t="s">
        <v>1357</v>
      </c>
      <c r="F4042" s="3">
        <v>0</v>
      </c>
      <c r="G4042" s="3">
        <v>-4342.5</v>
      </c>
    </row>
    <row r="4043" spans="1:7" x14ac:dyDescent="0.2">
      <c r="A4043" s="3" t="s">
        <v>1040</v>
      </c>
      <c r="B4043" s="4">
        <v>45169</v>
      </c>
      <c r="C4043" s="3" t="s">
        <v>1148</v>
      </c>
      <c r="D4043" s="3" t="s">
        <v>1358</v>
      </c>
      <c r="E4043" s="3" t="s">
        <v>1359</v>
      </c>
      <c r="F4043" s="3">
        <v>0</v>
      </c>
      <c r="G4043" s="3">
        <v>-2261000</v>
      </c>
    </row>
    <row r="4044" spans="1:7" x14ac:dyDescent="0.2">
      <c r="A4044" s="3" t="s">
        <v>1040</v>
      </c>
      <c r="B4044" s="4">
        <v>45169</v>
      </c>
      <c r="C4044" s="3" t="s">
        <v>1148</v>
      </c>
      <c r="D4044" s="3" t="s">
        <v>1360</v>
      </c>
      <c r="E4044" s="3" t="s">
        <v>1361</v>
      </c>
      <c r="F4044" s="3">
        <v>0</v>
      </c>
      <c r="G4044" s="3">
        <v>4342.5</v>
      </c>
    </row>
    <row r="4045" spans="1:7" x14ac:dyDescent="0.2">
      <c r="A4045" s="3" t="s">
        <v>1040</v>
      </c>
      <c r="B4045" s="4">
        <v>45169</v>
      </c>
      <c r="C4045" s="3" t="s">
        <v>1148</v>
      </c>
      <c r="D4045" s="3" t="s">
        <v>1362</v>
      </c>
      <c r="E4045" s="3" t="s">
        <v>1224</v>
      </c>
      <c r="F4045" s="3">
        <v>55600</v>
      </c>
      <c r="G4045" s="3">
        <v>36200</v>
      </c>
    </row>
    <row r="4046" spans="1:7" x14ac:dyDescent="0.2">
      <c r="A4046" s="3" t="s">
        <v>1040</v>
      </c>
      <c r="B4046" s="4">
        <v>45169</v>
      </c>
      <c r="C4046" s="3" t="s">
        <v>1148</v>
      </c>
      <c r="D4046" s="3" t="s">
        <v>1363</v>
      </c>
      <c r="E4046" s="3" t="s">
        <v>1364</v>
      </c>
      <c r="F4046" s="3">
        <v>0</v>
      </c>
      <c r="G4046" s="3">
        <v>-10114940.42</v>
      </c>
    </row>
    <row r="4047" spans="1:7" x14ac:dyDescent="0.2">
      <c r="A4047" s="3" t="s">
        <v>1040</v>
      </c>
      <c r="B4047" s="4">
        <v>45169</v>
      </c>
      <c r="C4047" s="3" t="s">
        <v>1148</v>
      </c>
      <c r="D4047" s="3" t="s">
        <v>1365</v>
      </c>
      <c r="E4047" s="3" t="s">
        <v>1366</v>
      </c>
      <c r="F4047" s="3">
        <v>-96989.440000000002</v>
      </c>
      <c r="G4047" s="3">
        <v>-116389.44</v>
      </c>
    </row>
    <row r="4048" spans="1:7" x14ac:dyDescent="0.2">
      <c r="A4048" s="3" t="s">
        <v>1040</v>
      </c>
      <c r="B4048" s="4">
        <v>45169</v>
      </c>
      <c r="C4048" s="3" t="s">
        <v>1148</v>
      </c>
      <c r="D4048" s="3" t="s">
        <v>1480</v>
      </c>
      <c r="E4048" s="3" t="s">
        <v>1481</v>
      </c>
      <c r="F4048" s="3">
        <v>1095000</v>
      </c>
      <c r="G4048" s="3">
        <v>22144187.399999999</v>
      </c>
    </row>
    <row r="4049" spans="1:7" x14ac:dyDescent="0.2">
      <c r="A4049" s="3" t="s">
        <v>1040</v>
      </c>
      <c r="B4049" s="4">
        <v>45169</v>
      </c>
      <c r="C4049" s="3" t="s">
        <v>1148</v>
      </c>
      <c r="D4049" s="3" t="s">
        <v>1367</v>
      </c>
      <c r="E4049" s="3" t="s">
        <v>1368</v>
      </c>
      <c r="F4049" s="3">
        <v>0</v>
      </c>
      <c r="G4049" s="3">
        <v>-22601</v>
      </c>
    </row>
    <row r="4050" spans="1:7" x14ac:dyDescent="0.2">
      <c r="A4050" s="3" t="s">
        <v>1042</v>
      </c>
      <c r="B4050" s="4">
        <v>45169</v>
      </c>
      <c r="C4050" s="3" t="s">
        <v>1143</v>
      </c>
      <c r="D4050" s="3" t="s">
        <v>1460</v>
      </c>
      <c r="E4050" s="3" t="s">
        <v>1461</v>
      </c>
      <c r="F4050" s="3">
        <v>-1360139.98</v>
      </c>
      <c r="G4050" s="3">
        <v>-47343220.210000001</v>
      </c>
    </row>
    <row r="4051" spans="1:7" x14ac:dyDescent="0.2">
      <c r="A4051" s="3" t="s">
        <v>1037</v>
      </c>
      <c r="B4051" s="4">
        <v>45169</v>
      </c>
      <c r="C4051" s="3" t="s">
        <v>1143</v>
      </c>
      <c r="D4051" s="3" t="s">
        <v>1146</v>
      </c>
      <c r="E4051" s="3" t="s">
        <v>1147</v>
      </c>
      <c r="F4051" s="3">
        <v>0</v>
      </c>
      <c r="G4051" s="3">
        <v>10114940.42</v>
      </c>
    </row>
    <row r="4052" spans="1:7" x14ac:dyDescent="0.2">
      <c r="A4052" s="3" t="s">
        <v>1037</v>
      </c>
      <c r="B4052" s="4">
        <v>45169</v>
      </c>
      <c r="C4052" s="3" t="s">
        <v>1143</v>
      </c>
      <c r="D4052" s="3" t="s">
        <v>1201</v>
      </c>
      <c r="E4052" s="3" t="s">
        <v>1202</v>
      </c>
      <c r="F4052" s="3">
        <v>160000</v>
      </c>
      <c r="G4052" s="3">
        <v>3702000</v>
      </c>
    </row>
    <row r="4053" spans="1:7" x14ac:dyDescent="0.2">
      <c r="A4053" s="3" t="s">
        <v>1037</v>
      </c>
      <c r="B4053" s="4">
        <v>45169</v>
      </c>
      <c r="C4053" s="3" t="s">
        <v>1143</v>
      </c>
      <c r="D4053" s="3" t="s">
        <v>1462</v>
      </c>
      <c r="E4053" s="3" t="s">
        <v>1463</v>
      </c>
      <c r="F4053" s="3">
        <v>1360139.98</v>
      </c>
      <c r="G4053" s="3">
        <v>47343220.210000001</v>
      </c>
    </row>
    <row r="4054" spans="1:7" x14ac:dyDescent="0.2">
      <c r="A4054" s="3" t="s">
        <v>1037</v>
      </c>
      <c r="B4054" s="4">
        <v>45169</v>
      </c>
      <c r="C4054" s="3" t="s">
        <v>1143</v>
      </c>
      <c r="D4054" s="3" t="s">
        <v>1484</v>
      </c>
      <c r="E4054" s="3" t="s">
        <v>1368</v>
      </c>
      <c r="F4054" s="3">
        <v>50000</v>
      </c>
      <c r="G4054" s="3">
        <v>62100</v>
      </c>
    </row>
    <row r="4055" spans="1:7" x14ac:dyDescent="0.2">
      <c r="A4055" s="3" t="s">
        <v>1037</v>
      </c>
      <c r="B4055" s="4">
        <v>45169</v>
      </c>
      <c r="C4055" s="3" t="s">
        <v>1143</v>
      </c>
      <c r="D4055" s="3" t="s">
        <v>1485</v>
      </c>
      <c r="E4055" s="3" t="s">
        <v>1366</v>
      </c>
      <c r="F4055" s="3">
        <v>-1005.47</v>
      </c>
      <c r="G4055" s="3">
        <v>-20370.22</v>
      </c>
    </row>
    <row r="4056" spans="1:7" x14ac:dyDescent="0.2">
      <c r="A4056" s="3" t="s">
        <v>1040</v>
      </c>
      <c r="B4056" s="4">
        <v>45169</v>
      </c>
      <c r="C4056" s="3" t="s">
        <v>1148</v>
      </c>
      <c r="D4056" s="3" t="s">
        <v>1377</v>
      </c>
      <c r="E4056" s="3" t="s">
        <v>1378</v>
      </c>
      <c r="F4056" s="3">
        <v>0</v>
      </c>
      <c r="G4056" s="3">
        <v>216064.1</v>
      </c>
    </row>
    <row r="4057" spans="1:7" x14ac:dyDescent="0.2">
      <c r="A4057" s="3" t="s">
        <v>1040</v>
      </c>
      <c r="B4057" s="4">
        <v>45169</v>
      </c>
      <c r="C4057" s="3" t="s">
        <v>1148</v>
      </c>
      <c r="D4057" s="3" t="s">
        <v>1379</v>
      </c>
      <c r="E4057" s="3" t="s">
        <v>1380</v>
      </c>
      <c r="F4057" s="3">
        <v>0</v>
      </c>
      <c r="G4057" s="3">
        <v>-216063.1</v>
      </c>
    </row>
    <row r="4058" spans="1:7" x14ac:dyDescent="0.2">
      <c r="A4058" s="3" t="s">
        <v>1040</v>
      </c>
      <c r="B4058" s="4">
        <v>45169</v>
      </c>
      <c r="C4058" s="3" t="s">
        <v>1148</v>
      </c>
      <c r="D4058" s="3" t="s">
        <v>1381</v>
      </c>
      <c r="E4058" s="3" t="s">
        <v>1382</v>
      </c>
      <c r="F4058" s="3">
        <v>0</v>
      </c>
      <c r="G4058" s="3">
        <v>133790.35</v>
      </c>
    </row>
    <row r="4059" spans="1:7" x14ac:dyDescent="0.2">
      <c r="A4059" s="3" t="s">
        <v>1040</v>
      </c>
      <c r="B4059" s="4">
        <v>45169</v>
      </c>
      <c r="C4059" s="3" t="s">
        <v>1148</v>
      </c>
      <c r="D4059" s="3" t="s">
        <v>1383</v>
      </c>
      <c r="E4059" s="3" t="s">
        <v>1384</v>
      </c>
      <c r="F4059" s="3">
        <v>-3323.89</v>
      </c>
      <c r="G4059" s="3">
        <v>-62866.38</v>
      </c>
    </row>
    <row r="4060" spans="1:7" x14ac:dyDescent="0.2">
      <c r="A4060" s="3" t="s">
        <v>1040</v>
      </c>
      <c r="B4060" s="4">
        <v>45169</v>
      </c>
      <c r="C4060" s="3" t="s">
        <v>1148</v>
      </c>
      <c r="D4060" s="3" t="s">
        <v>1430</v>
      </c>
      <c r="E4060" s="3" t="s">
        <v>1431</v>
      </c>
      <c r="F4060" s="3">
        <v>0</v>
      </c>
      <c r="G4060" s="3">
        <v>37955.300000000003</v>
      </c>
    </row>
    <row r="4061" spans="1:7" x14ac:dyDescent="0.2">
      <c r="A4061" s="3" t="s">
        <v>1040</v>
      </c>
      <c r="B4061" s="4">
        <v>45169</v>
      </c>
      <c r="C4061" s="3" t="s">
        <v>1148</v>
      </c>
      <c r="D4061" s="3" t="s">
        <v>1452</v>
      </c>
      <c r="E4061" s="3" t="s">
        <v>1453</v>
      </c>
      <c r="F4061" s="3">
        <v>-547.66999999999996</v>
      </c>
      <c r="G4061" s="3">
        <v>-9180.61</v>
      </c>
    </row>
    <row r="4062" spans="1:7" x14ac:dyDescent="0.2">
      <c r="A4062" s="3" t="s">
        <v>1040</v>
      </c>
      <c r="B4062" s="4">
        <v>45169</v>
      </c>
      <c r="C4062" s="3" t="s">
        <v>1148</v>
      </c>
      <c r="D4062" s="3" t="s">
        <v>1385</v>
      </c>
      <c r="E4062" s="3" t="s">
        <v>1386</v>
      </c>
      <c r="F4062" s="3">
        <v>0</v>
      </c>
      <c r="G4062" s="3">
        <v>71322</v>
      </c>
    </row>
    <row r="4063" spans="1:7" x14ac:dyDescent="0.2">
      <c r="A4063" s="3" t="s">
        <v>1040</v>
      </c>
      <c r="B4063" s="4">
        <v>45169</v>
      </c>
      <c r="C4063" s="3" t="s">
        <v>1148</v>
      </c>
      <c r="D4063" s="3" t="s">
        <v>1387</v>
      </c>
      <c r="E4063" s="3" t="s">
        <v>1388</v>
      </c>
      <c r="F4063" s="3">
        <v>-1188.7</v>
      </c>
      <c r="G4063" s="3">
        <v>-8267.0300000000007</v>
      </c>
    </row>
    <row r="4064" spans="1:7" x14ac:dyDescent="0.2">
      <c r="A4064" s="3" t="s">
        <v>1037</v>
      </c>
      <c r="B4064" s="4">
        <v>45169</v>
      </c>
      <c r="C4064" s="3" t="s">
        <v>1148</v>
      </c>
      <c r="D4064" s="3" t="s">
        <v>1389</v>
      </c>
      <c r="E4064" s="3" t="s">
        <v>1390</v>
      </c>
      <c r="F4064" s="3">
        <v>0</v>
      </c>
      <c r="G4064" s="3">
        <v>874505.75</v>
      </c>
    </row>
    <row r="4065" spans="1:7" x14ac:dyDescent="0.2">
      <c r="A4065" s="3" t="s">
        <v>1042</v>
      </c>
      <c r="B4065" s="4">
        <v>45169</v>
      </c>
      <c r="C4065" s="3" t="s">
        <v>1148</v>
      </c>
      <c r="D4065" s="3" t="s">
        <v>1389</v>
      </c>
      <c r="E4065" s="3" t="s">
        <v>1501</v>
      </c>
      <c r="F4065" s="3">
        <v>265588</v>
      </c>
      <c r="G4065" s="3">
        <v>1311564.8600000001</v>
      </c>
    </row>
    <row r="4066" spans="1:7" x14ac:dyDescent="0.2">
      <c r="A4066" s="3" t="s">
        <v>1037</v>
      </c>
      <c r="B4066" s="4">
        <v>45169</v>
      </c>
      <c r="C4066" s="3" t="s">
        <v>1148</v>
      </c>
      <c r="D4066" s="3" t="s">
        <v>1182</v>
      </c>
      <c r="E4066" s="3" t="s">
        <v>1183</v>
      </c>
      <c r="F4066" s="3">
        <v>0</v>
      </c>
      <c r="G4066" s="3">
        <v>26200000</v>
      </c>
    </row>
    <row r="4067" spans="1:7" x14ac:dyDescent="0.2">
      <c r="A4067" s="3" t="s">
        <v>1037</v>
      </c>
      <c r="B4067" s="4">
        <v>45169</v>
      </c>
      <c r="C4067" s="3" t="s">
        <v>1148</v>
      </c>
      <c r="D4067" s="3" t="s">
        <v>1184</v>
      </c>
      <c r="E4067" s="3" t="s">
        <v>1185</v>
      </c>
      <c r="F4067" s="3">
        <v>0</v>
      </c>
      <c r="G4067" s="3">
        <v>68427</v>
      </c>
    </row>
    <row r="4068" spans="1:7" x14ac:dyDescent="0.2">
      <c r="A4068" s="3" t="s">
        <v>1037</v>
      </c>
      <c r="B4068" s="4">
        <v>45169</v>
      </c>
      <c r="C4068" s="3" t="s">
        <v>1148</v>
      </c>
      <c r="D4068" s="3" t="s">
        <v>1186</v>
      </c>
      <c r="E4068" s="3" t="s">
        <v>1187</v>
      </c>
      <c r="F4068" s="3">
        <v>0</v>
      </c>
      <c r="G4068" s="3">
        <v>103812</v>
      </c>
    </row>
    <row r="4069" spans="1:7" x14ac:dyDescent="0.2">
      <c r="A4069" s="3" t="s">
        <v>1037</v>
      </c>
      <c r="B4069" s="4">
        <v>45169</v>
      </c>
      <c r="C4069" s="3" t="s">
        <v>1148</v>
      </c>
      <c r="D4069" s="3" t="s">
        <v>1165</v>
      </c>
      <c r="E4069" s="3" t="s">
        <v>1166</v>
      </c>
      <c r="F4069" s="3">
        <v>0</v>
      </c>
      <c r="G4069" s="3">
        <v>314087</v>
      </c>
    </row>
    <row r="4070" spans="1:7" x14ac:dyDescent="0.2">
      <c r="A4070" s="3" t="s">
        <v>1042</v>
      </c>
      <c r="B4070" s="4">
        <v>45169</v>
      </c>
      <c r="C4070" s="3" t="s">
        <v>1148</v>
      </c>
      <c r="D4070" s="3" t="s">
        <v>1165</v>
      </c>
      <c r="E4070" s="3" t="s">
        <v>1518</v>
      </c>
      <c r="F4070" s="3">
        <v>12900</v>
      </c>
      <c r="G4070" s="3">
        <v>750378.5</v>
      </c>
    </row>
    <row r="4071" spans="1:7" x14ac:dyDescent="0.2">
      <c r="A4071" s="3" t="s">
        <v>1037</v>
      </c>
      <c r="B4071" s="4">
        <v>45169</v>
      </c>
      <c r="C4071" s="3" t="s">
        <v>1148</v>
      </c>
      <c r="D4071" s="3" t="s">
        <v>1464</v>
      </c>
      <c r="E4071" s="3" t="s">
        <v>1465</v>
      </c>
      <c r="F4071" s="3">
        <v>0</v>
      </c>
      <c r="G4071" s="3">
        <v>139500</v>
      </c>
    </row>
    <row r="4072" spans="1:7" x14ac:dyDescent="0.2">
      <c r="A4072" s="3" t="s">
        <v>1037</v>
      </c>
      <c r="B4072" s="4">
        <v>45169</v>
      </c>
      <c r="C4072" s="3" t="s">
        <v>1148</v>
      </c>
      <c r="D4072" s="3" t="s">
        <v>1149</v>
      </c>
      <c r="E4072" s="3" t="s">
        <v>1150</v>
      </c>
      <c r="F4072" s="3">
        <v>0</v>
      </c>
      <c r="G4072" s="3">
        <v>8557641.8000000007</v>
      </c>
    </row>
    <row r="4073" spans="1:7" x14ac:dyDescent="0.2">
      <c r="A4073" s="3" t="s">
        <v>1037</v>
      </c>
      <c r="B4073" s="4">
        <v>45169</v>
      </c>
      <c r="C4073" s="3" t="s">
        <v>1148</v>
      </c>
      <c r="D4073" s="3" t="s">
        <v>1231</v>
      </c>
      <c r="E4073" s="3" t="s">
        <v>1232</v>
      </c>
      <c r="F4073" s="3">
        <v>0</v>
      </c>
      <c r="G4073" s="3">
        <v>13807.78</v>
      </c>
    </row>
    <row r="4074" spans="1:7" x14ac:dyDescent="0.2">
      <c r="A4074" s="3" t="s">
        <v>1037</v>
      </c>
      <c r="B4074" s="4">
        <v>45169</v>
      </c>
      <c r="C4074" s="3" t="s">
        <v>1148</v>
      </c>
      <c r="D4074" s="3" t="s">
        <v>1170</v>
      </c>
      <c r="E4074" s="3" t="s">
        <v>1171</v>
      </c>
      <c r="F4074" s="3">
        <v>0</v>
      </c>
      <c r="G4074" s="3">
        <v>197060.09</v>
      </c>
    </row>
    <row r="4075" spans="1:7" x14ac:dyDescent="0.2">
      <c r="A4075" s="3" t="s">
        <v>1042</v>
      </c>
      <c r="B4075" s="4">
        <v>45169</v>
      </c>
      <c r="C4075" s="3" t="s">
        <v>1148</v>
      </c>
      <c r="D4075" s="3" t="s">
        <v>1170</v>
      </c>
      <c r="E4075" s="3" t="s">
        <v>1545</v>
      </c>
      <c r="F4075" s="3">
        <v>33140.61</v>
      </c>
      <c r="G4075" s="3">
        <v>186612.64</v>
      </c>
    </row>
    <row r="4076" spans="1:7" x14ac:dyDescent="0.2">
      <c r="A4076" s="3" t="s">
        <v>1037</v>
      </c>
      <c r="B4076" s="4">
        <v>45169</v>
      </c>
      <c r="C4076" s="3" t="s">
        <v>1148</v>
      </c>
      <c r="D4076" s="3" t="s">
        <v>1172</v>
      </c>
      <c r="E4076" s="3" t="s">
        <v>1173</v>
      </c>
      <c r="F4076" s="3">
        <v>0</v>
      </c>
      <c r="G4076" s="3">
        <v>7500</v>
      </c>
    </row>
    <row r="4077" spans="1:7" x14ac:dyDescent="0.2">
      <c r="A4077" s="3" t="s">
        <v>1042</v>
      </c>
      <c r="B4077" s="4">
        <v>45169</v>
      </c>
      <c r="C4077" s="3" t="s">
        <v>1148</v>
      </c>
      <c r="D4077" s="3" t="s">
        <v>1172</v>
      </c>
      <c r="E4077" s="3" t="s">
        <v>1641</v>
      </c>
      <c r="F4077" s="3">
        <v>0</v>
      </c>
      <c r="G4077" s="3">
        <v>114370.5</v>
      </c>
    </row>
    <row r="4078" spans="1:7" x14ac:dyDescent="0.2">
      <c r="A4078" s="3" t="s">
        <v>1037</v>
      </c>
      <c r="B4078" s="4">
        <v>45169</v>
      </c>
      <c r="C4078" s="3" t="s">
        <v>1148</v>
      </c>
      <c r="D4078" s="3" t="s">
        <v>1167</v>
      </c>
      <c r="E4078" s="3" t="s">
        <v>1168</v>
      </c>
      <c r="F4078" s="3">
        <v>78856.38</v>
      </c>
      <c r="G4078" s="3">
        <v>146256.38</v>
      </c>
    </row>
    <row r="4079" spans="1:7" x14ac:dyDescent="0.2">
      <c r="A4079" s="3" t="s">
        <v>1037</v>
      </c>
      <c r="B4079" s="4">
        <v>45169</v>
      </c>
      <c r="C4079" s="3" t="s">
        <v>1148</v>
      </c>
      <c r="D4079" s="3" t="s">
        <v>1454</v>
      </c>
      <c r="E4079" s="3" t="s">
        <v>1455</v>
      </c>
      <c r="F4079" s="3">
        <v>0</v>
      </c>
      <c r="G4079" s="3">
        <v>20600</v>
      </c>
    </row>
    <row r="4080" spans="1:7" x14ac:dyDescent="0.2">
      <c r="A4080" s="3" t="s">
        <v>1037</v>
      </c>
      <c r="B4080" s="4">
        <v>45169</v>
      </c>
      <c r="C4080" s="3" t="s">
        <v>1148</v>
      </c>
      <c r="D4080" s="3" t="s">
        <v>1188</v>
      </c>
      <c r="E4080" s="3" t="s">
        <v>1189</v>
      </c>
      <c r="F4080" s="3">
        <v>0</v>
      </c>
      <c r="G4080" s="3">
        <v>15175</v>
      </c>
    </row>
    <row r="4081" spans="1:7" x14ac:dyDescent="0.2">
      <c r="A4081" s="3" t="s">
        <v>1037</v>
      </c>
      <c r="B4081" s="4">
        <v>45169</v>
      </c>
      <c r="C4081" s="3" t="s">
        <v>1148</v>
      </c>
      <c r="D4081" s="3" t="s">
        <v>1466</v>
      </c>
      <c r="E4081" s="3" t="s">
        <v>1467</v>
      </c>
      <c r="F4081" s="3">
        <v>0</v>
      </c>
      <c r="G4081" s="3">
        <v>570856.07999999996</v>
      </c>
    </row>
    <row r="4082" spans="1:7" x14ac:dyDescent="0.2">
      <c r="A4082" s="3" t="s">
        <v>1037</v>
      </c>
      <c r="B4082" s="4">
        <v>45169</v>
      </c>
      <c r="C4082" s="3" t="s">
        <v>1148</v>
      </c>
      <c r="D4082" s="3" t="s">
        <v>1151</v>
      </c>
      <c r="E4082" s="3" t="s">
        <v>1152</v>
      </c>
      <c r="F4082" s="3">
        <v>0</v>
      </c>
      <c r="G4082" s="3">
        <v>47748851.509999998</v>
      </c>
    </row>
    <row r="4083" spans="1:7" x14ac:dyDescent="0.2">
      <c r="A4083" s="3" t="s">
        <v>1042</v>
      </c>
      <c r="B4083" s="4">
        <v>45169</v>
      </c>
      <c r="C4083" s="3" t="s">
        <v>1148</v>
      </c>
      <c r="D4083" s="3" t="s">
        <v>1151</v>
      </c>
      <c r="E4083" s="3" t="s">
        <v>1599</v>
      </c>
      <c r="F4083" s="3">
        <v>681581.85</v>
      </c>
      <c r="G4083" s="3">
        <v>7869339.7699999996</v>
      </c>
    </row>
    <row r="4084" spans="1:7" x14ac:dyDescent="0.2">
      <c r="A4084" s="3" t="s">
        <v>1037</v>
      </c>
      <c r="B4084" s="4">
        <v>45169</v>
      </c>
      <c r="C4084" s="3" t="s">
        <v>1148</v>
      </c>
      <c r="D4084" s="3" t="s">
        <v>1190</v>
      </c>
      <c r="E4084" s="3" t="s">
        <v>1191</v>
      </c>
      <c r="F4084" s="3">
        <v>0</v>
      </c>
      <c r="G4084" s="3">
        <v>3850818.04</v>
      </c>
    </row>
    <row r="4085" spans="1:7" x14ac:dyDescent="0.2">
      <c r="A4085" s="3" t="s">
        <v>1042</v>
      </c>
      <c r="B4085" s="4">
        <v>45169</v>
      </c>
      <c r="C4085" s="3" t="s">
        <v>1148</v>
      </c>
      <c r="D4085" s="3" t="s">
        <v>1190</v>
      </c>
      <c r="E4085" s="3" t="s">
        <v>1632</v>
      </c>
      <c r="F4085" s="3">
        <v>0</v>
      </c>
      <c r="G4085" s="3">
        <v>1826086.96</v>
      </c>
    </row>
    <row r="4086" spans="1:7" x14ac:dyDescent="0.2">
      <c r="A4086" s="3" t="s">
        <v>1037</v>
      </c>
      <c r="B4086" s="4">
        <v>45169</v>
      </c>
      <c r="C4086" s="3" t="s">
        <v>1148</v>
      </c>
      <c r="D4086" s="3" t="s">
        <v>1203</v>
      </c>
      <c r="E4086" s="3" t="s">
        <v>1204</v>
      </c>
      <c r="F4086" s="3">
        <v>0</v>
      </c>
      <c r="G4086" s="3">
        <v>782608.07</v>
      </c>
    </row>
    <row r="4087" spans="1:7" x14ac:dyDescent="0.2">
      <c r="A4087" s="3" t="s">
        <v>1042</v>
      </c>
      <c r="B4087" s="4">
        <v>45169</v>
      </c>
      <c r="C4087" s="3" t="s">
        <v>1148</v>
      </c>
      <c r="D4087" s="3" t="s">
        <v>1203</v>
      </c>
      <c r="E4087" s="3" t="s">
        <v>1683</v>
      </c>
      <c r="F4087" s="3">
        <v>217391.3</v>
      </c>
      <c r="G4087" s="3">
        <v>217391.3</v>
      </c>
    </row>
    <row r="4088" spans="1:7" x14ac:dyDescent="0.2">
      <c r="A4088" s="3" t="s">
        <v>1037</v>
      </c>
      <c r="B4088" s="4">
        <v>45169</v>
      </c>
      <c r="C4088" s="3" t="s">
        <v>1148</v>
      </c>
      <c r="D4088" s="3" t="s">
        <v>1174</v>
      </c>
      <c r="E4088" s="3" t="s">
        <v>1175</v>
      </c>
      <c r="F4088" s="3">
        <v>0</v>
      </c>
      <c r="G4088" s="3">
        <v>166550</v>
      </c>
    </row>
    <row r="4089" spans="1:7" x14ac:dyDescent="0.2">
      <c r="A4089" s="3" t="s">
        <v>1042</v>
      </c>
      <c r="B4089" s="4">
        <v>45169</v>
      </c>
      <c r="C4089" s="3" t="s">
        <v>1148</v>
      </c>
      <c r="D4089" s="3" t="s">
        <v>1174</v>
      </c>
      <c r="E4089" s="3" t="s">
        <v>1665</v>
      </c>
      <c r="F4089" s="3">
        <v>0</v>
      </c>
      <c r="G4089" s="3">
        <v>2834.7</v>
      </c>
    </row>
    <row r="4090" spans="1:7" x14ac:dyDescent="0.2">
      <c r="A4090" s="3" t="s">
        <v>1037</v>
      </c>
      <c r="B4090" s="4">
        <v>45169</v>
      </c>
      <c r="C4090" s="3" t="s">
        <v>1148</v>
      </c>
      <c r="D4090" s="3" t="s">
        <v>1176</v>
      </c>
      <c r="E4090" s="3" t="s">
        <v>1177</v>
      </c>
      <c r="F4090" s="3">
        <v>0</v>
      </c>
      <c r="G4090" s="3">
        <v>45000</v>
      </c>
    </row>
    <row r="4091" spans="1:7" x14ac:dyDescent="0.2">
      <c r="A4091" s="3" t="s">
        <v>1037</v>
      </c>
      <c r="B4091" s="4">
        <v>45169</v>
      </c>
      <c r="C4091" s="3" t="s">
        <v>1148</v>
      </c>
      <c r="D4091" s="3" t="s">
        <v>1227</v>
      </c>
      <c r="E4091" s="3" t="s">
        <v>1228</v>
      </c>
      <c r="F4091" s="3">
        <v>6000</v>
      </c>
      <c r="G4091" s="3">
        <v>167000</v>
      </c>
    </row>
    <row r="4092" spans="1:7" x14ac:dyDescent="0.2">
      <c r="A4092" s="3" t="s">
        <v>1042</v>
      </c>
      <c r="B4092" s="4">
        <v>45169</v>
      </c>
      <c r="C4092" s="3" t="s">
        <v>1148</v>
      </c>
      <c r="D4092" s="3" t="s">
        <v>1642</v>
      </c>
      <c r="E4092" s="3" t="s">
        <v>1643</v>
      </c>
      <c r="F4092" s="3">
        <v>237699</v>
      </c>
      <c r="G4092" s="3">
        <v>530452.14</v>
      </c>
    </row>
    <row r="4093" spans="1:7" x14ac:dyDescent="0.2">
      <c r="A4093" s="3" t="s">
        <v>1042</v>
      </c>
      <c r="B4093" s="4">
        <v>45169</v>
      </c>
      <c r="C4093" s="3" t="s">
        <v>1148</v>
      </c>
      <c r="D4093" s="3" t="s">
        <v>1546</v>
      </c>
      <c r="E4093" s="3" t="s">
        <v>1547</v>
      </c>
      <c r="F4093" s="3">
        <v>0</v>
      </c>
      <c r="G4093" s="3">
        <v>66190.11</v>
      </c>
    </row>
    <row r="4094" spans="1:7" x14ac:dyDescent="0.2">
      <c r="A4094" s="3" t="s">
        <v>1037</v>
      </c>
      <c r="B4094" s="4">
        <v>45169</v>
      </c>
      <c r="C4094" s="3" t="s">
        <v>1148</v>
      </c>
      <c r="D4094" s="3" t="s">
        <v>1233</v>
      </c>
      <c r="E4094" s="3" t="s">
        <v>1234</v>
      </c>
      <c r="F4094" s="3">
        <v>0</v>
      </c>
      <c r="G4094" s="3">
        <v>3252759.95</v>
      </c>
    </row>
    <row r="4095" spans="1:7" x14ac:dyDescent="0.2">
      <c r="A4095" s="3" t="s">
        <v>1042</v>
      </c>
      <c r="B4095" s="4">
        <v>45169</v>
      </c>
      <c r="C4095" s="3" t="s">
        <v>1148</v>
      </c>
      <c r="D4095" s="3" t="s">
        <v>1233</v>
      </c>
      <c r="E4095" s="3" t="s">
        <v>1486</v>
      </c>
      <c r="F4095" s="3">
        <v>4043.31</v>
      </c>
      <c r="G4095" s="3">
        <v>1528229.07</v>
      </c>
    </row>
    <row r="4096" spans="1:7" x14ac:dyDescent="0.2">
      <c r="A4096" s="3" t="s">
        <v>1037</v>
      </c>
      <c r="B4096" s="4">
        <v>45169</v>
      </c>
      <c r="C4096" s="3" t="s">
        <v>1148</v>
      </c>
      <c r="D4096" s="3" t="s">
        <v>1391</v>
      </c>
      <c r="E4096" s="3" t="s">
        <v>1392</v>
      </c>
      <c r="F4096" s="3">
        <v>0</v>
      </c>
      <c r="G4096" s="3">
        <v>622274.51</v>
      </c>
    </row>
    <row r="4097" spans="1:7" x14ac:dyDescent="0.2">
      <c r="A4097" s="3" t="s">
        <v>1042</v>
      </c>
      <c r="B4097" s="4">
        <v>45169</v>
      </c>
      <c r="C4097" s="3" t="s">
        <v>1148</v>
      </c>
      <c r="D4097" s="3" t="s">
        <v>1487</v>
      </c>
      <c r="E4097" s="3" t="s">
        <v>1519</v>
      </c>
      <c r="F4097" s="3">
        <v>0</v>
      </c>
      <c r="G4097" s="3">
        <v>76530</v>
      </c>
    </row>
    <row r="4098" spans="1:7" x14ac:dyDescent="0.2">
      <c r="A4098" s="3" t="s">
        <v>1037</v>
      </c>
      <c r="B4098" s="4">
        <v>45169</v>
      </c>
      <c r="C4098" s="3" t="s">
        <v>1148</v>
      </c>
      <c r="D4098" s="3" t="s">
        <v>1487</v>
      </c>
      <c r="E4098" s="3" t="s">
        <v>1488</v>
      </c>
      <c r="F4098" s="3">
        <v>0</v>
      </c>
      <c r="G4098" s="3">
        <v>985049.68</v>
      </c>
    </row>
    <row r="4099" spans="1:7" x14ac:dyDescent="0.2">
      <c r="A4099" s="3" t="s">
        <v>1042</v>
      </c>
      <c r="B4099" s="4">
        <v>45169</v>
      </c>
      <c r="C4099" s="3" t="s">
        <v>1148</v>
      </c>
      <c r="D4099" s="3" t="s">
        <v>1489</v>
      </c>
      <c r="E4099" s="3" t="s">
        <v>1490</v>
      </c>
      <c r="F4099" s="3">
        <v>1400</v>
      </c>
      <c r="G4099" s="3">
        <v>23000</v>
      </c>
    </row>
    <row r="4100" spans="1:7" x14ac:dyDescent="0.2">
      <c r="A4100" s="3" t="s">
        <v>1042</v>
      </c>
      <c r="B4100" s="4">
        <v>45169</v>
      </c>
      <c r="C4100" s="3" t="s">
        <v>1148</v>
      </c>
      <c r="D4100" s="3" t="s">
        <v>1502</v>
      </c>
      <c r="E4100" s="3" t="s">
        <v>1503</v>
      </c>
      <c r="F4100" s="3">
        <v>0</v>
      </c>
      <c r="G4100" s="3">
        <v>684782.6</v>
      </c>
    </row>
    <row r="4101" spans="1:7" x14ac:dyDescent="0.2">
      <c r="A4101" s="3" t="s">
        <v>1042</v>
      </c>
      <c r="B4101" s="4">
        <v>45169</v>
      </c>
      <c r="C4101" s="3" t="s">
        <v>1148</v>
      </c>
      <c r="D4101" s="3" t="s">
        <v>1578</v>
      </c>
      <c r="E4101" s="3" t="s">
        <v>1579</v>
      </c>
      <c r="F4101" s="3">
        <v>0</v>
      </c>
      <c r="G4101" s="3">
        <v>1130099.94</v>
      </c>
    </row>
    <row r="4102" spans="1:7" x14ac:dyDescent="0.2">
      <c r="A4102" s="3" t="s">
        <v>1042</v>
      </c>
      <c r="B4102" s="4">
        <v>45169</v>
      </c>
      <c r="C4102" s="3" t="s">
        <v>1148</v>
      </c>
      <c r="D4102" s="3" t="s">
        <v>1621</v>
      </c>
      <c r="E4102" s="3" t="s">
        <v>1622</v>
      </c>
      <c r="F4102" s="3">
        <v>0</v>
      </c>
      <c r="G4102" s="3">
        <v>20707183.050000001</v>
      </c>
    </row>
    <row r="4103" spans="1:7" x14ac:dyDescent="0.2">
      <c r="A4103" s="3" t="s">
        <v>1037</v>
      </c>
      <c r="B4103" s="4">
        <v>45169</v>
      </c>
      <c r="C4103" s="3" t="s">
        <v>1148</v>
      </c>
      <c r="D4103" s="3" t="s">
        <v>1504</v>
      </c>
      <c r="E4103" s="3" t="s">
        <v>1505</v>
      </c>
      <c r="F4103" s="3">
        <v>0</v>
      </c>
      <c r="G4103" s="3">
        <v>2148883.15</v>
      </c>
    </row>
    <row r="4104" spans="1:7" x14ac:dyDescent="0.2">
      <c r="A4104" s="3" t="s">
        <v>1037</v>
      </c>
      <c r="B4104" s="4">
        <v>45169</v>
      </c>
      <c r="C4104" s="3" t="s">
        <v>1148</v>
      </c>
      <c r="D4104" s="3" t="s">
        <v>1633</v>
      </c>
      <c r="E4104" s="3" t="s">
        <v>1634</v>
      </c>
      <c r="F4104" s="3">
        <v>0</v>
      </c>
      <c r="G4104" s="3">
        <v>1068455</v>
      </c>
    </row>
    <row r="4105" spans="1:7" x14ac:dyDescent="0.2">
      <c r="A4105" s="3" t="s">
        <v>1042</v>
      </c>
      <c r="B4105" s="4">
        <v>45169</v>
      </c>
      <c r="C4105" s="3" t="s">
        <v>1148</v>
      </c>
      <c r="D4105" s="3" t="s">
        <v>1633</v>
      </c>
      <c r="E4105" s="3" t="s">
        <v>1684</v>
      </c>
      <c r="F4105" s="3">
        <v>1493783.62</v>
      </c>
      <c r="G4105" s="3">
        <v>1493783.62</v>
      </c>
    </row>
    <row r="4106" spans="1:7" x14ac:dyDescent="0.2">
      <c r="A4106" s="3" t="s">
        <v>1037</v>
      </c>
      <c r="B4106" s="4">
        <v>45169</v>
      </c>
      <c r="C4106" s="3" t="s">
        <v>1148</v>
      </c>
      <c r="D4106" s="3" t="s">
        <v>1623</v>
      </c>
      <c r="E4106" s="3" t="s">
        <v>1624</v>
      </c>
      <c r="F4106" s="3">
        <v>0</v>
      </c>
      <c r="G4106" s="3">
        <v>-24427668.440000001</v>
      </c>
    </row>
    <row r="4107" spans="1:7" x14ac:dyDescent="0.2">
      <c r="A4107" s="3" t="s">
        <v>1040</v>
      </c>
      <c r="B4107" s="4">
        <v>45169</v>
      </c>
      <c r="C4107" s="3" t="s">
        <v>1148</v>
      </c>
      <c r="D4107" s="3" t="s">
        <v>1393</v>
      </c>
      <c r="E4107" s="3" t="s">
        <v>1394</v>
      </c>
      <c r="F4107" s="3">
        <v>0</v>
      </c>
      <c r="G4107" s="3">
        <v>29600</v>
      </c>
    </row>
    <row r="4108" spans="1:7" x14ac:dyDescent="0.2">
      <c r="A4108" s="3" t="s">
        <v>1040</v>
      </c>
      <c r="B4108" s="4">
        <v>45169</v>
      </c>
      <c r="C4108" s="3" t="s">
        <v>1148</v>
      </c>
      <c r="D4108" s="3" t="s">
        <v>1395</v>
      </c>
      <c r="E4108" s="3" t="s">
        <v>1396</v>
      </c>
      <c r="F4108" s="3">
        <v>-2690400.95</v>
      </c>
      <c r="G4108" s="3">
        <v>-10539291.08</v>
      </c>
    </row>
    <row r="4109" spans="1:7" x14ac:dyDescent="0.2">
      <c r="A4109" s="3" t="s">
        <v>1037</v>
      </c>
      <c r="B4109" s="4">
        <v>45169</v>
      </c>
      <c r="C4109" s="3" t="s">
        <v>1148</v>
      </c>
      <c r="D4109" s="3" t="s">
        <v>1395</v>
      </c>
      <c r="E4109" s="3" t="s">
        <v>1396</v>
      </c>
      <c r="F4109" s="3">
        <v>-67165</v>
      </c>
      <c r="G4109" s="3">
        <v>355606.61</v>
      </c>
    </row>
    <row r="4110" spans="1:7" x14ac:dyDescent="0.2">
      <c r="A4110" s="3" t="s">
        <v>1037</v>
      </c>
      <c r="B4110" s="4">
        <v>45169</v>
      </c>
      <c r="C4110" s="3" t="s">
        <v>1148</v>
      </c>
      <c r="D4110" s="3" t="s">
        <v>1155</v>
      </c>
      <c r="E4110" s="3" t="s">
        <v>1156</v>
      </c>
      <c r="F4110" s="3">
        <v>899155.34</v>
      </c>
      <c r="G4110" s="3">
        <v>1802562.81</v>
      </c>
    </row>
    <row r="4111" spans="1:7" x14ac:dyDescent="0.2">
      <c r="A4111" s="3" t="s">
        <v>1040</v>
      </c>
      <c r="B4111" s="4">
        <v>45169</v>
      </c>
      <c r="C4111" s="3" t="s">
        <v>1148</v>
      </c>
      <c r="D4111" s="3" t="s">
        <v>1155</v>
      </c>
      <c r="E4111" s="3" t="s">
        <v>1401</v>
      </c>
      <c r="F4111" s="3">
        <v>638416.21</v>
      </c>
      <c r="G4111" s="3">
        <v>744542.21</v>
      </c>
    </row>
    <row r="4112" spans="1:7" x14ac:dyDescent="0.2">
      <c r="A4112" s="3" t="s">
        <v>1040</v>
      </c>
      <c r="B4112" s="4">
        <v>45169</v>
      </c>
      <c r="C4112" s="3" t="s">
        <v>1148</v>
      </c>
      <c r="D4112" s="3" t="s">
        <v>1157</v>
      </c>
      <c r="E4112" s="3" t="s">
        <v>1402</v>
      </c>
      <c r="F4112" s="3">
        <v>0</v>
      </c>
      <c r="G4112" s="3">
        <v>-1188</v>
      </c>
    </row>
    <row r="4113" spans="1:7" x14ac:dyDescent="0.2">
      <c r="A4113" s="3" t="s">
        <v>1040</v>
      </c>
      <c r="B4113" s="4">
        <v>45169</v>
      </c>
      <c r="C4113" s="3" t="s">
        <v>1148</v>
      </c>
      <c r="D4113" s="3" t="s">
        <v>1403</v>
      </c>
      <c r="E4113" s="3" t="s">
        <v>1404</v>
      </c>
      <c r="F4113" s="3">
        <v>4.04</v>
      </c>
      <c r="G4113" s="3">
        <v>563.41</v>
      </c>
    </row>
    <row r="4114" spans="1:7" x14ac:dyDescent="0.2">
      <c r="A4114" s="3" t="s">
        <v>1037</v>
      </c>
      <c r="B4114" s="4">
        <v>45169</v>
      </c>
      <c r="C4114" s="3" t="s">
        <v>1148</v>
      </c>
      <c r="D4114" s="3" t="s">
        <v>1403</v>
      </c>
      <c r="E4114" s="3" t="s">
        <v>1402</v>
      </c>
      <c r="F4114" s="3">
        <v>0</v>
      </c>
      <c r="G4114" s="3">
        <v>8620</v>
      </c>
    </row>
    <row r="4115" spans="1:7" x14ac:dyDescent="0.2">
      <c r="A4115" s="3" t="s">
        <v>1037</v>
      </c>
      <c r="B4115" s="4">
        <v>45169</v>
      </c>
      <c r="C4115" s="3" t="s">
        <v>1148</v>
      </c>
      <c r="D4115" s="3" t="s">
        <v>1211</v>
      </c>
      <c r="E4115" s="3" t="s">
        <v>1212</v>
      </c>
      <c r="F4115" s="3">
        <v>0</v>
      </c>
      <c r="G4115" s="3">
        <v>848.44</v>
      </c>
    </row>
    <row r="4116" spans="1:7" x14ac:dyDescent="0.2">
      <c r="A4116" s="3" t="s">
        <v>1037</v>
      </c>
      <c r="B4116" s="4">
        <v>45169</v>
      </c>
      <c r="C4116" s="3" t="s">
        <v>1148</v>
      </c>
      <c r="D4116" s="3" t="s">
        <v>1213</v>
      </c>
      <c r="E4116" s="3" t="s">
        <v>1214</v>
      </c>
      <c r="F4116" s="3">
        <v>1395844.89</v>
      </c>
      <c r="G4116" s="3">
        <v>33595163.020000003</v>
      </c>
    </row>
    <row r="4117" spans="1:7" x14ac:dyDescent="0.2">
      <c r="A4117" s="3" t="s">
        <v>1040</v>
      </c>
      <c r="B4117" s="4">
        <v>45169</v>
      </c>
      <c r="C4117" s="3" t="s">
        <v>1143</v>
      </c>
      <c r="D4117" s="3" t="s">
        <v>1405</v>
      </c>
      <c r="E4117" s="3" t="s">
        <v>1406</v>
      </c>
      <c r="F4117" s="3">
        <v>-0.04</v>
      </c>
      <c r="G4117" s="3">
        <v>-29.02</v>
      </c>
    </row>
    <row r="4118" spans="1:7" x14ac:dyDescent="0.2">
      <c r="A4118" s="3" t="s">
        <v>1037</v>
      </c>
      <c r="B4118" s="4">
        <v>45169</v>
      </c>
      <c r="C4118" s="3" t="s">
        <v>1143</v>
      </c>
      <c r="D4118" s="3" t="s">
        <v>1405</v>
      </c>
      <c r="E4118" s="3" t="s">
        <v>1406</v>
      </c>
      <c r="F4118" s="3">
        <v>0</v>
      </c>
      <c r="G4118" s="3">
        <v>0.13</v>
      </c>
    </row>
    <row r="4119" spans="1:7" x14ac:dyDescent="0.2">
      <c r="A4119" s="3" t="s">
        <v>1040</v>
      </c>
      <c r="B4119" s="4">
        <v>45169</v>
      </c>
      <c r="C4119" s="3" t="s">
        <v>1143</v>
      </c>
      <c r="D4119" s="3" t="s">
        <v>1159</v>
      </c>
      <c r="E4119" s="3" t="s">
        <v>1160</v>
      </c>
      <c r="F4119" s="3">
        <v>601936.16</v>
      </c>
      <c r="G4119" s="3">
        <v>-722092.8</v>
      </c>
    </row>
    <row r="4120" spans="1:7" x14ac:dyDescent="0.2">
      <c r="A4120" s="3" t="s">
        <v>1037</v>
      </c>
      <c r="B4120" s="4">
        <v>45169</v>
      </c>
      <c r="C4120" s="3" t="s">
        <v>1143</v>
      </c>
      <c r="D4120" s="3" t="s">
        <v>1159</v>
      </c>
      <c r="E4120" s="3" t="s">
        <v>1160</v>
      </c>
      <c r="F4120" s="3">
        <v>-4023886.55</v>
      </c>
      <c r="G4120" s="3">
        <v>-145827705.16999999</v>
      </c>
    </row>
    <row r="4121" spans="1:7" x14ac:dyDescent="0.2">
      <c r="A4121" s="3" t="s">
        <v>1042</v>
      </c>
      <c r="B4121" s="4">
        <v>45169</v>
      </c>
      <c r="C4121" s="3" t="s">
        <v>1143</v>
      </c>
      <c r="D4121" s="3" t="s">
        <v>1159</v>
      </c>
      <c r="E4121" s="3" t="s">
        <v>1160</v>
      </c>
      <c r="F4121" s="3">
        <v>4642885.22</v>
      </c>
      <c r="G4121" s="3">
        <v>9094435.5899999999</v>
      </c>
    </row>
    <row r="4122" spans="1:7" x14ac:dyDescent="0.2">
      <c r="A4122" s="3" t="s">
        <v>1040</v>
      </c>
      <c r="B4122" s="4">
        <v>45169</v>
      </c>
      <c r="C4122" s="3" t="s">
        <v>1143</v>
      </c>
      <c r="D4122" s="3" t="s">
        <v>1456</v>
      </c>
      <c r="E4122" s="3" t="s">
        <v>1457</v>
      </c>
      <c r="F4122" s="3">
        <v>0</v>
      </c>
      <c r="G4122" s="3">
        <v>1309</v>
      </c>
    </row>
    <row r="4123" spans="1:7" x14ac:dyDescent="0.2">
      <c r="A4123" s="3" t="s">
        <v>1040</v>
      </c>
      <c r="B4123" s="4">
        <v>45169</v>
      </c>
      <c r="C4123" s="3" t="s">
        <v>1143</v>
      </c>
      <c r="D4123" s="3" t="s">
        <v>1407</v>
      </c>
      <c r="E4123" s="3" t="s">
        <v>1408</v>
      </c>
      <c r="F4123" s="3">
        <v>-0.01</v>
      </c>
      <c r="G4123" s="3">
        <v>-0.01</v>
      </c>
    </row>
    <row r="4124" spans="1:7" x14ac:dyDescent="0.2">
      <c r="A4124" s="3" t="s">
        <v>1040</v>
      </c>
      <c r="B4124" s="4">
        <v>45169</v>
      </c>
      <c r="C4124" s="3" t="s">
        <v>1143</v>
      </c>
      <c r="D4124" s="3" t="s">
        <v>1409</v>
      </c>
      <c r="E4124" s="3" t="s">
        <v>1410</v>
      </c>
      <c r="F4124" s="3">
        <v>1082.9000000000001</v>
      </c>
      <c r="G4124" s="3">
        <v>-90952.66</v>
      </c>
    </row>
    <row r="4125" spans="1:7" x14ac:dyDescent="0.2">
      <c r="A4125" s="3" t="s">
        <v>1040</v>
      </c>
      <c r="B4125" s="4">
        <v>45169</v>
      </c>
      <c r="C4125" s="3" t="s">
        <v>1143</v>
      </c>
      <c r="D4125" s="3" t="s">
        <v>1432</v>
      </c>
      <c r="E4125" s="3" t="s">
        <v>1433</v>
      </c>
      <c r="F4125" s="3">
        <v>0</v>
      </c>
      <c r="G4125" s="3">
        <v>-49413.95</v>
      </c>
    </row>
    <row r="4126" spans="1:7" x14ac:dyDescent="0.2">
      <c r="A4126" s="3" t="s">
        <v>1040</v>
      </c>
      <c r="B4126" s="4">
        <v>45169</v>
      </c>
      <c r="C4126" s="3" t="s">
        <v>1143</v>
      </c>
      <c r="D4126" s="3" t="s">
        <v>1161</v>
      </c>
      <c r="E4126" s="3" t="s">
        <v>1411</v>
      </c>
      <c r="F4126" s="3">
        <v>160517.17000000001</v>
      </c>
      <c r="G4126" s="3">
        <v>50784.22</v>
      </c>
    </row>
    <row r="4127" spans="1:7" x14ac:dyDescent="0.2">
      <c r="A4127" s="3" t="s">
        <v>1037</v>
      </c>
      <c r="B4127" s="4">
        <v>45169</v>
      </c>
      <c r="C4127" s="3" t="s">
        <v>1143</v>
      </c>
      <c r="D4127" s="3" t="s">
        <v>1161</v>
      </c>
      <c r="E4127" s="3" t="s">
        <v>1162</v>
      </c>
      <c r="F4127" s="3">
        <v>73350.600000000006</v>
      </c>
      <c r="G4127" s="3">
        <v>-3947009.89</v>
      </c>
    </row>
    <row r="4128" spans="1:7" x14ac:dyDescent="0.2">
      <c r="A4128" s="3" t="s">
        <v>1042</v>
      </c>
      <c r="B4128" s="4">
        <v>45169</v>
      </c>
      <c r="C4128" s="3" t="s">
        <v>1143</v>
      </c>
      <c r="D4128" s="3" t="s">
        <v>1161</v>
      </c>
      <c r="E4128" s="3" t="s">
        <v>1162</v>
      </c>
      <c r="F4128" s="3">
        <v>-763529.6</v>
      </c>
      <c r="G4128" s="3">
        <v>4454975.87</v>
      </c>
    </row>
    <row r="4129" spans="1:7" x14ac:dyDescent="0.2">
      <c r="A4129" s="3" t="s">
        <v>1037</v>
      </c>
      <c r="B4129" s="4">
        <v>45169</v>
      </c>
      <c r="C4129" s="3" t="s">
        <v>1143</v>
      </c>
      <c r="D4129" s="3" t="s">
        <v>1625</v>
      </c>
      <c r="E4129" s="3" t="s">
        <v>1626</v>
      </c>
      <c r="F4129" s="3">
        <v>0</v>
      </c>
      <c r="G4129" s="3">
        <v>59039.93</v>
      </c>
    </row>
    <row r="4130" spans="1:7" x14ac:dyDescent="0.2">
      <c r="A4130" s="3" t="s">
        <v>1037</v>
      </c>
      <c r="B4130" s="4">
        <v>45169</v>
      </c>
      <c r="C4130" s="3" t="s">
        <v>1143</v>
      </c>
      <c r="D4130" s="3" t="s">
        <v>1666</v>
      </c>
      <c r="E4130" s="3" t="s">
        <v>1667</v>
      </c>
      <c r="F4130" s="3">
        <v>-71995</v>
      </c>
      <c r="G4130" s="3">
        <v>0</v>
      </c>
    </row>
    <row r="4131" spans="1:7" x14ac:dyDescent="0.2">
      <c r="A4131" s="3" t="s">
        <v>1042</v>
      </c>
      <c r="B4131" s="4">
        <v>45169</v>
      </c>
      <c r="C4131" s="3" t="s">
        <v>1143</v>
      </c>
      <c r="D4131" s="3" t="s">
        <v>1685</v>
      </c>
      <c r="E4131" s="3" t="s">
        <v>1686</v>
      </c>
      <c r="F4131" s="3">
        <v>-0.4</v>
      </c>
      <c r="G4131" s="3">
        <v>-0.4</v>
      </c>
    </row>
    <row r="4132" spans="1:7" x14ac:dyDescent="0.2">
      <c r="A4132" s="3" t="s">
        <v>1040</v>
      </c>
      <c r="B4132" s="4">
        <v>45169</v>
      </c>
      <c r="C4132" s="3" t="s">
        <v>1143</v>
      </c>
      <c r="D4132" s="3" t="s">
        <v>1412</v>
      </c>
      <c r="E4132" s="3" t="s">
        <v>1413</v>
      </c>
      <c r="F4132" s="3">
        <v>0</v>
      </c>
      <c r="G4132" s="3">
        <v>1869.8</v>
      </c>
    </row>
    <row r="4133" spans="1:7" x14ac:dyDescent="0.2">
      <c r="A4133" s="3" t="s">
        <v>1040</v>
      </c>
      <c r="B4133" s="4">
        <v>45169</v>
      </c>
      <c r="C4133" s="3" t="s">
        <v>1143</v>
      </c>
      <c r="D4133" s="3" t="s">
        <v>1414</v>
      </c>
      <c r="E4133" s="3" t="s">
        <v>1415</v>
      </c>
      <c r="F4133" s="3">
        <v>0</v>
      </c>
      <c r="G4133" s="3">
        <v>-254.99</v>
      </c>
    </row>
    <row r="4134" spans="1:7" x14ac:dyDescent="0.2">
      <c r="A4134" s="3" t="s">
        <v>1037</v>
      </c>
      <c r="B4134" s="4">
        <v>45199</v>
      </c>
      <c r="C4134" s="3" t="s">
        <v>1178</v>
      </c>
      <c r="D4134" s="3" t="s">
        <v>1520</v>
      </c>
      <c r="E4134" s="3" t="s">
        <v>1521</v>
      </c>
      <c r="F4134" s="3">
        <v>0</v>
      </c>
      <c r="G4134" s="3">
        <v>-26852956.530000001</v>
      </c>
    </row>
    <row r="4135" spans="1:7" x14ac:dyDescent="0.2">
      <c r="A4135" s="3" t="s">
        <v>1042</v>
      </c>
      <c r="B4135" s="4">
        <v>45199</v>
      </c>
      <c r="C4135" s="3" t="s">
        <v>1178</v>
      </c>
      <c r="D4135" s="3" t="s">
        <v>1520</v>
      </c>
      <c r="E4135" s="3" t="s">
        <v>1668</v>
      </c>
      <c r="F4135" s="3">
        <v>-13012260.880000001</v>
      </c>
      <c r="G4135" s="3">
        <v>-19833565.239999998</v>
      </c>
    </row>
    <row r="4136" spans="1:7" x14ac:dyDescent="0.2">
      <c r="A4136" s="3" t="s">
        <v>1037</v>
      </c>
      <c r="B4136" s="4">
        <v>45199</v>
      </c>
      <c r="C4136" s="3" t="s">
        <v>1178</v>
      </c>
      <c r="D4136" s="3" t="s">
        <v>1522</v>
      </c>
      <c r="E4136" s="3" t="s">
        <v>1523</v>
      </c>
      <c r="F4136" s="3">
        <v>0</v>
      </c>
      <c r="G4136" s="3">
        <v>-102388.85</v>
      </c>
    </row>
    <row r="4137" spans="1:7" x14ac:dyDescent="0.2">
      <c r="A4137" s="3" t="s">
        <v>1042</v>
      </c>
      <c r="B4137" s="4">
        <v>45199</v>
      </c>
      <c r="C4137" s="3" t="s">
        <v>1178</v>
      </c>
      <c r="D4137" s="3" t="s">
        <v>1522</v>
      </c>
      <c r="E4137" s="3" t="s">
        <v>1669</v>
      </c>
      <c r="F4137" s="3">
        <v>-61019.35</v>
      </c>
      <c r="G4137" s="3">
        <v>-78825.8</v>
      </c>
    </row>
    <row r="4138" spans="1:7" x14ac:dyDescent="0.2">
      <c r="A4138" s="3" t="s">
        <v>1040</v>
      </c>
      <c r="B4138" s="4">
        <v>45199</v>
      </c>
      <c r="C4138" s="3" t="s">
        <v>1178</v>
      </c>
      <c r="D4138" s="3" t="s">
        <v>1416</v>
      </c>
      <c r="E4138" s="3" t="s">
        <v>1417</v>
      </c>
      <c r="F4138" s="3">
        <v>-4967306.7300000004</v>
      </c>
      <c r="G4138" s="3">
        <v>-28400206.469999999</v>
      </c>
    </row>
    <row r="4139" spans="1:7" x14ac:dyDescent="0.2">
      <c r="A4139" s="3" t="s">
        <v>1040</v>
      </c>
      <c r="B4139" s="4">
        <v>45199</v>
      </c>
      <c r="C4139" s="3" t="s">
        <v>1178</v>
      </c>
      <c r="D4139" s="3" t="s">
        <v>1241</v>
      </c>
      <c r="E4139" s="3" t="s">
        <v>1242</v>
      </c>
      <c r="F4139" s="3">
        <v>0</v>
      </c>
      <c r="G4139" s="3">
        <v>3490.94</v>
      </c>
    </row>
    <row r="4140" spans="1:7" x14ac:dyDescent="0.2">
      <c r="A4140" s="3" t="s">
        <v>1037</v>
      </c>
      <c r="B4140" s="4">
        <v>45199</v>
      </c>
      <c r="C4140" s="3" t="s">
        <v>1178</v>
      </c>
      <c r="D4140" s="3" t="s">
        <v>1653</v>
      </c>
      <c r="E4140" s="3" t="s">
        <v>1654</v>
      </c>
      <c r="F4140" s="3">
        <v>-14500</v>
      </c>
      <c r="G4140" s="3">
        <v>-82491.94</v>
      </c>
    </row>
    <row r="4141" spans="1:7" x14ac:dyDescent="0.2">
      <c r="A4141" s="3" t="s">
        <v>1037</v>
      </c>
      <c r="B4141" s="4">
        <v>45199</v>
      </c>
      <c r="C4141" s="3" t="s">
        <v>1136</v>
      </c>
      <c r="D4141" s="3" t="s">
        <v>1655</v>
      </c>
      <c r="E4141" s="3" t="s">
        <v>1656</v>
      </c>
      <c r="F4141" s="3">
        <v>0</v>
      </c>
      <c r="G4141" s="3">
        <v>45300.43</v>
      </c>
    </row>
    <row r="4142" spans="1:7" x14ac:dyDescent="0.2">
      <c r="A4142" s="3" t="s">
        <v>1042</v>
      </c>
      <c r="B4142" s="4">
        <v>45199</v>
      </c>
      <c r="C4142" s="3" t="s">
        <v>1136</v>
      </c>
      <c r="D4142" s="3" t="s">
        <v>1482</v>
      </c>
      <c r="E4142" s="3" t="s">
        <v>1644</v>
      </c>
      <c r="F4142" s="3">
        <v>0</v>
      </c>
      <c r="G4142" s="3">
        <v>237142.94</v>
      </c>
    </row>
    <row r="4143" spans="1:7" x14ac:dyDescent="0.2">
      <c r="A4143" s="3" t="s">
        <v>1037</v>
      </c>
      <c r="B4143" s="4">
        <v>45199</v>
      </c>
      <c r="C4143" s="3" t="s">
        <v>1136</v>
      </c>
      <c r="D4143" s="3" t="s">
        <v>1499</v>
      </c>
      <c r="E4143" s="3" t="s">
        <v>1500</v>
      </c>
      <c r="F4143" s="3">
        <v>0</v>
      </c>
      <c r="G4143" s="3">
        <v>648956.64</v>
      </c>
    </row>
    <row r="4144" spans="1:7" x14ac:dyDescent="0.2">
      <c r="A4144" s="3" t="s">
        <v>1042</v>
      </c>
      <c r="B4144" s="4">
        <v>45199</v>
      </c>
      <c r="C4144" s="3" t="s">
        <v>1136</v>
      </c>
      <c r="D4144" s="3" t="s">
        <v>1499</v>
      </c>
      <c r="E4144" s="3" t="s">
        <v>1500</v>
      </c>
      <c r="F4144" s="3">
        <v>316983.01</v>
      </c>
      <c r="G4144" s="3">
        <v>451248.55</v>
      </c>
    </row>
    <row r="4145" spans="1:7" x14ac:dyDescent="0.2">
      <c r="A4145" s="3" t="s">
        <v>1042</v>
      </c>
      <c r="B4145" s="4">
        <v>45199</v>
      </c>
      <c r="C4145" s="3" t="s">
        <v>1136</v>
      </c>
      <c r="D4145" s="3" t="s">
        <v>1606</v>
      </c>
      <c r="E4145" s="3" t="s">
        <v>1645</v>
      </c>
      <c r="F4145" s="3">
        <v>16847</v>
      </c>
      <c r="G4145" s="3">
        <v>61556.94</v>
      </c>
    </row>
    <row r="4146" spans="1:7" x14ac:dyDescent="0.2">
      <c r="A4146" s="3" t="s">
        <v>1037</v>
      </c>
      <c r="B4146" s="4">
        <v>45199</v>
      </c>
      <c r="C4146" s="3" t="s">
        <v>1136</v>
      </c>
      <c r="D4146" s="3" t="s">
        <v>1508</v>
      </c>
      <c r="E4146" s="3" t="s">
        <v>1509</v>
      </c>
      <c r="F4146" s="3">
        <v>0</v>
      </c>
      <c r="G4146" s="3">
        <v>25345.119999999999</v>
      </c>
    </row>
    <row r="4147" spans="1:7" x14ac:dyDescent="0.2">
      <c r="A4147" s="3" t="s">
        <v>1037</v>
      </c>
      <c r="B4147" s="4">
        <v>45199</v>
      </c>
      <c r="C4147" s="3" t="s">
        <v>1136</v>
      </c>
      <c r="D4147" s="3" t="s">
        <v>1524</v>
      </c>
      <c r="E4147" s="3" t="s">
        <v>1525</v>
      </c>
      <c r="F4147" s="3">
        <v>209891.04</v>
      </c>
      <c r="G4147" s="3">
        <v>381069.48</v>
      </c>
    </row>
    <row r="4148" spans="1:7" x14ac:dyDescent="0.2">
      <c r="A4148" s="3" t="s">
        <v>1037</v>
      </c>
      <c r="B4148" s="4">
        <v>45199</v>
      </c>
      <c r="C4148" s="3" t="s">
        <v>1136</v>
      </c>
      <c r="D4148" s="3" t="s">
        <v>1526</v>
      </c>
      <c r="E4148" s="3" t="s">
        <v>1527</v>
      </c>
      <c r="F4148" s="3">
        <v>0</v>
      </c>
      <c r="G4148" s="3">
        <v>1343517.4</v>
      </c>
    </row>
    <row r="4149" spans="1:7" x14ac:dyDescent="0.2">
      <c r="A4149" s="3" t="s">
        <v>1042</v>
      </c>
      <c r="B4149" s="4">
        <v>45199</v>
      </c>
      <c r="C4149" s="3" t="s">
        <v>1136</v>
      </c>
      <c r="D4149" s="3" t="s">
        <v>1526</v>
      </c>
      <c r="E4149" s="3" t="s">
        <v>1670</v>
      </c>
      <c r="F4149" s="3">
        <v>650395.63</v>
      </c>
      <c r="G4149" s="3">
        <v>993852.14</v>
      </c>
    </row>
    <row r="4150" spans="1:7" x14ac:dyDescent="0.2">
      <c r="A4150" s="3" t="s">
        <v>1037</v>
      </c>
      <c r="B4150" s="4">
        <v>45199</v>
      </c>
      <c r="C4150" s="3" t="s">
        <v>1136</v>
      </c>
      <c r="D4150" s="3" t="s">
        <v>1608</v>
      </c>
      <c r="E4150" s="3" t="s">
        <v>1609</v>
      </c>
      <c r="F4150" s="3">
        <v>0</v>
      </c>
      <c r="G4150" s="3">
        <v>1005.47</v>
      </c>
    </row>
    <row r="4151" spans="1:7" x14ac:dyDescent="0.2">
      <c r="A4151" s="3" t="s">
        <v>1042</v>
      </c>
      <c r="B4151" s="4">
        <v>45199</v>
      </c>
      <c r="C4151" s="3" t="s">
        <v>1136</v>
      </c>
      <c r="D4151" s="3" t="s">
        <v>1608</v>
      </c>
      <c r="E4151" s="3" t="s">
        <v>1657</v>
      </c>
      <c r="F4151" s="3">
        <v>0</v>
      </c>
      <c r="G4151" s="3">
        <v>6212.85</v>
      </c>
    </row>
    <row r="4152" spans="1:7" x14ac:dyDescent="0.2">
      <c r="A4152" s="3" t="s">
        <v>1037</v>
      </c>
      <c r="B4152" s="4">
        <v>45199</v>
      </c>
      <c r="C4152" s="3" t="s">
        <v>1136</v>
      </c>
      <c r="D4152" s="3" t="s">
        <v>1627</v>
      </c>
      <c r="E4152" s="3" t="s">
        <v>1628</v>
      </c>
      <c r="F4152" s="3">
        <v>0</v>
      </c>
      <c r="G4152" s="3">
        <v>250</v>
      </c>
    </row>
    <row r="4153" spans="1:7" x14ac:dyDescent="0.2">
      <c r="A4153" s="3" t="s">
        <v>1042</v>
      </c>
      <c r="B4153" s="4">
        <v>45199</v>
      </c>
      <c r="C4153" s="3" t="s">
        <v>1136</v>
      </c>
      <c r="D4153" s="3" t="s">
        <v>1627</v>
      </c>
      <c r="E4153" s="3" t="s">
        <v>1628</v>
      </c>
      <c r="F4153" s="3">
        <v>100</v>
      </c>
      <c r="G4153" s="3">
        <v>100</v>
      </c>
    </row>
    <row r="4154" spans="1:7" x14ac:dyDescent="0.2">
      <c r="A4154" s="3" t="s">
        <v>1037</v>
      </c>
      <c r="B4154" s="4">
        <v>45199</v>
      </c>
      <c r="C4154" s="3" t="s">
        <v>1136</v>
      </c>
      <c r="D4154" s="3" t="s">
        <v>1646</v>
      </c>
      <c r="E4154" s="3" t="s">
        <v>1647</v>
      </c>
      <c r="F4154" s="3">
        <v>0</v>
      </c>
      <c r="G4154" s="3">
        <v>31600</v>
      </c>
    </row>
    <row r="4155" spans="1:7" x14ac:dyDescent="0.2">
      <c r="A4155" s="3" t="s">
        <v>1040</v>
      </c>
      <c r="B4155" s="4">
        <v>45199</v>
      </c>
      <c r="C4155" s="3" t="s">
        <v>1136</v>
      </c>
      <c r="D4155" s="3" t="s">
        <v>1629</v>
      </c>
      <c r="E4155" s="3" t="s">
        <v>1630</v>
      </c>
      <c r="F4155" s="3">
        <v>0</v>
      </c>
      <c r="G4155" s="3">
        <v>286.95999999999998</v>
      </c>
    </row>
    <row r="4156" spans="1:7" x14ac:dyDescent="0.2">
      <c r="A4156" s="3" t="s">
        <v>1040</v>
      </c>
      <c r="B4156" s="4">
        <v>45199</v>
      </c>
      <c r="C4156" s="3" t="s">
        <v>1136</v>
      </c>
      <c r="D4156" s="3" t="s">
        <v>1648</v>
      </c>
      <c r="E4156" s="3" t="s">
        <v>1649</v>
      </c>
      <c r="F4156" s="3">
        <v>0</v>
      </c>
      <c r="G4156" s="3">
        <v>86.96</v>
      </c>
    </row>
    <row r="4157" spans="1:7" x14ac:dyDescent="0.2">
      <c r="A4157" s="3" t="s">
        <v>1040</v>
      </c>
      <c r="B4157" s="4">
        <v>45199</v>
      </c>
      <c r="C4157" s="3" t="s">
        <v>1136</v>
      </c>
      <c r="D4157" s="3" t="s">
        <v>1637</v>
      </c>
      <c r="E4157" s="3" t="s">
        <v>1638</v>
      </c>
      <c r="F4157" s="3">
        <v>7197</v>
      </c>
      <c r="G4157" s="3">
        <v>30620.97</v>
      </c>
    </row>
    <row r="4158" spans="1:7" x14ac:dyDescent="0.2">
      <c r="A4158" s="3" t="s">
        <v>1040</v>
      </c>
      <c r="B4158" s="4">
        <v>45199</v>
      </c>
      <c r="C4158" s="3" t="s">
        <v>1136</v>
      </c>
      <c r="D4158" s="3" t="s">
        <v>1671</v>
      </c>
      <c r="E4158" s="3" t="s">
        <v>1672</v>
      </c>
      <c r="F4158" s="3">
        <v>0</v>
      </c>
      <c r="G4158" s="3">
        <v>10516.44</v>
      </c>
    </row>
    <row r="4159" spans="1:7" x14ac:dyDescent="0.2">
      <c r="A4159" s="3" t="s">
        <v>1040</v>
      </c>
      <c r="B4159" s="4">
        <v>45199</v>
      </c>
      <c r="C4159" s="3" t="s">
        <v>1136</v>
      </c>
      <c r="D4159" s="3" t="s">
        <v>1650</v>
      </c>
      <c r="E4159" s="3" t="s">
        <v>1651</v>
      </c>
      <c r="F4159" s="3">
        <v>16000</v>
      </c>
      <c r="G4159" s="3">
        <v>57620.91</v>
      </c>
    </row>
    <row r="4160" spans="1:7" x14ac:dyDescent="0.2">
      <c r="A4160" s="3" t="s">
        <v>1040</v>
      </c>
      <c r="B4160" s="4">
        <v>45199</v>
      </c>
      <c r="C4160" s="3" t="s">
        <v>1136</v>
      </c>
      <c r="D4160" s="3" t="s">
        <v>1249</v>
      </c>
      <c r="E4160" s="3" t="s">
        <v>1250</v>
      </c>
      <c r="F4160" s="3">
        <v>5415.27</v>
      </c>
      <c r="G4160" s="3">
        <v>260475.4</v>
      </c>
    </row>
    <row r="4161" spans="1:7" x14ac:dyDescent="0.2">
      <c r="A4161" s="3" t="s">
        <v>1040</v>
      </c>
      <c r="B4161" s="4">
        <v>45199</v>
      </c>
      <c r="C4161" s="3" t="s">
        <v>1136</v>
      </c>
      <c r="D4161" s="3" t="s">
        <v>1251</v>
      </c>
      <c r="E4161" s="3" t="s">
        <v>1252</v>
      </c>
      <c r="F4161" s="3">
        <v>1175.6500000000001</v>
      </c>
      <c r="G4161" s="3">
        <v>149979.24</v>
      </c>
    </row>
    <row r="4162" spans="1:7" x14ac:dyDescent="0.2">
      <c r="A4162" s="3" t="s">
        <v>1040</v>
      </c>
      <c r="B4162" s="4">
        <v>45199</v>
      </c>
      <c r="C4162" s="3" t="s">
        <v>1136</v>
      </c>
      <c r="D4162" s="3" t="s">
        <v>1253</v>
      </c>
      <c r="E4162" s="3" t="s">
        <v>1254</v>
      </c>
      <c r="F4162" s="3">
        <v>37693.120000000003</v>
      </c>
      <c r="G4162" s="3">
        <v>19969.43</v>
      </c>
    </row>
    <row r="4163" spans="1:7" x14ac:dyDescent="0.2">
      <c r="A4163" s="3" t="s">
        <v>1040</v>
      </c>
      <c r="B4163" s="4">
        <v>45199</v>
      </c>
      <c r="C4163" s="3" t="s">
        <v>1136</v>
      </c>
      <c r="D4163" s="3" t="s">
        <v>1673</v>
      </c>
      <c r="E4163" s="3" t="s">
        <v>1674</v>
      </c>
      <c r="F4163" s="3">
        <v>0</v>
      </c>
      <c r="G4163" s="3">
        <v>26340.75</v>
      </c>
    </row>
    <row r="4164" spans="1:7" x14ac:dyDescent="0.2">
      <c r="A4164" s="3" t="s">
        <v>1040</v>
      </c>
      <c r="B4164" s="4">
        <v>45199</v>
      </c>
      <c r="C4164" s="3" t="s">
        <v>1136</v>
      </c>
      <c r="D4164" s="3" t="s">
        <v>1269</v>
      </c>
      <c r="E4164" s="3" t="s">
        <v>1270</v>
      </c>
      <c r="F4164" s="3">
        <v>0</v>
      </c>
      <c r="G4164" s="3">
        <v>760.87</v>
      </c>
    </row>
    <row r="4165" spans="1:7" x14ac:dyDescent="0.2">
      <c r="A4165" s="3" t="s">
        <v>1040</v>
      </c>
      <c r="B4165" s="4">
        <v>45199</v>
      </c>
      <c r="C4165" s="3" t="s">
        <v>1136</v>
      </c>
      <c r="D4165" s="3" t="s">
        <v>1273</v>
      </c>
      <c r="E4165" s="3" t="s">
        <v>1274</v>
      </c>
      <c r="F4165" s="3">
        <v>0</v>
      </c>
      <c r="G4165" s="3">
        <v>27752.22</v>
      </c>
    </row>
    <row r="4166" spans="1:7" x14ac:dyDescent="0.2">
      <c r="A4166" s="3" t="s">
        <v>1040</v>
      </c>
      <c r="B4166" s="4">
        <v>45199</v>
      </c>
      <c r="C4166" s="3" t="s">
        <v>1136</v>
      </c>
      <c r="D4166" s="3" t="s">
        <v>1658</v>
      </c>
      <c r="E4166" s="3" t="s">
        <v>1659</v>
      </c>
      <c r="F4166" s="3">
        <v>0</v>
      </c>
      <c r="G4166" s="3">
        <v>7565.57</v>
      </c>
    </row>
    <row r="4167" spans="1:7" x14ac:dyDescent="0.2">
      <c r="A4167" s="3" t="s">
        <v>1040</v>
      </c>
      <c r="B4167" s="4">
        <v>45199</v>
      </c>
      <c r="C4167" s="3" t="s">
        <v>1136</v>
      </c>
      <c r="D4167" s="3" t="s">
        <v>1283</v>
      </c>
      <c r="E4167" s="3" t="s">
        <v>1284</v>
      </c>
      <c r="F4167" s="3">
        <v>0</v>
      </c>
      <c r="G4167" s="3">
        <v>1129.57</v>
      </c>
    </row>
    <row r="4168" spans="1:7" x14ac:dyDescent="0.2">
      <c r="A4168" s="3" t="s">
        <v>1040</v>
      </c>
      <c r="B4168" s="4">
        <v>45199</v>
      </c>
      <c r="C4168" s="3" t="s">
        <v>1136</v>
      </c>
      <c r="D4168" s="3" t="s">
        <v>1418</v>
      </c>
      <c r="E4168" s="3" t="s">
        <v>1419</v>
      </c>
      <c r="F4168" s="3">
        <v>63191.31</v>
      </c>
      <c r="G4168" s="3">
        <v>1554146.65</v>
      </c>
    </row>
    <row r="4169" spans="1:7" x14ac:dyDescent="0.2">
      <c r="A4169" s="3" t="s">
        <v>1040</v>
      </c>
      <c r="B4169" s="4">
        <v>45199</v>
      </c>
      <c r="C4169" s="3" t="s">
        <v>1136</v>
      </c>
      <c r="D4169" s="3" t="s">
        <v>1420</v>
      </c>
      <c r="E4169" s="3" t="s">
        <v>1421</v>
      </c>
      <c r="F4169" s="3">
        <v>-2784.8</v>
      </c>
      <c r="G4169" s="3">
        <v>327212.64</v>
      </c>
    </row>
    <row r="4170" spans="1:7" x14ac:dyDescent="0.2">
      <c r="A4170" s="3" t="s">
        <v>1040</v>
      </c>
      <c r="B4170" s="4">
        <v>45199</v>
      </c>
      <c r="C4170" s="3" t="s">
        <v>1136</v>
      </c>
      <c r="D4170" s="3" t="s">
        <v>1422</v>
      </c>
      <c r="E4170" s="3" t="s">
        <v>1423</v>
      </c>
      <c r="F4170" s="3">
        <v>0</v>
      </c>
      <c r="G4170" s="3">
        <v>694.78</v>
      </c>
    </row>
    <row r="4171" spans="1:7" x14ac:dyDescent="0.2">
      <c r="A4171" s="3" t="s">
        <v>1040</v>
      </c>
      <c r="B4171" s="4">
        <v>45199</v>
      </c>
      <c r="C4171" s="3" t="s">
        <v>1136</v>
      </c>
      <c r="D4171" s="3" t="s">
        <v>1436</v>
      </c>
      <c r="E4171" s="3" t="s">
        <v>1437</v>
      </c>
      <c r="F4171" s="3">
        <v>1797.39</v>
      </c>
      <c r="G4171" s="3">
        <v>10087.5</v>
      </c>
    </row>
    <row r="4172" spans="1:7" x14ac:dyDescent="0.2">
      <c r="A4172" s="3" t="s">
        <v>1040</v>
      </c>
      <c r="B4172" s="4">
        <v>45199</v>
      </c>
      <c r="C4172" s="3" t="s">
        <v>1136</v>
      </c>
      <c r="D4172" s="3" t="s">
        <v>1588</v>
      </c>
      <c r="E4172" s="3" t="s">
        <v>1589</v>
      </c>
      <c r="F4172" s="3">
        <v>5743.47</v>
      </c>
      <c r="G4172" s="3">
        <v>20757.990000000002</v>
      </c>
    </row>
    <row r="4173" spans="1:7" x14ac:dyDescent="0.2">
      <c r="A4173" s="3" t="s">
        <v>1040</v>
      </c>
      <c r="B4173" s="4">
        <v>45199</v>
      </c>
      <c r="C4173" s="3" t="s">
        <v>1136</v>
      </c>
      <c r="D4173" s="3" t="s">
        <v>1510</v>
      </c>
      <c r="E4173" s="3" t="s">
        <v>1511</v>
      </c>
      <c r="F4173" s="3">
        <v>4150526.94</v>
      </c>
      <c r="G4173" s="3">
        <v>21537290.350000001</v>
      </c>
    </row>
    <row r="4174" spans="1:7" x14ac:dyDescent="0.2">
      <c r="A4174" s="3" t="s">
        <v>1040</v>
      </c>
      <c r="B4174" s="4">
        <v>45199</v>
      </c>
      <c r="C4174" s="3" t="s">
        <v>1136</v>
      </c>
      <c r="D4174" s="3" t="s">
        <v>1495</v>
      </c>
      <c r="E4174" s="3" t="s">
        <v>1496</v>
      </c>
      <c r="F4174" s="3">
        <v>10445.36</v>
      </c>
      <c r="G4174" s="3">
        <v>542917.29</v>
      </c>
    </row>
    <row r="4175" spans="1:7" x14ac:dyDescent="0.2">
      <c r="A4175" s="3" t="s">
        <v>1040</v>
      </c>
      <c r="B4175" s="4">
        <v>45199</v>
      </c>
      <c r="C4175" s="3" t="s">
        <v>1136</v>
      </c>
      <c r="D4175" s="3" t="s">
        <v>1528</v>
      </c>
      <c r="E4175" s="3" t="s">
        <v>1529</v>
      </c>
      <c r="F4175" s="3">
        <v>0</v>
      </c>
      <c r="G4175" s="3">
        <v>17292.48</v>
      </c>
    </row>
    <row r="4176" spans="1:7" x14ac:dyDescent="0.2">
      <c r="A4176" s="3" t="s">
        <v>1040</v>
      </c>
      <c r="B4176" s="4">
        <v>45199</v>
      </c>
      <c r="C4176" s="3" t="s">
        <v>1178</v>
      </c>
      <c r="D4176" s="3" t="s">
        <v>1477</v>
      </c>
      <c r="E4176" s="3" t="s">
        <v>1478</v>
      </c>
      <c r="F4176" s="3">
        <v>-88.36</v>
      </c>
      <c r="G4176" s="3">
        <v>-790.13</v>
      </c>
    </row>
    <row r="4177" spans="1:7" x14ac:dyDescent="0.2">
      <c r="A4177" s="3" t="s">
        <v>1040</v>
      </c>
      <c r="B4177" s="4">
        <v>45199</v>
      </c>
      <c r="C4177" s="3" t="s">
        <v>1178</v>
      </c>
      <c r="D4177" s="3" t="s">
        <v>1291</v>
      </c>
      <c r="E4177" s="3" t="s">
        <v>1292</v>
      </c>
      <c r="F4177" s="3">
        <v>-4</v>
      </c>
      <c r="G4177" s="3">
        <v>-30.09</v>
      </c>
    </row>
    <row r="4178" spans="1:7" x14ac:dyDescent="0.2">
      <c r="A4178" s="3" t="s">
        <v>1037</v>
      </c>
      <c r="B4178" s="4">
        <v>45199</v>
      </c>
      <c r="C4178" s="3" t="s">
        <v>1178</v>
      </c>
      <c r="D4178" s="3" t="s">
        <v>1217</v>
      </c>
      <c r="E4178" s="3" t="s">
        <v>1218</v>
      </c>
      <c r="F4178" s="3">
        <v>-291385.94</v>
      </c>
      <c r="G4178" s="3">
        <v>-1739285.15</v>
      </c>
    </row>
    <row r="4179" spans="1:7" x14ac:dyDescent="0.2">
      <c r="A4179" s="3" t="s">
        <v>1037</v>
      </c>
      <c r="B4179" s="4">
        <v>45199</v>
      </c>
      <c r="C4179" s="3" t="s">
        <v>1136</v>
      </c>
      <c r="D4179" s="3" t="s">
        <v>1660</v>
      </c>
      <c r="E4179" s="3" t="s">
        <v>1117</v>
      </c>
      <c r="F4179" s="3">
        <v>0</v>
      </c>
      <c r="G4179" s="3">
        <v>15024.96</v>
      </c>
    </row>
    <row r="4180" spans="1:7" x14ac:dyDescent="0.2">
      <c r="A4180" s="3" t="s">
        <v>1037</v>
      </c>
      <c r="B4180" s="4">
        <v>45199</v>
      </c>
      <c r="C4180" s="3" t="s">
        <v>1136</v>
      </c>
      <c r="D4180" s="3" t="s">
        <v>1194</v>
      </c>
      <c r="E4180" s="3" t="s">
        <v>1094</v>
      </c>
      <c r="F4180" s="3">
        <v>0</v>
      </c>
      <c r="G4180" s="3">
        <v>3050</v>
      </c>
    </row>
    <row r="4181" spans="1:7" x14ac:dyDescent="0.2">
      <c r="A4181" s="3" t="s">
        <v>1040</v>
      </c>
      <c r="B4181" s="4">
        <v>45199</v>
      </c>
      <c r="C4181" s="3" t="s">
        <v>1136</v>
      </c>
      <c r="D4181" s="3" t="s">
        <v>1293</v>
      </c>
      <c r="E4181" s="3" t="s">
        <v>1041</v>
      </c>
      <c r="F4181" s="3">
        <v>0</v>
      </c>
      <c r="G4181" s="3">
        <v>1280</v>
      </c>
    </row>
    <row r="4182" spans="1:7" x14ac:dyDescent="0.2">
      <c r="A4182" s="3" t="s">
        <v>1040</v>
      </c>
      <c r="B4182" s="4">
        <v>45199</v>
      </c>
      <c r="C4182" s="3" t="s">
        <v>1136</v>
      </c>
      <c r="D4182" s="3" t="s">
        <v>1294</v>
      </c>
      <c r="E4182" s="3" t="s">
        <v>1056</v>
      </c>
      <c r="F4182" s="3">
        <v>0</v>
      </c>
      <c r="G4182" s="3">
        <v>11170</v>
      </c>
    </row>
    <row r="4183" spans="1:7" x14ac:dyDescent="0.2">
      <c r="A4183" s="3" t="s">
        <v>1040</v>
      </c>
      <c r="B4183" s="4">
        <v>45199</v>
      </c>
      <c r="C4183" s="3" t="s">
        <v>1136</v>
      </c>
      <c r="D4183" s="3" t="s">
        <v>1137</v>
      </c>
      <c r="E4183" s="3" t="s">
        <v>1047</v>
      </c>
      <c r="F4183" s="3">
        <v>2300</v>
      </c>
      <c r="G4183" s="3">
        <v>10975</v>
      </c>
    </row>
    <row r="4184" spans="1:7" x14ac:dyDescent="0.2">
      <c r="A4184" s="3" t="s">
        <v>1037</v>
      </c>
      <c r="B4184" s="4">
        <v>45199</v>
      </c>
      <c r="C4184" s="3" t="s">
        <v>1136</v>
      </c>
      <c r="D4184" s="3" t="s">
        <v>1137</v>
      </c>
      <c r="E4184" s="3" t="s">
        <v>1047</v>
      </c>
      <c r="F4184" s="3">
        <v>500</v>
      </c>
      <c r="G4184" s="3">
        <v>169842.05</v>
      </c>
    </row>
    <row r="4185" spans="1:7" x14ac:dyDescent="0.2">
      <c r="A4185" s="3" t="s">
        <v>1042</v>
      </c>
      <c r="B4185" s="4">
        <v>45199</v>
      </c>
      <c r="C4185" s="3" t="s">
        <v>1136</v>
      </c>
      <c r="D4185" s="3" t="s">
        <v>1137</v>
      </c>
      <c r="E4185" s="3" t="s">
        <v>1047</v>
      </c>
      <c r="F4185" s="3">
        <v>9750</v>
      </c>
      <c r="G4185" s="3">
        <v>50926.47</v>
      </c>
    </row>
    <row r="4186" spans="1:7" x14ac:dyDescent="0.2">
      <c r="A4186" s="3" t="s">
        <v>1037</v>
      </c>
      <c r="B4186" s="4">
        <v>45199</v>
      </c>
      <c r="C4186" s="3" t="s">
        <v>1136</v>
      </c>
      <c r="D4186" s="3" t="s">
        <v>1229</v>
      </c>
      <c r="E4186" s="3" t="s">
        <v>1113</v>
      </c>
      <c r="F4186" s="3">
        <v>0</v>
      </c>
      <c r="G4186" s="3">
        <v>12480</v>
      </c>
    </row>
    <row r="4187" spans="1:7" x14ac:dyDescent="0.2">
      <c r="A4187" s="3" t="s">
        <v>1040</v>
      </c>
      <c r="B4187" s="4">
        <v>45199</v>
      </c>
      <c r="C4187" s="3" t="s">
        <v>1136</v>
      </c>
      <c r="D4187" s="3" t="s">
        <v>1616</v>
      </c>
      <c r="E4187" s="3" t="s">
        <v>1052</v>
      </c>
      <c r="F4187" s="3">
        <v>0</v>
      </c>
      <c r="G4187" s="3">
        <v>295</v>
      </c>
    </row>
    <row r="4188" spans="1:7" x14ac:dyDescent="0.2">
      <c r="A4188" s="3" t="s">
        <v>1037</v>
      </c>
      <c r="B4188" s="4">
        <v>45199</v>
      </c>
      <c r="C4188" s="3" t="s">
        <v>1136</v>
      </c>
      <c r="D4188" s="3" t="s">
        <v>1592</v>
      </c>
      <c r="E4188" s="3" t="s">
        <v>1086</v>
      </c>
      <c r="F4188" s="3">
        <v>0</v>
      </c>
      <c r="G4188" s="3">
        <v>10250</v>
      </c>
    </row>
    <row r="4189" spans="1:7" x14ac:dyDescent="0.2">
      <c r="A4189" s="3" t="s">
        <v>1042</v>
      </c>
      <c r="B4189" s="4">
        <v>45199</v>
      </c>
      <c r="C4189" s="3" t="s">
        <v>1136</v>
      </c>
      <c r="D4189" s="3" t="s">
        <v>1592</v>
      </c>
      <c r="E4189" s="3" t="s">
        <v>1128</v>
      </c>
      <c r="F4189" s="3">
        <v>745</v>
      </c>
      <c r="G4189" s="3">
        <v>745</v>
      </c>
    </row>
    <row r="4190" spans="1:7" x14ac:dyDescent="0.2">
      <c r="A4190" s="3" t="s">
        <v>1042</v>
      </c>
      <c r="B4190" s="4">
        <v>45199</v>
      </c>
      <c r="C4190" s="3" t="s">
        <v>1136</v>
      </c>
      <c r="D4190" s="3" t="s">
        <v>1617</v>
      </c>
      <c r="E4190" s="3" t="s">
        <v>1085</v>
      </c>
      <c r="F4190" s="3">
        <v>9967.1</v>
      </c>
      <c r="G4190" s="3">
        <v>14569.1</v>
      </c>
    </row>
    <row r="4191" spans="1:7" x14ac:dyDescent="0.2">
      <c r="A4191" s="3" t="s">
        <v>1040</v>
      </c>
      <c r="B4191" s="4">
        <v>45199</v>
      </c>
      <c r="C4191" s="3" t="s">
        <v>1136</v>
      </c>
      <c r="D4191" s="3" t="s">
        <v>1307</v>
      </c>
      <c r="E4191" s="3" t="s">
        <v>1055</v>
      </c>
      <c r="F4191" s="3">
        <v>0</v>
      </c>
      <c r="G4191" s="3">
        <v>1597</v>
      </c>
    </row>
    <row r="4192" spans="1:7" x14ac:dyDescent="0.2">
      <c r="A4192" s="3" t="s">
        <v>1042</v>
      </c>
      <c r="B4192" s="4">
        <v>45199</v>
      </c>
      <c r="C4192" s="3" t="s">
        <v>1136</v>
      </c>
      <c r="D4192" s="3" t="s">
        <v>1675</v>
      </c>
      <c r="E4192" s="3" t="s">
        <v>1086</v>
      </c>
      <c r="F4192" s="3">
        <v>0</v>
      </c>
      <c r="G4192" s="3">
        <v>18500</v>
      </c>
    </row>
    <row r="4193" spans="1:7" x14ac:dyDescent="0.2">
      <c r="A4193" s="3" t="s">
        <v>1040</v>
      </c>
      <c r="B4193" s="4">
        <v>45199</v>
      </c>
      <c r="C4193" s="3" t="s">
        <v>1136</v>
      </c>
      <c r="D4193" s="3" t="s">
        <v>1163</v>
      </c>
      <c r="E4193" s="3" t="s">
        <v>1053</v>
      </c>
      <c r="F4193" s="3">
        <v>1574.96</v>
      </c>
      <c r="G4193" s="3">
        <v>12967.5</v>
      </c>
    </row>
    <row r="4194" spans="1:7" x14ac:dyDescent="0.2">
      <c r="A4194" s="3" t="s">
        <v>1037</v>
      </c>
      <c r="B4194" s="4">
        <v>45199</v>
      </c>
      <c r="C4194" s="3" t="s">
        <v>1136</v>
      </c>
      <c r="D4194" s="3" t="s">
        <v>1163</v>
      </c>
      <c r="E4194" s="3" t="s">
        <v>1053</v>
      </c>
      <c r="F4194" s="3">
        <v>256.55</v>
      </c>
      <c r="G4194" s="3">
        <v>3214.34</v>
      </c>
    </row>
    <row r="4195" spans="1:7" x14ac:dyDescent="0.2">
      <c r="A4195" s="3" t="s">
        <v>1040</v>
      </c>
      <c r="B4195" s="4">
        <v>45199</v>
      </c>
      <c r="C4195" s="3" t="s">
        <v>1136</v>
      </c>
      <c r="D4195" s="3" t="s">
        <v>1308</v>
      </c>
      <c r="E4195" s="3" t="s">
        <v>1109</v>
      </c>
      <c r="F4195" s="3">
        <v>0</v>
      </c>
      <c r="G4195" s="3">
        <v>511.89</v>
      </c>
    </row>
    <row r="4196" spans="1:7" x14ac:dyDescent="0.2">
      <c r="A4196" s="3" t="s">
        <v>1040</v>
      </c>
      <c r="B4196" s="4">
        <v>45199</v>
      </c>
      <c r="C4196" s="3" t="s">
        <v>1136</v>
      </c>
      <c r="D4196" s="3" t="s">
        <v>1676</v>
      </c>
      <c r="E4196" s="3" t="s">
        <v>1108</v>
      </c>
      <c r="F4196" s="3">
        <v>0</v>
      </c>
      <c r="G4196" s="3">
        <v>4123</v>
      </c>
    </row>
    <row r="4197" spans="1:7" x14ac:dyDescent="0.2">
      <c r="A4197" s="3" t="s">
        <v>1040</v>
      </c>
      <c r="B4197" s="4">
        <v>45199</v>
      </c>
      <c r="C4197" s="3" t="s">
        <v>1136</v>
      </c>
      <c r="D4197" s="3" t="s">
        <v>1309</v>
      </c>
      <c r="E4197" s="3" t="s">
        <v>1103</v>
      </c>
      <c r="F4197" s="3">
        <v>0</v>
      </c>
      <c r="G4197" s="3">
        <v>26779.67</v>
      </c>
    </row>
    <row r="4198" spans="1:7" x14ac:dyDescent="0.2">
      <c r="A4198" s="3" t="s">
        <v>1040</v>
      </c>
      <c r="B4198" s="4">
        <v>45199</v>
      </c>
      <c r="C4198" s="3" t="s">
        <v>1136</v>
      </c>
      <c r="D4198" s="3" t="s">
        <v>1310</v>
      </c>
      <c r="E4198" s="3" t="s">
        <v>1048</v>
      </c>
      <c r="F4198" s="3">
        <v>0</v>
      </c>
      <c r="G4198" s="3">
        <v>4352.6499999999996</v>
      </c>
    </row>
    <row r="4199" spans="1:7" x14ac:dyDescent="0.2">
      <c r="A4199" s="3" t="s">
        <v>1040</v>
      </c>
      <c r="B4199" s="4">
        <v>45199</v>
      </c>
      <c r="C4199" s="3" t="s">
        <v>1136</v>
      </c>
      <c r="D4199" s="3" t="s">
        <v>1472</v>
      </c>
      <c r="E4199" s="3" t="s">
        <v>1110</v>
      </c>
      <c r="F4199" s="3">
        <v>6080</v>
      </c>
      <c r="G4199" s="3">
        <v>29409</v>
      </c>
    </row>
    <row r="4200" spans="1:7" x14ac:dyDescent="0.2">
      <c r="A4200" s="3" t="s">
        <v>1037</v>
      </c>
      <c r="B4200" s="4">
        <v>45199</v>
      </c>
      <c r="C4200" s="3" t="s">
        <v>1136</v>
      </c>
      <c r="D4200" s="3" t="s">
        <v>1219</v>
      </c>
      <c r="E4200" s="3" t="s">
        <v>1063</v>
      </c>
      <c r="F4200" s="3">
        <v>128833</v>
      </c>
      <c r="G4200" s="3">
        <v>823416.57</v>
      </c>
    </row>
    <row r="4201" spans="1:7" x14ac:dyDescent="0.2">
      <c r="A4201" s="3" t="s">
        <v>1040</v>
      </c>
      <c r="B4201" s="4">
        <v>45199</v>
      </c>
      <c r="C4201" s="3" t="s">
        <v>1136</v>
      </c>
      <c r="D4201" s="3" t="s">
        <v>1316</v>
      </c>
      <c r="E4201" s="3" t="s">
        <v>1063</v>
      </c>
      <c r="F4201" s="3">
        <v>125697</v>
      </c>
      <c r="G4201" s="3">
        <v>858443.7</v>
      </c>
    </row>
    <row r="4202" spans="1:7" x14ac:dyDescent="0.2">
      <c r="A4202" s="3" t="s">
        <v>1037</v>
      </c>
      <c r="B4202" s="4">
        <v>45199</v>
      </c>
      <c r="C4202" s="3" t="s">
        <v>1136</v>
      </c>
      <c r="D4202" s="3" t="s">
        <v>1220</v>
      </c>
      <c r="E4202" s="3" t="s">
        <v>1088</v>
      </c>
      <c r="F4202" s="3">
        <v>0</v>
      </c>
      <c r="G4202" s="3">
        <v>12200</v>
      </c>
    </row>
    <row r="4203" spans="1:7" x14ac:dyDescent="0.2">
      <c r="A4203" s="3" t="s">
        <v>1042</v>
      </c>
      <c r="B4203" s="4">
        <v>45199</v>
      </c>
      <c r="C4203" s="3" t="s">
        <v>1136</v>
      </c>
      <c r="D4203" s="3" t="s">
        <v>1220</v>
      </c>
      <c r="E4203" s="3" t="s">
        <v>1088</v>
      </c>
      <c r="F4203" s="3">
        <v>7250</v>
      </c>
      <c r="G4203" s="3">
        <v>29000</v>
      </c>
    </row>
    <row r="4204" spans="1:7" x14ac:dyDescent="0.2">
      <c r="A4204" s="3" t="s">
        <v>1040</v>
      </c>
      <c r="B4204" s="4">
        <v>45199</v>
      </c>
      <c r="C4204" s="3" t="s">
        <v>1136</v>
      </c>
      <c r="D4204" s="3" t="s">
        <v>1317</v>
      </c>
      <c r="E4204" s="3" t="s">
        <v>1057</v>
      </c>
      <c r="F4204" s="3">
        <v>245</v>
      </c>
      <c r="G4204" s="3">
        <v>331.09</v>
      </c>
    </row>
    <row r="4205" spans="1:7" x14ac:dyDescent="0.2">
      <c r="A4205" s="3" t="s">
        <v>1040</v>
      </c>
      <c r="B4205" s="4">
        <v>45199</v>
      </c>
      <c r="C4205" s="3" t="s">
        <v>1136</v>
      </c>
      <c r="D4205" s="3" t="s">
        <v>1318</v>
      </c>
      <c r="E4205" s="3" t="s">
        <v>1083</v>
      </c>
      <c r="F4205" s="3">
        <v>3631.27</v>
      </c>
      <c r="G4205" s="3">
        <v>23574.66</v>
      </c>
    </row>
    <row r="4206" spans="1:7" x14ac:dyDescent="0.2">
      <c r="A4206" s="3" t="s">
        <v>1040</v>
      </c>
      <c r="B4206" s="4">
        <v>45199</v>
      </c>
      <c r="C4206" s="3" t="s">
        <v>1136</v>
      </c>
      <c r="D4206" s="3" t="s">
        <v>1319</v>
      </c>
      <c r="E4206" s="3" t="s">
        <v>1064</v>
      </c>
      <c r="F4206" s="3">
        <v>1188.69</v>
      </c>
      <c r="G4206" s="3">
        <v>6330.16</v>
      </c>
    </row>
    <row r="4207" spans="1:7" x14ac:dyDescent="0.2">
      <c r="A4207" s="3" t="s">
        <v>1040</v>
      </c>
      <c r="B4207" s="4">
        <v>45199</v>
      </c>
      <c r="C4207" s="3" t="s">
        <v>1136</v>
      </c>
      <c r="D4207" s="3" t="s">
        <v>1442</v>
      </c>
      <c r="E4207" s="3" t="s">
        <v>1082</v>
      </c>
      <c r="F4207" s="3">
        <v>547.67999999999995</v>
      </c>
      <c r="G4207" s="3">
        <v>3833.74</v>
      </c>
    </row>
    <row r="4208" spans="1:7" x14ac:dyDescent="0.2">
      <c r="A4208" s="3" t="s">
        <v>1037</v>
      </c>
      <c r="B4208" s="4">
        <v>45199</v>
      </c>
      <c r="C4208" s="3" t="s">
        <v>1136</v>
      </c>
      <c r="D4208" s="3" t="s">
        <v>1197</v>
      </c>
      <c r="E4208" s="3" t="s">
        <v>1104</v>
      </c>
      <c r="F4208" s="3">
        <v>833.84</v>
      </c>
      <c r="G4208" s="3">
        <v>130916.84</v>
      </c>
    </row>
    <row r="4209" spans="1:7" x14ac:dyDescent="0.2">
      <c r="A4209" s="3" t="s">
        <v>1040</v>
      </c>
      <c r="B4209" s="4">
        <v>45199</v>
      </c>
      <c r="C4209" s="3" t="s">
        <v>1136</v>
      </c>
      <c r="D4209" s="3" t="s">
        <v>1197</v>
      </c>
      <c r="E4209" s="3" t="s">
        <v>1074</v>
      </c>
      <c r="F4209" s="3">
        <v>7040.33</v>
      </c>
      <c r="G4209" s="3">
        <v>46899.43</v>
      </c>
    </row>
    <row r="4210" spans="1:7" x14ac:dyDescent="0.2">
      <c r="A4210" s="3" t="s">
        <v>1037</v>
      </c>
      <c r="B4210" s="4">
        <v>45199</v>
      </c>
      <c r="C4210" s="3" t="s">
        <v>1136</v>
      </c>
      <c r="D4210" s="3" t="s">
        <v>1198</v>
      </c>
      <c r="E4210" s="3" t="s">
        <v>1077</v>
      </c>
      <c r="F4210" s="3">
        <v>1094.18</v>
      </c>
      <c r="G4210" s="3">
        <v>44973.61</v>
      </c>
    </row>
    <row r="4211" spans="1:7" x14ac:dyDescent="0.2">
      <c r="A4211" s="3" t="s">
        <v>1037</v>
      </c>
      <c r="B4211" s="4">
        <v>45199</v>
      </c>
      <c r="C4211" s="3" t="s">
        <v>1136</v>
      </c>
      <c r="D4211" s="3" t="s">
        <v>1532</v>
      </c>
      <c r="E4211" s="3" t="s">
        <v>1069</v>
      </c>
      <c r="F4211" s="3">
        <v>0</v>
      </c>
      <c r="G4211" s="3">
        <v>10690.2</v>
      </c>
    </row>
    <row r="4212" spans="1:7" x14ac:dyDescent="0.2">
      <c r="A4212" s="3" t="s">
        <v>1037</v>
      </c>
      <c r="B4212" s="4">
        <v>45199</v>
      </c>
      <c r="C4212" s="3" t="s">
        <v>1136</v>
      </c>
      <c r="D4212" s="3" t="s">
        <v>1164</v>
      </c>
      <c r="E4212" s="3" t="s">
        <v>1099</v>
      </c>
      <c r="F4212" s="3">
        <v>0</v>
      </c>
      <c r="G4212" s="3">
        <v>39.47</v>
      </c>
    </row>
    <row r="4213" spans="1:7" x14ac:dyDescent="0.2">
      <c r="A4213" s="3" t="s">
        <v>1037</v>
      </c>
      <c r="B4213" s="4">
        <v>45199</v>
      </c>
      <c r="C4213" s="3" t="s">
        <v>1136</v>
      </c>
      <c r="D4213" s="3" t="s">
        <v>1631</v>
      </c>
      <c r="E4213" s="3" t="s">
        <v>1050</v>
      </c>
      <c r="F4213" s="3">
        <v>0</v>
      </c>
      <c r="G4213" s="3">
        <v>199.99</v>
      </c>
    </row>
    <row r="4214" spans="1:7" x14ac:dyDescent="0.2">
      <c r="A4214" s="3" t="s">
        <v>1037</v>
      </c>
      <c r="B4214" s="4">
        <v>45199</v>
      </c>
      <c r="C4214" s="3" t="s">
        <v>1136</v>
      </c>
      <c r="D4214" s="3" t="s">
        <v>1512</v>
      </c>
      <c r="E4214" s="3" t="s">
        <v>1127</v>
      </c>
      <c r="F4214" s="3">
        <v>13224.43</v>
      </c>
      <c r="G4214" s="3">
        <v>61116.79</v>
      </c>
    </row>
    <row r="4215" spans="1:7" x14ac:dyDescent="0.2">
      <c r="A4215" s="3" t="s">
        <v>1040</v>
      </c>
      <c r="B4215" s="4">
        <v>45199</v>
      </c>
      <c r="C4215" s="3" t="s">
        <v>1136</v>
      </c>
      <c r="D4215" s="3" t="s">
        <v>1322</v>
      </c>
      <c r="E4215" s="3" t="s">
        <v>1046</v>
      </c>
      <c r="F4215" s="3">
        <v>4390.6000000000004</v>
      </c>
      <c r="G4215" s="3">
        <v>16363.81</v>
      </c>
    </row>
    <row r="4216" spans="1:7" x14ac:dyDescent="0.2">
      <c r="A4216" s="3" t="s">
        <v>1040</v>
      </c>
      <c r="B4216" s="4">
        <v>45199</v>
      </c>
      <c r="C4216" s="3" t="s">
        <v>1136</v>
      </c>
      <c r="D4216" s="3" t="s">
        <v>1677</v>
      </c>
      <c r="E4216" s="3" t="s">
        <v>1049</v>
      </c>
      <c r="F4216" s="3">
        <v>0</v>
      </c>
      <c r="G4216" s="3">
        <v>24242.76</v>
      </c>
    </row>
    <row r="4217" spans="1:7" x14ac:dyDescent="0.2">
      <c r="A4217" s="3" t="s">
        <v>1037</v>
      </c>
      <c r="B4217" s="4">
        <v>45199</v>
      </c>
      <c r="C4217" s="3" t="s">
        <v>1136</v>
      </c>
      <c r="D4217" s="3" t="s">
        <v>1424</v>
      </c>
      <c r="E4217" s="3" t="s">
        <v>1425</v>
      </c>
      <c r="F4217" s="3">
        <v>0</v>
      </c>
      <c r="G4217" s="3">
        <v>-533.79999999999995</v>
      </c>
    </row>
    <row r="4218" spans="1:7" x14ac:dyDescent="0.2">
      <c r="A4218" s="3" t="s">
        <v>1037</v>
      </c>
      <c r="B4218" s="4">
        <v>45199</v>
      </c>
      <c r="C4218" s="3" t="s">
        <v>1136</v>
      </c>
      <c r="D4218" s="3" t="s">
        <v>1533</v>
      </c>
      <c r="E4218" s="3" t="s">
        <v>1534</v>
      </c>
      <c r="F4218" s="3">
        <v>0</v>
      </c>
      <c r="G4218" s="3">
        <v>167246.17000000001</v>
      </c>
    </row>
    <row r="4219" spans="1:7" x14ac:dyDescent="0.2">
      <c r="A4219" s="3" t="s">
        <v>1037</v>
      </c>
      <c r="B4219" s="4">
        <v>45199</v>
      </c>
      <c r="C4219" s="3" t="s">
        <v>1136</v>
      </c>
      <c r="D4219" s="3" t="s">
        <v>1535</v>
      </c>
      <c r="E4219" s="3" t="s">
        <v>1536</v>
      </c>
      <c r="F4219" s="3">
        <v>0</v>
      </c>
      <c r="G4219" s="3">
        <v>72942.48</v>
      </c>
    </row>
    <row r="4220" spans="1:7" x14ac:dyDescent="0.2">
      <c r="A4220" s="3" t="s">
        <v>1037</v>
      </c>
      <c r="B4220" s="4">
        <v>45199</v>
      </c>
      <c r="C4220" s="3" t="s">
        <v>1136</v>
      </c>
      <c r="D4220" s="3" t="s">
        <v>1537</v>
      </c>
      <c r="E4220" s="3" t="s">
        <v>1538</v>
      </c>
      <c r="F4220" s="3">
        <v>0</v>
      </c>
      <c r="G4220" s="3">
        <v>44124.67</v>
      </c>
    </row>
    <row r="4221" spans="1:7" x14ac:dyDescent="0.2">
      <c r="A4221" s="3" t="s">
        <v>1037</v>
      </c>
      <c r="B4221" s="4">
        <v>45199</v>
      </c>
      <c r="C4221" s="3" t="s">
        <v>1136</v>
      </c>
      <c r="D4221" s="3" t="s">
        <v>1576</v>
      </c>
      <c r="E4221" s="3" t="s">
        <v>1577</v>
      </c>
      <c r="F4221" s="3">
        <v>0</v>
      </c>
      <c r="G4221" s="3">
        <v>11678.33</v>
      </c>
    </row>
    <row r="4222" spans="1:7" x14ac:dyDescent="0.2">
      <c r="A4222" s="3" t="s">
        <v>1042</v>
      </c>
      <c r="B4222" s="4">
        <v>45199</v>
      </c>
      <c r="C4222" s="3" t="s">
        <v>1136</v>
      </c>
      <c r="D4222" s="3" t="s">
        <v>1576</v>
      </c>
      <c r="E4222" s="3" t="s">
        <v>1577</v>
      </c>
      <c r="F4222" s="3">
        <v>932.4</v>
      </c>
      <c r="G4222" s="3">
        <v>1607.78</v>
      </c>
    </row>
    <row r="4223" spans="1:7" x14ac:dyDescent="0.2">
      <c r="A4223" s="3" t="s">
        <v>1037</v>
      </c>
      <c r="B4223" s="4">
        <v>45199</v>
      </c>
      <c r="C4223" s="3" t="s">
        <v>1136</v>
      </c>
      <c r="D4223" s="3" t="s">
        <v>1595</v>
      </c>
      <c r="E4223" s="3" t="s">
        <v>1596</v>
      </c>
      <c r="F4223" s="3">
        <v>0</v>
      </c>
      <c r="G4223" s="3">
        <v>1252.24</v>
      </c>
    </row>
    <row r="4224" spans="1:7" x14ac:dyDescent="0.2">
      <c r="A4224" s="3" t="s">
        <v>1042</v>
      </c>
      <c r="B4224" s="4">
        <v>45199</v>
      </c>
      <c r="C4224" s="3" t="s">
        <v>1136</v>
      </c>
      <c r="D4224" s="3" t="s">
        <v>1595</v>
      </c>
      <c r="E4224" s="3" t="s">
        <v>1596</v>
      </c>
      <c r="F4224" s="3">
        <v>82.19</v>
      </c>
      <c r="G4224" s="3">
        <v>1507.16</v>
      </c>
    </row>
    <row r="4225" spans="1:7" x14ac:dyDescent="0.2">
      <c r="A4225" s="3" t="s">
        <v>1037</v>
      </c>
      <c r="B4225" s="4">
        <v>45199</v>
      </c>
      <c r="C4225" s="3" t="s">
        <v>1136</v>
      </c>
      <c r="D4225" s="3" t="s">
        <v>1661</v>
      </c>
      <c r="E4225" s="3" t="s">
        <v>1662</v>
      </c>
      <c r="F4225" s="3">
        <v>0</v>
      </c>
      <c r="G4225" s="3">
        <v>5515.07</v>
      </c>
    </row>
    <row r="4226" spans="1:7" x14ac:dyDescent="0.2">
      <c r="A4226" s="3" t="s">
        <v>1042</v>
      </c>
      <c r="B4226" s="4">
        <v>45199</v>
      </c>
      <c r="C4226" s="3" t="s">
        <v>1136</v>
      </c>
      <c r="D4226" s="3" t="s">
        <v>1661</v>
      </c>
      <c r="E4226" s="3" t="s">
        <v>1662</v>
      </c>
      <c r="F4226" s="3">
        <v>26106.19</v>
      </c>
      <c r="G4226" s="3">
        <v>26106.19</v>
      </c>
    </row>
    <row r="4227" spans="1:7" x14ac:dyDescent="0.2">
      <c r="A4227" s="3" t="s">
        <v>1037</v>
      </c>
      <c r="B4227" s="4">
        <v>45199</v>
      </c>
      <c r="C4227" s="3" t="s">
        <v>1136</v>
      </c>
      <c r="D4227" s="3" t="s">
        <v>1663</v>
      </c>
      <c r="E4227" s="3" t="s">
        <v>1664</v>
      </c>
      <c r="F4227" s="3">
        <v>0</v>
      </c>
      <c r="G4227" s="3">
        <v>591.78</v>
      </c>
    </row>
    <row r="4228" spans="1:7" x14ac:dyDescent="0.2">
      <c r="A4228" s="3" t="s">
        <v>1042</v>
      </c>
      <c r="B4228" s="4">
        <v>45199</v>
      </c>
      <c r="C4228" s="3" t="s">
        <v>1136</v>
      </c>
      <c r="D4228" s="3" t="s">
        <v>1663</v>
      </c>
      <c r="E4228" s="3" t="s">
        <v>1664</v>
      </c>
      <c r="F4228" s="3">
        <v>34057.67</v>
      </c>
      <c r="G4228" s="3">
        <v>62238.37</v>
      </c>
    </row>
    <row r="4229" spans="1:7" x14ac:dyDescent="0.2">
      <c r="A4229" s="3" t="s">
        <v>1042</v>
      </c>
      <c r="B4229" s="4">
        <v>45199</v>
      </c>
      <c r="C4229" s="3" t="s">
        <v>1136</v>
      </c>
      <c r="D4229" s="3" t="s">
        <v>1618</v>
      </c>
      <c r="E4229" s="3" t="s">
        <v>1619</v>
      </c>
      <c r="F4229" s="3">
        <v>2537.9</v>
      </c>
      <c r="G4229" s="3">
        <v>2537.9</v>
      </c>
    </row>
    <row r="4230" spans="1:7" x14ac:dyDescent="0.2">
      <c r="A4230" s="3" t="s">
        <v>1042</v>
      </c>
      <c r="B4230" s="4">
        <v>45199</v>
      </c>
      <c r="C4230" s="3" t="s">
        <v>1136</v>
      </c>
      <c r="D4230" s="3" t="s">
        <v>1678</v>
      </c>
      <c r="E4230" s="3" t="s">
        <v>1679</v>
      </c>
      <c r="F4230" s="3">
        <v>4367.12</v>
      </c>
      <c r="G4230" s="3">
        <v>5709.59</v>
      </c>
    </row>
    <row r="4231" spans="1:7" x14ac:dyDescent="0.2">
      <c r="A4231" s="3" t="s">
        <v>1042</v>
      </c>
      <c r="B4231" s="4">
        <v>45199</v>
      </c>
      <c r="C4231" s="3" t="s">
        <v>1136</v>
      </c>
      <c r="D4231" s="3" t="s">
        <v>1680</v>
      </c>
      <c r="E4231" s="3" t="s">
        <v>1681</v>
      </c>
      <c r="F4231" s="3">
        <v>17723.419999999998</v>
      </c>
      <c r="G4231" s="3">
        <v>19334.38</v>
      </c>
    </row>
    <row r="4232" spans="1:7" x14ac:dyDescent="0.2">
      <c r="A4232" s="3" t="s">
        <v>1042</v>
      </c>
      <c r="B4232" s="4">
        <v>45199</v>
      </c>
      <c r="C4232" s="3" t="s">
        <v>1136</v>
      </c>
      <c r="D4232" s="3" t="s">
        <v>1687</v>
      </c>
      <c r="E4232" s="3" t="s">
        <v>1688</v>
      </c>
      <c r="F4232" s="3">
        <v>9131.51</v>
      </c>
      <c r="G4232" s="3">
        <v>9131.51</v>
      </c>
    </row>
    <row r="4233" spans="1:7" x14ac:dyDescent="0.2">
      <c r="A4233" s="3" t="s">
        <v>1037</v>
      </c>
      <c r="B4233" s="4">
        <v>45199</v>
      </c>
      <c r="C4233" s="3" t="s">
        <v>1136</v>
      </c>
      <c r="D4233" s="3" t="s">
        <v>1539</v>
      </c>
      <c r="E4233" s="3" t="s">
        <v>1540</v>
      </c>
      <c r="F4233" s="3">
        <v>0</v>
      </c>
      <c r="G4233" s="3">
        <v>400367.2</v>
      </c>
    </row>
    <row r="4234" spans="1:7" x14ac:dyDescent="0.2">
      <c r="A4234" s="3" t="s">
        <v>1042</v>
      </c>
      <c r="B4234" s="4">
        <v>45199</v>
      </c>
      <c r="C4234" s="3" t="s">
        <v>1136</v>
      </c>
      <c r="D4234" s="3" t="s">
        <v>1539</v>
      </c>
      <c r="E4234" s="3" t="s">
        <v>1540</v>
      </c>
      <c r="F4234" s="3">
        <v>274749.93</v>
      </c>
      <c r="G4234" s="3">
        <v>589744.15</v>
      </c>
    </row>
    <row r="4235" spans="1:7" x14ac:dyDescent="0.2">
      <c r="A4235" s="3" t="s">
        <v>1037</v>
      </c>
      <c r="B4235" s="4">
        <v>45199</v>
      </c>
      <c r="C4235" s="3" t="s">
        <v>1136</v>
      </c>
      <c r="D4235" s="3" t="s">
        <v>1541</v>
      </c>
      <c r="E4235" s="3" t="s">
        <v>1542</v>
      </c>
      <c r="F4235" s="3">
        <v>0</v>
      </c>
      <c r="G4235" s="3">
        <v>333349.31</v>
      </c>
    </row>
    <row r="4236" spans="1:7" x14ac:dyDescent="0.2">
      <c r="A4236" s="3" t="s">
        <v>1037</v>
      </c>
      <c r="B4236" s="4">
        <v>45199</v>
      </c>
      <c r="C4236" s="3" t="s">
        <v>1136</v>
      </c>
      <c r="D4236" s="3" t="s">
        <v>1597</v>
      </c>
      <c r="E4236" s="3" t="s">
        <v>1598</v>
      </c>
      <c r="F4236" s="3">
        <v>0</v>
      </c>
      <c r="G4236" s="3">
        <v>47473.98</v>
      </c>
    </row>
    <row r="4237" spans="1:7" x14ac:dyDescent="0.2">
      <c r="A4237" s="3" t="s">
        <v>1042</v>
      </c>
      <c r="B4237" s="4">
        <v>45199</v>
      </c>
      <c r="C4237" s="3" t="s">
        <v>1136</v>
      </c>
      <c r="D4237" s="3" t="s">
        <v>1597</v>
      </c>
      <c r="E4237" s="3" t="s">
        <v>1598</v>
      </c>
      <c r="F4237" s="3">
        <v>91616.44</v>
      </c>
      <c r="G4237" s="3">
        <v>128315.62</v>
      </c>
    </row>
    <row r="4238" spans="1:7" x14ac:dyDescent="0.2">
      <c r="A4238" s="3" t="s">
        <v>1037</v>
      </c>
      <c r="B4238" s="4">
        <v>45199</v>
      </c>
      <c r="C4238" s="3" t="s">
        <v>1136</v>
      </c>
      <c r="D4238" s="3" t="s">
        <v>1543</v>
      </c>
      <c r="E4238" s="3" t="s">
        <v>1544</v>
      </c>
      <c r="F4238" s="3">
        <v>0</v>
      </c>
      <c r="G4238" s="3">
        <v>3197167.68</v>
      </c>
    </row>
    <row r="4239" spans="1:7" x14ac:dyDescent="0.2">
      <c r="A4239" s="3" t="s">
        <v>1042</v>
      </c>
      <c r="B4239" s="4">
        <v>45199</v>
      </c>
      <c r="C4239" s="3" t="s">
        <v>1136</v>
      </c>
      <c r="D4239" s="3" t="s">
        <v>1543</v>
      </c>
      <c r="E4239" s="3" t="s">
        <v>1544</v>
      </c>
      <c r="F4239" s="3">
        <v>1025053.74</v>
      </c>
      <c r="G4239" s="3">
        <v>1428401.69</v>
      </c>
    </row>
    <row r="4240" spans="1:7" x14ac:dyDescent="0.2">
      <c r="A4240" s="3" t="s">
        <v>1040</v>
      </c>
      <c r="B4240" s="4">
        <v>45199</v>
      </c>
      <c r="C4240" s="3" t="s">
        <v>1136</v>
      </c>
      <c r="D4240" s="3" t="s">
        <v>1639</v>
      </c>
      <c r="E4240" s="3" t="s">
        <v>1087</v>
      </c>
      <c r="F4240" s="3">
        <v>0</v>
      </c>
      <c r="G4240" s="3">
        <v>5202.88</v>
      </c>
    </row>
    <row r="4241" spans="1:7" x14ac:dyDescent="0.2">
      <c r="A4241" s="3" t="s">
        <v>1042</v>
      </c>
      <c r="B4241" s="4">
        <v>45199</v>
      </c>
      <c r="C4241" s="3" t="s">
        <v>1136</v>
      </c>
      <c r="D4241" s="3" t="s">
        <v>1689</v>
      </c>
      <c r="E4241" s="3" t="s">
        <v>1120</v>
      </c>
      <c r="F4241" s="3">
        <v>95314.44</v>
      </c>
      <c r="G4241" s="3">
        <v>95314.44</v>
      </c>
    </row>
    <row r="4242" spans="1:7" x14ac:dyDescent="0.2">
      <c r="A4242" s="3" t="s">
        <v>1037</v>
      </c>
      <c r="B4242" s="4">
        <v>45199</v>
      </c>
      <c r="C4242" s="3" t="s">
        <v>1136</v>
      </c>
      <c r="D4242" s="3" t="s">
        <v>1652</v>
      </c>
      <c r="E4242" s="3" t="s">
        <v>1070</v>
      </c>
      <c r="F4242" s="3">
        <v>0</v>
      </c>
      <c r="G4242" s="3">
        <v>76865.83</v>
      </c>
    </row>
    <row r="4243" spans="1:7" x14ac:dyDescent="0.2">
      <c r="A4243" s="3" t="s">
        <v>1037</v>
      </c>
      <c r="B4243" s="4">
        <v>45199</v>
      </c>
      <c r="C4243" s="3" t="s">
        <v>1136</v>
      </c>
      <c r="D4243" s="3" t="s">
        <v>1690</v>
      </c>
      <c r="E4243" s="3" t="s">
        <v>1084</v>
      </c>
      <c r="F4243" s="3">
        <v>4142.54</v>
      </c>
      <c r="G4243" s="3">
        <v>4142.54</v>
      </c>
    </row>
    <row r="4244" spans="1:7" x14ac:dyDescent="0.2">
      <c r="A4244" s="3" t="s">
        <v>1042</v>
      </c>
      <c r="B4244" s="4">
        <v>45199</v>
      </c>
      <c r="C4244" s="3" t="s">
        <v>1136</v>
      </c>
      <c r="D4244" s="3" t="s">
        <v>1517</v>
      </c>
      <c r="E4244" s="3" t="s">
        <v>1122</v>
      </c>
      <c r="F4244" s="3">
        <v>0</v>
      </c>
      <c r="G4244" s="3">
        <v>400000</v>
      </c>
    </row>
    <row r="4245" spans="1:7" x14ac:dyDescent="0.2">
      <c r="A4245" s="3" t="s">
        <v>1037</v>
      </c>
      <c r="B4245" s="4">
        <v>45199</v>
      </c>
      <c r="C4245" s="3" t="s">
        <v>1136</v>
      </c>
      <c r="D4245" s="3" t="s">
        <v>1221</v>
      </c>
      <c r="E4245" s="3" t="s">
        <v>1071</v>
      </c>
      <c r="F4245" s="3">
        <v>15149.62</v>
      </c>
      <c r="G4245" s="3">
        <v>72656.570000000007</v>
      </c>
    </row>
    <row r="4246" spans="1:7" x14ac:dyDescent="0.2">
      <c r="A4246" s="3" t="s">
        <v>1040</v>
      </c>
      <c r="B4246" s="4">
        <v>45199</v>
      </c>
      <c r="C4246" s="3" t="s">
        <v>1136</v>
      </c>
      <c r="D4246" s="3" t="s">
        <v>1640</v>
      </c>
      <c r="E4246" s="3" t="s">
        <v>1065</v>
      </c>
      <c r="F4246" s="3">
        <v>0</v>
      </c>
      <c r="G4246" s="3">
        <v>362</v>
      </c>
    </row>
    <row r="4247" spans="1:7" x14ac:dyDescent="0.2">
      <c r="A4247" s="3" t="s">
        <v>1037</v>
      </c>
      <c r="B4247" s="4">
        <v>45199</v>
      </c>
      <c r="C4247" s="3" t="s">
        <v>1136</v>
      </c>
      <c r="D4247" s="3" t="s">
        <v>1640</v>
      </c>
      <c r="E4247" s="3" t="s">
        <v>1065</v>
      </c>
      <c r="F4247" s="3">
        <v>0</v>
      </c>
      <c r="G4247" s="3">
        <v>20</v>
      </c>
    </row>
    <row r="4248" spans="1:7" x14ac:dyDescent="0.2">
      <c r="A4248" s="3" t="s">
        <v>1040</v>
      </c>
      <c r="B4248" s="4">
        <v>45199</v>
      </c>
      <c r="C4248" s="3" t="s">
        <v>1136</v>
      </c>
      <c r="D4248" s="3" t="s">
        <v>1325</v>
      </c>
      <c r="E4248" s="3" t="s">
        <v>1125</v>
      </c>
      <c r="F4248" s="3">
        <v>5244.4</v>
      </c>
      <c r="G4248" s="3">
        <v>30048.43</v>
      </c>
    </row>
    <row r="4249" spans="1:7" x14ac:dyDescent="0.2">
      <c r="A4249" s="3" t="s">
        <v>1040</v>
      </c>
      <c r="B4249" s="4">
        <v>45199</v>
      </c>
      <c r="C4249" s="3" t="s">
        <v>1136</v>
      </c>
      <c r="D4249" s="3" t="s">
        <v>1326</v>
      </c>
      <c r="E4249" s="3" t="s">
        <v>1090</v>
      </c>
      <c r="F4249" s="3">
        <v>3637</v>
      </c>
      <c r="G4249" s="3">
        <v>3637</v>
      </c>
    </row>
    <row r="4250" spans="1:7" x14ac:dyDescent="0.2">
      <c r="A4250" s="3" t="s">
        <v>1040</v>
      </c>
      <c r="B4250" s="4">
        <v>45199</v>
      </c>
      <c r="C4250" s="3" t="s">
        <v>1136</v>
      </c>
      <c r="D4250" s="3" t="s">
        <v>1327</v>
      </c>
      <c r="E4250" s="3" t="s">
        <v>1054</v>
      </c>
      <c r="F4250" s="3">
        <v>0</v>
      </c>
      <c r="G4250" s="3">
        <v>1069</v>
      </c>
    </row>
    <row r="4251" spans="1:7" x14ac:dyDescent="0.2">
      <c r="A4251" s="3" t="s">
        <v>1040</v>
      </c>
      <c r="B4251" s="4">
        <v>45199</v>
      </c>
      <c r="C4251" s="3" t="s">
        <v>1136</v>
      </c>
      <c r="D4251" s="3" t="s">
        <v>1169</v>
      </c>
      <c r="E4251" s="3" t="s">
        <v>1080</v>
      </c>
      <c r="F4251" s="3">
        <v>7557.38</v>
      </c>
      <c r="G4251" s="3">
        <v>25896.3</v>
      </c>
    </row>
    <row r="4252" spans="1:7" x14ac:dyDescent="0.2">
      <c r="A4252" s="3" t="s">
        <v>1040</v>
      </c>
      <c r="B4252" s="4">
        <v>45199</v>
      </c>
      <c r="C4252" s="3" t="s">
        <v>1136</v>
      </c>
      <c r="D4252" s="3" t="s">
        <v>1328</v>
      </c>
      <c r="E4252" s="3" t="s">
        <v>1066</v>
      </c>
      <c r="F4252" s="3">
        <v>2745.32</v>
      </c>
      <c r="G4252" s="3">
        <v>14468.89</v>
      </c>
    </row>
    <row r="4253" spans="1:7" x14ac:dyDescent="0.2">
      <c r="A4253" s="3" t="s">
        <v>1040</v>
      </c>
      <c r="B4253" s="4">
        <v>45199</v>
      </c>
      <c r="C4253" s="3" t="s">
        <v>1136</v>
      </c>
      <c r="D4253" s="3" t="s">
        <v>1329</v>
      </c>
      <c r="E4253" s="3" t="s">
        <v>1089</v>
      </c>
      <c r="F4253" s="3">
        <v>29600</v>
      </c>
      <c r="G4253" s="3">
        <v>207200</v>
      </c>
    </row>
    <row r="4254" spans="1:7" x14ac:dyDescent="0.2">
      <c r="A4254" s="3" t="s">
        <v>1040</v>
      </c>
      <c r="B4254" s="4">
        <v>45199</v>
      </c>
      <c r="C4254" s="3" t="s">
        <v>1136</v>
      </c>
      <c r="D4254" s="3" t="s">
        <v>1199</v>
      </c>
      <c r="E4254" s="3" t="s">
        <v>1051</v>
      </c>
      <c r="F4254" s="3">
        <v>989.75</v>
      </c>
      <c r="G4254" s="3">
        <v>8078.79</v>
      </c>
    </row>
    <row r="4255" spans="1:7" x14ac:dyDescent="0.2">
      <c r="A4255" s="3" t="s">
        <v>1037</v>
      </c>
      <c r="B4255" s="4">
        <v>45199</v>
      </c>
      <c r="C4255" s="3" t="s">
        <v>1136</v>
      </c>
      <c r="D4255" s="3" t="s">
        <v>1199</v>
      </c>
      <c r="E4255" s="3" t="s">
        <v>1038</v>
      </c>
      <c r="F4255" s="3">
        <v>9078.59</v>
      </c>
      <c r="G4255" s="3">
        <v>-2317.84</v>
      </c>
    </row>
    <row r="4256" spans="1:7" x14ac:dyDescent="0.2">
      <c r="A4256" s="3" t="s">
        <v>1040</v>
      </c>
      <c r="B4256" s="4">
        <v>45199</v>
      </c>
      <c r="C4256" s="3" t="s">
        <v>1136</v>
      </c>
      <c r="D4256" s="3" t="s">
        <v>1222</v>
      </c>
      <c r="E4256" s="3" t="s">
        <v>1043</v>
      </c>
      <c r="F4256" s="3">
        <v>0</v>
      </c>
      <c r="G4256" s="3">
        <v>15462.01</v>
      </c>
    </row>
    <row r="4257" spans="1:7" x14ac:dyDescent="0.2">
      <c r="A4257" s="3" t="s">
        <v>1037</v>
      </c>
      <c r="B4257" s="4">
        <v>45199</v>
      </c>
      <c r="C4257" s="3" t="s">
        <v>1136</v>
      </c>
      <c r="D4257" s="3" t="s">
        <v>1222</v>
      </c>
      <c r="E4257" s="3" t="s">
        <v>1043</v>
      </c>
      <c r="F4257" s="3">
        <v>0</v>
      </c>
      <c r="G4257" s="3">
        <v>33647.279999999999</v>
      </c>
    </row>
    <row r="4258" spans="1:7" x14ac:dyDescent="0.2">
      <c r="A4258" s="3" t="s">
        <v>1042</v>
      </c>
      <c r="B4258" s="4">
        <v>45199</v>
      </c>
      <c r="C4258" s="3" t="s">
        <v>1136</v>
      </c>
      <c r="D4258" s="3" t="s">
        <v>1222</v>
      </c>
      <c r="E4258" s="3" t="s">
        <v>1043</v>
      </c>
      <c r="F4258" s="3">
        <v>16566.560000000001</v>
      </c>
      <c r="G4258" s="3">
        <v>16566.560000000001</v>
      </c>
    </row>
    <row r="4259" spans="1:7" x14ac:dyDescent="0.2">
      <c r="A4259" s="3" t="s">
        <v>1040</v>
      </c>
      <c r="B4259" s="4">
        <v>45199</v>
      </c>
      <c r="C4259" s="3" t="s">
        <v>1136</v>
      </c>
      <c r="D4259" s="3" t="s">
        <v>1330</v>
      </c>
      <c r="E4259" s="3" t="s">
        <v>1091</v>
      </c>
      <c r="F4259" s="3">
        <v>367762.35</v>
      </c>
      <c r="G4259" s="3">
        <v>2459557.83</v>
      </c>
    </row>
    <row r="4260" spans="1:7" x14ac:dyDescent="0.2">
      <c r="A4260" s="3" t="s">
        <v>1040</v>
      </c>
      <c r="B4260" s="4">
        <v>45199</v>
      </c>
      <c r="C4260" s="3" t="s">
        <v>1136</v>
      </c>
      <c r="D4260" s="3" t="s">
        <v>1333</v>
      </c>
      <c r="E4260" s="3" t="s">
        <v>1058</v>
      </c>
      <c r="F4260" s="3">
        <v>0</v>
      </c>
      <c r="G4260" s="3">
        <v>5192.13</v>
      </c>
    </row>
    <row r="4261" spans="1:7" x14ac:dyDescent="0.2">
      <c r="A4261" s="3" t="s">
        <v>1040</v>
      </c>
      <c r="B4261" s="4">
        <v>45199</v>
      </c>
      <c r="C4261" s="3" t="s">
        <v>1136</v>
      </c>
      <c r="D4261" s="3" t="s">
        <v>1479</v>
      </c>
      <c r="E4261" s="3" t="s">
        <v>1072</v>
      </c>
      <c r="F4261" s="3">
        <v>177.33</v>
      </c>
      <c r="G4261" s="3">
        <v>1241.31</v>
      </c>
    </row>
    <row r="4262" spans="1:7" x14ac:dyDescent="0.2">
      <c r="A4262" s="3" t="s">
        <v>1040</v>
      </c>
      <c r="B4262" s="4">
        <v>45199</v>
      </c>
      <c r="C4262" s="3" t="s">
        <v>1136</v>
      </c>
      <c r="D4262" s="3" t="s">
        <v>1334</v>
      </c>
      <c r="E4262" s="3" t="s">
        <v>1112</v>
      </c>
      <c r="F4262" s="3">
        <v>3800</v>
      </c>
      <c r="G4262" s="3">
        <v>23068.46</v>
      </c>
    </row>
    <row r="4263" spans="1:7" x14ac:dyDescent="0.2">
      <c r="A4263" s="3" t="s">
        <v>1037</v>
      </c>
      <c r="B4263" s="4">
        <v>45199</v>
      </c>
      <c r="C4263" s="3" t="s">
        <v>1136</v>
      </c>
      <c r="D4263" s="3" t="s">
        <v>1181</v>
      </c>
      <c r="E4263" s="3" t="s">
        <v>1118</v>
      </c>
      <c r="F4263" s="3">
        <v>366.14</v>
      </c>
      <c r="G4263" s="3">
        <v>2449.6999999999998</v>
      </c>
    </row>
    <row r="4264" spans="1:7" x14ac:dyDescent="0.2">
      <c r="A4264" s="3" t="s">
        <v>1040</v>
      </c>
      <c r="B4264" s="4">
        <v>45199</v>
      </c>
      <c r="C4264" s="3" t="s">
        <v>1136</v>
      </c>
      <c r="D4264" s="3" t="s">
        <v>1336</v>
      </c>
      <c r="E4264" s="3" t="s">
        <v>1092</v>
      </c>
      <c r="F4264" s="3">
        <v>3395.64</v>
      </c>
      <c r="G4264" s="3">
        <v>28480.15</v>
      </c>
    </row>
    <row r="4265" spans="1:7" x14ac:dyDescent="0.2">
      <c r="A4265" s="3" t="s">
        <v>1040</v>
      </c>
      <c r="B4265" s="4">
        <v>45199</v>
      </c>
      <c r="C4265" s="3" t="s">
        <v>1136</v>
      </c>
      <c r="D4265" s="3" t="s">
        <v>1337</v>
      </c>
      <c r="E4265" s="3" t="s">
        <v>1067</v>
      </c>
      <c r="F4265" s="3">
        <v>0</v>
      </c>
      <c r="G4265" s="3">
        <v>13527.97</v>
      </c>
    </row>
    <row r="4266" spans="1:7" x14ac:dyDescent="0.2">
      <c r="A4266" s="3" t="s">
        <v>1040</v>
      </c>
      <c r="B4266" s="4">
        <v>45199</v>
      </c>
      <c r="C4266" s="3" t="s">
        <v>1136</v>
      </c>
      <c r="D4266" s="3" t="s">
        <v>1338</v>
      </c>
      <c r="E4266" s="3" t="s">
        <v>1097</v>
      </c>
      <c r="F4266" s="3">
        <v>747</v>
      </c>
      <c r="G4266" s="3">
        <v>5229</v>
      </c>
    </row>
    <row r="4267" spans="1:7" x14ac:dyDescent="0.2">
      <c r="A4267" s="3" t="s">
        <v>1040</v>
      </c>
      <c r="B4267" s="4">
        <v>45199</v>
      </c>
      <c r="C4267" s="3" t="s">
        <v>1136</v>
      </c>
      <c r="D4267" s="3" t="s">
        <v>1339</v>
      </c>
      <c r="E4267" s="3" t="s">
        <v>1061</v>
      </c>
      <c r="F4267" s="3">
        <v>0</v>
      </c>
      <c r="G4267" s="3">
        <v>10825.49</v>
      </c>
    </row>
    <row r="4268" spans="1:7" x14ac:dyDescent="0.2">
      <c r="A4268" s="3" t="s">
        <v>1040</v>
      </c>
      <c r="B4268" s="4">
        <v>45199</v>
      </c>
      <c r="C4268" s="3" t="s">
        <v>1136</v>
      </c>
      <c r="D4268" s="3" t="s">
        <v>1340</v>
      </c>
      <c r="E4268" s="3" t="s">
        <v>1126</v>
      </c>
      <c r="F4268" s="3">
        <v>600</v>
      </c>
      <c r="G4268" s="3">
        <v>4200</v>
      </c>
    </row>
    <row r="4269" spans="1:7" x14ac:dyDescent="0.2">
      <c r="A4269" s="3" t="s">
        <v>1040</v>
      </c>
      <c r="B4269" s="4">
        <v>45199</v>
      </c>
      <c r="C4269" s="3" t="s">
        <v>1136</v>
      </c>
      <c r="D4269" s="3" t="s">
        <v>1341</v>
      </c>
      <c r="E4269" s="3" t="s">
        <v>1060</v>
      </c>
      <c r="F4269" s="3">
        <v>846.99</v>
      </c>
      <c r="G4269" s="3">
        <v>5733.72</v>
      </c>
    </row>
    <row r="4270" spans="1:7" x14ac:dyDescent="0.2">
      <c r="A4270" s="3" t="s">
        <v>1040</v>
      </c>
      <c r="B4270" s="4">
        <v>45199</v>
      </c>
      <c r="C4270" s="3" t="s">
        <v>1136</v>
      </c>
      <c r="D4270" s="3" t="s">
        <v>1682</v>
      </c>
      <c r="E4270" s="3" t="s">
        <v>1059</v>
      </c>
      <c r="F4270" s="3">
        <v>0</v>
      </c>
      <c r="G4270" s="3">
        <v>4498.72</v>
      </c>
    </row>
    <row r="4271" spans="1:7" x14ac:dyDescent="0.2">
      <c r="A4271" s="3" t="s">
        <v>1037</v>
      </c>
      <c r="B4271" s="4">
        <v>45199</v>
      </c>
      <c r="C4271" s="3" t="s">
        <v>1136</v>
      </c>
      <c r="D4271" s="3" t="s">
        <v>1200</v>
      </c>
      <c r="E4271" s="3" t="s">
        <v>1073</v>
      </c>
      <c r="F4271" s="3">
        <v>600</v>
      </c>
      <c r="G4271" s="3">
        <v>4200</v>
      </c>
    </row>
    <row r="4272" spans="1:7" x14ac:dyDescent="0.2">
      <c r="A4272" s="3" t="s">
        <v>1042</v>
      </c>
      <c r="B4272" s="4">
        <v>45199</v>
      </c>
      <c r="C4272" s="3" t="s">
        <v>1136</v>
      </c>
      <c r="D4272" s="3" t="s">
        <v>1200</v>
      </c>
      <c r="E4272" s="3" t="s">
        <v>1073</v>
      </c>
      <c r="F4272" s="3">
        <v>600</v>
      </c>
      <c r="G4272" s="3">
        <v>4200</v>
      </c>
    </row>
    <row r="4273" spans="1:7" x14ac:dyDescent="0.2">
      <c r="A4273" s="3" t="s">
        <v>1040</v>
      </c>
      <c r="B4273" s="4">
        <v>45199</v>
      </c>
      <c r="C4273" s="3" t="s">
        <v>1136</v>
      </c>
      <c r="D4273" s="3" t="s">
        <v>1342</v>
      </c>
      <c r="E4273" s="3" t="s">
        <v>1076</v>
      </c>
      <c r="F4273" s="3">
        <v>0</v>
      </c>
      <c r="G4273" s="3">
        <v>4000</v>
      </c>
    </row>
    <row r="4274" spans="1:7" x14ac:dyDescent="0.2">
      <c r="A4274" s="3" t="s">
        <v>1040</v>
      </c>
      <c r="B4274" s="4">
        <v>45199</v>
      </c>
      <c r="C4274" s="3" t="s">
        <v>1136</v>
      </c>
      <c r="D4274" s="3" t="s">
        <v>1343</v>
      </c>
      <c r="E4274" s="3" t="s">
        <v>1068</v>
      </c>
      <c r="F4274" s="3">
        <v>0</v>
      </c>
      <c r="G4274" s="3">
        <v>11566.33</v>
      </c>
    </row>
    <row r="4275" spans="1:7" x14ac:dyDescent="0.2">
      <c r="A4275" s="3" t="s">
        <v>1040</v>
      </c>
      <c r="B4275" s="4">
        <v>45199</v>
      </c>
      <c r="C4275" s="3" t="s">
        <v>1136</v>
      </c>
      <c r="D4275" s="3" t="s">
        <v>1346</v>
      </c>
      <c r="E4275" s="3" t="s">
        <v>1111</v>
      </c>
      <c r="F4275" s="3">
        <v>81838.63</v>
      </c>
      <c r="G4275" s="3">
        <v>558969.94999999995</v>
      </c>
    </row>
    <row r="4276" spans="1:7" x14ac:dyDescent="0.2">
      <c r="A4276" s="3" t="s">
        <v>1040</v>
      </c>
      <c r="B4276" s="4">
        <v>45199</v>
      </c>
      <c r="C4276" s="3" t="s">
        <v>1136</v>
      </c>
      <c r="D4276" s="3" t="s">
        <v>1347</v>
      </c>
      <c r="E4276" s="3" t="s">
        <v>1075</v>
      </c>
      <c r="F4276" s="3">
        <v>4371.3500000000004</v>
      </c>
      <c r="G4276" s="3">
        <v>29311.72</v>
      </c>
    </row>
    <row r="4277" spans="1:7" x14ac:dyDescent="0.2">
      <c r="A4277" s="3" t="s">
        <v>1040</v>
      </c>
      <c r="B4277" s="4">
        <v>45199</v>
      </c>
      <c r="C4277" s="3" t="s">
        <v>1136</v>
      </c>
      <c r="D4277" s="3" t="s">
        <v>1348</v>
      </c>
      <c r="E4277" s="3" t="s">
        <v>1093</v>
      </c>
      <c r="F4277" s="3">
        <v>2385.0700000000002</v>
      </c>
      <c r="G4277" s="3">
        <v>15701.95</v>
      </c>
    </row>
    <row r="4278" spans="1:7" x14ac:dyDescent="0.2">
      <c r="A4278" s="3" t="s">
        <v>1040</v>
      </c>
      <c r="B4278" s="4">
        <v>45199</v>
      </c>
      <c r="C4278" s="3" t="s">
        <v>1136</v>
      </c>
      <c r="D4278" s="3" t="s">
        <v>1349</v>
      </c>
      <c r="E4278" s="3" t="s">
        <v>1098</v>
      </c>
      <c r="F4278" s="3">
        <v>2385.0700000000002</v>
      </c>
      <c r="G4278" s="3">
        <v>15701.95</v>
      </c>
    </row>
    <row r="4279" spans="1:7" x14ac:dyDescent="0.2">
      <c r="A4279" s="3" t="s">
        <v>1040</v>
      </c>
      <c r="B4279" s="4">
        <v>45199</v>
      </c>
      <c r="C4279" s="3" t="s">
        <v>1136</v>
      </c>
      <c r="D4279" s="3" t="s">
        <v>1426</v>
      </c>
      <c r="E4279" s="3" t="s">
        <v>1081</v>
      </c>
      <c r="F4279" s="3">
        <v>0</v>
      </c>
      <c r="G4279" s="3">
        <v>15075.35</v>
      </c>
    </row>
    <row r="4280" spans="1:7" x14ac:dyDescent="0.2">
      <c r="A4280" s="3" t="s">
        <v>1040</v>
      </c>
      <c r="B4280" s="4">
        <v>45199</v>
      </c>
      <c r="C4280" s="3" t="s">
        <v>1136</v>
      </c>
      <c r="D4280" s="3" t="s">
        <v>1427</v>
      </c>
      <c r="E4280" s="3" t="s">
        <v>1107</v>
      </c>
      <c r="F4280" s="3">
        <v>0</v>
      </c>
      <c r="G4280" s="3">
        <v>4562.1000000000004</v>
      </c>
    </row>
    <row r="4281" spans="1:7" x14ac:dyDescent="0.2">
      <c r="A4281" s="3" t="s">
        <v>1037</v>
      </c>
      <c r="B4281" s="4">
        <v>45199</v>
      </c>
      <c r="C4281" s="3" t="s">
        <v>1140</v>
      </c>
      <c r="D4281" s="3" t="s">
        <v>1141</v>
      </c>
      <c r="E4281" s="3" t="s">
        <v>1142</v>
      </c>
      <c r="F4281" s="3">
        <v>0</v>
      </c>
      <c r="G4281" s="3">
        <v>-100</v>
      </c>
    </row>
    <row r="4282" spans="1:7" x14ac:dyDescent="0.2">
      <c r="A4282" s="3" t="s">
        <v>1040</v>
      </c>
      <c r="B4282" s="4">
        <v>45199</v>
      </c>
      <c r="C4282" s="3" t="s">
        <v>1140</v>
      </c>
      <c r="D4282" s="3" t="s">
        <v>1350</v>
      </c>
      <c r="E4282" s="3" t="s">
        <v>1351</v>
      </c>
      <c r="F4282" s="3">
        <v>0</v>
      </c>
      <c r="G4282" s="3">
        <v>-120</v>
      </c>
    </row>
    <row r="4283" spans="1:7" x14ac:dyDescent="0.2">
      <c r="A4283" s="3" t="s">
        <v>1040</v>
      </c>
      <c r="B4283" s="4">
        <v>45199</v>
      </c>
      <c r="C4283" s="3" t="s">
        <v>1140</v>
      </c>
      <c r="D4283" s="3" t="s">
        <v>1352</v>
      </c>
      <c r="E4283" s="3" t="s">
        <v>1353</v>
      </c>
      <c r="F4283" s="3">
        <v>0</v>
      </c>
      <c r="G4283" s="3">
        <v>-296075.58</v>
      </c>
    </row>
    <row r="4284" spans="1:7" x14ac:dyDescent="0.2">
      <c r="A4284" s="3" t="s">
        <v>1037</v>
      </c>
      <c r="B4284" s="4">
        <v>45199</v>
      </c>
      <c r="C4284" s="3" t="s">
        <v>1140</v>
      </c>
      <c r="D4284" s="3" t="s">
        <v>1352</v>
      </c>
      <c r="E4284" s="3" t="s">
        <v>1353</v>
      </c>
      <c r="F4284" s="3">
        <v>0</v>
      </c>
      <c r="G4284" s="3">
        <v>-17843179.579999998</v>
      </c>
    </row>
    <row r="4285" spans="1:7" x14ac:dyDescent="0.2">
      <c r="A4285" s="3" t="s">
        <v>1042</v>
      </c>
      <c r="B4285" s="4">
        <v>45199</v>
      </c>
      <c r="C4285" s="3" t="s">
        <v>1140</v>
      </c>
      <c r="D4285" s="3" t="s">
        <v>1352</v>
      </c>
      <c r="E4285" s="3" t="s">
        <v>1353</v>
      </c>
      <c r="F4285" s="3">
        <v>0</v>
      </c>
      <c r="G4285" s="3">
        <v>70398.12</v>
      </c>
    </row>
    <row r="4286" spans="1:7" x14ac:dyDescent="0.2">
      <c r="A4286" s="3" t="s">
        <v>1037</v>
      </c>
      <c r="B4286" s="4">
        <v>45199</v>
      </c>
      <c r="C4286" s="3" t="s">
        <v>1148</v>
      </c>
      <c r="D4286" s="3" t="s">
        <v>1209</v>
      </c>
      <c r="E4286" s="3" t="s">
        <v>1210</v>
      </c>
      <c r="F4286" s="3">
        <v>0</v>
      </c>
      <c r="G4286" s="3">
        <v>17562360.850000001</v>
      </c>
    </row>
    <row r="4287" spans="1:7" x14ac:dyDescent="0.2">
      <c r="A4287" s="3" t="s">
        <v>1040</v>
      </c>
      <c r="B4287" s="4">
        <v>45199</v>
      </c>
      <c r="C4287" s="3" t="s">
        <v>1148</v>
      </c>
      <c r="D4287" s="3" t="s">
        <v>1451</v>
      </c>
      <c r="E4287" s="3" t="s">
        <v>1145</v>
      </c>
      <c r="F4287" s="3">
        <v>165000</v>
      </c>
      <c r="G4287" s="3">
        <v>390000</v>
      </c>
    </row>
    <row r="4288" spans="1:7" x14ac:dyDescent="0.2">
      <c r="A4288" s="3" t="s">
        <v>1040</v>
      </c>
      <c r="B4288" s="4">
        <v>45199</v>
      </c>
      <c r="C4288" s="3" t="s">
        <v>1148</v>
      </c>
      <c r="D4288" s="3" t="s">
        <v>1356</v>
      </c>
      <c r="E4288" s="3" t="s">
        <v>1357</v>
      </c>
      <c r="F4288" s="3">
        <v>0</v>
      </c>
      <c r="G4288" s="3">
        <v>-4342.5</v>
      </c>
    </row>
    <row r="4289" spans="1:7" x14ac:dyDescent="0.2">
      <c r="A4289" s="3" t="s">
        <v>1040</v>
      </c>
      <c r="B4289" s="4">
        <v>45199</v>
      </c>
      <c r="C4289" s="3" t="s">
        <v>1148</v>
      </c>
      <c r="D4289" s="3" t="s">
        <v>1691</v>
      </c>
      <c r="E4289" s="3" t="s">
        <v>1692</v>
      </c>
      <c r="F4289" s="3">
        <v>4702.3500000000004</v>
      </c>
      <c r="G4289" s="3">
        <v>4702.3500000000004</v>
      </c>
    </row>
    <row r="4290" spans="1:7" x14ac:dyDescent="0.2">
      <c r="A4290" s="3" t="s">
        <v>1040</v>
      </c>
      <c r="B4290" s="4">
        <v>45199</v>
      </c>
      <c r="C4290" s="3" t="s">
        <v>1148</v>
      </c>
      <c r="D4290" s="3" t="s">
        <v>1358</v>
      </c>
      <c r="E4290" s="3" t="s">
        <v>1359</v>
      </c>
      <c r="F4290" s="3">
        <v>0</v>
      </c>
      <c r="G4290" s="3">
        <v>-2261000</v>
      </c>
    </row>
    <row r="4291" spans="1:7" x14ac:dyDescent="0.2">
      <c r="A4291" s="3" t="s">
        <v>1040</v>
      </c>
      <c r="B4291" s="4">
        <v>45199</v>
      </c>
      <c r="C4291" s="3" t="s">
        <v>1148</v>
      </c>
      <c r="D4291" s="3" t="s">
        <v>1360</v>
      </c>
      <c r="E4291" s="3" t="s">
        <v>1361</v>
      </c>
      <c r="F4291" s="3">
        <v>0</v>
      </c>
      <c r="G4291" s="3">
        <v>4342.5</v>
      </c>
    </row>
    <row r="4292" spans="1:7" x14ac:dyDescent="0.2">
      <c r="A4292" s="3" t="s">
        <v>1040</v>
      </c>
      <c r="B4292" s="4">
        <v>45199</v>
      </c>
      <c r="C4292" s="3" t="s">
        <v>1148</v>
      </c>
      <c r="D4292" s="3" t="s">
        <v>1362</v>
      </c>
      <c r="E4292" s="3" t="s">
        <v>1224</v>
      </c>
      <c r="F4292" s="3">
        <v>600</v>
      </c>
      <c r="G4292" s="3">
        <v>36800</v>
      </c>
    </row>
    <row r="4293" spans="1:7" x14ac:dyDescent="0.2">
      <c r="A4293" s="3" t="s">
        <v>1040</v>
      </c>
      <c r="B4293" s="4">
        <v>45199</v>
      </c>
      <c r="C4293" s="3" t="s">
        <v>1148</v>
      </c>
      <c r="D4293" s="3" t="s">
        <v>1363</v>
      </c>
      <c r="E4293" s="3" t="s">
        <v>1364</v>
      </c>
      <c r="F4293" s="3">
        <v>-3800000</v>
      </c>
      <c r="G4293" s="3">
        <v>-13914940.42</v>
      </c>
    </row>
    <row r="4294" spans="1:7" x14ac:dyDescent="0.2">
      <c r="A4294" s="3" t="s">
        <v>1040</v>
      </c>
      <c r="B4294" s="4">
        <v>45199</v>
      </c>
      <c r="C4294" s="3" t="s">
        <v>1148</v>
      </c>
      <c r="D4294" s="3" t="s">
        <v>1365</v>
      </c>
      <c r="E4294" s="3" t="s">
        <v>1366</v>
      </c>
      <c r="F4294" s="3">
        <v>10600</v>
      </c>
      <c r="G4294" s="3">
        <v>-105789.44</v>
      </c>
    </row>
    <row r="4295" spans="1:7" x14ac:dyDescent="0.2">
      <c r="A4295" s="3" t="s">
        <v>1040</v>
      </c>
      <c r="B4295" s="4">
        <v>45199</v>
      </c>
      <c r="C4295" s="3" t="s">
        <v>1148</v>
      </c>
      <c r="D4295" s="3" t="s">
        <v>1480</v>
      </c>
      <c r="E4295" s="3" t="s">
        <v>1481</v>
      </c>
      <c r="F4295" s="3">
        <v>3228000</v>
      </c>
      <c r="G4295" s="3">
        <v>25372187.399999999</v>
      </c>
    </row>
    <row r="4296" spans="1:7" x14ac:dyDescent="0.2">
      <c r="A4296" s="3" t="s">
        <v>1040</v>
      </c>
      <c r="B4296" s="4">
        <v>45199</v>
      </c>
      <c r="C4296" s="3" t="s">
        <v>1148</v>
      </c>
      <c r="D4296" s="3" t="s">
        <v>1367</v>
      </c>
      <c r="E4296" s="3" t="s">
        <v>1368</v>
      </c>
      <c r="F4296" s="3">
        <v>0</v>
      </c>
      <c r="G4296" s="3">
        <v>-22601</v>
      </c>
    </row>
    <row r="4297" spans="1:7" x14ac:dyDescent="0.2">
      <c r="A4297" s="3" t="s">
        <v>1042</v>
      </c>
      <c r="B4297" s="4">
        <v>45199</v>
      </c>
      <c r="C4297" s="3" t="s">
        <v>1143</v>
      </c>
      <c r="D4297" s="3" t="s">
        <v>1460</v>
      </c>
      <c r="E4297" s="3" t="s">
        <v>1461</v>
      </c>
      <c r="F4297" s="3">
        <v>6857185.7999999998</v>
      </c>
      <c r="G4297" s="3">
        <v>-40486034.409999996</v>
      </c>
    </row>
    <row r="4298" spans="1:7" x14ac:dyDescent="0.2">
      <c r="A4298" s="3" t="s">
        <v>1037</v>
      </c>
      <c r="B4298" s="4">
        <v>45199</v>
      </c>
      <c r="C4298" s="3" t="s">
        <v>1143</v>
      </c>
      <c r="D4298" s="3" t="s">
        <v>1146</v>
      </c>
      <c r="E4298" s="3" t="s">
        <v>1147</v>
      </c>
      <c r="F4298" s="3">
        <v>3800000</v>
      </c>
      <c r="G4298" s="3">
        <v>13914940.42</v>
      </c>
    </row>
    <row r="4299" spans="1:7" x14ac:dyDescent="0.2">
      <c r="A4299" s="3" t="s">
        <v>1037</v>
      </c>
      <c r="B4299" s="4">
        <v>45199</v>
      </c>
      <c r="C4299" s="3" t="s">
        <v>1143</v>
      </c>
      <c r="D4299" s="3" t="s">
        <v>1201</v>
      </c>
      <c r="E4299" s="3" t="s">
        <v>1202</v>
      </c>
      <c r="F4299" s="3">
        <v>72275</v>
      </c>
      <c r="G4299" s="3">
        <v>3774275</v>
      </c>
    </row>
    <row r="4300" spans="1:7" x14ac:dyDescent="0.2">
      <c r="A4300" s="3" t="s">
        <v>1037</v>
      </c>
      <c r="B4300" s="4">
        <v>45199</v>
      </c>
      <c r="C4300" s="3" t="s">
        <v>1143</v>
      </c>
      <c r="D4300" s="3" t="s">
        <v>1462</v>
      </c>
      <c r="E4300" s="3" t="s">
        <v>1463</v>
      </c>
      <c r="F4300" s="3">
        <v>-6857185.7999999998</v>
      </c>
      <c r="G4300" s="3">
        <v>40486034.409999996</v>
      </c>
    </row>
    <row r="4301" spans="1:7" x14ac:dyDescent="0.2">
      <c r="A4301" s="3" t="s">
        <v>1037</v>
      </c>
      <c r="B4301" s="4">
        <v>45199</v>
      </c>
      <c r="C4301" s="3" t="s">
        <v>1143</v>
      </c>
      <c r="D4301" s="3" t="s">
        <v>1484</v>
      </c>
      <c r="E4301" s="3" t="s">
        <v>1368</v>
      </c>
      <c r="F4301" s="3">
        <v>-20000</v>
      </c>
      <c r="G4301" s="3">
        <v>42100</v>
      </c>
    </row>
    <row r="4302" spans="1:7" x14ac:dyDescent="0.2">
      <c r="A4302" s="3" t="s">
        <v>1037</v>
      </c>
      <c r="B4302" s="4">
        <v>45199</v>
      </c>
      <c r="C4302" s="3" t="s">
        <v>1143</v>
      </c>
      <c r="D4302" s="3" t="s">
        <v>1485</v>
      </c>
      <c r="E4302" s="3" t="s">
        <v>1366</v>
      </c>
      <c r="F4302" s="3">
        <v>0</v>
      </c>
      <c r="G4302" s="3">
        <v>-20370.22</v>
      </c>
    </row>
    <row r="4303" spans="1:7" x14ac:dyDescent="0.2">
      <c r="A4303" s="3" t="s">
        <v>1040</v>
      </c>
      <c r="B4303" s="4">
        <v>45199</v>
      </c>
      <c r="C4303" s="3" t="s">
        <v>1148</v>
      </c>
      <c r="D4303" s="3" t="s">
        <v>1377</v>
      </c>
      <c r="E4303" s="3" t="s">
        <v>1378</v>
      </c>
      <c r="F4303" s="3">
        <v>0</v>
      </c>
      <c r="G4303" s="3">
        <v>216064.1</v>
      </c>
    </row>
    <row r="4304" spans="1:7" x14ac:dyDescent="0.2">
      <c r="A4304" s="3" t="s">
        <v>1040</v>
      </c>
      <c r="B4304" s="4">
        <v>45199</v>
      </c>
      <c r="C4304" s="3" t="s">
        <v>1148</v>
      </c>
      <c r="D4304" s="3" t="s">
        <v>1379</v>
      </c>
      <c r="E4304" s="3" t="s">
        <v>1380</v>
      </c>
      <c r="F4304" s="3">
        <v>0</v>
      </c>
      <c r="G4304" s="3">
        <v>-216063.1</v>
      </c>
    </row>
    <row r="4305" spans="1:7" x14ac:dyDescent="0.2">
      <c r="A4305" s="3" t="s">
        <v>1040</v>
      </c>
      <c r="B4305" s="4">
        <v>45199</v>
      </c>
      <c r="C4305" s="3" t="s">
        <v>1148</v>
      </c>
      <c r="D4305" s="3" t="s">
        <v>1381</v>
      </c>
      <c r="E4305" s="3" t="s">
        <v>1382</v>
      </c>
      <c r="F4305" s="3">
        <v>14673.75</v>
      </c>
      <c r="G4305" s="3">
        <v>148464.1</v>
      </c>
    </row>
    <row r="4306" spans="1:7" x14ac:dyDescent="0.2">
      <c r="A4306" s="3" t="s">
        <v>1040</v>
      </c>
      <c r="B4306" s="4">
        <v>45199</v>
      </c>
      <c r="C4306" s="3" t="s">
        <v>1148</v>
      </c>
      <c r="D4306" s="3" t="s">
        <v>1383</v>
      </c>
      <c r="E4306" s="3" t="s">
        <v>1384</v>
      </c>
      <c r="F4306" s="3">
        <v>-3631.27</v>
      </c>
      <c r="G4306" s="3">
        <v>-66497.649999999994</v>
      </c>
    </row>
    <row r="4307" spans="1:7" x14ac:dyDescent="0.2">
      <c r="A4307" s="3" t="s">
        <v>1040</v>
      </c>
      <c r="B4307" s="4">
        <v>45199</v>
      </c>
      <c r="C4307" s="3" t="s">
        <v>1148</v>
      </c>
      <c r="D4307" s="3" t="s">
        <v>1430</v>
      </c>
      <c r="E4307" s="3" t="s">
        <v>1431</v>
      </c>
      <c r="F4307" s="3">
        <v>0</v>
      </c>
      <c r="G4307" s="3">
        <v>37955.300000000003</v>
      </c>
    </row>
    <row r="4308" spans="1:7" x14ac:dyDescent="0.2">
      <c r="A4308" s="3" t="s">
        <v>1040</v>
      </c>
      <c r="B4308" s="4">
        <v>45199</v>
      </c>
      <c r="C4308" s="3" t="s">
        <v>1148</v>
      </c>
      <c r="D4308" s="3" t="s">
        <v>1452</v>
      </c>
      <c r="E4308" s="3" t="s">
        <v>1453</v>
      </c>
      <c r="F4308" s="3">
        <v>-547.67999999999995</v>
      </c>
      <c r="G4308" s="3">
        <v>-9728.2900000000009</v>
      </c>
    </row>
    <row r="4309" spans="1:7" x14ac:dyDescent="0.2">
      <c r="A4309" s="3" t="s">
        <v>1040</v>
      </c>
      <c r="B4309" s="4">
        <v>45199</v>
      </c>
      <c r="C4309" s="3" t="s">
        <v>1148</v>
      </c>
      <c r="D4309" s="3" t="s">
        <v>1385</v>
      </c>
      <c r="E4309" s="3" t="s">
        <v>1386</v>
      </c>
      <c r="F4309" s="3">
        <v>0</v>
      </c>
      <c r="G4309" s="3">
        <v>71322</v>
      </c>
    </row>
    <row r="4310" spans="1:7" x14ac:dyDescent="0.2">
      <c r="A4310" s="3" t="s">
        <v>1040</v>
      </c>
      <c r="B4310" s="4">
        <v>45199</v>
      </c>
      <c r="C4310" s="3" t="s">
        <v>1148</v>
      </c>
      <c r="D4310" s="3" t="s">
        <v>1387</v>
      </c>
      <c r="E4310" s="3" t="s">
        <v>1388</v>
      </c>
      <c r="F4310" s="3">
        <v>-1188.69</v>
      </c>
      <c r="G4310" s="3">
        <v>-9455.7199999999993</v>
      </c>
    </row>
    <row r="4311" spans="1:7" x14ac:dyDescent="0.2">
      <c r="A4311" s="3" t="s">
        <v>1037</v>
      </c>
      <c r="B4311" s="4">
        <v>45199</v>
      </c>
      <c r="C4311" s="3" t="s">
        <v>1148</v>
      </c>
      <c r="D4311" s="3" t="s">
        <v>1389</v>
      </c>
      <c r="E4311" s="3" t="s">
        <v>1390</v>
      </c>
      <c r="F4311" s="3">
        <v>0</v>
      </c>
      <c r="G4311" s="3">
        <v>874505.75</v>
      </c>
    </row>
    <row r="4312" spans="1:7" x14ac:dyDescent="0.2">
      <c r="A4312" s="3" t="s">
        <v>1042</v>
      </c>
      <c r="B4312" s="4">
        <v>45199</v>
      </c>
      <c r="C4312" s="3" t="s">
        <v>1148</v>
      </c>
      <c r="D4312" s="3" t="s">
        <v>1389</v>
      </c>
      <c r="E4312" s="3" t="s">
        <v>1501</v>
      </c>
      <c r="F4312" s="3">
        <v>573498</v>
      </c>
      <c r="G4312" s="3">
        <v>1885062.86</v>
      </c>
    </row>
    <row r="4313" spans="1:7" x14ac:dyDescent="0.2">
      <c r="A4313" s="3" t="s">
        <v>1037</v>
      </c>
      <c r="B4313" s="4">
        <v>45199</v>
      </c>
      <c r="C4313" s="3" t="s">
        <v>1148</v>
      </c>
      <c r="D4313" s="3" t="s">
        <v>1182</v>
      </c>
      <c r="E4313" s="3" t="s">
        <v>1183</v>
      </c>
      <c r="F4313" s="3">
        <v>0</v>
      </c>
      <c r="G4313" s="3">
        <v>26200000</v>
      </c>
    </row>
    <row r="4314" spans="1:7" x14ac:dyDescent="0.2">
      <c r="A4314" s="3" t="s">
        <v>1037</v>
      </c>
      <c r="B4314" s="4">
        <v>45199</v>
      </c>
      <c r="C4314" s="3" t="s">
        <v>1148</v>
      </c>
      <c r="D4314" s="3" t="s">
        <v>1184</v>
      </c>
      <c r="E4314" s="3" t="s">
        <v>1185</v>
      </c>
      <c r="F4314" s="3">
        <v>0</v>
      </c>
      <c r="G4314" s="3">
        <v>68427</v>
      </c>
    </row>
    <row r="4315" spans="1:7" x14ac:dyDescent="0.2">
      <c r="A4315" s="3" t="s">
        <v>1037</v>
      </c>
      <c r="B4315" s="4">
        <v>45199</v>
      </c>
      <c r="C4315" s="3" t="s">
        <v>1148</v>
      </c>
      <c r="D4315" s="3" t="s">
        <v>1186</v>
      </c>
      <c r="E4315" s="3" t="s">
        <v>1187</v>
      </c>
      <c r="F4315" s="3">
        <v>0</v>
      </c>
      <c r="G4315" s="3">
        <v>103812</v>
      </c>
    </row>
    <row r="4316" spans="1:7" x14ac:dyDescent="0.2">
      <c r="A4316" s="3" t="s">
        <v>1037</v>
      </c>
      <c r="B4316" s="4">
        <v>45199</v>
      </c>
      <c r="C4316" s="3" t="s">
        <v>1148</v>
      </c>
      <c r="D4316" s="3" t="s">
        <v>1165</v>
      </c>
      <c r="E4316" s="3" t="s">
        <v>1166</v>
      </c>
      <c r="F4316" s="3">
        <v>0</v>
      </c>
      <c r="G4316" s="3">
        <v>314087</v>
      </c>
    </row>
    <row r="4317" spans="1:7" x14ac:dyDescent="0.2">
      <c r="A4317" s="3" t="s">
        <v>1042</v>
      </c>
      <c r="B4317" s="4">
        <v>45199</v>
      </c>
      <c r="C4317" s="3" t="s">
        <v>1148</v>
      </c>
      <c r="D4317" s="3" t="s">
        <v>1165</v>
      </c>
      <c r="E4317" s="3" t="s">
        <v>1518</v>
      </c>
      <c r="F4317" s="3">
        <v>8000</v>
      </c>
      <c r="G4317" s="3">
        <v>758378.5</v>
      </c>
    </row>
    <row r="4318" spans="1:7" x14ac:dyDescent="0.2">
      <c r="A4318" s="3" t="s">
        <v>1037</v>
      </c>
      <c r="B4318" s="4">
        <v>45199</v>
      </c>
      <c r="C4318" s="3" t="s">
        <v>1148</v>
      </c>
      <c r="D4318" s="3" t="s">
        <v>1464</v>
      </c>
      <c r="E4318" s="3" t="s">
        <v>1465</v>
      </c>
      <c r="F4318" s="3">
        <v>0</v>
      </c>
      <c r="G4318" s="3">
        <v>139500</v>
      </c>
    </row>
    <row r="4319" spans="1:7" x14ac:dyDescent="0.2">
      <c r="A4319" s="3" t="s">
        <v>1037</v>
      </c>
      <c r="B4319" s="4">
        <v>45199</v>
      </c>
      <c r="C4319" s="3" t="s">
        <v>1148</v>
      </c>
      <c r="D4319" s="3" t="s">
        <v>1149</v>
      </c>
      <c r="E4319" s="3" t="s">
        <v>1150</v>
      </c>
      <c r="F4319" s="3">
        <v>0</v>
      </c>
      <c r="G4319" s="3">
        <v>8557641.8000000007</v>
      </c>
    </row>
    <row r="4320" spans="1:7" x14ac:dyDescent="0.2">
      <c r="A4320" s="3" t="s">
        <v>1037</v>
      </c>
      <c r="B4320" s="4">
        <v>45199</v>
      </c>
      <c r="C4320" s="3" t="s">
        <v>1148</v>
      </c>
      <c r="D4320" s="3" t="s">
        <v>1231</v>
      </c>
      <c r="E4320" s="3" t="s">
        <v>1232</v>
      </c>
      <c r="F4320" s="3">
        <v>0</v>
      </c>
      <c r="G4320" s="3">
        <v>13807.78</v>
      </c>
    </row>
    <row r="4321" spans="1:7" x14ac:dyDescent="0.2">
      <c r="A4321" s="3" t="s">
        <v>1037</v>
      </c>
      <c r="B4321" s="4">
        <v>45199</v>
      </c>
      <c r="C4321" s="3" t="s">
        <v>1148</v>
      </c>
      <c r="D4321" s="3" t="s">
        <v>1170</v>
      </c>
      <c r="E4321" s="3" t="s">
        <v>1171</v>
      </c>
      <c r="F4321" s="3">
        <v>0</v>
      </c>
      <c r="G4321" s="3">
        <v>197060.09</v>
      </c>
    </row>
    <row r="4322" spans="1:7" x14ac:dyDescent="0.2">
      <c r="A4322" s="3" t="s">
        <v>1042</v>
      </c>
      <c r="B4322" s="4">
        <v>45199</v>
      </c>
      <c r="C4322" s="3" t="s">
        <v>1148</v>
      </c>
      <c r="D4322" s="3" t="s">
        <v>1170</v>
      </c>
      <c r="E4322" s="3" t="s">
        <v>1545</v>
      </c>
      <c r="F4322" s="3">
        <v>0</v>
      </c>
      <c r="G4322" s="3">
        <v>186612.64</v>
      </c>
    </row>
    <row r="4323" spans="1:7" x14ac:dyDescent="0.2">
      <c r="A4323" s="3" t="s">
        <v>1037</v>
      </c>
      <c r="B4323" s="4">
        <v>45199</v>
      </c>
      <c r="C4323" s="3" t="s">
        <v>1148</v>
      </c>
      <c r="D4323" s="3" t="s">
        <v>1172</v>
      </c>
      <c r="E4323" s="3" t="s">
        <v>1173</v>
      </c>
      <c r="F4323" s="3">
        <v>0</v>
      </c>
      <c r="G4323" s="3">
        <v>7500</v>
      </c>
    </row>
    <row r="4324" spans="1:7" x14ac:dyDescent="0.2">
      <c r="A4324" s="3" t="s">
        <v>1042</v>
      </c>
      <c r="B4324" s="4">
        <v>45199</v>
      </c>
      <c r="C4324" s="3" t="s">
        <v>1148</v>
      </c>
      <c r="D4324" s="3" t="s">
        <v>1172</v>
      </c>
      <c r="E4324" s="3" t="s">
        <v>1641</v>
      </c>
      <c r="F4324" s="3">
        <v>0</v>
      </c>
      <c r="G4324" s="3">
        <v>114370.5</v>
      </c>
    </row>
    <row r="4325" spans="1:7" x14ac:dyDescent="0.2">
      <c r="A4325" s="3" t="s">
        <v>1037</v>
      </c>
      <c r="B4325" s="4">
        <v>45199</v>
      </c>
      <c r="C4325" s="3" t="s">
        <v>1148</v>
      </c>
      <c r="D4325" s="3" t="s">
        <v>1167</v>
      </c>
      <c r="E4325" s="3" t="s">
        <v>1168</v>
      </c>
      <c r="F4325" s="3">
        <v>0</v>
      </c>
      <c r="G4325" s="3">
        <v>146256.38</v>
      </c>
    </row>
    <row r="4326" spans="1:7" x14ac:dyDescent="0.2">
      <c r="A4326" s="3" t="s">
        <v>1037</v>
      </c>
      <c r="B4326" s="4">
        <v>45199</v>
      </c>
      <c r="C4326" s="3" t="s">
        <v>1148</v>
      </c>
      <c r="D4326" s="3" t="s">
        <v>1454</v>
      </c>
      <c r="E4326" s="3" t="s">
        <v>1455</v>
      </c>
      <c r="F4326" s="3">
        <v>0</v>
      </c>
      <c r="G4326" s="3">
        <v>20600</v>
      </c>
    </row>
    <row r="4327" spans="1:7" x14ac:dyDescent="0.2">
      <c r="A4327" s="3" t="s">
        <v>1037</v>
      </c>
      <c r="B4327" s="4">
        <v>45199</v>
      </c>
      <c r="C4327" s="3" t="s">
        <v>1148</v>
      </c>
      <c r="D4327" s="3" t="s">
        <v>1188</v>
      </c>
      <c r="E4327" s="3" t="s">
        <v>1189</v>
      </c>
      <c r="F4327" s="3">
        <v>0</v>
      </c>
      <c r="G4327" s="3">
        <v>15175</v>
      </c>
    </row>
    <row r="4328" spans="1:7" x14ac:dyDescent="0.2">
      <c r="A4328" s="3" t="s">
        <v>1037</v>
      </c>
      <c r="B4328" s="4">
        <v>45199</v>
      </c>
      <c r="C4328" s="3" t="s">
        <v>1148</v>
      </c>
      <c r="D4328" s="3" t="s">
        <v>1466</v>
      </c>
      <c r="E4328" s="3" t="s">
        <v>1467</v>
      </c>
      <c r="F4328" s="3">
        <v>0</v>
      </c>
      <c r="G4328" s="3">
        <v>570856.07999999996</v>
      </c>
    </row>
    <row r="4329" spans="1:7" x14ac:dyDescent="0.2">
      <c r="A4329" s="3" t="s">
        <v>1037</v>
      </c>
      <c r="B4329" s="4">
        <v>45199</v>
      </c>
      <c r="C4329" s="3" t="s">
        <v>1148</v>
      </c>
      <c r="D4329" s="3" t="s">
        <v>1151</v>
      </c>
      <c r="E4329" s="3" t="s">
        <v>1152</v>
      </c>
      <c r="F4329" s="3">
        <v>0</v>
      </c>
      <c r="G4329" s="3">
        <v>47748851.509999998</v>
      </c>
    </row>
    <row r="4330" spans="1:7" x14ac:dyDescent="0.2">
      <c r="A4330" s="3" t="s">
        <v>1042</v>
      </c>
      <c r="B4330" s="4">
        <v>45199</v>
      </c>
      <c r="C4330" s="3" t="s">
        <v>1148</v>
      </c>
      <c r="D4330" s="3" t="s">
        <v>1151</v>
      </c>
      <c r="E4330" s="3" t="s">
        <v>1599</v>
      </c>
      <c r="F4330" s="3">
        <v>4967306.7300000004</v>
      </c>
      <c r="G4330" s="3">
        <v>12836646.5</v>
      </c>
    </row>
    <row r="4331" spans="1:7" x14ac:dyDescent="0.2">
      <c r="A4331" s="3" t="s">
        <v>1037</v>
      </c>
      <c r="B4331" s="4">
        <v>45199</v>
      </c>
      <c r="C4331" s="3" t="s">
        <v>1148</v>
      </c>
      <c r="D4331" s="3" t="s">
        <v>1190</v>
      </c>
      <c r="E4331" s="3" t="s">
        <v>1191</v>
      </c>
      <c r="F4331" s="3">
        <v>0</v>
      </c>
      <c r="G4331" s="3">
        <v>3850818.04</v>
      </c>
    </row>
    <row r="4332" spans="1:7" x14ac:dyDescent="0.2">
      <c r="A4332" s="3" t="s">
        <v>1042</v>
      </c>
      <c r="B4332" s="4">
        <v>45199</v>
      </c>
      <c r="C4332" s="3" t="s">
        <v>1148</v>
      </c>
      <c r="D4332" s="3" t="s">
        <v>1190</v>
      </c>
      <c r="E4332" s="3" t="s">
        <v>1632</v>
      </c>
      <c r="F4332" s="3">
        <v>0</v>
      </c>
      <c r="G4332" s="3">
        <v>1826086.96</v>
      </c>
    </row>
    <row r="4333" spans="1:7" x14ac:dyDescent="0.2">
      <c r="A4333" s="3" t="s">
        <v>1037</v>
      </c>
      <c r="B4333" s="4">
        <v>45199</v>
      </c>
      <c r="C4333" s="3" t="s">
        <v>1148</v>
      </c>
      <c r="D4333" s="3" t="s">
        <v>1203</v>
      </c>
      <c r="E4333" s="3" t="s">
        <v>1204</v>
      </c>
      <c r="F4333" s="3">
        <v>0</v>
      </c>
      <c r="G4333" s="3">
        <v>782608.07</v>
      </c>
    </row>
    <row r="4334" spans="1:7" x14ac:dyDescent="0.2">
      <c r="A4334" s="3" t="s">
        <v>1042</v>
      </c>
      <c r="B4334" s="4">
        <v>45199</v>
      </c>
      <c r="C4334" s="3" t="s">
        <v>1148</v>
      </c>
      <c r="D4334" s="3" t="s">
        <v>1203</v>
      </c>
      <c r="E4334" s="3" t="s">
        <v>1683</v>
      </c>
      <c r="F4334" s="3">
        <v>0</v>
      </c>
      <c r="G4334" s="3">
        <v>217391.3</v>
      </c>
    </row>
    <row r="4335" spans="1:7" x14ac:dyDescent="0.2">
      <c r="A4335" s="3" t="s">
        <v>1037</v>
      </c>
      <c r="B4335" s="4">
        <v>45199</v>
      </c>
      <c r="C4335" s="3" t="s">
        <v>1148</v>
      </c>
      <c r="D4335" s="3" t="s">
        <v>1174</v>
      </c>
      <c r="E4335" s="3" t="s">
        <v>1175</v>
      </c>
      <c r="F4335" s="3">
        <v>0</v>
      </c>
      <c r="G4335" s="3">
        <v>166550</v>
      </c>
    </row>
    <row r="4336" spans="1:7" x14ac:dyDescent="0.2">
      <c r="A4336" s="3" t="s">
        <v>1042</v>
      </c>
      <c r="B4336" s="4">
        <v>45199</v>
      </c>
      <c r="C4336" s="3" t="s">
        <v>1148</v>
      </c>
      <c r="D4336" s="3" t="s">
        <v>1174</v>
      </c>
      <c r="E4336" s="3" t="s">
        <v>1665</v>
      </c>
      <c r="F4336" s="3">
        <v>0</v>
      </c>
      <c r="G4336" s="3">
        <v>2834.7</v>
      </c>
    </row>
    <row r="4337" spans="1:7" x14ac:dyDescent="0.2">
      <c r="A4337" s="3" t="s">
        <v>1037</v>
      </c>
      <c r="B4337" s="4">
        <v>45199</v>
      </c>
      <c r="C4337" s="3" t="s">
        <v>1148</v>
      </c>
      <c r="D4337" s="3" t="s">
        <v>1176</v>
      </c>
      <c r="E4337" s="3" t="s">
        <v>1177</v>
      </c>
      <c r="F4337" s="3">
        <v>0</v>
      </c>
      <c r="G4337" s="3">
        <v>45000</v>
      </c>
    </row>
    <row r="4338" spans="1:7" x14ac:dyDescent="0.2">
      <c r="A4338" s="3" t="s">
        <v>1037</v>
      </c>
      <c r="B4338" s="4">
        <v>45199</v>
      </c>
      <c r="C4338" s="3" t="s">
        <v>1148</v>
      </c>
      <c r="D4338" s="3" t="s">
        <v>1227</v>
      </c>
      <c r="E4338" s="3" t="s">
        <v>1228</v>
      </c>
      <c r="F4338" s="3">
        <v>6000</v>
      </c>
      <c r="G4338" s="3">
        <v>173000</v>
      </c>
    </row>
    <row r="4339" spans="1:7" x14ac:dyDescent="0.2">
      <c r="A4339" s="3" t="s">
        <v>1042</v>
      </c>
      <c r="B4339" s="4">
        <v>45199</v>
      </c>
      <c r="C4339" s="3" t="s">
        <v>1148</v>
      </c>
      <c r="D4339" s="3" t="s">
        <v>1642</v>
      </c>
      <c r="E4339" s="3" t="s">
        <v>1643</v>
      </c>
      <c r="F4339" s="3">
        <v>0</v>
      </c>
      <c r="G4339" s="3">
        <v>530452.14</v>
      </c>
    </row>
    <row r="4340" spans="1:7" x14ac:dyDescent="0.2">
      <c r="A4340" s="3" t="s">
        <v>1042</v>
      </c>
      <c r="B4340" s="4">
        <v>45199</v>
      </c>
      <c r="C4340" s="3" t="s">
        <v>1148</v>
      </c>
      <c r="D4340" s="3" t="s">
        <v>1546</v>
      </c>
      <c r="E4340" s="3" t="s">
        <v>1547</v>
      </c>
      <c r="F4340" s="3">
        <v>0</v>
      </c>
      <c r="G4340" s="3">
        <v>66190.11</v>
      </c>
    </row>
    <row r="4341" spans="1:7" x14ac:dyDescent="0.2">
      <c r="A4341" s="3" t="s">
        <v>1037</v>
      </c>
      <c r="B4341" s="4">
        <v>45199</v>
      </c>
      <c r="C4341" s="3" t="s">
        <v>1148</v>
      </c>
      <c r="D4341" s="3" t="s">
        <v>1233</v>
      </c>
      <c r="E4341" s="3" t="s">
        <v>1234</v>
      </c>
      <c r="F4341" s="3">
        <v>0</v>
      </c>
      <c r="G4341" s="3">
        <v>3252759.95</v>
      </c>
    </row>
    <row r="4342" spans="1:7" x14ac:dyDescent="0.2">
      <c r="A4342" s="3" t="s">
        <v>1042</v>
      </c>
      <c r="B4342" s="4">
        <v>45199</v>
      </c>
      <c r="C4342" s="3" t="s">
        <v>1148</v>
      </c>
      <c r="D4342" s="3" t="s">
        <v>1233</v>
      </c>
      <c r="E4342" s="3" t="s">
        <v>1486</v>
      </c>
      <c r="F4342" s="3">
        <v>84070.03</v>
      </c>
      <c r="G4342" s="3">
        <v>1612299.1</v>
      </c>
    </row>
    <row r="4343" spans="1:7" x14ac:dyDescent="0.2">
      <c r="A4343" s="3" t="s">
        <v>1037</v>
      </c>
      <c r="B4343" s="4">
        <v>45199</v>
      </c>
      <c r="C4343" s="3" t="s">
        <v>1148</v>
      </c>
      <c r="D4343" s="3" t="s">
        <v>1391</v>
      </c>
      <c r="E4343" s="3" t="s">
        <v>1392</v>
      </c>
      <c r="F4343" s="3">
        <v>0</v>
      </c>
      <c r="G4343" s="3">
        <v>622274.51</v>
      </c>
    </row>
    <row r="4344" spans="1:7" x14ac:dyDescent="0.2">
      <c r="A4344" s="3" t="s">
        <v>1042</v>
      </c>
      <c r="B4344" s="4">
        <v>45199</v>
      </c>
      <c r="C4344" s="3" t="s">
        <v>1148</v>
      </c>
      <c r="D4344" s="3" t="s">
        <v>1487</v>
      </c>
      <c r="E4344" s="3" t="s">
        <v>1519</v>
      </c>
      <c r="F4344" s="3">
        <v>0</v>
      </c>
      <c r="G4344" s="3">
        <v>76530</v>
      </c>
    </row>
    <row r="4345" spans="1:7" x14ac:dyDescent="0.2">
      <c r="A4345" s="3" t="s">
        <v>1037</v>
      </c>
      <c r="B4345" s="4">
        <v>45199</v>
      </c>
      <c r="C4345" s="3" t="s">
        <v>1148</v>
      </c>
      <c r="D4345" s="3" t="s">
        <v>1487</v>
      </c>
      <c r="E4345" s="3" t="s">
        <v>1488</v>
      </c>
      <c r="F4345" s="3">
        <v>0</v>
      </c>
      <c r="G4345" s="3">
        <v>985049.68</v>
      </c>
    </row>
    <row r="4346" spans="1:7" x14ac:dyDescent="0.2">
      <c r="A4346" s="3" t="s">
        <v>1042</v>
      </c>
      <c r="B4346" s="4">
        <v>45199</v>
      </c>
      <c r="C4346" s="3" t="s">
        <v>1148</v>
      </c>
      <c r="D4346" s="3" t="s">
        <v>1489</v>
      </c>
      <c r="E4346" s="3" t="s">
        <v>1490</v>
      </c>
      <c r="F4346" s="3">
        <v>1400</v>
      </c>
      <c r="G4346" s="3">
        <v>24400</v>
      </c>
    </row>
    <row r="4347" spans="1:7" x14ac:dyDescent="0.2">
      <c r="A4347" s="3" t="s">
        <v>1042</v>
      </c>
      <c r="B4347" s="4">
        <v>45199</v>
      </c>
      <c r="C4347" s="3" t="s">
        <v>1148</v>
      </c>
      <c r="D4347" s="3" t="s">
        <v>1502</v>
      </c>
      <c r="E4347" s="3" t="s">
        <v>1503</v>
      </c>
      <c r="F4347" s="3">
        <v>334782.61</v>
      </c>
      <c r="G4347" s="3">
        <v>1019565.21</v>
      </c>
    </row>
    <row r="4348" spans="1:7" x14ac:dyDescent="0.2">
      <c r="A4348" s="3" t="s">
        <v>1042</v>
      </c>
      <c r="B4348" s="4">
        <v>45199</v>
      </c>
      <c r="C4348" s="3" t="s">
        <v>1148</v>
      </c>
      <c r="D4348" s="3" t="s">
        <v>1578</v>
      </c>
      <c r="E4348" s="3" t="s">
        <v>1579</v>
      </c>
      <c r="F4348" s="3">
        <v>410402.17</v>
      </c>
      <c r="G4348" s="3">
        <v>1540502.11</v>
      </c>
    </row>
    <row r="4349" spans="1:7" x14ac:dyDescent="0.2">
      <c r="A4349" s="3" t="s">
        <v>1042</v>
      </c>
      <c r="B4349" s="4">
        <v>45199</v>
      </c>
      <c r="C4349" s="3" t="s">
        <v>1148</v>
      </c>
      <c r="D4349" s="3" t="s">
        <v>1621</v>
      </c>
      <c r="E4349" s="3" t="s">
        <v>1622</v>
      </c>
      <c r="F4349" s="3">
        <v>0</v>
      </c>
      <c r="G4349" s="3">
        <v>20707183.050000001</v>
      </c>
    </row>
    <row r="4350" spans="1:7" x14ac:dyDescent="0.2">
      <c r="A4350" s="3" t="s">
        <v>1037</v>
      </c>
      <c r="B4350" s="4">
        <v>45199</v>
      </c>
      <c r="C4350" s="3" t="s">
        <v>1148</v>
      </c>
      <c r="D4350" s="3" t="s">
        <v>1504</v>
      </c>
      <c r="E4350" s="3" t="s">
        <v>1505</v>
      </c>
      <c r="F4350" s="3">
        <v>0</v>
      </c>
      <c r="G4350" s="3">
        <v>2148883.15</v>
      </c>
    </row>
    <row r="4351" spans="1:7" x14ac:dyDescent="0.2">
      <c r="A4351" s="3" t="s">
        <v>1037</v>
      </c>
      <c r="B4351" s="4">
        <v>45199</v>
      </c>
      <c r="C4351" s="3" t="s">
        <v>1148</v>
      </c>
      <c r="D4351" s="3" t="s">
        <v>1633</v>
      </c>
      <c r="E4351" s="3" t="s">
        <v>1634</v>
      </c>
      <c r="F4351" s="3">
        <v>0</v>
      </c>
      <c r="G4351" s="3">
        <v>1068455</v>
      </c>
    </row>
    <row r="4352" spans="1:7" x14ac:dyDescent="0.2">
      <c r="A4352" s="3" t="s">
        <v>1042</v>
      </c>
      <c r="B4352" s="4">
        <v>45199</v>
      </c>
      <c r="C4352" s="3" t="s">
        <v>1148</v>
      </c>
      <c r="D4352" s="3" t="s">
        <v>1633</v>
      </c>
      <c r="E4352" s="3" t="s">
        <v>1684</v>
      </c>
      <c r="F4352" s="3">
        <v>694542.34</v>
      </c>
      <c r="G4352" s="3">
        <v>2188325.96</v>
      </c>
    </row>
    <row r="4353" spans="1:7" x14ac:dyDescent="0.2">
      <c r="A4353" s="3" t="s">
        <v>1037</v>
      </c>
      <c r="B4353" s="4">
        <v>45199</v>
      </c>
      <c r="C4353" s="3" t="s">
        <v>1148</v>
      </c>
      <c r="D4353" s="3" t="s">
        <v>1623</v>
      </c>
      <c r="E4353" s="3" t="s">
        <v>1624</v>
      </c>
      <c r="F4353" s="3">
        <v>0</v>
      </c>
      <c r="G4353" s="3">
        <v>-24427668.440000001</v>
      </c>
    </row>
    <row r="4354" spans="1:7" x14ac:dyDescent="0.2">
      <c r="A4354" s="3" t="s">
        <v>1040</v>
      </c>
      <c r="B4354" s="4">
        <v>45199</v>
      </c>
      <c r="C4354" s="3" t="s">
        <v>1148</v>
      </c>
      <c r="D4354" s="3" t="s">
        <v>1393</v>
      </c>
      <c r="E4354" s="3" t="s">
        <v>1394</v>
      </c>
      <c r="F4354" s="3">
        <v>0</v>
      </c>
      <c r="G4354" s="3">
        <v>29600</v>
      </c>
    </row>
    <row r="4355" spans="1:7" x14ac:dyDescent="0.2">
      <c r="A4355" s="3" t="s">
        <v>1040</v>
      </c>
      <c r="B4355" s="4">
        <v>45199</v>
      </c>
      <c r="C4355" s="3" t="s">
        <v>1148</v>
      </c>
      <c r="D4355" s="3" t="s">
        <v>1395</v>
      </c>
      <c r="E4355" s="3" t="s">
        <v>1396</v>
      </c>
      <c r="F4355" s="3">
        <v>1629402.74</v>
      </c>
      <c r="G4355" s="3">
        <v>-8909888.3399999999</v>
      </c>
    </row>
    <row r="4356" spans="1:7" x14ac:dyDescent="0.2">
      <c r="A4356" s="3" t="s">
        <v>1037</v>
      </c>
      <c r="B4356" s="4">
        <v>45199</v>
      </c>
      <c r="C4356" s="3" t="s">
        <v>1148</v>
      </c>
      <c r="D4356" s="3" t="s">
        <v>1395</v>
      </c>
      <c r="E4356" s="3" t="s">
        <v>1396</v>
      </c>
      <c r="F4356" s="3">
        <v>5661.98</v>
      </c>
      <c r="G4356" s="3">
        <v>361268.59</v>
      </c>
    </row>
    <row r="4357" spans="1:7" x14ac:dyDescent="0.2">
      <c r="A4357" s="3" t="s">
        <v>1040</v>
      </c>
      <c r="B4357" s="4">
        <v>45199</v>
      </c>
      <c r="C4357" s="3" t="s">
        <v>1148</v>
      </c>
      <c r="D4357" s="3" t="s">
        <v>1693</v>
      </c>
      <c r="E4357" s="3" t="s">
        <v>1694</v>
      </c>
      <c r="F4357" s="3">
        <v>-2314.2800000000002</v>
      </c>
      <c r="G4357" s="3">
        <v>-2314.2800000000002</v>
      </c>
    </row>
    <row r="4358" spans="1:7" x14ac:dyDescent="0.2">
      <c r="A4358" s="3" t="s">
        <v>1037</v>
      </c>
      <c r="B4358" s="4">
        <v>45199</v>
      </c>
      <c r="C4358" s="3" t="s">
        <v>1148</v>
      </c>
      <c r="D4358" s="3" t="s">
        <v>1155</v>
      </c>
      <c r="E4358" s="3" t="s">
        <v>1156</v>
      </c>
      <c r="F4358" s="3">
        <v>-965962.74</v>
      </c>
      <c r="G4358" s="3">
        <v>836600.07</v>
      </c>
    </row>
    <row r="4359" spans="1:7" x14ac:dyDescent="0.2">
      <c r="A4359" s="3" t="s">
        <v>1040</v>
      </c>
      <c r="B4359" s="4">
        <v>45199</v>
      </c>
      <c r="C4359" s="3" t="s">
        <v>1148</v>
      </c>
      <c r="D4359" s="3" t="s">
        <v>1155</v>
      </c>
      <c r="E4359" s="3" t="s">
        <v>1401</v>
      </c>
      <c r="F4359" s="3">
        <v>-356228.98</v>
      </c>
      <c r="G4359" s="3">
        <v>388313.23</v>
      </c>
    </row>
    <row r="4360" spans="1:7" x14ac:dyDescent="0.2">
      <c r="A4360" s="3" t="s">
        <v>1040</v>
      </c>
      <c r="B4360" s="4">
        <v>45199</v>
      </c>
      <c r="C4360" s="3" t="s">
        <v>1148</v>
      </c>
      <c r="D4360" s="3" t="s">
        <v>1157</v>
      </c>
      <c r="E4360" s="3" t="s">
        <v>1402</v>
      </c>
      <c r="F4360" s="3">
        <v>0</v>
      </c>
      <c r="G4360" s="3">
        <v>-1188</v>
      </c>
    </row>
    <row r="4361" spans="1:7" x14ac:dyDescent="0.2">
      <c r="A4361" s="3" t="s">
        <v>1040</v>
      </c>
      <c r="B4361" s="4">
        <v>45199</v>
      </c>
      <c r="C4361" s="3" t="s">
        <v>1148</v>
      </c>
      <c r="D4361" s="3" t="s">
        <v>1403</v>
      </c>
      <c r="E4361" s="3" t="s">
        <v>1404</v>
      </c>
      <c r="F4361" s="3">
        <v>4</v>
      </c>
      <c r="G4361" s="3">
        <v>567.41</v>
      </c>
    </row>
    <row r="4362" spans="1:7" x14ac:dyDescent="0.2">
      <c r="A4362" s="3" t="s">
        <v>1037</v>
      </c>
      <c r="B4362" s="4">
        <v>45199</v>
      </c>
      <c r="C4362" s="3" t="s">
        <v>1148</v>
      </c>
      <c r="D4362" s="3" t="s">
        <v>1403</v>
      </c>
      <c r="E4362" s="3" t="s">
        <v>1402</v>
      </c>
      <c r="F4362" s="3">
        <v>0</v>
      </c>
      <c r="G4362" s="3">
        <v>8620</v>
      </c>
    </row>
    <row r="4363" spans="1:7" x14ac:dyDescent="0.2">
      <c r="A4363" s="3" t="s">
        <v>1037</v>
      </c>
      <c r="B4363" s="4">
        <v>45199</v>
      </c>
      <c r="C4363" s="3" t="s">
        <v>1148</v>
      </c>
      <c r="D4363" s="3" t="s">
        <v>1211</v>
      </c>
      <c r="E4363" s="3" t="s">
        <v>1212</v>
      </c>
      <c r="F4363" s="3">
        <v>0</v>
      </c>
      <c r="G4363" s="3">
        <v>848.44</v>
      </c>
    </row>
    <row r="4364" spans="1:7" x14ac:dyDescent="0.2">
      <c r="A4364" s="3" t="s">
        <v>1037</v>
      </c>
      <c r="B4364" s="4">
        <v>45199</v>
      </c>
      <c r="C4364" s="3" t="s">
        <v>1148</v>
      </c>
      <c r="D4364" s="3" t="s">
        <v>1213</v>
      </c>
      <c r="E4364" s="3" t="s">
        <v>1214</v>
      </c>
      <c r="F4364" s="3">
        <v>13963529.43</v>
      </c>
      <c r="G4364" s="3">
        <v>47558692.450000003</v>
      </c>
    </row>
    <row r="4365" spans="1:7" x14ac:dyDescent="0.2">
      <c r="A4365" s="3" t="s">
        <v>1037</v>
      </c>
      <c r="B4365" s="4">
        <v>45199</v>
      </c>
      <c r="C4365" s="3" t="s">
        <v>1148</v>
      </c>
      <c r="D4365" s="3" t="s">
        <v>1695</v>
      </c>
      <c r="E4365" s="3" t="s">
        <v>1696</v>
      </c>
      <c r="F4365" s="3">
        <v>500</v>
      </c>
      <c r="G4365" s="3">
        <v>500</v>
      </c>
    </row>
    <row r="4366" spans="1:7" x14ac:dyDescent="0.2">
      <c r="A4366" s="3" t="s">
        <v>1040</v>
      </c>
      <c r="B4366" s="4">
        <v>45199</v>
      </c>
      <c r="C4366" s="3" t="s">
        <v>1143</v>
      </c>
      <c r="D4366" s="3" t="s">
        <v>1405</v>
      </c>
      <c r="E4366" s="3" t="s">
        <v>1406</v>
      </c>
      <c r="F4366" s="3">
        <v>-0.65</v>
      </c>
      <c r="G4366" s="3">
        <v>-29.67</v>
      </c>
    </row>
    <row r="4367" spans="1:7" x14ac:dyDescent="0.2">
      <c r="A4367" s="3" t="s">
        <v>1037</v>
      </c>
      <c r="B4367" s="4">
        <v>45199</v>
      </c>
      <c r="C4367" s="3" t="s">
        <v>1143</v>
      </c>
      <c r="D4367" s="3" t="s">
        <v>1405</v>
      </c>
      <c r="E4367" s="3" t="s">
        <v>1406</v>
      </c>
      <c r="F4367" s="3">
        <v>0</v>
      </c>
      <c r="G4367" s="3">
        <v>0.13</v>
      </c>
    </row>
    <row r="4368" spans="1:7" x14ac:dyDescent="0.2">
      <c r="A4368" s="3" t="s">
        <v>1042</v>
      </c>
      <c r="B4368" s="4">
        <v>45199</v>
      </c>
      <c r="C4368" s="3" t="s">
        <v>1143</v>
      </c>
      <c r="D4368" s="3" t="s">
        <v>1405</v>
      </c>
      <c r="E4368" s="3" t="s">
        <v>1406</v>
      </c>
      <c r="F4368" s="3">
        <v>-0.06</v>
      </c>
      <c r="G4368" s="3">
        <v>-0.06</v>
      </c>
    </row>
    <row r="4369" spans="1:7" x14ac:dyDescent="0.2">
      <c r="A4369" s="3" t="s">
        <v>1040</v>
      </c>
      <c r="B4369" s="4">
        <v>45199</v>
      </c>
      <c r="C4369" s="3" t="s">
        <v>1143</v>
      </c>
      <c r="D4369" s="3" t="s">
        <v>1159</v>
      </c>
      <c r="E4369" s="3" t="s">
        <v>1160</v>
      </c>
      <c r="F4369" s="3">
        <v>-893800.79</v>
      </c>
      <c r="G4369" s="3">
        <v>-1615893.59</v>
      </c>
    </row>
    <row r="4370" spans="1:7" x14ac:dyDescent="0.2">
      <c r="A4370" s="3" t="s">
        <v>1037</v>
      </c>
      <c r="B4370" s="4">
        <v>45199</v>
      </c>
      <c r="C4370" s="3" t="s">
        <v>1143</v>
      </c>
      <c r="D4370" s="3" t="s">
        <v>1159</v>
      </c>
      <c r="E4370" s="3" t="s">
        <v>1160</v>
      </c>
      <c r="F4370" s="3">
        <v>-10833411.199999999</v>
      </c>
      <c r="G4370" s="3">
        <v>-156661116.37</v>
      </c>
    </row>
    <row r="4371" spans="1:7" x14ac:dyDescent="0.2">
      <c r="A4371" s="3" t="s">
        <v>1042</v>
      </c>
      <c r="B4371" s="4">
        <v>45199</v>
      </c>
      <c r="C4371" s="3" t="s">
        <v>1143</v>
      </c>
      <c r="D4371" s="3" t="s">
        <v>1159</v>
      </c>
      <c r="E4371" s="3" t="s">
        <v>1160</v>
      </c>
      <c r="F4371" s="3">
        <v>-2530321.73</v>
      </c>
      <c r="G4371" s="3">
        <v>6564113.8600000003</v>
      </c>
    </row>
    <row r="4372" spans="1:7" x14ac:dyDescent="0.2">
      <c r="A4372" s="3" t="s">
        <v>1040</v>
      </c>
      <c r="B4372" s="4">
        <v>45199</v>
      </c>
      <c r="C4372" s="3" t="s">
        <v>1143</v>
      </c>
      <c r="D4372" s="3" t="s">
        <v>1456</v>
      </c>
      <c r="E4372" s="3" t="s">
        <v>1457</v>
      </c>
      <c r="F4372" s="3">
        <v>0</v>
      </c>
      <c r="G4372" s="3">
        <v>1309</v>
      </c>
    </row>
    <row r="4373" spans="1:7" x14ac:dyDescent="0.2">
      <c r="A4373" s="3" t="s">
        <v>1040</v>
      </c>
      <c r="B4373" s="4">
        <v>45199</v>
      </c>
      <c r="C4373" s="3" t="s">
        <v>1143</v>
      </c>
      <c r="D4373" s="3" t="s">
        <v>1407</v>
      </c>
      <c r="E4373" s="3" t="s">
        <v>1408</v>
      </c>
      <c r="F4373" s="3">
        <v>-0.01</v>
      </c>
      <c r="G4373" s="3">
        <v>-0.02</v>
      </c>
    </row>
    <row r="4374" spans="1:7" x14ac:dyDescent="0.2">
      <c r="A4374" s="3" t="s">
        <v>1040</v>
      </c>
      <c r="B4374" s="4">
        <v>45199</v>
      </c>
      <c r="C4374" s="3" t="s">
        <v>1143</v>
      </c>
      <c r="D4374" s="3" t="s">
        <v>1409</v>
      </c>
      <c r="E4374" s="3" t="s">
        <v>1410</v>
      </c>
      <c r="F4374" s="3">
        <v>-27.46</v>
      </c>
      <c r="G4374" s="3">
        <v>-90980.12</v>
      </c>
    </row>
    <row r="4375" spans="1:7" x14ac:dyDescent="0.2">
      <c r="A4375" s="3" t="s">
        <v>1040</v>
      </c>
      <c r="B4375" s="4">
        <v>45199</v>
      </c>
      <c r="C4375" s="3" t="s">
        <v>1143</v>
      </c>
      <c r="D4375" s="3" t="s">
        <v>1432</v>
      </c>
      <c r="E4375" s="3" t="s">
        <v>1433</v>
      </c>
      <c r="F4375" s="3">
        <v>0</v>
      </c>
      <c r="G4375" s="3">
        <v>-49413.95</v>
      </c>
    </row>
    <row r="4376" spans="1:7" x14ac:dyDescent="0.2">
      <c r="A4376" s="3" t="s">
        <v>1040</v>
      </c>
      <c r="B4376" s="4">
        <v>45199</v>
      </c>
      <c r="C4376" s="3" t="s">
        <v>1143</v>
      </c>
      <c r="D4376" s="3" t="s">
        <v>1697</v>
      </c>
      <c r="E4376" s="3" t="s">
        <v>1698</v>
      </c>
      <c r="F4376" s="3">
        <v>130000</v>
      </c>
      <c r="G4376" s="3">
        <v>130000</v>
      </c>
    </row>
    <row r="4377" spans="1:7" x14ac:dyDescent="0.2">
      <c r="A4377" s="3" t="s">
        <v>1040</v>
      </c>
      <c r="B4377" s="4">
        <v>45199</v>
      </c>
      <c r="C4377" s="3" t="s">
        <v>1143</v>
      </c>
      <c r="D4377" s="3" t="s">
        <v>1161</v>
      </c>
      <c r="E4377" s="3" t="s">
        <v>1411</v>
      </c>
      <c r="F4377" s="3">
        <v>-123153.66</v>
      </c>
      <c r="G4377" s="3">
        <v>-72369.440000000002</v>
      </c>
    </row>
    <row r="4378" spans="1:7" x14ac:dyDescent="0.2">
      <c r="A4378" s="3" t="s">
        <v>1037</v>
      </c>
      <c r="B4378" s="4">
        <v>45199</v>
      </c>
      <c r="C4378" s="3" t="s">
        <v>1143</v>
      </c>
      <c r="D4378" s="3" t="s">
        <v>1161</v>
      </c>
      <c r="E4378" s="3" t="s">
        <v>1162</v>
      </c>
      <c r="F4378" s="3">
        <v>750509.34</v>
      </c>
      <c r="G4378" s="3">
        <v>-3196500.55</v>
      </c>
    </row>
    <row r="4379" spans="1:7" x14ac:dyDescent="0.2">
      <c r="A4379" s="3" t="s">
        <v>1042</v>
      </c>
      <c r="B4379" s="4">
        <v>45199</v>
      </c>
      <c r="C4379" s="3" t="s">
        <v>1143</v>
      </c>
      <c r="D4379" s="3" t="s">
        <v>1161</v>
      </c>
      <c r="E4379" s="3" t="s">
        <v>1162</v>
      </c>
      <c r="F4379" s="3">
        <v>-938462.91</v>
      </c>
      <c r="G4379" s="3">
        <v>3516512.96</v>
      </c>
    </row>
    <row r="4380" spans="1:7" x14ac:dyDescent="0.2">
      <c r="A4380" s="3" t="s">
        <v>1040</v>
      </c>
      <c r="B4380" s="4">
        <v>45199</v>
      </c>
      <c r="C4380" s="3" t="s">
        <v>1143</v>
      </c>
      <c r="D4380" s="3" t="s">
        <v>1699</v>
      </c>
      <c r="E4380" s="3" t="s">
        <v>1700</v>
      </c>
      <c r="F4380" s="3">
        <v>-1869.8</v>
      </c>
      <c r="G4380" s="3">
        <v>-1869.8</v>
      </c>
    </row>
    <row r="4381" spans="1:7" x14ac:dyDescent="0.2">
      <c r="A4381" s="3" t="s">
        <v>1037</v>
      </c>
      <c r="B4381" s="4">
        <v>45199</v>
      </c>
      <c r="C4381" s="3" t="s">
        <v>1143</v>
      </c>
      <c r="D4381" s="3" t="s">
        <v>1625</v>
      </c>
      <c r="E4381" s="3" t="s">
        <v>1626</v>
      </c>
      <c r="F4381" s="3">
        <v>0</v>
      </c>
      <c r="G4381" s="3">
        <v>59039.93</v>
      </c>
    </row>
    <row r="4382" spans="1:7" x14ac:dyDescent="0.2">
      <c r="A4382" s="3" t="s">
        <v>1042</v>
      </c>
      <c r="B4382" s="4">
        <v>45199</v>
      </c>
      <c r="C4382" s="3" t="s">
        <v>1143</v>
      </c>
      <c r="D4382" s="3" t="s">
        <v>1685</v>
      </c>
      <c r="E4382" s="3" t="s">
        <v>1686</v>
      </c>
      <c r="F4382" s="3">
        <v>0</v>
      </c>
      <c r="G4382" s="3">
        <v>-0.4</v>
      </c>
    </row>
    <row r="4383" spans="1:7" x14ac:dyDescent="0.2">
      <c r="A4383" s="3" t="s">
        <v>1040</v>
      </c>
      <c r="B4383" s="4">
        <v>45199</v>
      </c>
      <c r="C4383" s="3" t="s">
        <v>1143</v>
      </c>
      <c r="D4383" s="3" t="s">
        <v>1412</v>
      </c>
      <c r="E4383" s="3" t="s">
        <v>1413</v>
      </c>
      <c r="F4383" s="3">
        <v>0</v>
      </c>
      <c r="G4383" s="3">
        <v>1869.8</v>
      </c>
    </row>
    <row r="4384" spans="1:7" x14ac:dyDescent="0.2">
      <c r="A4384" s="3" t="s">
        <v>1040</v>
      </c>
      <c r="B4384" s="4">
        <v>45199</v>
      </c>
      <c r="C4384" s="3" t="s">
        <v>1143</v>
      </c>
      <c r="D4384" s="3" t="s">
        <v>1414</v>
      </c>
      <c r="E4384" s="3" t="s">
        <v>1415</v>
      </c>
      <c r="F4384" s="3">
        <v>0</v>
      </c>
      <c r="G4384" s="3">
        <v>-254.99</v>
      </c>
    </row>
    <row r="4385" spans="1:7" x14ac:dyDescent="0.2">
      <c r="A4385" s="3" t="s">
        <v>1037</v>
      </c>
      <c r="B4385" s="4">
        <v>45230</v>
      </c>
      <c r="C4385" s="3" t="s">
        <v>1178</v>
      </c>
      <c r="D4385" s="3" t="s">
        <v>1520</v>
      </c>
      <c r="E4385" s="3" t="s">
        <v>1521</v>
      </c>
      <c r="F4385" s="3">
        <v>-1243391.3</v>
      </c>
      <c r="G4385" s="3">
        <v>-28096347.829999998</v>
      </c>
    </row>
    <row r="4386" spans="1:7" x14ac:dyDescent="0.2">
      <c r="A4386" s="3" t="s">
        <v>1042</v>
      </c>
      <c r="B4386" s="4">
        <v>45230</v>
      </c>
      <c r="C4386" s="3" t="s">
        <v>1178</v>
      </c>
      <c r="D4386" s="3" t="s">
        <v>1520</v>
      </c>
      <c r="E4386" s="3" t="s">
        <v>1668</v>
      </c>
      <c r="F4386" s="3">
        <v>0</v>
      </c>
      <c r="G4386" s="3">
        <v>-19833565.239999998</v>
      </c>
    </row>
    <row r="4387" spans="1:7" x14ac:dyDescent="0.2">
      <c r="A4387" s="3" t="s">
        <v>1037</v>
      </c>
      <c r="B4387" s="4">
        <v>45230</v>
      </c>
      <c r="C4387" s="3" t="s">
        <v>1178</v>
      </c>
      <c r="D4387" s="3" t="s">
        <v>1522</v>
      </c>
      <c r="E4387" s="3" t="s">
        <v>1523</v>
      </c>
      <c r="F4387" s="3">
        <v>0</v>
      </c>
      <c r="G4387" s="3">
        <v>-102388.85</v>
      </c>
    </row>
    <row r="4388" spans="1:7" x14ac:dyDescent="0.2">
      <c r="A4388" s="3" t="s">
        <v>1042</v>
      </c>
      <c r="B4388" s="4">
        <v>45230</v>
      </c>
      <c r="C4388" s="3" t="s">
        <v>1178</v>
      </c>
      <c r="D4388" s="3" t="s">
        <v>1522</v>
      </c>
      <c r="E4388" s="3" t="s">
        <v>1669</v>
      </c>
      <c r="F4388" s="3">
        <v>0</v>
      </c>
      <c r="G4388" s="3">
        <v>-78825.8</v>
      </c>
    </row>
    <row r="4389" spans="1:7" x14ac:dyDescent="0.2">
      <c r="A4389" s="3" t="s">
        <v>1040</v>
      </c>
      <c r="B4389" s="4">
        <v>45230</v>
      </c>
      <c r="C4389" s="3" t="s">
        <v>1178</v>
      </c>
      <c r="D4389" s="3" t="s">
        <v>1416</v>
      </c>
      <c r="E4389" s="3" t="s">
        <v>1417</v>
      </c>
      <c r="F4389" s="3">
        <v>-6737030.6699999999</v>
      </c>
      <c r="G4389" s="3">
        <v>-35137237.140000001</v>
      </c>
    </row>
    <row r="4390" spans="1:7" x14ac:dyDescent="0.2">
      <c r="A4390" s="3" t="s">
        <v>1040</v>
      </c>
      <c r="B4390" s="4">
        <v>45230</v>
      </c>
      <c r="C4390" s="3" t="s">
        <v>1178</v>
      </c>
      <c r="D4390" s="3" t="s">
        <v>1241</v>
      </c>
      <c r="E4390" s="3" t="s">
        <v>1242</v>
      </c>
      <c r="F4390" s="3">
        <v>0</v>
      </c>
      <c r="G4390" s="3">
        <v>3490.94</v>
      </c>
    </row>
    <row r="4391" spans="1:7" x14ac:dyDescent="0.2">
      <c r="A4391" s="3" t="s">
        <v>1037</v>
      </c>
      <c r="B4391" s="4">
        <v>45230</v>
      </c>
      <c r="C4391" s="3" t="s">
        <v>1178</v>
      </c>
      <c r="D4391" s="3" t="s">
        <v>1653</v>
      </c>
      <c r="E4391" s="3" t="s">
        <v>1654</v>
      </c>
      <c r="F4391" s="3">
        <v>-32138.13</v>
      </c>
      <c r="G4391" s="3">
        <v>-114630.07</v>
      </c>
    </row>
    <row r="4392" spans="1:7" x14ac:dyDescent="0.2">
      <c r="A4392" s="3" t="s">
        <v>1042</v>
      </c>
      <c r="B4392" s="4">
        <v>45230</v>
      </c>
      <c r="C4392" s="3" t="s">
        <v>1178</v>
      </c>
      <c r="D4392" s="3" t="s">
        <v>1653</v>
      </c>
      <c r="E4392" s="3" t="s">
        <v>1654</v>
      </c>
      <c r="F4392" s="3">
        <v>-13883</v>
      </c>
      <c r="G4392" s="3">
        <v>-13883</v>
      </c>
    </row>
    <row r="4393" spans="1:7" x14ac:dyDescent="0.2">
      <c r="A4393" s="3" t="s">
        <v>1037</v>
      </c>
      <c r="B4393" s="4">
        <v>45230</v>
      </c>
      <c r="C4393" s="3" t="s">
        <v>1136</v>
      </c>
      <c r="D4393" s="3" t="s">
        <v>1655</v>
      </c>
      <c r="E4393" s="3" t="s">
        <v>1656</v>
      </c>
      <c r="F4393" s="3">
        <v>0</v>
      </c>
      <c r="G4393" s="3">
        <v>45300.43</v>
      </c>
    </row>
    <row r="4394" spans="1:7" x14ac:dyDescent="0.2">
      <c r="A4394" s="3" t="s">
        <v>1042</v>
      </c>
      <c r="B4394" s="4">
        <v>45230</v>
      </c>
      <c r="C4394" s="3" t="s">
        <v>1136</v>
      </c>
      <c r="D4394" s="3" t="s">
        <v>1482</v>
      </c>
      <c r="E4394" s="3" t="s">
        <v>1644</v>
      </c>
      <c r="F4394" s="3">
        <v>0</v>
      </c>
      <c r="G4394" s="3">
        <v>237142.94</v>
      </c>
    </row>
    <row r="4395" spans="1:7" x14ac:dyDescent="0.2">
      <c r="A4395" s="3" t="s">
        <v>1037</v>
      </c>
      <c r="B4395" s="4">
        <v>45230</v>
      </c>
      <c r="C4395" s="3" t="s">
        <v>1136</v>
      </c>
      <c r="D4395" s="3" t="s">
        <v>1499</v>
      </c>
      <c r="E4395" s="3" t="s">
        <v>1500</v>
      </c>
      <c r="F4395" s="3">
        <v>36756.85</v>
      </c>
      <c r="G4395" s="3">
        <v>685713.49</v>
      </c>
    </row>
    <row r="4396" spans="1:7" x14ac:dyDescent="0.2">
      <c r="A4396" s="3" t="s">
        <v>1042</v>
      </c>
      <c r="B4396" s="4">
        <v>45230</v>
      </c>
      <c r="C4396" s="3" t="s">
        <v>1136</v>
      </c>
      <c r="D4396" s="3" t="s">
        <v>1499</v>
      </c>
      <c r="E4396" s="3" t="s">
        <v>1500</v>
      </c>
      <c r="F4396" s="3">
        <v>0</v>
      </c>
      <c r="G4396" s="3">
        <v>451248.55</v>
      </c>
    </row>
    <row r="4397" spans="1:7" x14ac:dyDescent="0.2">
      <c r="A4397" s="3" t="s">
        <v>1042</v>
      </c>
      <c r="B4397" s="4">
        <v>45230</v>
      </c>
      <c r="C4397" s="3" t="s">
        <v>1136</v>
      </c>
      <c r="D4397" s="3" t="s">
        <v>1606</v>
      </c>
      <c r="E4397" s="3" t="s">
        <v>1645</v>
      </c>
      <c r="F4397" s="3">
        <v>0</v>
      </c>
      <c r="G4397" s="3">
        <v>61556.94</v>
      </c>
    </row>
    <row r="4398" spans="1:7" x14ac:dyDescent="0.2">
      <c r="A4398" s="3" t="s">
        <v>1037</v>
      </c>
      <c r="B4398" s="4">
        <v>45230</v>
      </c>
      <c r="C4398" s="3" t="s">
        <v>1136</v>
      </c>
      <c r="D4398" s="3" t="s">
        <v>1606</v>
      </c>
      <c r="E4398" s="3" t="s">
        <v>1607</v>
      </c>
      <c r="F4398" s="3">
        <v>10540</v>
      </c>
      <c r="G4398" s="3">
        <v>10540</v>
      </c>
    </row>
    <row r="4399" spans="1:7" x14ac:dyDescent="0.2">
      <c r="A4399" s="3" t="s">
        <v>1037</v>
      </c>
      <c r="B4399" s="4">
        <v>45230</v>
      </c>
      <c r="C4399" s="3" t="s">
        <v>1136</v>
      </c>
      <c r="D4399" s="3" t="s">
        <v>1508</v>
      </c>
      <c r="E4399" s="3" t="s">
        <v>1509</v>
      </c>
      <c r="F4399" s="3">
        <v>19519.47</v>
      </c>
      <c r="G4399" s="3">
        <v>44864.59</v>
      </c>
    </row>
    <row r="4400" spans="1:7" x14ac:dyDescent="0.2">
      <c r="A4400" s="3" t="s">
        <v>1037</v>
      </c>
      <c r="B4400" s="4">
        <v>45230</v>
      </c>
      <c r="C4400" s="3" t="s">
        <v>1136</v>
      </c>
      <c r="D4400" s="3" t="s">
        <v>1524</v>
      </c>
      <c r="E4400" s="3" t="s">
        <v>1525</v>
      </c>
      <c r="F4400" s="3">
        <v>0</v>
      </c>
      <c r="G4400" s="3">
        <v>381069.48</v>
      </c>
    </row>
    <row r="4401" spans="1:7" x14ac:dyDescent="0.2">
      <c r="A4401" s="3" t="s">
        <v>1037</v>
      </c>
      <c r="B4401" s="4">
        <v>45230</v>
      </c>
      <c r="C4401" s="3" t="s">
        <v>1136</v>
      </c>
      <c r="D4401" s="3" t="s">
        <v>1526</v>
      </c>
      <c r="E4401" s="3" t="s">
        <v>1527</v>
      </c>
      <c r="F4401" s="3">
        <v>62169.57</v>
      </c>
      <c r="G4401" s="3">
        <v>1405686.97</v>
      </c>
    </row>
    <row r="4402" spans="1:7" x14ac:dyDescent="0.2">
      <c r="A4402" s="3" t="s">
        <v>1042</v>
      </c>
      <c r="B4402" s="4">
        <v>45230</v>
      </c>
      <c r="C4402" s="3" t="s">
        <v>1136</v>
      </c>
      <c r="D4402" s="3" t="s">
        <v>1526</v>
      </c>
      <c r="E4402" s="3" t="s">
        <v>1670</v>
      </c>
      <c r="F4402" s="3">
        <v>0</v>
      </c>
      <c r="G4402" s="3">
        <v>993852.14</v>
      </c>
    </row>
    <row r="4403" spans="1:7" x14ac:dyDescent="0.2">
      <c r="A4403" s="3" t="s">
        <v>1037</v>
      </c>
      <c r="B4403" s="4">
        <v>45230</v>
      </c>
      <c r="C4403" s="3" t="s">
        <v>1136</v>
      </c>
      <c r="D4403" s="3" t="s">
        <v>1608</v>
      </c>
      <c r="E4403" s="3" t="s">
        <v>1609</v>
      </c>
      <c r="F4403" s="3">
        <v>0</v>
      </c>
      <c r="G4403" s="3">
        <v>1005.47</v>
      </c>
    </row>
    <row r="4404" spans="1:7" x14ac:dyDescent="0.2">
      <c r="A4404" s="3" t="s">
        <v>1042</v>
      </c>
      <c r="B4404" s="4">
        <v>45230</v>
      </c>
      <c r="C4404" s="3" t="s">
        <v>1136</v>
      </c>
      <c r="D4404" s="3" t="s">
        <v>1608</v>
      </c>
      <c r="E4404" s="3" t="s">
        <v>1657</v>
      </c>
      <c r="F4404" s="3">
        <v>0</v>
      </c>
      <c r="G4404" s="3">
        <v>6212.85</v>
      </c>
    </row>
    <row r="4405" spans="1:7" x14ac:dyDescent="0.2">
      <c r="A4405" s="3" t="s">
        <v>1037</v>
      </c>
      <c r="B4405" s="4">
        <v>45230</v>
      </c>
      <c r="C4405" s="3" t="s">
        <v>1136</v>
      </c>
      <c r="D4405" s="3" t="s">
        <v>1627</v>
      </c>
      <c r="E4405" s="3" t="s">
        <v>1628</v>
      </c>
      <c r="F4405" s="3">
        <v>0</v>
      </c>
      <c r="G4405" s="3">
        <v>250</v>
      </c>
    </row>
    <row r="4406" spans="1:7" x14ac:dyDescent="0.2">
      <c r="A4406" s="3" t="s">
        <v>1042</v>
      </c>
      <c r="B4406" s="4">
        <v>45230</v>
      </c>
      <c r="C4406" s="3" t="s">
        <v>1136</v>
      </c>
      <c r="D4406" s="3" t="s">
        <v>1627</v>
      </c>
      <c r="E4406" s="3" t="s">
        <v>1628</v>
      </c>
      <c r="F4406" s="3">
        <v>86.96</v>
      </c>
      <c r="G4406" s="3">
        <v>186.96</v>
      </c>
    </row>
    <row r="4407" spans="1:7" x14ac:dyDescent="0.2">
      <c r="A4407" s="3" t="s">
        <v>1037</v>
      </c>
      <c r="B4407" s="4">
        <v>45230</v>
      </c>
      <c r="C4407" s="3" t="s">
        <v>1136</v>
      </c>
      <c r="D4407" s="3" t="s">
        <v>1646</v>
      </c>
      <c r="E4407" s="3" t="s">
        <v>1647</v>
      </c>
      <c r="F4407" s="3">
        <v>0</v>
      </c>
      <c r="G4407" s="3">
        <v>31600</v>
      </c>
    </row>
    <row r="4408" spans="1:7" x14ac:dyDescent="0.2">
      <c r="A4408" s="3" t="s">
        <v>1040</v>
      </c>
      <c r="B4408" s="4">
        <v>45230</v>
      </c>
      <c r="C4408" s="3" t="s">
        <v>1136</v>
      </c>
      <c r="D4408" s="3" t="s">
        <v>1629</v>
      </c>
      <c r="E4408" s="3" t="s">
        <v>1630</v>
      </c>
      <c r="F4408" s="3">
        <v>0</v>
      </c>
      <c r="G4408" s="3">
        <v>286.95999999999998</v>
      </c>
    </row>
    <row r="4409" spans="1:7" x14ac:dyDescent="0.2">
      <c r="A4409" s="3" t="s">
        <v>1040</v>
      </c>
      <c r="B4409" s="4">
        <v>45230</v>
      </c>
      <c r="C4409" s="3" t="s">
        <v>1136</v>
      </c>
      <c r="D4409" s="3" t="s">
        <v>1648</v>
      </c>
      <c r="E4409" s="3" t="s">
        <v>1649</v>
      </c>
      <c r="F4409" s="3">
        <v>0</v>
      </c>
      <c r="G4409" s="3">
        <v>86.96</v>
      </c>
    </row>
    <row r="4410" spans="1:7" x14ac:dyDescent="0.2">
      <c r="A4410" s="3" t="s">
        <v>1040</v>
      </c>
      <c r="B4410" s="4">
        <v>45230</v>
      </c>
      <c r="C4410" s="3" t="s">
        <v>1136</v>
      </c>
      <c r="D4410" s="3" t="s">
        <v>1637</v>
      </c>
      <c r="E4410" s="3" t="s">
        <v>1638</v>
      </c>
      <c r="F4410" s="3">
        <v>0</v>
      </c>
      <c r="G4410" s="3">
        <v>30620.97</v>
      </c>
    </row>
    <row r="4411" spans="1:7" x14ac:dyDescent="0.2">
      <c r="A4411" s="3" t="s">
        <v>1040</v>
      </c>
      <c r="B4411" s="4">
        <v>45230</v>
      </c>
      <c r="C4411" s="3" t="s">
        <v>1136</v>
      </c>
      <c r="D4411" s="3" t="s">
        <v>1671</v>
      </c>
      <c r="E4411" s="3" t="s">
        <v>1672</v>
      </c>
      <c r="F4411" s="3">
        <v>0</v>
      </c>
      <c r="G4411" s="3">
        <v>10516.44</v>
      </c>
    </row>
    <row r="4412" spans="1:7" x14ac:dyDescent="0.2">
      <c r="A4412" s="3" t="s">
        <v>1040</v>
      </c>
      <c r="B4412" s="4">
        <v>45230</v>
      </c>
      <c r="C4412" s="3" t="s">
        <v>1136</v>
      </c>
      <c r="D4412" s="3" t="s">
        <v>1650</v>
      </c>
      <c r="E4412" s="3" t="s">
        <v>1651</v>
      </c>
      <c r="F4412" s="3">
        <v>16000</v>
      </c>
      <c r="G4412" s="3">
        <v>73620.91</v>
      </c>
    </row>
    <row r="4413" spans="1:7" x14ac:dyDescent="0.2">
      <c r="A4413" s="3" t="s">
        <v>1040</v>
      </c>
      <c r="B4413" s="4">
        <v>45230</v>
      </c>
      <c r="C4413" s="3" t="s">
        <v>1136</v>
      </c>
      <c r="D4413" s="3" t="s">
        <v>1249</v>
      </c>
      <c r="E4413" s="3" t="s">
        <v>1250</v>
      </c>
      <c r="F4413" s="3">
        <v>21190.94</v>
      </c>
      <c r="G4413" s="3">
        <v>281666.34000000003</v>
      </c>
    </row>
    <row r="4414" spans="1:7" x14ac:dyDescent="0.2">
      <c r="A4414" s="3" t="s">
        <v>1040</v>
      </c>
      <c r="B4414" s="4">
        <v>45230</v>
      </c>
      <c r="C4414" s="3" t="s">
        <v>1136</v>
      </c>
      <c r="D4414" s="3" t="s">
        <v>1251</v>
      </c>
      <c r="E4414" s="3" t="s">
        <v>1252</v>
      </c>
      <c r="F4414" s="3">
        <v>7918.34</v>
      </c>
      <c r="G4414" s="3">
        <v>157897.57999999999</v>
      </c>
    </row>
    <row r="4415" spans="1:7" x14ac:dyDescent="0.2">
      <c r="A4415" s="3" t="s">
        <v>1040</v>
      </c>
      <c r="B4415" s="4">
        <v>45230</v>
      </c>
      <c r="C4415" s="3" t="s">
        <v>1136</v>
      </c>
      <c r="D4415" s="3" t="s">
        <v>1253</v>
      </c>
      <c r="E4415" s="3" t="s">
        <v>1254</v>
      </c>
      <c r="F4415" s="3">
        <v>0</v>
      </c>
      <c r="G4415" s="3">
        <v>19969.43</v>
      </c>
    </row>
    <row r="4416" spans="1:7" x14ac:dyDescent="0.2">
      <c r="A4416" s="3" t="s">
        <v>1040</v>
      </c>
      <c r="B4416" s="4">
        <v>45230</v>
      </c>
      <c r="C4416" s="3" t="s">
        <v>1136</v>
      </c>
      <c r="D4416" s="3" t="s">
        <v>1673</v>
      </c>
      <c r="E4416" s="3" t="s">
        <v>1674</v>
      </c>
      <c r="F4416" s="3">
        <v>0</v>
      </c>
      <c r="G4416" s="3">
        <v>26340.75</v>
      </c>
    </row>
    <row r="4417" spans="1:7" x14ac:dyDescent="0.2">
      <c r="A4417" s="3" t="s">
        <v>1040</v>
      </c>
      <c r="B4417" s="4">
        <v>45230</v>
      </c>
      <c r="C4417" s="3" t="s">
        <v>1136</v>
      </c>
      <c r="D4417" s="3" t="s">
        <v>1269</v>
      </c>
      <c r="E4417" s="3" t="s">
        <v>1270</v>
      </c>
      <c r="F4417" s="3">
        <v>0</v>
      </c>
      <c r="G4417" s="3">
        <v>760.87</v>
      </c>
    </row>
    <row r="4418" spans="1:7" x14ac:dyDescent="0.2">
      <c r="A4418" s="3" t="s">
        <v>1040</v>
      </c>
      <c r="B4418" s="4">
        <v>45230</v>
      </c>
      <c r="C4418" s="3" t="s">
        <v>1136</v>
      </c>
      <c r="D4418" s="3" t="s">
        <v>1273</v>
      </c>
      <c r="E4418" s="3" t="s">
        <v>1274</v>
      </c>
      <c r="F4418" s="3">
        <v>0</v>
      </c>
      <c r="G4418" s="3">
        <v>27752.22</v>
      </c>
    </row>
    <row r="4419" spans="1:7" x14ac:dyDescent="0.2">
      <c r="A4419" s="3" t="s">
        <v>1040</v>
      </c>
      <c r="B4419" s="4">
        <v>45230</v>
      </c>
      <c r="C4419" s="3" t="s">
        <v>1136</v>
      </c>
      <c r="D4419" s="3" t="s">
        <v>1658</v>
      </c>
      <c r="E4419" s="3" t="s">
        <v>1659</v>
      </c>
      <c r="F4419" s="3">
        <v>0</v>
      </c>
      <c r="G4419" s="3">
        <v>7565.57</v>
      </c>
    </row>
    <row r="4420" spans="1:7" x14ac:dyDescent="0.2">
      <c r="A4420" s="3" t="s">
        <v>1040</v>
      </c>
      <c r="B4420" s="4">
        <v>45230</v>
      </c>
      <c r="C4420" s="3" t="s">
        <v>1136</v>
      </c>
      <c r="D4420" s="3" t="s">
        <v>1283</v>
      </c>
      <c r="E4420" s="3" t="s">
        <v>1284</v>
      </c>
      <c r="F4420" s="3">
        <v>0</v>
      </c>
      <c r="G4420" s="3">
        <v>1129.57</v>
      </c>
    </row>
    <row r="4421" spans="1:7" x14ac:dyDescent="0.2">
      <c r="A4421" s="3" t="s">
        <v>1040</v>
      </c>
      <c r="B4421" s="4">
        <v>45230</v>
      </c>
      <c r="C4421" s="3" t="s">
        <v>1136</v>
      </c>
      <c r="D4421" s="3" t="s">
        <v>1418</v>
      </c>
      <c r="E4421" s="3" t="s">
        <v>1419</v>
      </c>
      <c r="F4421" s="3">
        <v>44920.98</v>
      </c>
      <c r="G4421" s="3">
        <v>1599067.63</v>
      </c>
    </row>
    <row r="4422" spans="1:7" x14ac:dyDescent="0.2">
      <c r="A4422" s="3" t="s">
        <v>1040</v>
      </c>
      <c r="B4422" s="4">
        <v>45230</v>
      </c>
      <c r="C4422" s="3" t="s">
        <v>1136</v>
      </c>
      <c r="D4422" s="3" t="s">
        <v>1420</v>
      </c>
      <c r="E4422" s="3" t="s">
        <v>1421</v>
      </c>
      <c r="F4422" s="3">
        <v>4396.05</v>
      </c>
      <c r="G4422" s="3">
        <v>331608.69</v>
      </c>
    </row>
    <row r="4423" spans="1:7" x14ac:dyDescent="0.2">
      <c r="A4423" s="3" t="s">
        <v>1040</v>
      </c>
      <c r="B4423" s="4">
        <v>45230</v>
      </c>
      <c r="C4423" s="3" t="s">
        <v>1136</v>
      </c>
      <c r="D4423" s="3" t="s">
        <v>1422</v>
      </c>
      <c r="E4423" s="3" t="s">
        <v>1423</v>
      </c>
      <c r="F4423" s="3">
        <v>0</v>
      </c>
      <c r="G4423" s="3">
        <v>694.78</v>
      </c>
    </row>
    <row r="4424" spans="1:7" x14ac:dyDescent="0.2">
      <c r="A4424" s="3" t="s">
        <v>1040</v>
      </c>
      <c r="B4424" s="4">
        <v>45230</v>
      </c>
      <c r="C4424" s="3" t="s">
        <v>1136</v>
      </c>
      <c r="D4424" s="3" t="s">
        <v>1436</v>
      </c>
      <c r="E4424" s="3" t="s">
        <v>1437</v>
      </c>
      <c r="F4424" s="3">
        <v>1797.39</v>
      </c>
      <c r="G4424" s="3">
        <v>11884.89</v>
      </c>
    </row>
    <row r="4425" spans="1:7" x14ac:dyDescent="0.2">
      <c r="A4425" s="3" t="s">
        <v>1040</v>
      </c>
      <c r="B4425" s="4">
        <v>45230</v>
      </c>
      <c r="C4425" s="3" t="s">
        <v>1136</v>
      </c>
      <c r="D4425" s="3" t="s">
        <v>1588</v>
      </c>
      <c r="E4425" s="3" t="s">
        <v>1589</v>
      </c>
      <c r="F4425" s="3">
        <v>1652.17</v>
      </c>
      <c r="G4425" s="3">
        <v>22410.16</v>
      </c>
    </row>
    <row r="4426" spans="1:7" x14ac:dyDescent="0.2">
      <c r="A4426" s="3" t="s">
        <v>1040</v>
      </c>
      <c r="B4426" s="4">
        <v>45230</v>
      </c>
      <c r="C4426" s="3" t="s">
        <v>1136</v>
      </c>
      <c r="D4426" s="3" t="s">
        <v>1510</v>
      </c>
      <c r="E4426" s="3" t="s">
        <v>1511</v>
      </c>
      <c r="F4426" s="3">
        <v>5221094.5199999996</v>
      </c>
      <c r="G4426" s="3">
        <v>26758384.870000001</v>
      </c>
    </row>
    <row r="4427" spans="1:7" x14ac:dyDescent="0.2">
      <c r="A4427" s="3" t="s">
        <v>1040</v>
      </c>
      <c r="B4427" s="4">
        <v>45230</v>
      </c>
      <c r="C4427" s="3" t="s">
        <v>1136</v>
      </c>
      <c r="D4427" s="3" t="s">
        <v>1495</v>
      </c>
      <c r="E4427" s="3" t="s">
        <v>1496</v>
      </c>
      <c r="F4427" s="3">
        <v>2652.6</v>
      </c>
      <c r="G4427" s="3">
        <v>545569.89</v>
      </c>
    </row>
    <row r="4428" spans="1:7" x14ac:dyDescent="0.2">
      <c r="A4428" s="3" t="s">
        <v>1040</v>
      </c>
      <c r="B4428" s="4">
        <v>45230</v>
      </c>
      <c r="C4428" s="3" t="s">
        <v>1136</v>
      </c>
      <c r="D4428" s="3" t="s">
        <v>1528</v>
      </c>
      <c r="E4428" s="3" t="s">
        <v>1529</v>
      </c>
      <c r="F4428" s="3">
        <v>0</v>
      </c>
      <c r="G4428" s="3">
        <v>17292.48</v>
      </c>
    </row>
    <row r="4429" spans="1:7" x14ac:dyDescent="0.2">
      <c r="A4429" s="3" t="s">
        <v>1040</v>
      </c>
      <c r="B4429" s="4">
        <v>45230</v>
      </c>
      <c r="C4429" s="3" t="s">
        <v>1178</v>
      </c>
      <c r="D4429" s="3" t="s">
        <v>1477</v>
      </c>
      <c r="E4429" s="3" t="s">
        <v>1478</v>
      </c>
      <c r="F4429" s="3">
        <v>0</v>
      </c>
      <c r="G4429" s="3">
        <v>-790.13</v>
      </c>
    </row>
    <row r="4430" spans="1:7" x14ac:dyDescent="0.2">
      <c r="A4430" s="3" t="s">
        <v>1040</v>
      </c>
      <c r="B4430" s="4">
        <v>45230</v>
      </c>
      <c r="C4430" s="3" t="s">
        <v>1178</v>
      </c>
      <c r="D4430" s="3" t="s">
        <v>1291</v>
      </c>
      <c r="E4430" s="3" t="s">
        <v>1292</v>
      </c>
      <c r="F4430" s="3">
        <v>-4.1399999999999997</v>
      </c>
      <c r="G4430" s="3">
        <v>-34.229999999999997</v>
      </c>
    </row>
    <row r="4431" spans="1:7" x14ac:dyDescent="0.2">
      <c r="A4431" s="3" t="s">
        <v>1037</v>
      </c>
      <c r="B4431" s="4">
        <v>45230</v>
      </c>
      <c r="C4431" s="3" t="s">
        <v>1178</v>
      </c>
      <c r="D4431" s="3" t="s">
        <v>1217</v>
      </c>
      <c r="E4431" s="3" t="s">
        <v>1218</v>
      </c>
      <c r="F4431" s="3">
        <v>-342091.9</v>
      </c>
      <c r="G4431" s="3">
        <v>-2081377.05</v>
      </c>
    </row>
    <row r="4432" spans="1:7" x14ac:dyDescent="0.2">
      <c r="A4432" s="3" t="s">
        <v>1037</v>
      </c>
      <c r="B4432" s="4">
        <v>45230</v>
      </c>
      <c r="C4432" s="3" t="s">
        <v>1136</v>
      </c>
      <c r="D4432" s="3" t="s">
        <v>1660</v>
      </c>
      <c r="E4432" s="3" t="s">
        <v>1117</v>
      </c>
      <c r="F4432" s="3">
        <v>0</v>
      </c>
      <c r="G4432" s="3">
        <v>15024.96</v>
      </c>
    </row>
    <row r="4433" spans="1:7" x14ac:dyDescent="0.2">
      <c r="A4433" s="3" t="s">
        <v>1037</v>
      </c>
      <c r="B4433" s="4">
        <v>45230</v>
      </c>
      <c r="C4433" s="3" t="s">
        <v>1136</v>
      </c>
      <c r="D4433" s="3" t="s">
        <v>1194</v>
      </c>
      <c r="E4433" s="3" t="s">
        <v>1094</v>
      </c>
      <c r="F4433" s="3">
        <v>0</v>
      </c>
      <c r="G4433" s="3">
        <v>3050</v>
      </c>
    </row>
    <row r="4434" spans="1:7" x14ac:dyDescent="0.2">
      <c r="A4434" s="3" t="s">
        <v>1040</v>
      </c>
      <c r="B4434" s="4">
        <v>45230</v>
      </c>
      <c r="C4434" s="3" t="s">
        <v>1136</v>
      </c>
      <c r="D4434" s="3" t="s">
        <v>1293</v>
      </c>
      <c r="E4434" s="3" t="s">
        <v>1041</v>
      </c>
      <c r="F4434" s="3">
        <v>0</v>
      </c>
      <c r="G4434" s="3">
        <v>1280</v>
      </c>
    </row>
    <row r="4435" spans="1:7" x14ac:dyDescent="0.2">
      <c r="A4435" s="3" t="s">
        <v>1040</v>
      </c>
      <c r="B4435" s="4">
        <v>45230</v>
      </c>
      <c r="C4435" s="3" t="s">
        <v>1136</v>
      </c>
      <c r="D4435" s="3" t="s">
        <v>1294</v>
      </c>
      <c r="E4435" s="3" t="s">
        <v>1056</v>
      </c>
      <c r="F4435" s="3">
        <v>0</v>
      </c>
      <c r="G4435" s="3">
        <v>11170</v>
      </c>
    </row>
    <row r="4436" spans="1:7" x14ac:dyDescent="0.2">
      <c r="A4436" s="3" t="s">
        <v>1040</v>
      </c>
      <c r="B4436" s="4">
        <v>45230</v>
      </c>
      <c r="C4436" s="3" t="s">
        <v>1136</v>
      </c>
      <c r="D4436" s="3" t="s">
        <v>1137</v>
      </c>
      <c r="E4436" s="3" t="s">
        <v>1047</v>
      </c>
      <c r="F4436" s="3">
        <v>0</v>
      </c>
      <c r="G4436" s="3">
        <v>10975</v>
      </c>
    </row>
    <row r="4437" spans="1:7" x14ac:dyDescent="0.2">
      <c r="A4437" s="3" t="s">
        <v>1037</v>
      </c>
      <c r="B4437" s="4">
        <v>45230</v>
      </c>
      <c r="C4437" s="3" t="s">
        <v>1136</v>
      </c>
      <c r="D4437" s="3" t="s">
        <v>1137</v>
      </c>
      <c r="E4437" s="3" t="s">
        <v>1047</v>
      </c>
      <c r="F4437" s="3">
        <v>500</v>
      </c>
      <c r="G4437" s="3">
        <v>170342.05</v>
      </c>
    </row>
    <row r="4438" spans="1:7" x14ac:dyDescent="0.2">
      <c r="A4438" s="3" t="s">
        <v>1042</v>
      </c>
      <c r="B4438" s="4">
        <v>45230</v>
      </c>
      <c r="C4438" s="3" t="s">
        <v>1136</v>
      </c>
      <c r="D4438" s="3" t="s">
        <v>1137</v>
      </c>
      <c r="E4438" s="3" t="s">
        <v>1047</v>
      </c>
      <c r="F4438" s="3">
        <v>1500</v>
      </c>
      <c r="G4438" s="3">
        <v>52426.47</v>
      </c>
    </row>
    <row r="4439" spans="1:7" x14ac:dyDescent="0.2">
      <c r="A4439" s="3" t="s">
        <v>1037</v>
      </c>
      <c r="B4439" s="4">
        <v>45230</v>
      </c>
      <c r="C4439" s="3" t="s">
        <v>1136</v>
      </c>
      <c r="D4439" s="3" t="s">
        <v>1229</v>
      </c>
      <c r="E4439" s="3" t="s">
        <v>1113</v>
      </c>
      <c r="F4439" s="3">
        <v>0</v>
      </c>
      <c r="G4439" s="3">
        <v>12480</v>
      </c>
    </row>
    <row r="4440" spans="1:7" x14ac:dyDescent="0.2">
      <c r="A4440" s="3" t="s">
        <v>1040</v>
      </c>
      <c r="B4440" s="4">
        <v>45230</v>
      </c>
      <c r="C4440" s="3" t="s">
        <v>1136</v>
      </c>
      <c r="D4440" s="3" t="s">
        <v>1616</v>
      </c>
      <c r="E4440" s="3" t="s">
        <v>1052</v>
      </c>
      <c r="F4440" s="3">
        <v>0</v>
      </c>
      <c r="G4440" s="3">
        <v>295</v>
      </c>
    </row>
    <row r="4441" spans="1:7" x14ac:dyDescent="0.2">
      <c r="A4441" s="3" t="s">
        <v>1037</v>
      </c>
      <c r="B4441" s="4">
        <v>45230</v>
      </c>
      <c r="C4441" s="3" t="s">
        <v>1136</v>
      </c>
      <c r="D4441" s="3" t="s">
        <v>1592</v>
      </c>
      <c r="E4441" s="3" t="s">
        <v>1086</v>
      </c>
      <c r="F4441" s="3">
        <v>0</v>
      </c>
      <c r="G4441" s="3">
        <v>10250</v>
      </c>
    </row>
    <row r="4442" spans="1:7" x14ac:dyDescent="0.2">
      <c r="A4442" s="3" t="s">
        <v>1042</v>
      </c>
      <c r="B4442" s="4">
        <v>45230</v>
      </c>
      <c r="C4442" s="3" t="s">
        <v>1136</v>
      </c>
      <c r="D4442" s="3" t="s">
        <v>1592</v>
      </c>
      <c r="E4442" s="3" t="s">
        <v>1128</v>
      </c>
      <c r="F4442" s="3">
        <v>17110</v>
      </c>
      <c r="G4442" s="3">
        <v>17855</v>
      </c>
    </row>
    <row r="4443" spans="1:7" x14ac:dyDescent="0.2">
      <c r="A4443" s="3" t="s">
        <v>1042</v>
      </c>
      <c r="B4443" s="4">
        <v>45230</v>
      </c>
      <c r="C4443" s="3" t="s">
        <v>1136</v>
      </c>
      <c r="D4443" s="3" t="s">
        <v>1617</v>
      </c>
      <c r="E4443" s="3" t="s">
        <v>1085</v>
      </c>
      <c r="F4443" s="3">
        <v>0</v>
      </c>
      <c r="G4443" s="3">
        <v>14569.1</v>
      </c>
    </row>
    <row r="4444" spans="1:7" x14ac:dyDescent="0.2">
      <c r="A4444" s="3" t="s">
        <v>1040</v>
      </c>
      <c r="B4444" s="4">
        <v>45230</v>
      </c>
      <c r="C4444" s="3" t="s">
        <v>1136</v>
      </c>
      <c r="D4444" s="3" t="s">
        <v>1307</v>
      </c>
      <c r="E4444" s="3" t="s">
        <v>1055</v>
      </c>
      <c r="F4444" s="3">
        <v>0</v>
      </c>
      <c r="G4444" s="3">
        <v>1597</v>
      </c>
    </row>
    <row r="4445" spans="1:7" x14ac:dyDescent="0.2">
      <c r="A4445" s="3" t="s">
        <v>1042</v>
      </c>
      <c r="B4445" s="4">
        <v>45230</v>
      </c>
      <c r="C4445" s="3" t="s">
        <v>1136</v>
      </c>
      <c r="D4445" s="3" t="s">
        <v>1675</v>
      </c>
      <c r="E4445" s="3" t="s">
        <v>1086</v>
      </c>
      <c r="F4445" s="3">
        <v>0</v>
      </c>
      <c r="G4445" s="3">
        <v>18500</v>
      </c>
    </row>
    <row r="4446" spans="1:7" x14ac:dyDescent="0.2">
      <c r="A4446" s="3" t="s">
        <v>1040</v>
      </c>
      <c r="B4446" s="4">
        <v>45230</v>
      </c>
      <c r="C4446" s="3" t="s">
        <v>1136</v>
      </c>
      <c r="D4446" s="3" t="s">
        <v>1163</v>
      </c>
      <c r="E4446" s="3" t="s">
        <v>1053</v>
      </c>
      <c r="F4446" s="3">
        <v>1734.61</v>
      </c>
      <c r="G4446" s="3">
        <v>14702.11</v>
      </c>
    </row>
    <row r="4447" spans="1:7" x14ac:dyDescent="0.2">
      <c r="A4447" s="3" t="s">
        <v>1037</v>
      </c>
      <c r="B4447" s="4">
        <v>45230</v>
      </c>
      <c r="C4447" s="3" t="s">
        <v>1136</v>
      </c>
      <c r="D4447" s="3" t="s">
        <v>1163</v>
      </c>
      <c r="E4447" s="3" t="s">
        <v>1053</v>
      </c>
      <c r="F4447" s="3">
        <v>369.15</v>
      </c>
      <c r="G4447" s="3">
        <v>3583.49</v>
      </c>
    </row>
    <row r="4448" spans="1:7" x14ac:dyDescent="0.2">
      <c r="A4448" s="3" t="s">
        <v>1040</v>
      </c>
      <c r="B4448" s="4">
        <v>45230</v>
      </c>
      <c r="C4448" s="3" t="s">
        <v>1136</v>
      </c>
      <c r="D4448" s="3" t="s">
        <v>1308</v>
      </c>
      <c r="E4448" s="3" t="s">
        <v>1109</v>
      </c>
      <c r="F4448" s="3">
        <v>0</v>
      </c>
      <c r="G4448" s="3">
        <v>511.89</v>
      </c>
    </row>
    <row r="4449" spans="1:7" x14ac:dyDescent="0.2">
      <c r="A4449" s="3" t="s">
        <v>1040</v>
      </c>
      <c r="B4449" s="4">
        <v>45230</v>
      </c>
      <c r="C4449" s="3" t="s">
        <v>1136</v>
      </c>
      <c r="D4449" s="3" t="s">
        <v>1676</v>
      </c>
      <c r="E4449" s="3" t="s">
        <v>1108</v>
      </c>
      <c r="F4449" s="3">
        <v>0</v>
      </c>
      <c r="G4449" s="3">
        <v>4123</v>
      </c>
    </row>
    <row r="4450" spans="1:7" x14ac:dyDescent="0.2">
      <c r="A4450" s="3" t="s">
        <v>1040</v>
      </c>
      <c r="B4450" s="4">
        <v>45230</v>
      </c>
      <c r="C4450" s="3" t="s">
        <v>1136</v>
      </c>
      <c r="D4450" s="3" t="s">
        <v>1309</v>
      </c>
      <c r="E4450" s="3" t="s">
        <v>1103</v>
      </c>
      <c r="F4450" s="3">
        <v>0</v>
      </c>
      <c r="G4450" s="3">
        <v>26779.67</v>
      </c>
    </row>
    <row r="4451" spans="1:7" x14ac:dyDescent="0.2">
      <c r="A4451" s="3" t="s">
        <v>1040</v>
      </c>
      <c r="B4451" s="4">
        <v>45230</v>
      </c>
      <c r="C4451" s="3" t="s">
        <v>1136</v>
      </c>
      <c r="D4451" s="3" t="s">
        <v>1310</v>
      </c>
      <c r="E4451" s="3" t="s">
        <v>1048</v>
      </c>
      <c r="F4451" s="3">
        <v>950</v>
      </c>
      <c r="G4451" s="3">
        <v>5302.65</v>
      </c>
    </row>
    <row r="4452" spans="1:7" x14ac:dyDescent="0.2">
      <c r="A4452" s="3" t="s">
        <v>1040</v>
      </c>
      <c r="B4452" s="4">
        <v>45230</v>
      </c>
      <c r="C4452" s="3" t="s">
        <v>1136</v>
      </c>
      <c r="D4452" s="3" t="s">
        <v>1472</v>
      </c>
      <c r="E4452" s="3" t="s">
        <v>1110</v>
      </c>
      <c r="F4452" s="3">
        <v>3230</v>
      </c>
      <c r="G4452" s="3">
        <v>32639</v>
      </c>
    </row>
    <row r="4453" spans="1:7" x14ac:dyDescent="0.2">
      <c r="A4453" s="3" t="s">
        <v>1037</v>
      </c>
      <c r="B4453" s="4">
        <v>45230</v>
      </c>
      <c r="C4453" s="3" t="s">
        <v>1136</v>
      </c>
      <c r="D4453" s="3" t="s">
        <v>1219</v>
      </c>
      <c r="E4453" s="3" t="s">
        <v>1063</v>
      </c>
      <c r="F4453" s="3">
        <v>115333</v>
      </c>
      <c r="G4453" s="3">
        <v>938749.57</v>
      </c>
    </row>
    <row r="4454" spans="1:7" x14ac:dyDescent="0.2">
      <c r="A4454" s="3" t="s">
        <v>1040</v>
      </c>
      <c r="B4454" s="4">
        <v>45230</v>
      </c>
      <c r="C4454" s="3" t="s">
        <v>1136</v>
      </c>
      <c r="D4454" s="3" t="s">
        <v>1316</v>
      </c>
      <c r="E4454" s="3" t="s">
        <v>1063</v>
      </c>
      <c r="F4454" s="3">
        <v>124297</v>
      </c>
      <c r="G4454" s="3">
        <v>982740.7</v>
      </c>
    </row>
    <row r="4455" spans="1:7" x14ac:dyDescent="0.2">
      <c r="A4455" s="3" t="s">
        <v>1037</v>
      </c>
      <c r="B4455" s="4">
        <v>45230</v>
      </c>
      <c r="C4455" s="3" t="s">
        <v>1136</v>
      </c>
      <c r="D4455" s="3" t="s">
        <v>1220</v>
      </c>
      <c r="E4455" s="3" t="s">
        <v>1088</v>
      </c>
      <c r="F4455" s="3">
        <v>5700</v>
      </c>
      <c r="G4455" s="3">
        <v>17900</v>
      </c>
    </row>
    <row r="4456" spans="1:7" x14ac:dyDescent="0.2">
      <c r="A4456" s="3" t="s">
        <v>1042</v>
      </c>
      <c r="B4456" s="4">
        <v>45230</v>
      </c>
      <c r="C4456" s="3" t="s">
        <v>1136</v>
      </c>
      <c r="D4456" s="3" t="s">
        <v>1220</v>
      </c>
      <c r="E4456" s="3" t="s">
        <v>1088</v>
      </c>
      <c r="F4456" s="3">
        <v>11750</v>
      </c>
      <c r="G4456" s="3">
        <v>40750</v>
      </c>
    </row>
    <row r="4457" spans="1:7" x14ac:dyDescent="0.2">
      <c r="A4457" s="3" t="s">
        <v>1040</v>
      </c>
      <c r="B4457" s="4">
        <v>45230</v>
      </c>
      <c r="C4457" s="3" t="s">
        <v>1136</v>
      </c>
      <c r="D4457" s="3" t="s">
        <v>1317</v>
      </c>
      <c r="E4457" s="3" t="s">
        <v>1057</v>
      </c>
      <c r="F4457" s="3">
        <v>0</v>
      </c>
      <c r="G4457" s="3">
        <v>331.09</v>
      </c>
    </row>
    <row r="4458" spans="1:7" x14ac:dyDescent="0.2">
      <c r="A4458" s="3" t="s">
        <v>1040</v>
      </c>
      <c r="B4458" s="4">
        <v>45230</v>
      </c>
      <c r="C4458" s="3" t="s">
        <v>1136</v>
      </c>
      <c r="D4458" s="3" t="s">
        <v>1318</v>
      </c>
      <c r="E4458" s="3" t="s">
        <v>1083</v>
      </c>
      <c r="F4458" s="3">
        <v>4562.8599999999997</v>
      </c>
      <c r="G4458" s="3">
        <v>28137.52</v>
      </c>
    </row>
    <row r="4459" spans="1:7" x14ac:dyDescent="0.2">
      <c r="A4459" s="3" t="s">
        <v>1040</v>
      </c>
      <c r="B4459" s="4">
        <v>45230</v>
      </c>
      <c r="C4459" s="3" t="s">
        <v>1136</v>
      </c>
      <c r="D4459" s="3" t="s">
        <v>1319</v>
      </c>
      <c r="E4459" s="3" t="s">
        <v>1064</v>
      </c>
      <c r="F4459" s="3">
        <v>1188.71</v>
      </c>
      <c r="G4459" s="3">
        <v>7518.87</v>
      </c>
    </row>
    <row r="4460" spans="1:7" x14ac:dyDescent="0.2">
      <c r="A4460" s="3" t="s">
        <v>1040</v>
      </c>
      <c r="B4460" s="4">
        <v>45230</v>
      </c>
      <c r="C4460" s="3" t="s">
        <v>1136</v>
      </c>
      <c r="D4460" s="3" t="s">
        <v>1442</v>
      </c>
      <c r="E4460" s="3" t="s">
        <v>1082</v>
      </c>
      <c r="F4460" s="3">
        <v>547.67999999999995</v>
      </c>
      <c r="G4460" s="3">
        <v>4381.42</v>
      </c>
    </row>
    <row r="4461" spans="1:7" x14ac:dyDescent="0.2">
      <c r="A4461" s="3" t="s">
        <v>1037</v>
      </c>
      <c r="B4461" s="4">
        <v>45230</v>
      </c>
      <c r="C4461" s="3" t="s">
        <v>1136</v>
      </c>
      <c r="D4461" s="3" t="s">
        <v>1197</v>
      </c>
      <c r="E4461" s="3" t="s">
        <v>1104</v>
      </c>
      <c r="F4461" s="3">
        <v>93347.01</v>
      </c>
      <c r="G4461" s="3">
        <v>224263.85</v>
      </c>
    </row>
    <row r="4462" spans="1:7" x14ac:dyDescent="0.2">
      <c r="A4462" s="3" t="s">
        <v>1040</v>
      </c>
      <c r="B4462" s="4">
        <v>45230</v>
      </c>
      <c r="C4462" s="3" t="s">
        <v>1136</v>
      </c>
      <c r="D4462" s="3" t="s">
        <v>1197</v>
      </c>
      <c r="E4462" s="3" t="s">
        <v>1074</v>
      </c>
      <c r="F4462" s="3">
        <v>6675.2</v>
      </c>
      <c r="G4462" s="3">
        <v>53574.63</v>
      </c>
    </row>
    <row r="4463" spans="1:7" x14ac:dyDescent="0.2">
      <c r="A4463" s="3" t="s">
        <v>1037</v>
      </c>
      <c r="B4463" s="4">
        <v>45230</v>
      </c>
      <c r="C4463" s="3" t="s">
        <v>1136</v>
      </c>
      <c r="D4463" s="3" t="s">
        <v>1198</v>
      </c>
      <c r="E4463" s="3" t="s">
        <v>1077</v>
      </c>
      <c r="F4463" s="3">
        <v>47156.78</v>
      </c>
      <c r="G4463" s="3">
        <v>92130.39</v>
      </c>
    </row>
    <row r="4464" spans="1:7" x14ac:dyDescent="0.2">
      <c r="A4464" s="3" t="s">
        <v>1037</v>
      </c>
      <c r="B4464" s="4">
        <v>45230</v>
      </c>
      <c r="C4464" s="3" t="s">
        <v>1136</v>
      </c>
      <c r="D4464" s="3" t="s">
        <v>1532</v>
      </c>
      <c r="E4464" s="3" t="s">
        <v>1069</v>
      </c>
      <c r="F4464" s="3">
        <v>36288.17</v>
      </c>
      <c r="G4464" s="3">
        <v>46978.37</v>
      </c>
    </row>
    <row r="4465" spans="1:7" x14ac:dyDescent="0.2">
      <c r="A4465" s="3" t="s">
        <v>1037</v>
      </c>
      <c r="B4465" s="4">
        <v>45230</v>
      </c>
      <c r="C4465" s="3" t="s">
        <v>1136</v>
      </c>
      <c r="D4465" s="3" t="s">
        <v>1164</v>
      </c>
      <c r="E4465" s="3" t="s">
        <v>1099</v>
      </c>
      <c r="F4465" s="3">
        <v>0</v>
      </c>
      <c r="G4465" s="3">
        <v>39.47</v>
      </c>
    </row>
    <row r="4466" spans="1:7" x14ac:dyDescent="0.2">
      <c r="A4466" s="3" t="s">
        <v>1037</v>
      </c>
      <c r="B4466" s="4">
        <v>45230</v>
      </c>
      <c r="C4466" s="3" t="s">
        <v>1136</v>
      </c>
      <c r="D4466" s="3" t="s">
        <v>1631</v>
      </c>
      <c r="E4466" s="3" t="s">
        <v>1050</v>
      </c>
      <c r="F4466" s="3">
        <v>0</v>
      </c>
      <c r="G4466" s="3">
        <v>199.99</v>
      </c>
    </row>
    <row r="4467" spans="1:7" x14ac:dyDescent="0.2">
      <c r="A4467" s="3" t="s">
        <v>1037</v>
      </c>
      <c r="B4467" s="4">
        <v>45230</v>
      </c>
      <c r="C4467" s="3" t="s">
        <v>1136</v>
      </c>
      <c r="D4467" s="3" t="s">
        <v>1512</v>
      </c>
      <c r="E4467" s="3" t="s">
        <v>1127</v>
      </c>
      <c r="F4467" s="3">
        <v>12147.19</v>
      </c>
      <c r="G4467" s="3">
        <v>73263.98</v>
      </c>
    </row>
    <row r="4468" spans="1:7" x14ac:dyDescent="0.2">
      <c r="A4468" s="3" t="s">
        <v>1040</v>
      </c>
      <c r="B4468" s="4">
        <v>45230</v>
      </c>
      <c r="C4468" s="3" t="s">
        <v>1136</v>
      </c>
      <c r="D4468" s="3" t="s">
        <v>1322</v>
      </c>
      <c r="E4468" s="3" t="s">
        <v>1046</v>
      </c>
      <c r="F4468" s="3">
        <v>0</v>
      </c>
      <c r="G4468" s="3">
        <v>16363.81</v>
      </c>
    </row>
    <row r="4469" spans="1:7" x14ac:dyDescent="0.2">
      <c r="A4469" s="3" t="s">
        <v>1040</v>
      </c>
      <c r="B4469" s="4">
        <v>45230</v>
      </c>
      <c r="C4469" s="3" t="s">
        <v>1136</v>
      </c>
      <c r="D4469" s="3" t="s">
        <v>1677</v>
      </c>
      <c r="E4469" s="3" t="s">
        <v>1049</v>
      </c>
      <c r="F4469" s="3">
        <v>0</v>
      </c>
      <c r="G4469" s="3">
        <v>24242.76</v>
      </c>
    </row>
    <row r="4470" spans="1:7" x14ac:dyDescent="0.2">
      <c r="A4470" s="3" t="s">
        <v>1037</v>
      </c>
      <c r="B4470" s="4">
        <v>45230</v>
      </c>
      <c r="C4470" s="3" t="s">
        <v>1136</v>
      </c>
      <c r="D4470" s="3" t="s">
        <v>1424</v>
      </c>
      <c r="E4470" s="3" t="s">
        <v>1425</v>
      </c>
      <c r="F4470" s="3">
        <v>0</v>
      </c>
      <c r="G4470" s="3">
        <v>-533.79999999999995</v>
      </c>
    </row>
    <row r="4471" spans="1:7" x14ac:dyDescent="0.2">
      <c r="A4471" s="3" t="s">
        <v>1037</v>
      </c>
      <c r="B4471" s="4">
        <v>45230</v>
      </c>
      <c r="C4471" s="3" t="s">
        <v>1136</v>
      </c>
      <c r="D4471" s="3" t="s">
        <v>1533</v>
      </c>
      <c r="E4471" s="3" t="s">
        <v>1534</v>
      </c>
      <c r="F4471" s="3">
        <v>0</v>
      </c>
      <c r="G4471" s="3">
        <v>167246.17000000001</v>
      </c>
    </row>
    <row r="4472" spans="1:7" x14ac:dyDescent="0.2">
      <c r="A4472" s="3" t="s">
        <v>1037</v>
      </c>
      <c r="B4472" s="4">
        <v>45230</v>
      </c>
      <c r="C4472" s="3" t="s">
        <v>1136</v>
      </c>
      <c r="D4472" s="3" t="s">
        <v>1535</v>
      </c>
      <c r="E4472" s="3" t="s">
        <v>1536</v>
      </c>
      <c r="F4472" s="3">
        <v>0</v>
      </c>
      <c r="G4472" s="3">
        <v>72942.48</v>
      </c>
    </row>
    <row r="4473" spans="1:7" x14ac:dyDescent="0.2">
      <c r="A4473" s="3" t="s">
        <v>1037</v>
      </c>
      <c r="B4473" s="4">
        <v>45230</v>
      </c>
      <c r="C4473" s="3" t="s">
        <v>1136</v>
      </c>
      <c r="D4473" s="3" t="s">
        <v>1537</v>
      </c>
      <c r="E4473" s="3" t="s">
        <v>1538</v>
      </c>
      <c r="F4473" s="3">
        <v>0</v>
      </c>
      <c r="G4473" s="3">
        <v>44124.67</v>
      </c>
    </row>
    <row r="4474" spans="1:7" x14ac:dyDescent="0.2">
      <c r="A4474" s="3" t="s">
        <v>1037</v>
      </c>
      <c r="B4474" s="4">
        <v>45230</v>
      </c>
      <c r="C4474" s="3" t="s">
        <v>1136</v>
      </c>
      <c r="D4474" s="3" t="s">
        <v>1576</v>
      </c>
      <c r="E4474" s="3" t="s">
        <v>1577</v>
      </c>
      <c r="F4474" s="3">
        <v>0</v>
      </c>
      <c r="G4474" s="3">
        <v>11678.33</v>
      </c>
    </row>
    <row r="4475" spans="1:7" x14ac:dyDescent="0.2">
      <c r="A4475" s="3" t="s">
        <v>1042</v>
      </c>
      <c r="B4475" s="4">
        <v>45230</v>
      </c>
      <c r="C4475" s="3" t="s">
        <v>1136</v>
      </c>
      <c r="D4475" s="3" t="s">
        <v>1576</v>
      </c>
      <c r="E4475" s="3" t="s">
        <v>1577</v>
      </c>
      <c r="F4475" s="3">
        <v>0</v>
      </c>
      <c r="G4475" s="3">
        <v>1607.78</v>
      </c>
    </row>
    <row r="4476" spans="1:7" x14ac:dyDescent="0.2">
      <c r="A4476" s="3" t="s">
        <v>1037</v>
      </c>
      <c r="B4476" s="4">
        <v>45230</v>
      </c>
      <c r="C4476" s="3" t="s">
        <v>1136</v>
      </c>
      <c r="D4476" s="3" t="s">
        <v>1595</v>
      </c>
      <c r="E4476" s="3" t="s">
        <v>1596</v>
      </c>
      <c r="F4476" s="3">
        <v>0</v>
      </c>
      <c r="G4476" s="3">
        <v>1252.24</v>
      </c>
    </row>
    <row r="4477" spans="1:7" x14ac:dyDescent="0.2">
      <c r="A4477" s="3" t="s">
        <v>1042</v>
      </c>
      <c r="B4477" s="4">
        <v>45230</v>
      </c>
      <c r="C4477" s="3" t="s">
        <v>1136</v>
      </c>
      <c r="D4477" s="3" t="s">
        <v>1595</v>
      </c>
      <c r="E4477" s="3" t="s">
        <v>1596</v>
      </c>
      <c r="F4477" s="3">
        <v>0</v>
      </c>
      <c r="G4477" s="3">
        <v>1507.16</v>
      </c>
    </row>
    <row r="4478" spans="1:7" x14ac:dyDescent="0.2">
      <c r="A4478" s="3" t="s">
        <v>1037</v>
      </c>
      <c r="B4478" s="4">
        <v>45230</v>
      </c>
      <c r="C4478" s="3" t="s">
        <v>1136</v>
      </c>
      <c r="D4478" s="3" t="s">
        <v>1661</v>
      </c>
      <c r="E4478" s="3" t="s">
        <v>1662</v>
      </c>
      <c r="F4478" s="3">
        <v>0</v>
      </c>
      <c r="G4478" s="3">
        <v>5515.07</v>
      </c>
    </row>
    <row r="4479" spans="1:7" x14ac:dyDescent="0.2">
      <c r="A4479" s="3" t="s">
        <v>1042</v>
      </c>
      <c r="B4479" s="4">
        <v>45230</v>
      </c>
      <c r="C4479" s="3" t="s">
        <v>1136</v>
      </c>
      <c r="D4479" s="3" t="s">
        <v>1661</v>
      </c>
      <c r="E4479" s="3" t="s">
        <v>1662</v>
      </c>
      <c r="F4479" s="3">
        <v>0</v>
      </c>
      <c r="G4479" s="3">
        <v>26106.19</v>
      </c>
    </row>
    <row r="4480" spans="1:7" x14ac:dyDescent="0.2">
      <c r="A4480" s="3" t="s">
        <v>1037</v>
      </c>
      <c r="B4480" s="4">
        <v>45230</v>
      </c>
      <c r="C4480" s="3" t="s">
        <v>1136</v>
      </c>
      <c r="D4480" s="3" t="s">
        <v>1663</v>
      </c>
      <c r="E4480" s="3" t="s">
        <v>1664</v>
      </c>
      <c r="F4480" s="3">
        <v>0</v>
      </c>
      <c r="G4480" s="3">
        <v>591.78</v>
      </c>
    </row>
    <row r="4481" spans="1:7" x14ac:dyDescent="0.2">
      <c r="A4481" s="3" t="s">
        <v>1042</v>
      </c>
      <c r="B4481" s="4">
        <v>45230</v>
      </c>
      <c r="C4481" s="3" t="s">
        <v>1136</v>
      </c>
      <c r="D4481" s="3" t="s">
        <v>1663</v>
      </c>
      <c r="E4481" s="3" t="s">
        <v>1664</v>
      </c>
      <c r="F4481" s="3">
        <v>0</v>
      </c>
      <c r="G4481" s="3">
        <v>62238.37</v>
      </c>
    </row>
    <row r="4482" spans="1:7" x14ac:dyDescent="0.2">
      <c r="A4482" s="3" t="s">
        <v>1042</v>
      </c>
      <c r="B4482" s="4">
        <v>45230</v>
      </c>
      <c r="C4482" s="3" t="s">
        <v>1136</v>
      </c>
      <c r="D4482" s="3" t="s">
        <v>1618</v>
      </c>
      <c r="E4482" s="3" t="s">
        <v>1619</v>
      </c>
      <c r="F4482" s="3">
        <v>0</v>
      </c>
      <c r="G4482" s="3">
        <v>2537.9</v>
      </c>
    </row>
    <row r="4483" spans="1:7" x14ac:dyDescent="0.2">
      <c r="A4483" s="3" t="s">
        <v>1042</v>
      </c>
      <c r="B4483" s="4">
        <v>45230</v>
      </c>
      <c r="C4483" s="3" t="s">
        <v>1136</v>
      </c>
      <c r="D4483" s="3" t="s">
        <v>1678</v>
      </c>
      <c r="E4483" s="3" t="s">
        <v>1679</v>
      </c>
      <c r="F4483" s="3">
        <v>0</v>
      </c>
      <c r="G4483" s="3">
        <v>5709.59</v>
      </c>
    </row>
    <row r="4484" spans="1:7" x14ac:dyDescent="0.2">
      <c r="A4484" s="3" t="s">
        <v>1042</v>
      </c>
      <c r="B4484" s="4">
        <v>45230</v>
      </c>
      <c r="C4484" s="3" t="s">
        <v>1136</v>
      </c>
      <c r="D4484" s="3" t="s">
        <v>1680</v>
      </c>
      <c r="E4484" s="3" t="s">
        <v>1681</v>
      </c>
      <c r="F4484" s="3">
        <v>0</v>
      </c>
      <c r="G4484" s="3">
        <v>19334.38</v>
      </c>
    </row>
    <row r="4485" spans="1:7" x14ac:dyDescent="0.2">
      <c r="A4485" s="3" t="s">
        <v>1042</v>
      </c>
      <c r="B4485" s="4">
        <v>45230</v>
      </c>
      <c r="C4485" s="3" t="s">
        <v>1136</v>
      </c>
      <c r="D4485" s="3" t="s">
        <v>1687</v>
      </c>
      <c r="E4485" s="3" t="s">
        <v>1688</v>
      </c>
      <c r="F4485" s="3">
        <v>0</v>
      </c>
      <c r="G4485" s="3">
        <v>9131.51</v>
      </c>
    </row>
    <row r="4486" spans="1:7" x14ac:dyDescent="0.2">
      <c r="A4486" s="3" t="s">
        <v>1037</v>
      </c>
      <c r="B4486" s="4">
        <v>45230</v>
      </c>
      <c r="C4486" s="3" t="s">
        <v>1136</v>
      </c>
      <c r="D4486" s="3" t="s">
        <v>1539</v>
      </c>
      <c r="E4486" s="3" t="s">
        <v>1540</v>
      </c>
      <c r="F4486" s="3">
        <v>0</v>
      </c>
      <c r="G4486" s="3">
        <v>400367.2</v>
      </c>
    </row>
    <row r="4487" spans="1:7" x14ac:dyDescent="0.2">
      <c r="A4487" s="3" t="s">
        <v>1042</v>
      </c>
      <c r="B4487" s="4">
        <v>45230</v>
      </c>
      <c r="C4487" s="3" t="s">
        <v>1136</v>
      </c>
      <c r="D4487" s="3" t="s">
        <v>1539</v>
      </c>
      <c r="E4487" s="3" t="s">
        <v>1540</v>
      </c>
      <c r="F4487" s="3">
        <v>0</v>
      </c>
      <c r="G4487" s="3">
        <v>589744.15</v>
      </c>
    </row>
    <row r="4488" spans="1:7" x14ac:dyDescent="0.2">
      <c r="A4488" s="3" t="s">
        <v>1037</v>
      </c>
      <c r="B4488" s="4">
        <v>45230</v>
      </c>
      <c r="C4488" s="3" t="s">
        <v>1136</v>
      </c>
      <c r="D4488" s="3" t="s">
        <v>1541</v>
      </c>
      <c r="E4488" s="3" t="s">
        <v>1542</v>
      </c>
      <c r="F4488" s="3">
        <v>0</v>
      </c>
      <c r="G4488" s="3">
        <v>333349.31</v>
      </c>
    </row>
    <row r="4489" spans="1:7" x14ac:dyDescent="0.2">
      <c r="A4489" s="3" t="s">
        <v>1037</v>
      </c>
      <c r="B4489" s="4">
        <v>45230</v>
      </c>
      <c r="C4489" s="3" t="s">
        <v>1136</v>
      </c>
      <c r="D4489" s="3" t="s">
        <v>1597</v>
      </c>
      <c r="E4489" s="3" t="s">
        <v>1598</v>
      </c>
      <c r="F4489" s="3">
        <v>0</v>
      </c>
      <c r="G4489" s="3">
        <v>47473.98</v>
      </c>
    </row>
    <row r="4490" spans="1:7" x14ac:dyDescent="0.2">
      <c r="A4490" s="3" t="s">
        <v>1042</v>
      </c>
      <c r="B4490" s="4">
        <v>45230</v>
      </c>
      <c r="C4490" s="3" t="s">
        <v>1136</v>
      </c>
      <c r="D4490" s="3" t="s">
        <v>1597</v>
      </c>
      <c r="E4490" s="3" t="s">
        <v>1598</v>
      </c>
      <c r="F4490" s="3">
        <v>0</v>
      </c>
      <c r="G4490" s="3">
        <v>128315.62</v>
      </c>
    </row>
    <row r="4491" spans="1:7" x14ac:dyDescent="0.2">
      <c r="A4491" s="3" t="s">
        <v>1037</v>
      </c>
      <c r="B4491" s="4">
        <v>45230</v>
      </c>
      <c r="C4491" s="3" t="s">
        <v>1136</v>
      </c>
      <c r="D4491" s="3" t="s">
        <v>1543</v>
      </c>
      <c r="E4491" s="3" t="s">
        <v>1544</v>
      </c>
      <c r="F4491" s="3">
        <v>0</v>
      </c>
      <c r="G4491" s="3">
        <v>3197167.68</v>
      </c>
    </row>
    <row r="4492" spans="1:7" x14ac:dyDescent="0.2">
      <c r="A4492" s="3" t="s">
        <v>1042</v>
      </c>
      <c r="B4492" s="4">
        <v>45230</v>
      </c>
      <c r="C4492" s="3" t="s">
        <v>1136</v>
      </c>
      <c r="D4492" s="3" t="s">
        <v>1543</v>
      </c>
      <c r="E4492" s="3" t="s">
        <v>1544</v>
      </c>
      <c r="F4492" s="3">
        <v>0</v>
      </c>
      <c r="G4492" s="3">
        <v>1428401.69</v>
      </c>
    </row>
    <row r="4493" spans="1:7" x14ac:dyDescent="0.2">
      <c r="A4493" s="3" t="s">
        <v>1040</v>
      </c>
      <c r="B4493" s="4">
        <v>45230</v>
      </c>
      <c r="C4493" s="3" t="s">
        <v>1136</v>
      </c>
      <c r="D4493" s="3" t="s">
        <v>1639</v>
      </c>
      <c r="E4493" s="3" t="s">
        <v>1087</v>
      </c>
      <c r="F4493" s="3">
        <v>0</v>
      </c>
      <c r="G4493" s="3">
        <v>5202.88</v>
      </c>
    </row>
    <row r="4494" spans="1:7" x14ac:dyDescent="0.2">
      <c r="A4494" s="3" t="s">
        <v>1042</v>
      </c>
      <c r="B4494" s="4">
        <v>45230</v>
      </c>
      <c r="C4494" s="3" t="s">
        <v>1136</v>
      </c>
      <c r="D4494" s="3" t="s">
        <v>1689</v>
      </c>
      <c r="E4494" s="3" t="s">
        <v>1120</v>
      </c>
      <c r="F4494" s="3">
        <v>0</v>
      </c>
      <c r="G4494" s="3">
        <v>95314.44</v>
      </c>
    </row>
    <row r="4495" spans="1:7" x14ac:dyDescent="0.2">
      <c r="A4495" s="3" t="s">
        <v>1037</v>
      </c>
      <c r="B4495" s="4">
        <v>45230</v>
      </c>
      <c r="C4495" s="3" t="s">
        <v>1136</v>
      </c>
      <c r="D4495" s="3" t="s">
        <v>1652</v>
      </c>
      <c r="E4495" s="3" t="s">
        <v>1070</v>
      </c>
      <c r="F4495" s="3">
        <v>0</v>
      </c>
      <c r="G4495" s="3">
        <v>76865.83</v>
      </c>
    </row>
    <row r="4496" spans="1:7" x14ac:dyDescent="0.2">
      <c r="A4496" s="3" t="s">
        <v>1037</v>
      </c>
      <c r="B4496" s="4">
        <v>45230</v>
      </c>
      <c r="C4496" s="3" t="s">
        <v>1136</v>
      </c>
      <c r="D4496" s="3" t="s">
        <v>1690</v>
      </c>
      <c r="E4496" s="3" t="s">
        <v>1084</v>
      </c>
      <c r="F4496" s="3">
        <v>9670.93</v>
      </c>
      <c r="G4496" s="3">
        <v>13813.47</v>
      </c>
    </row>
    <row r="4497" spans="1:7" x14ac:dyDescent="0.2">
      <c r="A4497" s="3" t="s">
        <v>1042</v>
      </c>
      <c r="B4497" s="4">
        <v>45230</v>
      </c>
      <c r="C4497" s="3" t="s">
        <v>1136</v>
      </c>
      <c r="D4497" s="3" t="s">
        <v>1517</v>
      </c>
      <c r="E4497" s="3" t="s">
        <v>1122</v>
      </c>
      <c r="F4497" s="3">
        <v>0</v>
      </c>
      <c r="G4497" s="3">
        <v>400000</v>
      </c>
    </row>
    <row r="4498" spans="1:7" x14ac:dyDescent="0.2">
      <c r="A4498" s="3" t="s">
        <v>1037</v>
      </c>
      <c r="B4498" s="4">
        <v>45230</v>
      </c>
      <c r="C4498" s="3" t="s">
        <v>1136</v>
      </c>
      <c r="D4498" s="3" t="s">
        <v>1221</v>
      </c>
      <c r="E4498" s="3" t="s">
        <v>1071</v>
      </c>
      <c r="F4498" s="3">
        <v>19033.8</v>
      </c>
      <c r="G4498" s="3">
        <v>91690.37</v>
      </c>
    </row>
    <row r="4499" spans="1:7" x14ac:dyDescent="0.2">
      <c r="A4499" s="3" t="s">
        <v>1040</v>
      </c>
      <c r="B4499" s="4">
        <v>45230</v>
      </c>
      <c r="C4499" s="3" t="s">
        <v>1136</v>
      </c>
      <c r="D4499" s="3" t="s">
        <v>1640</v>
      </c>
      <c r="E4499" s="3" t="s">
        <v>1065</v>
      </c>
      <c r="F4499" s="3">
        <v>0</v>
      </c>
      <c r="G4499" s="3">
        <v>362</v>
      </c>
    </row>
    <row r="4500" spans="1:7" x14ac:dyDescent="0.2">
      <c r="A4500" s="3" t="s">
        <v>1037</v>
      </c>
      <c r="B4500" s="4">
        <v>45230</v>
      </c>
      <c r="C4500" s="3" t="s">
        <v>1136</v>
      </c>
      <c r="D4500" s="3" t="s">
        <v>1640</v>
      </c>
      <c r="E4500" s="3" t="s">
        <v>1065</v>
      </c>
      <c r="F4500" s="3">
        <v>0</v>
      </c>
      <c r="G4500" s="3">
        <v>20</v>
      </c>
    </row>
    <row r="4501" spans="1:7" x14ac:dyDescent="0.2">
      <c r="A4501" s="3" t="s">
        <v>1040</v>
      </c>
      <c r="B4501" s="4">
        <v>45230</v>
      </c>
      <c r="C4501" s="3" t="s">
        <v>1136</v>
      </c>
      <c r="D4501" s="3" t="s">
        <v>1325</v>
      </c>
      <c r="E4501" s="3" t="s">
        <v>1125</v>
      </c>
      <c r="F4501" s="3">
        <v>1789.91</v>
      </c>
      <c r="G4501" s="3">
        <v>31838.34</v>
      </c>
    </row>
    <row r="4502" spans="1:7" x14ac:dyDescent="0.2">
      <c r="A4502" s="3" t="s">
        <v>1040</v>
      </c>
      <c r="B4502" s="4">
        <v>45230</v>
      </c>
      <c r="C4502" s="3" t="s">
        <v>1136</v>
      </c>
      <c r="D4502" s="3" t="s">
        <v>1326</v>
      </c>
      <c r="E4502" s="3" t="s">
        <v>1090</v>
      </c>
      <c r="F4502" s="3">
        <v>31.3</v>
      </c>
      <c r="G4502" s="3">
        <v>3668.3</v>
      </c>
    </row>
    <row r="4503" spans="1:7" x14ac:dyDescent="0.2">
      <c r="A4503" s="3" t="s">
        <v>1040</v>
      </c>
      <c r="B4503" s="4">
        <v>45230</v>
      </c>
      <c r="C4503" s="3" t="s">
        <v>1136</v>
      </c>
      <c r="D4503" s="3" t="s">
        <v>1327</v>
      </c>
      <c r="E4503" s="3" t="s">
        <v>1054</v>
      </c>
      <c r="F4503" s="3">
        <v>0</v>
      </c>
      <c r="G4503" s="3">
        <v>1069</v>
      </c>
    </row>
    <row r="4504" spans="1:7" x14ac:dyDescent="0.2">
      <c r="A4504" s="3" t="s">
        <v>1040</v>
      </c>
      <c r="B4504" s="4">
        <v>45230</v>
      </c>
      <c r="C4504" s="3" t="s">
        <v>1136</v>
      </c>
      <c r="D4504" s="3" t="s">
        <v>1169</v>
      </c>
      <c r="E4504" s="3" t="s">
        <v>1080</v>
      </c>
      <c r="F4504" s="3">
        <v>5021.88</v>
      </c>
      <c r="G4504" s="3">
        <v>30918.18</v>
      </c>
    </row>
    <row r="4505" spans="1:7" x14ac:dyDescent="0.2">
      <c r="A4505" s="3" t="s">
        <v>1040</v>
      </c>
      <c r="B4505" s="4">
        <v>45230</v>
      </c>
      <c r="C4505" s="3" t="s">
        <v>1136</v>
      </c>
      <c r="D4505" s="3" t="s">
        <v>1328</v>
      </c>
      <c r="E4505" s="3" t="s">
        <v>1066</v>
      </c>
      <c r="F4505" s="3">
        <v>2304.8200000000002</v>
      </c>
      <c r="G4505" s="3">
        <v>16773.71</v>
      </c>
    </row>
    <row r="4506" spans="1:7" x14ac:dyDescent="0.2">
      <c r="A4506" s="3" t="s">
        <v>1040</v>
      </c>
      <c r="B4506" s="4">
        <v>45230</v>
      </c>
      <c r="C4506" s="3" t="s">
        <v>1136</v>
      </c>
      <c r="D4506" s="3" t="s">
        <v>1329</v>
      </c>
      <c r="E4506" s="3" t="s">
        <v>1089</v>
      </c>
      <c r="F4506" s="3">
        <v>29600</v>
      </c>
      <c r="G4506" s="3">
        <v>236800</v>
      </c>
    </row>
    <row r="4507" spans="1:7" x14ac:dyDescent="0.2">
      <c r="A4507" s="3" t="s">
        <v>1040</v>
      </c>
      <c r="B4507" s="4">
        <v>45230</v>
      </c>
      <c r="C4507" s="3" t="s">
        <v>1136</v>
      </c>
      <c r="D4507" s="3" t="s">
        <v>1199</v>
      </c>
      <c r="E4507" s="3" t="s">
        <v>1051</v>
      </c>
      <c r="F4507" s="3">
        <v>989.75</v>
      </c>
      <c r="G4507" s="3">
        <v>9068.5400000000009</v>
      </c>
    </row>
    <row r="4508" spans="1:7" x14ac:dyDescent="0.2">
      <c r="A4508" s="3" t="s">
        <v>1037</v>
      </c>
      <c r="B4508" s="4">
        <v>45230</v>
      </c>
      <c r="C4508" s="3" t="s">
        <v>1136</v>
      </c>
      <c r="D4508" s="3" t="s">
        <v>1199</v>
      </c>
      <c r="E4508" s="3" t="s">
        <v>1038</v>
      </c>
      <c r="F4508" s="3">
        <v>0</v>
      </c>
      <c r="G4508" s="3">
        <v>-2317.84</v>
      </c>
    </row>
    <row r="4509" spans="1:7" x14ac:dyDescent="0.2">
      <c r="A4509" s="3" t="s">
        <v>1040</v>
      </c>
      <c r="B4509" s="4">
        <v>45230</v>
      </c>
      <c r="C4509" s="3" t="s">
        <v>1136</v>
      </c>
      <c r="D4509" s="3" t="s">
        <v>1222</v>
      </c>
      <c r="E4509" s="3" t="s">
        <v>1043</v>
      </c>
      <c r="F4509" s="3">
        <v>63.04</v>
      </c>
      <c r="G4509" s="3">
        <v>15525.05</v>
      </c>
    </row>
    <row r="4510" spans="1:7" x14ac:dyDescent="0.2">
      <c r="A4510" s="3" t="s">
        <v>1037</v>
      </c>
      <c r="B4510" s="4">
        <v>45230</v>
      </c>
      <c r="C4510" s="3" t="s">
        <v>1136</v>
      </c>
      <c r="D4510" s="3" t="s">
        <v>1222</v>
      </c>
      <c r="E4510" s="3" t="s">
        <v>1043</v>
      </c>
      <c r="F4510" s="3">
        <v>900</v>
      </c>
      <c r="G4510" s="3">
        <v>34547.279999999999</v>
      </c>
    </row>
    <row r="4511" spans="1:7" x14ac:dyDescent="0.2">
      <c r="A4511" s="3" t="s">
        <v>1042</v>
      </c>
      <c r="B4511" s="4">
        <v>45230</v>
      </c>
      <c r="C4511" s="3" t="s">
        <v>1136</v>
      </c>
      <c r="D4511" s="3" t="s">
        <v>1222</v>
      </c>
      <c r="E4511" s="3" t="s">
        <v>1043</v>
      </c>
      <c r="F4511" s="3">
        <v>-1003.07</v>
      </c>
      <c r="G4511" s="3">
        <v>15563.49</v>
      </c>
    </row>
    <row r="4512" spans="1:7" x14ac:dyDescent="0.2">
      <c r="A4512" s="3" t="s">
        <v>1040</v>
      </c>
      <c r="B4512" s="4">
        <v>45230</v>
      </c>
      <c r="C4512" s="3" t="s">
        <v>1136</v>
      </c>
      <c r="D4512" s="3" t="s">
        <v>1330</v>
      </c>
      <c r="E4512" s="3" t="s">
        <v>1091</v>
      </c>
      <c r="F4512" s="3">
        <v>424105.1</v>
      </c>
      <c r="G4512" s="3">
        <v>2883662.93</v>
      </c>
    </row>
    <row r="4513" spans="1:7" x14ac:dyDescent="0.2">
      <c r="A4513" s="3" t="s">
        <v>1040</v>
      </c>
      <c r="B4513" s="4">
        <v>45230</v>
      </c>
      <c r="C4513" s="3" t="s">
        <v>1136</v>
      </c>
      <c r="D4513" s="3" t="s">
        <v>1333</v>
      </c>
      <c r="E4513" s="3" t="s">
        <v>1058</v>
      </c>
      <c r="F4513" s="3">
        <v>0</v>
      </c>
      <c r="G4513" s="3">
        <v>5192.13</v>
      </c>
    </row>
    <row r="4514" spans="1:7" x14ac:dyDescent="0.2">
      <c r="A4514" s="3" t="s">
        <v>1040</v>
      </c>
      <c r="B4514" s="4">
        <v>45230</v>
      </c>
      <c r="C4514" s="3" t="s">
        <v>1136</v>
      </c>
      <c r="D4514" s="3" t="s">
        <v>1479</v>
      </c>
      <c r="E4514" s="3" t="s">
        <v>1072</v>
      </c>
      <c r="F4514" s="3">
        <v>191.17</v>
      </c>
      <c r="G4514" s="3">
        <v>1432.48</v>
      </c>
    </row>
    <row r="4515" spans="1:7" x14ac:dyDescent="0.2">
      <c r="A4515" s="3" t="s">
        <v>1040</v>
      </c>
      <c r="B4515" s="4">
        <v>45230</v>
      </c>
      <c r="C4515" s="3" t="s">
        <v>1136</v>
      </c>
      <c r="D4515" s="3" t="s">
        <v>1334</v>
      </c>
      <c r="E4515" s="3" t="s">
        <v>1112</v>
      </c>
      <c r="F4515" s="3">
        <v>7942.28</v>
      </c>
      <c r="G4515" s="3">
        <v>31010.74</v>
      </c>
    </row>
    <row r="4516" spans="1:7" x14ac:dyDescent="0.2">
      <c r="A4516" s="3" t="s">
        <v>1037</v>
      </c>
      <c r="B4516" s="4">
        <v>45230</v>
      </c>
      <c r="C4516" s="3" t="s">
        <v>1136</v>
      </c>
      <c r="D4516" s="3" t="s">
        <v>1181</v>
      </c>
      <c r="E4516" s="3" t="s">
        <v>1118</v>
      </c>
      <c r="F4516" s="3">
        <v>366.14</v>
      </c>
      <c r="G4516" s="3">
        <v>2815.84</v>
      </c>
    </row>
    <row r="4517" spans="1:7" x14ac:dyDescent="0.2">
      <c r="A4517" s="3" t="s">
        <v>1040</v>
      </c>
      <c r="B4517" s="4">
        <v>45230</v>
      </c>
      <c r="C4517" s="3" t="s">
        <v>1136</v>
      </c>
      <c r="D4517" s="3" t="s">
        <v>1335</v>
      </c>
      <c r="E4517" s="3" t="s">
        <v>1115</v>
      </c>
      <c r="F4517" s="3">
        <v>2262.6</v>
      </c>
      <c r="G4517" s="3">
        <v>2262.6</v>
      </c>
    </row>
    <row r="4518" spans="1:7" x14ac:dyDescent="0.2">
      <c r="A4518" s="3" t="s">
        <v>1040</v>
      </c>
      <c r="B4518" s="4">
        <v>45230</v>
      </c>
      <c r="C4518" s="3" t="s">
        <v>1136</v>
      </c>
      <c r="D4518" s="3" t="s">
        <v>1336</v>
      </c>
      <c r="E4518" s="3" t="s">
        <v>1092</v>
      </c>
      <c r="F4518" s="3">
        <v>2655.98</v>
      </c>
      <c r="G4518" s="3">
        <v>31136.13</v>
      </c>
    </row>
    <row r="4519" spans="1:7" x14ac:dyDescent="0.2">
      <c r="A4519" s="3" t="s">
        <v>1040</v>
      </c>
      <c r="B4519" s="4">
        <v>45230</v>
      </c>
      <c r="C4519" s="3" t="s">
        <v>1136</v>
      </c>
      <c r="D4519" s="3" t="s">
        <v>1337</v>
      </c>
      <c r="E4519" s="3" t="s">
        <v>1067</v>
      </c>
      <c r="F4519" s="3">
        <v>0</v>
      </c>
      <c r="G4519" s="3">
        <v>13527.97</v>
      </c>
    </row>
    <row r="4520" spans="1:7" x14ac:dyDescent="0.2">
      <c r="A4520" s="3" t="s">
        <v>1040</v>
      </c>
      <c r="B4520" s="4">
        <v>45230</v>
      </c>
      <c r="C4520" s="3" t="s">
        <v>1136</v>
      </c>
      <c r="D4520" s="3" t="s">
        <v>1338</v>
      </c>
      <c r="E4520" s="3" t="s">
        <v>1097</v>
      </c>
      <c r="F4520" s="3">
        <v>747</v>
      </c>
      <c r="G4520" s="3">
        <v>5976</v>
      </c>
    </row>
    <row r="4521" spans="1:7" x14ac:dyDescent="0.2">
      <c r="A4521" s="3" t="s">
        <v>1040</v>
      </c>
      <c r="B4521" s="4">
        <v>45230</v>
      </c>
      <c r="C4521" s="3" t="s">
        <v>1136</v>
      </c>
      <c r="D4521" s="3" t="s">
        <v>1339</v>
      </c>
      <c r="E4521" s="3" t="s">
        <v>1061</v>
      </c>
      <c r="F4521" s="3">
        <v>0</v>
      </c>
      <c r="G4521" s="3">
        <v>10825.49</v>
      </c>
    </row>
    <row r="4522" spans="1:7" x14ac:dyDescent="0.2">
      <c r="A4522" s="3" t="s">
        <v>1040</v>
      </c>
      <c r="B4522" s="4">
        <v>45230</v>
      </c>
      <c r="C4522" s="3" t="s">
        <v>1136</v>
      </c>
      <c r="D4522" s="3" t="s">
        <v>1340</v>
      </c>
      <c r="E4522" s="3" t="s">
        <v>1126</v>
      </c>
      <c r="F4522" s="3">
        <v>600</v>
      </c>
      <c r="G4522" s="3">
        <v>4800</v>
      </c>
    </row>
    <row r="4523" spans="1:7" x14ac:dyDescent="0.2">
      <c r="A4523" s="3" t="s">
        <v>1040</v>
      </c>
      <c r="B4523" s="4">
        <v>45230</v>
      </c>
      <c r="C4523" s="3" t="s">
        <v>1136</v>
      </c>
      <c r="D4523" s="3" t="s">
        <v>1341</v>
      </c>
      <c r="E4523" s="3" t="s">
        <v>1060</v>
      </c>
      <c r="F4523" s="3">
        <v>847</v>
      </c>
      <c r="G4523" s="3">
        <v>6580.72</v>
      </c>
    </row>
    <row r="4524" spans="1:7" x14ac:dyDescent="0.2">
      <c r="A4524" s="3" t="s">
        <v>1040</v>
      </c>
      <c r="B4524" s="4">
        <v>45230</v>
      </c>
      <c r="C4524" s="3" t="s">
        <v>1136</v>
      </c>
      <c r="D4524" s="3" t="s">
        <v>1682</v>
      </c>
      <c r="E4524" s="3" t="s">
        <v>1059</v>
      </c>
      <c r="F4524" s="3">
        <v>0</v>
      </c>
      <c r="G4524" s="3">
        <v>4498.72</v>
      </c>
    </row>
    <row r="4525" spans="1:7" x14ac:dyDescent="0.2">
      <c r="A4525" s="3" t="s">
        <v>1037</v>
      </c>
      <c r="B4525" s="4">
        <v>45230</v>
      </c>
      <c r="C4525" s="3" t="s">
        <v>1136</v>
      </c>
      <c r="D4525" s="3" t="s">
        <v>1200</v>
      </c>
      <c r="E4525" s="3" t="s">
        <v>1073</v>
      </c>
      <c r="F4525" s="3">
        <v>600</v>
      </c>
      <c r="G4525" s="3">
        <v>4800</v>
      </c>
    </row>
    <row r="4526" spans="1:7" x14ac:dyDescent="0.2">
      <c r="A4526" s="3" t="s">
        <v>1042</v>
      </c>
      <c r="B4526" s="4">
        <v>45230</v>
      </c>
      <c r="C4526" s="3" t="s">
        <v>1136</v>
      </c>
      <c r="D4526" s="3" t="s">
        <v>1200</v>
      </c>
      <c r="E4526" s="3" t="s">
        <v>1073</v>
      </c>
      <c r="F4526" s="3">
        <v>600</v>
      </c>
      <c r="G4526" s="3">
        <v>4800</v>
      </c>
    </row>
    <row r="4527" spans="1:7" x14ac:dyDescent="0.2">
      <c r="A4527" s="3" t="s">
        <v>1037</v>
      </c>
      <c r="B4527" s="4">
        <v>45230</v>
      </c>
      <c r="C4527" s="3" t="s">
        <v>1136</v>
      </c>
      <c r="D4527" s="3" t="s">
        <v>1230</v>
      </c>
      <c r="E4527" s="3" t="s">
        <v>1095</v>
      </c>
      <c r="F4527" s="3">
        <v>526.32000000000005</v>
      </c>
      <c r="G4527" s="3">
        <v>526.32000000000005</v>
      </c>
    </row>
    <row r="4528" spans="1:7" x14ac:dyDescent="0.2">
      <c r="A4528" s="3" t="s">
        <v>1040</v>
      </c>
      <c r="B4528" s="4">
        <v>45230</v>
      </c>
      <c r="C4528" s="3" t="s">
        <v>1136</v>
      </c>
      <c r="D4528" s="3" t="s">
        <v>1342</v>
      </c>
      <c r="E4528" s="3" t="s">
        <v>1076</v>
      </c>
      <c r="F4528" s="3">
        <v>0</v>
      </c>
      <c r="G4528" s="3">
        <v>4000</v>
      </c>
    </row>
    <row r="4529" spans="1:7" x14ac:dyDescent="0.2">
      <c r="A4529" s="3" t="s">
        <v>1040</v>
      </c>
      <c r="B4529" s="4">
        <v>45230</v>
      </c>
      <c r="C4529" s="3" t="s">
        <v>1136</v>
      </c>
      <c r="D4529" s="3" t="s">
        <v>1343</v>
      </c>
      <c r="E4529" s="3" t="s">
        <v>1068</v>
      </c>
      <c r="F4529" s="3">
        <v>0</v>
      </c>
      <c r="G4529" s="3">
        <v>11566.33</v>
      </c>
    </row>
    <row r="4530" spans="1:7" x14ac:dyDescent="0.2">
      <c r="A4530" s="3" t="s">
        <v>1040</v>
      </c>
      <c r="B4530" s="4">
        <v>45230</v>
      </c>
      <c r="C4530" s="3" t="s">
        <v>1136</v>
      </c>
      <c r="D4530" s="3" t="s">
        <v>1346</v>
      </c>
      <c r="E4530" s="3" t="s">
        <v>1111</v>
      </c>
      <c r="F4530" s="3">
        <v>89188.15</v>
      </c>
      <c r="G4530" s="3">
        <v>648158.1</v>
      </c>
    </row>
    <row r="4531" spans="1:7" x14ac:dyDescent="0.2">
      <c r="A4531" s="3" t="s">
        <v>1040</v>
      </c>
      <c r="B4531" s="4">
        <v>45230</v>
      </c>
      <c r="C4531" s="3" t="s">
        <v>1136</v>
      </c>
      <c r="D4531" s="3" t="s">
        <v>1347</v>
      </c>
      <c r="E4531" s="3" t="s">
        <v>1075</v>
      </c>
      <c r="F4531" s="3">
        <v>5014.74</v>
      </c>
      <c r="G4531" s="3">
        <v>34326.46</v>
      </c>
    </row>
    <row r="4532" spans="1:7" x14ac:dyDescent="0.2">
      <c r="A4532" s="3" t="s">
        <v>1040</v>
      </c>
      <c r="B4532" s="4">
        <v>45230</v>
      </c>
      <c r="C4532" s="3" t="s">
        <v>1136</v>
      </c>
      <c r="D4532" s="3" t="s">
        <v>1348</v>
      </c>
      <c r="E4532" s="3" t="s">
        <v>1093</v>
      </c>
      <c r="F4532" s="3">
        <v>3028.4</v>
      </c>
      <c r="G4532" s="3">
        <v>18730.349999999999</v>
      </c>
    </row>
    <row r="4533" spans="1:7" x14ac:dyDescent="0.2">
      <c r="A4533" s="3" t="s">
        <v>1040</v>
      </c>
      <c r="B4533" s="4">
        <v>45230</v>
      </c>
      <c r="C4533" s="3" t="s">
        <v>1136</v>
      </c>
      <c r="D4533" s="3" t="s">
        <v>1349</v>
      </c>
      <c r="E4533" s="3" t="s">
        <v>1098</v>
      </c>
      <c r="F4533" s="3">
        <v>3028.4</v>
      </c>
      <c r="G4533" s="3">
        <v>18730.349999999999</v>
      </c>
    </row>
    <row r="4534" spans="1:7" x14ac:dyDescent="0.2">
      <c r="A4534" s="3" t="s">
        <v>1040</v>
      </c>
      <c r="B4534" s="4">
        <v>45230</v>
      </c>
      <c r="C4534" s="3" t="s">
        <v>1136</v>
      </c>
      <c r="D4534" s="3" t="s">
        <v>1426</v>
      </c>
      <c r="E4534" s="3" t="s">
        <v>1081</v>
      </c>
      <c r="F4534" s="3">
        <v>0</v>
      </c>
      <c r="G4534" s="3">
        <v>15075.35</v>
      </c>
    </row>
    <row r="4535" spans="1:7" x14ac:dyDescent="0.2">
      <c r="A4535" s="3" t="s">
        <v>1040</v>
      </c>
      <c r="B4535" s="4">
        <v>45230</v>
      </c>
      <c r="C4535" s="3" t="s">
        <v>1136</v>
      </c>
      <c r="D4535" s="3" t="s">
        <v>1427</v>
      </c>
      <c r="E4535" s="3" t="s">
        <v>1107</v>
      </c>
      <c r="F4535" s="3">
        <v>0</v>
      </c>
      <c r="G4535" s="3">
        <v>4562.1000000000004</v>
      </c>
    </row>
    <row r="4536" spans="1:7" x14ac:dyDescent="0.2">
      <c r="A4536" s="3" t="s">
        <v>1037</v>
      </c>
      <c r="B4536" s="4">
        <v>45230</v>
      </c>
      <c r="C4536" s="3" t="s">
        <v>1140</v>
      </c>
      <c r="D4536" s="3" t="s">
        <v>1141</v>
      </c>
      <c r="E4536" s="3" t="s">
        <v>1142</v>
      </c>
      <c r="F4536" s="3">
        <v>0</v>
      </c>
      <c r="G4536" s="3">
        <v>-100</v>
      </c>
    </row>
    <row r="4537" spans="1:7" x14ac:dyDescent="0.2">
      <c r="A4537" s="3" t="s">
        <v>1040</v>
      </c>
      <c r="B4537" s="4">
        <v>45230</v>
      </c>
      <c r="C4537" s="3" t="s">
        <v>1140</v>
      </c>
      <c r="D4537" s="3" t="s">
        <v>1350</v>
      </c>
      <c r="E4537" s="3" t="s">
        <v>1351</v>
      </c>
      <c r="F4537" s="3">
        <v>0</v>
      </c>
      <c r="G4537" s="3">
        <v>-120</v>
      </c>
    </row>
    <row r="4538" spans="1:7" x14ac:dyDescent="0.2">
      <c r="A4538" s="3" t="s">
        <v>1040</v>
      </c>
      <c r="B4538" s="4">
        <v>45230</v>
      </c>
      <c r="C4538" s="3" t="s">
        <v>1140</v>
      </c>
      <c r="D4538" s="3" t="s">
        <v>1352</v>
      </c>
      <c r="E4538" s="3" t="s">
        <v>1353</v>
      </c>
      <c r="F4538" s="3">
        <v>0</v>
      </c>
      <c r="G4538" s="3">
        <v>-296075.58</v>
      </c>
    </row>
    <row r="4539" spans="1:7" x14ac:dyDescent="0.2">
      <c r="A4539" s="3" t="s">
        <v>1037</v>
      </c>
      <c r="B4539" s="4">
        <v>45230</v>
      </c>
      <c r="C4539" s="3" t="s">
        <v>1140</v>
      </c>
      <c r="D4539" s="3" t="s">
        <v>1352</v>
      </c>
      <c r="E4539" s="3" t="s">
        <v>1353</v>
      </c>
      <c r="F4539" s="3">
        <v>0</v>
      </c>
      <c r="G4539" s="3">
        <v>-17843179.579999998</v>
      </c>
    </row>
    <row r="4540" spans="1:7" x14ac:dyDescent="0.2">
      <c r="A4540" s="3" t="s">
        <v>1042</v>
      </c>
      <c r="B4540" s="4">
        <v>45230</v>
      </c>
      <c r="C4540" s="3" t="s">
        <v>1140</v>
      </c>
      <c r="D4540" s="3" t="s">
        <v>1352</v>
      </c>
      <c r="E4540" s="3" t="s">
        <v>1353</v>
      </c>
      <c r="F4540" s="3">
        <v>0</v>
      </c>
      <c r="G4540" s="3">
        <v>70398.12</v>
      </c>
    </row>
    <row r="4541" spans="1:7" x14ac:dyDescent="0.2">
      <c r="A4541" s="3" t="s">
        <v>1037</v>
      </c>
      <c r="B4541" s="4">
        <v>45230</v>
      </c>
      <c r="C4541" s="3" t="s">
        <v>1148</v>
      </c>
      <c r="D4541" s="3" t="s">
        <v>1209</v>
      </c>
      <c r="E4541" s="3" t="s">
        <v>1210</v>
      </c>
      <c r="F4541" s="3">
        <v>0</v>
      </c>
      <c r="G4541" s="3">
        <v>17562360.850000001</v>
      </c>
    </row>
    <row r="4542" spans="1:7" x14ac:dyDescent="0.2">
      <c r="A4542" s="3" t="s">
        <v>1037</v>
      </c>
      <c r="B4542" s="4">
        <v>45230</v>
      </c>
      <c r="C4542" s="3" t="s">
        <v>1148</v>
      </c>
      <c r="D4542" s="3" t="s">
        <v>1701</v>
      </c>
      <c r="E4542" s="3" t="s">
        <v>1702</v>
      </c>
      <c r="F4542" s="3">
        <v>3150000</v>
      </c>
      <c r="G4542" s="3">
        <v>3150000</v>
      </c>
    </row>
    <row r="4543" spans="1:7" x14ac:dyDescent="0.2">
      <c r="A4543" s="3" t="s">
        <v>1040</v>
      </c>
      <c r="B4543" s="4">
        <v>45230</v>
      </c>
      <c r="C4543" s="3" t="s">
        <v>1148</v>
      </c>
      <c r="D4543" s="3" t="s">
        <v>1451</v>
      </c>
      <c r="E4543" s="3" t="s">
        <v>1145</v>
      </c>
      <c r="F4543" s="3">
        <v>-280000</v>
      </c>
      <c r="G4543" s="3">
        <v>110000</v>
      </c>
    </row>
    <row r="4544" spans="1:7" x14ac:dyDescent="0.2">
      <c r="A4544" s="3" t="s">
        <v>1040</v>
      </c>
      <c r="B4544" s="4">
        <v>45230</v>
      </c>
      <c r="C4544" s="3" t="s">
        <v>1148</v>
      </c>
      <c r="D4544" s="3" t="s">
        <v>1356</v>
      </c>
      <c r="E4544" s="3" t="s">
        <v>1357</v>
      </c>
      <c r="F4544" s="3">
        <v>0</v>
      </c>
      <c r="G4544" s="3">
        <v>-4342.5</v>
      </c>
    </row>
    <row r="4545" spans="1:7" x14ac:dyDescent="0.2">
      <c r="A4545" s="3" t="s">
        <v>1040</v>
      </c>
      <c r="B4545" s="4">
        <v>45230</v>
      </c>
      <c r="C4545" s="3" t="s">
        <v>1148</v>
      </c>
      <c r="D4545" s="3" t="s">
        <v>1691</v>
      </c>
      <c r="E4545" s="3" t="s">
        <v>1692</v>
      </c>
      <c r="F4545" s="3">
        <v>0</v>
      </c>
      <c r="G4545" s="3">
        <v>4702.3500000000004</v>
      </c>
    </row>
    <row r="4546" spans="1:7" x14ac:dyDescent="0.2">
      <c r="A4546" s="3" t="s">
        <v>1040</v>
      </c>
      <c r="B4546" s="4">
        <v>45230</v>
      </c>
      <c r="C4546" s="3" t="s">
        <v>1148</v>
      </c>
      <c r="D4546" s="3" t="s">
        <v>1358</v>
      </c>
      <c r="E4546" s="3" t="s">
        <v>1359</v>
      </c>
      <c r="F4546" s="3">
        <v>60000</v>
      </c>
      <c r="G4546" s="3">
        <v>-2201000</v>
      </c>
    </row>
    <row r="4547" spans="1:7" x14ac:dyDescent="0.2">
      <c r="A4547" s="3" t="s">
        <v>1040</v>
      </c>
      <c r="B4547" s="4">
        <v>45230</v>
      </c>
      <c r="C4547" s="3" t="s">
        <v>1148</v>
      </c>
      <c r="D4547" s="3" t="s">
        <v>1360</v>
      </c>
      <c r="E4547" s="3" t="s">
        <v>1361</v>
      </c>
      <c r="F4547" s="3">
        <v>0</v>
      </c>
      <c r="G4547" s="3">
        <v>4342.5</v>
      </c>
    </row>
    <row r="4548" spans="1:7" x14ac:dyDescent="0.2">
      <c r="A4548" s="3" t="s">
        <v>1040</v>
      </c>
      <c r="B4548" s="4">
        <v>45230</v>
      </c>
      <c r="C4548" s="3" t="s">
        <v>1148</v>
      </c>
      <c r="D4548" s="3" t="s">
        <v>1362</v>
      </c>
      <c r="E4548" s="3" t="s">
        <v>1224</v>
      </c>
      <c r="F4548" s="3">
        <v>600</v>
      </c>
      <c r="G4548" s="3">
        <v>37400</v>
      </c>
    </row>
    <row r="4549" spans="1:7" x14ac:dyDescent="0.2">
      <c r="A4549" s="3" t="s">
        <v>1040</v>
      </c>
      <c r="B4549" s="4">
        <v>45230</v>
      </c>
      <c r="C4549" s="3" t="s">
        <v>1148</v>
      </c>
      <c r="D4549" s="3" t="s">
        <v>1363</v>
      </c>
      <c r="E4549" s="3" t="s">
        <v>1364</v>
      </c>
      <c r="F4549" s="3">
        <v>-4650000</v>
      </c>
      <c r="G4549" s="3">
        <v>-18564940.420000002</v>
      </c>
    </row>
    <row r="4550" spans="1:7" x14ac:dyDescent="0.2">
      <c r="A4550" s="3" t="s">
        <v>1040</v>
      </c>
      <c r="B4550" s="4">
        <v>45230</v>
      </c>
      <c r="C4550" s="3" t="s">
        <v>1148</v>
      </c>
      <c r="D4550" s="3" t="s">
        <v>1365</v>
      </c>
      <c r="E4550" s="3" t="s">
        <v>1366</v>
      </c>
      <c r="F4550" s="3">
        <v>600</v>
      </c>
      <c r="G4550" s="3">
        <v>-105189.44</v>
      </c>
    </row>
    <row r="4551" spans="1:7" x14ac:dyDescent="0.2">
      <c r="A4551" s="3" t="s">
        <v>1040</v>
      </c>
      <c r="B4551" s="4">
        <v>45230</v>
      </c>
      <c r="C4551" s="3" t="s">
        <v>1148</v>
      </c>
      <c r="D4551" s="3" t="s">
        <v>1480</v>
      </c>
      <c r="E4551" s="3" t="s">
        <v>1481</v>
      </c>
      <c r="F4551" s="3">
        <v>30000</v>
      </c>
      <c r="G4551" s="3">
        <v>25402187.399999999</v>
      </c>
    </row>
    <row r="4552" spans="1:7" x14ac:dyDescent="0.2">
      <c r="A4552" s="3" t="s">
        <v>1040</v>
      </c>
      <c r="B4552" s="4">
        <v>45230</v>
      </c>
      <c r="C4552" s="3" t="s">
        <v>1148</v>
      </c>
      <c r="D4552" s="3" t="s">
        <v>1367</v>
      </c>
      <c r="E4552" s="3" t="s">
        <v>1368</v>
      </c>
      <c r="F4552" s="3">
        <v>100000</v>
      </c>
      <c r="G4552" s="3">
        <v>77399</v>
      </c>
    </row>
    <row r="4553" spans="1:7" x14ac:dyDescent="0.2">
      <c r="A4553" s="3" t="s">
        <v>1042</v>
      </c>
      <c r="B4553" s="4">
        <v>45230</v>
      </c>
      <c r="C4553" s="3" t="s">
        <v>1143</v>
      </c>
      <c r="D4553" s="3" t="s">
        <v>1460</v>
      </c>
      <c r="E4553" s="3" t="s">
        <v>1461</v>
      </c>
      <c r="F4553" s="3">
        <v>-2946586.39</v>
      </c>
      <c r="G4553" s="3">
        <v>-43432620.799999997</v>
      </c>
    </row>
    <row r="4554" spans="1:7" x14ac:dyDescent="0.2">
      <c r="A4554" s="3" t="s">
        <v>1037</v>
      </c>
      <c r="B4554" s="4">
        <v>45230</v>
      </c>
      <c r="C4554" s="3" t="s">
        <v>1143</v>
      </c>
      <c r="D4554" s="3" t="s">
        <v>1146</v>
      </c>
      <c r="E4554" s="3" t="s">
        <v>1147</v>
      </c>
      <c r="F4554" s="3">
        <v>4650000</v>
      </c>
      <c r="G4554" s="3">
        <v>18564940.420000002</v>
      </c>
    </row>
    <row r="4555" spans="1:7" x14ac:dyDescent="0.2">
      <c r="A4555" s="3" t="s">
        <v>1037</v>
      </c>
      <c r="B4555" s="4">
        <v>45230</v>
      </c>
      <c r="C4555" s="3" t="s">
        <v>1143</v>
      </c>
      <c r="D4555" s="3" t="s">
        <v>1201</v>
      </c>
      <c r="E4555" s="3" t="s">
        <v>1202</v>
      </c>
      <c r="F4555" s="3">
        <v>270000</v>
      </c>
      <c r="G4555" s="3">
        <v>4044275</v>
      </c>
    </row>
    <row r="4556" spans="1:7" x14ac:dyDescent="0.2">
      <c r="A4556" s="3" t="s">
        <v>1037</v>
      </c>
      <c r="B4556" s="4">
        <v>45230</v>
      </c>
      <c r="C4556" s="3" t="s">
        <v>1143</v>
      </c>
      <c r="D4556" s="3" t="s">
        <v>1462</v>
      </c>
      <c r="E4556" s="3" t="s">
        <v>1463</v>
      </c>
      <c r="F4556" s="3">
        <v>2946586.39</v>
      </c>
      <c r="G4556" s="3">
        <v>43432620.799999997</v>
      </c>
    </row>
    <row r="4557" spans="1:7" x14ac:dyDescent="0.2">
      <c r="A4557" s="3" t="s">
        <v>1037</v>
      </c>
      <c r="B4557" s="4">
        <v>45230</v>
      </c>
      <c r="C4557" s="3" t="s">
        <v>1143</v>
      </c>
      <c r="D4557" s="3" t="s">
        <v>1484</v>
      </c>
      <c r="E4557" s="3" t="s">
        <v>1368</v>
      </c>
      <c r="F4557" s="3">
        <v>0</v>
      </c>
      <c r="G4557" s="3">
        <v>42100</v>
      </c>
    </row>
    <row r="4558" spans="1:7" x14ac:dyDescent="0.2">
      <c r="A4558" s="3" t="s">
        <v>1037</v>
      </c>
      <c r="B4558" s="4">
        <v>45230</v>
      </c>
      <c r="C4558" s="3" t="s">
        <v>1143</v>
      </c>
      <c r="D4558" s="3" t="s">
        <v>1485</v>
      </c>
      <c r="E4558" s="3" t="s">
        <v>1366</v>
      </c>
      <c r="F4558" s="3">
        <v>0</v>
      </c>
      <c r="G4558" s="3">
        <v>-20370.22</v>
      </c>
    </row>
    <row r="4559" spans="1:7" x14ac:dyDescent="0.2">
      <c r="A4559" s="3" t="s">
        <v>1040</v>
      </c>
      <c r="B4559" s="4">
        <v>45230</v>
      </c>
      <c r="C4559" s="3" t="s">
        <v>1148</v>
      </c>
      <c r="D4559" s="3" t="s">
        <v>1377</v>
      </c>
      <c r="E4559" s="3" t="s">
        <v>1378</v>
      </c>
      <c r="F4559" s="3">
        <v>0</v>
      </c>
      <c r="G4559" s="3">
        <v>216064.1</v>
      </c>
    </row>
    <row r="4560" spans="1:7" x14ac:dyDescent="0.2">
      <c r="A4560" s="3" t="s">
        <v>1040</v>
      </c>
      <c r="B4560" s="4">
        <v>45230</v>
      </c>
      <c r="C4560" s="3" t="s">
        <v>1148</v>
      </c>
      <c r="D4560" s="3" t="s">
        <v>1379</v>
      </c>
      <c r="E4560" s="3" t="s">
        <v>1380</v>
      </c>
      <c r="F4560" s="3">
        <v>0</v>
      </c>
      <c r="G4560" s="3">
        <v>-216063.1</v>
      </c>
    </row>
    <row r="4561" spans="1:7" x14ac:dyDescent="0.2">
      <c r="A4561" s="3" t="s">
        <v>1040</v>
      </c>
      <c r="B4561" s="4">
        <v>45230</v>
      </c>
      <c r="C4561" s="3" t="s">
        <v>1148</v>
      </c>
      <c r="D4561" s="3" t="s">
        <v>1381</v>
      </c>
      <c r="E4561" s="3" t="s">
        <v>1382</v>
      </c>
      <c r="F4561" s="3">
        <v>29688.38</v>
      </c>
      <c r="G4561" s="3">
        <v>178152.48</v>
      </c>
    </row>
    <row r="4562" spans="1:7" x14ac:dyDescent="0.2">
      <c r="A4562" s="3" t="s">
        <v>1040</v>
      </c>
      <c r="B4562" s="4">
        <v>45230</v>
      </c>
      <c r="C4562" s="3" t="s">
        <v>1148</v>
      </c>
      <c r="D4562" s="3" t="s">
        <v>1383</v>
      </c>
      <c r="E4562" s="3" t="s">
        <v>1384</v>
      </c>
      <c r="F4562" s="3">
        <v>-4562.8599999999997</v>
      </c>
      <c r="G4562" s="3">
        <v>-71060.509999999995</v>
      </c>
    </row>
    <row r="4563" spans="1:7" x14ac:dyDescent="0.2">
      <c r="A4563" s="3" t="s">
        <v>1040</v>
      </c>
      <c r="B4563" s="4">
        <v>45230</v>
      </c>
      <c r="C4563" s="3" t="s">
        <v>1148</v>
      </c>
      <c r="D4563" s="3" t="s">
        <v>1430</v>
      </c>
      <c r="E4563" s="3" t="s">
        <v>1431</v>
      </c>
      <c r="F4563" s="3">
        <v>0</v>
      </c>
      <c r="G4563" s="3">
        <v>37955.300000000003</v>
      </c>
    </row>
    <row r="4564" spans="1:7" x14ac:dyDescent="0.2">
      <c r="A4564" s="3" t="s">
        <v>1040</v>
      </c>
      <c r="B4564" s="4">
        <v>45230</v>
      </c>
      <c r="C4564" s="3" t="s">
        <v>1148</v>
      </c>
      <c r="D4564" s="3" t="s">
        <v>1452</v>
      </c>
      <c r="E4564" s="3" t="s">
        <v>1453</v>
      </c>
      <c r="F4564" s="3">
        <v>-547.67999999999995</v>
      </c>
      <c r="G4564" s="3">
        <v>-10275.969999999999</v>
      </c>
    </row>
    <row r="4565" spans="1:7" x14ac:dyDescent="0.2">
      <c r="A4565" s="3" t="s">
        <v>1040</v>
      </c>
      <c r="B4565" s="4">
        <v>45230</v>
      </c>
      <c r="C4565" s="3" t="s">
        <v>1148</v>
      </c>
      <c r="D4565" s="3" t="s">
        <v>1385</v>
      </c>
      <c r="E4565" s="3" t="s">
        <v>1386</v>
      </c>
      <c r="F4565" s="3">
        <v>0</v>
      </c>
      <c r="G4565" s="3">
        <v>71322</v>
      </c>
    </row>
    <row r="4566" spans="1:7" x14ac:dyDescent="0.2">
      <c r="A4566" s="3" t="s">
        <v>1040</v>
      </c>
      <c r="B4566" s="4">
        <v>45230</v>
      </c>
      <c r="C4566" s="3" t="s">
        <v>1148</v>
      </c>
      <c r="D4566" s="3" t="s">
        <v>1387</v>
      </c>
      <c r="E4566" s="3" t="s">
        <v>1388</v>
      </c>
      <c r="F4566" s="3">
        <v>-1188.71</v>
      </c>
      <c r="G4566" s="3">
        <v>-10644.43</v>
      </c>
    </row>
    <row r="4567" spans="1:7" x14ac:dyDescent="0.2">
      <c r="A4567" s="3" t="s">
        <v>1037</v>
      </c>
      <c r="B4567" s="4">
        <v>45230</v>
      </c>
      <c r="C4567" s="3" t="s">
        <v>1148</v>
      </c>
      <c r="D4567" s="3" t="s">
        <v>1389</v>
      </c>
      <c r="E4567" s="3" t="s">
        <v>1390</v>
      </c>
      <c r="F4567" s="3">
        <v>0</v>
      </c>
      <c r="G4567" s="3">
        <v>874505.75</v>
      </c>
    </row>
    <row r="4568" spans="1:7" x14ac:dyDescent="0.2">
      <c r="A4568" s="3" t="s">
        <v>1042</v>
      </c>
      <c r="B4568" s="4">
        <v>45230</v>
      </c>
      <c r="C4568" s="3" t="s">
        <v>1148</v>
      </c>
      <c r="D4568" s="3" t="s">
        <v>1389</v>
      </c>
      <c r="E4568" s="3" t="s">
        <v>1501</v>
      </c>
      <c r="F4568" s="3">
        <v>253288</v>
      </c>
      <c r="G4568" s="3">
        <v>2138350.86</v>
      </c>
    </row>
    <row r="4569" spans="1:7" x14ac:dyDescent="0.2">
      <c r="A4569" s="3" t="s">
        <v>1037</v>
      </c>
      <c r="B4569" s="4">
        <v>45230</v>
      </c>
      <c r="C4569" s="3" t="s">
        <v>1148</v>
      </c>
      <c r="D4569" s="3" t="s">
        <v>1182</v>
      </c>
      <c r="E4569" s="3" t="s">
        <v>1183</v>
      </c>
      <c r="F4569" s="3">
        <v>0</v>
      </c>
      <c r="G4569" s="3">
        <v>26200000</v>
      </c>
    </row>
    <row r="4570" spans="1:7" x14ac:dyDescent="0.2">
      <c r="A4570" s="3" t="s">
        <v>1037</v>
      </c>
      <c r="B4570" s="4">
        <v>45230</v>
      </c>
      <c r="C4570" s="3" t="s">
        <v>1148</v>
      </c>
      <c r="D4570" s="3" t="s">
        <v>1184</v>
      </c>
      <c r="E4570" s="3" t="s">
        <v>1185</v>
      </c>
      <c r="F4570" s="3">
        <v>0</v>
      </c>
      <c r="G4570" s="3">
        <v>68427</v>
      </c>
    </row>
    <row r="4571" spans="1:7" x14ac:dyDescent="0.2">
      <c r="A4571" s="3" t="s">
        <v>1037</v>
      </c>
      <c r="B4571" s="4">
        <v>45230</v>
      </c>
      <c r="C4571" s="3" t="s">
        <v>1148</v>
      </c>
      <c r="D4571" s="3" t="s">
        <v>1186</v>
      </c>
      <c r="E4571" s="3" t="s">
        <v>1187</v>
      </c>
      <c r="F4571" s="3">
        <v>0</v>
      </c>
      <c r="G4571" s="3">
        <v>103812</v>
      </c>
    </row>
    <row r="4572" spans="1:7" x14ac:dyDescent="0.2">
      <c r="A4572" s="3" t="s">
        <v>1037</v>
      </c>
      <c r="B4572" s="4">
        <v>45230</v>
      </c>
      <c r="C4572" s="3" t="s">
        <v>1148</v>
      </c>
      <c r="D4572" s="3" t="s">
        <v>1165</v>
      </c>
      <c r="E4572" s="3" t="s">
        <v>1166</v>
      </c>
      <c r="F4572" s="3">
        <v>0</v>
      </c>
      <c r="G4572" s="3">
        <v>314087</v>
      </c>
    </row>
    <row r="4573" spans="1:7" x14ac:dyDescent="0.2">
      <c r="A4573" s="3" t="s">
        <v>1042</v>
      </c>
      <c r="B4573" s="4">
        <v>45230</v>
      </c>
      <c r="C4573" s="3" t="s">
        <v>1148</v>
      </c>
      <c r="D4573" s="3" t="s">
        <v>1165</v>
      </c>
      <c r="E4573" s="3" t="s">
        <v>1518</v>
      </c>
      <c r="F4573" s="3">
        <v>7600</v>
      </c>
      <c r="G4573" s="3">
        <v>765978.5</v>
      </c>
    </row>
    <row r="4574" spans="1:7" x14ac:dyDescent="0.2">
      <c r="A4574" s="3" t="s">
        <v>1037</v>
      </c>
      <c r="B4574" s="4">
        <v>45230</v>
      </c>
      <c r="C4574" s="3" t="s">
        <v>1148</v>
      </c>
      <c r="D4574" s="3" t="s">
        <v>1464</v>
      </c>
      <c r="E4574" s="3" t="s">
        <v>1465</v>
      </c>
      <c r="F4574" s="3">
        <v>0</v>
      </c>
      <c r="G4574" s="3">
        <v>139500</v>
      </c>
    </row>
    <row r="4575" spans="1:7" x14ac:dyDescent="0.2">
      <c r="A4575" s="3" t="s">
        <v>1037</v>
      </c>
      <c r="B4575" s="4">
        <v>45230</v>
      </c>
      <c r="C4575" s="3" t="s">
        <v>1148</v>
      </c>
      <c r="D4575" s="3" t="s">
        <v>1149</v>
      </c>
      <c r="E4575" s="3" t="s">
        <v>1150</v>
      </c>
      <c r="F4575" s="3">
        <v>0</v>
      </c>
      <c r="G4575" s="3">
        <v>8557641.8000000007</v>
      </c>
    </row>
    <row r="4576" spans="1:7" x14ac:dyDescent="0.2">
      <c r="A4576" s="3" t="s">
        <v>1037</v>
      </c>
      <c r="B4576" s="4">
        <v>45230</v>
      </c>
      <c r="C4576" s="3" t="s">
        <v>1148</v>
      </c>
      <c r="D4576" s="3" t="s">
        <v>1231</v>
      </c>
      <c r="E4576" s="3" t="s">
        <v>1232</v>
      </c>
      <c r="F4576" s="3">
        <v>0</v>
      </c>
      <c r="G4576" s="3">
        <v>13807.78</v>
      </c>
    </row>
    <row r="4577" spans="1:7" x14ac:dyDescent="0.2">
      <c r="A4577" s="3" t="s">
        <v>1037</v>
      </c>
      <c r="B4577" s="4">
        <v>45230</v>
      </c>
      <c r="C4577" s="3" t="s">
        <v>1148</v>
      </c>
      <c r="D4577" s="3" t="s">
        <v>1170</v>
      </c>
      <c r="E4577" s="3" t="s">
        <v>1171</v>
      </c>
      <c r="F4577" s="3">
        <v>0</v>
      </c>
      <c r="G4577" s="3">
        <v>197060.09</v>
      </c>
    </row>
    <row r="4578" spans="1:7" x14ac:dyDescent="0.2">
      <c r="A4578" s="3" t="s">
        <v>1042</v>
      </c>
      <c r="B4578" s="4">
        <v>45230</v>
      </c>
      <c r="C4578" s="3" t="s">
        <v>1148</v>
      </c>
      <c r="D4578" s="3" t="s">
        <v>1170</v>
      </c>
      <c r="E4578" s="3" t="s">
        <v>1545</v>
      </c>
      <c r="F4578" s="3">
        <v>64138.83</v>
      </c>
      <c r="G4578" s="3">
        <v>250751.47</v>
      </c>
    </row>
    <row r="4579" spans="1:7" x14ac:dyDescent="0.2">
      <c r="A4579" s="3" t="s">
        <v>1037</v>
      </c>
      <c r="B4579" s="4">
        <v>45230</v>
      </c>
      <c r="C4579" s="3" t="s">
        <v>1148</v>
      </c>
      <c r="D4579" s="3" t="s">
        <v>1172</v>
      </c>
      <c r="E4579" s="3" t="s">
        <v>1173</v>
      </c>
      <c r="F4579" s="3">
        <v>0</v>
      </c>
      <c r="G4579" s="3">
        <v>7500</v>
      </c>
    </row>
    <row r="4580" spans="1:7" x14ac:dyDescent="0.2">
      <c r="A4580" s="3" t="s">
        <v>1042</v>
      </c>
      <c r="B4580" s="4">
        <v>45230</v>
      </c>
      <c r="C4580" s="3" t="s">
        <v>1148</v>
      </c>
      <c r="D4580" s="3" t="s">
        <v>1172</v>
      </c>
      <c r="E4580" s="3" t="s">
        <v>1641</v>
      </c>
      <c r="F4580" s="3">
        <v>0</v>
      </c>
      <c r="G4580" s="3">
        <v>114370.5</v>
      </c>
    </row>
    <row r="4581" spans="1:7" x14ac:dyDescent="0.2">
      <c r="A4581" s="3" t="s">
        <v>1037</v>
      </c>
      <c r="B4581" s="4">
        <v>45230</v>
      </c>
      <c r="C4581" s="3" t="s">
        <v>1148</v>
      </c>
      <c r="D4581" s="3" t="s">
        <v>1167</v>
      </c>
      <c r="E4581" s="3" t="s">
        <v>1168</v>
      </c>
      <c r="F4581" s="3">
        <v>0</v>
      </c>
      <c r="G4581" s="3">
        <v>146256.38</v>
      </c>
    </row>
    <row r="4582" spans="1:7" x14ac:dyDescent="0.2">
      <c r="A4582" s="3" t="s">
        <v>1037</v>
      </c>
      <c r="B4582" s="4">
        <v>45230</v>
      </c>
      <c r="C4582" s="3" t="s">
        <v>1148</v>
      </c>
      <c r="D4582" s="3" t="s">
        <v>1454</v>
      </c>
      <c r="E4582" s="3" t="s">
        <v>1455</v>
      </c>
      <c r="F4582" s="3">
        <v>0</v>
      </c>
      <c r="G4582" s="3">
        <v>20600</v>
      </c>
    </row>
    <row r="4583" spans="1:7" x14ac:dyDescent="0.2">
      <c r="A4583" s="3" t="s">
        <v>1037</v>
      </c>
      <c r="B4583" s="4">
        <v>45230</v>
      </c>
      <c r="C4583" s="3" t="s">
        <v>1148</v>
      </c>
      <c r="D4583" s="3" t="s">
        <v>1188</v>
      </c>
      <c r="E4583" s="3" t="s">
        <v>1189</v>
      </c>
      <c r="F4583" s="3">
        <v>0</v>
      </c>
      <c r="G4583" s="3">
        <v>15175</v>
      </c>
    </row>
    <row r="4584" spans="1:7" x14ac:dyDescent="0.2">
      <c r="A4584" s="3" t="s">
        <v>1037</v>
      </c>
      <c r="B4584" s="4">
        <v>45230</v>
      </c>
      <c r="C4584" s="3" t="s">
        <v>1148</v>
      </c>
      <c r="D4584" s="3" t="s">
        <v>1466</v>
      </c>
      <c r="E4584" s="3" t="s">
        <v>1467</v>
      </c>
      <c r="F4584" s="3">
        <v>0</v>
      </c>
      <c r="G4584" s="3">
        <v>570856.07999999996</v>
      </c>
    </row>
    <row r="4585" spans="1:7" x14ac:dyDescent="0.2">
      <c r="A4585" s="3" t="s">
        <v>1037</v>
      </c>
      <c r="B4585" s="4">
        <v>45230</v>
      </c>
      <c r="C4585" s="3" t="s">
        <v>1148</v>
      </c>
      <c r="D4585" s="3" t="s">
        <v>1151</v>
      </c>
      <c r="E4585" s="3" t="s">
        <v>1152</v>
      </c>
      <c r="F4585" s="3">
        <v>0</v>
      </c>
      <c r="G4585" s="3">
        <v>47748851.509999998</v>
      </c>
    </row>
    <row r="4586" spans="1:7" x14ac:dyDescent="0.2">
      <c r="A4586" s="3" t="s">
        <v>1042</v>
      </c>
      <c r="B4586" s="4">
        <v>45230</v>
      </c>
      <c r="C4586" s="3" t="s">
        <v>1148</v>
      </c>
      <c r="D4586" s="3" t="s">
        <v>1151</v>
      </c>
      <c r="E4586" s="3" t="s">
        <v>1599</v>
      </c>
      <c r="F4586" s="3">
        <v>6737049.5700000003</v>
      </c>
      <c r="G4586" s="3">
        <v>19573696.07</v>
      </c>
    </row>
    <row r="4587" spans="1:7" x14ac:dyDescent="0.2">
      <c r="A4587" s="3" t="s">
        <v>1037</v>
      </c>
      <c r="B4587" s="4">
        <v>45230</v>
      </c>
      <c r="C4587" s="3" t="s">
        <v>1148</v>
      </c>
      <c r="D4587" s="3" t="s">
        <v>1190</v>
      </c>
      <c r="E4587" s="3" t="s">
        <v>1191</v>
      </c>
      <c r="F4587" s="3">
        <v>0</v>
      </c>
      <c r="G4587" s="3">
        <v>3850818.04</v>
      </c>
    </row>
    <row r="4588" spans="1:7" x14ac:dyDescent="0.2">
      <c r="A4588" s="3" t="s">
        <v>1042</v>
      </c>
      <c r="B4588" s="4">
        <v>45230</v>
      </c>
      <c r="C4588" s="3" t="s">
        <v>1148</v>
      </c>
      <c r="D4588" s="3" t="s">
        <v>1190</v>
      </c>
      <c r="E4588" s="3" t="s">
        <v>1632</v>
      </c>
      <c r="F4588" s="3">
        <v>0</v>
      </c>
      <c r="G4588" s="3">
        <v>1826086.96</v>
      </c>
    </row>
    <row r="4589" spans="1:7" x14ac:dyDescent="0.2">
      <c r="A4589" s="3" t="s">
        <v>1037</v>
      </c>
      <c r="B4589" s="4">
        <v>45230</v>
      </c>
      <c r="C4589" s="3" t="s">
        <v>1148</v>
      </c>
      <c r="D4589" s="3" t="s">
        <v>1203</v>
      </c>
      <c r="E4589" s="3" t="s">
        <v>1204</v>
      </c>
      <c r="F4589" s="3">
        <v>0</v>
      </c>
      <c r="G4589" s="3">
        <v>782608.07</v>
      </c>
    </row>
    <row r="4590" spans="1:7" x14ac:dyDescent="0.2">
      <c r="A4590" s="3" t="s">
        <v>1042</v>
      </c>
      <c r="B4590" s="4">
        <v>45230</v>
      </c>
      <c r="C4590" s="3" t="s">
        <v>1148</v>
      </c>
      <c r="D4590" s="3" t="s">
        <v>1203</v>
      </c>
      <c r="E4590" s="3" t="s">
        <v>1683</v>
      </c>
      <c r="F4590" s="3">
        <v>0</v>
      </c>
      <c r="G4590" s="3">
        <v>217391.3</v>
      </c>
    </row>
    <row r="4591" spans="1:7" x14ac:dyDescent="0.2">
      <c r="A4591" s="3" t="s">
        <v>1037</v>
      </c>
      <c r="B4591" s="4">
        <v>45230</v>
      </c>
      <c r="C4591" s="3" t="s">
        <v>1148</v>
      </c>
      <c r="D4591" s="3" t="s">
        <v>1174</v>
      </c>
      <c r="E4591" s="3" t="s">
        <v>1175</v>
      </c>
      <c r="F4591" s="3">
        <v>0</v>
      </c>
      <c r="G4591" s="3">
        <v>166550</v>
      </c>
    </row>
    <row r="4592" spans="1:7" x14ac:dyDescent="0.2">
      <c r="A4592" s="3" t="s">
        <v>1042</v>
      </c>
      <c r="B4592" s="4">
        <v>45230</v>
      </c>
      <c r="C4592" s="3" t="s">
        <v>1148</v>
      </c>
      <c r="D4592" s="3" t="s">
        <v>1174</v>
      </c>
      <c r="E4592" s="3" t="s">
        <v>1665</v>
      </c>
      <c r="F4592" s="3">
        <v>0</v>
      </c>
      <c r="G4592" s="3">
        <v>2834.7</v>
      </c>
    </row>
    <row r="4593" spans="1:7" x14ac:dyDescent="0.2">
      <c r="A4593" s="3" t="s">
        <v>1037</v>
      </c>
      <c r="B4593" s="4">
        <v>45230</v>
      </c>
      <c r="C4593" s="3" t="s">
        <v>1148</v>
      </c>
      <c r="D4593" s="3" t="s">
        <v>1176</v>
      </c>
      <c r="E4593" s="3" t="s">
        <v>1177</v>
      </c>
      <c r="F4593" s="3">
        <v>0</v>
      </c>
      <c r="G4593" s="3">
        <v>45000</v>
      </c>
    </row>
    <row r="4594" spans="1:7" x14ac:dyDescent="0.2">
      <c r="A4594" s="3" t="s">
        <v>1037</v>
      </c>
      <c r="B4594" s="4">
        <v>45230</v>
      </c>
      <c r="C4594" s="3" t="s">
        <v>1148</v>
      </c>
      <c r="D4594" s="3" t="s">
        <v>1227</v>
      </c>
      <c r="E4594" s="3" t="s">
        <v>1228</v>
      </c>
      <c r="F4594" s="3">
        <v>6000</v>
      </c>
      <c r="G4594" s="3">
        <v>179000</v>
      </c>
    </row>
    <row r="4595" spans="1:7" x14ac:dyDescent="0.2">
      <c r="A4595" s="3" t="s">
        <v>1042</v>
      </c>
      <c r="B4595" s="4">
        <v>45230</v>
      </c>
      <c r="C4595" s="3" t="s">
        <v>1148</v>
      </c>
      <c r="D4595" s="3" t="s">
        <v>1642</v>
      </c>
      <c r="E4595" s="3" t="s">
        <v>1643</v>
      </c>
      <c r="F4595" s="3">
        <v>118925</v>
      </c>
      <c r="G4595" s="3">
        <v>649377.14</v>
      </c>
    </row>
    <row r="4596" spans="1:7" x14ac:dyDescent="0.2">
      <c r="A4596" s="3" t="s">
        <v>1042</v>
      </c>
      <c r="B4596" s="4">
        <v>45230</v>
      </c>
      <c r="C4596" s="3" t="s">
        <v>1148</v>
      </c>
      <c r="D4596" s="3" t="s">
        <v>1546</v>
      </c>
      <c r="E4596" s="3" t="s">
        <v>1547</v>
      </c>
      <c r="F4596" s="3">
        <v>0</v>
      </c>
      <c r="G4596" s="3">
        <v>66190.11</v>
      </c>
    </row>
    <row r="4597" spans="1:7" x14ac:dyDescent="0.2">
      <c r="A4597" s="3" t="s">
        <v>1037</v>
      </c>
      <c r="B4597" s="4">
        <v>45230</v>
      </c>
      <c r="C4597" s="3" t="s">
        <v>1148</v>
      </c>
      <c r="D4597" s="3" t="s">
        <v>1233</v>
      </c>
      <c r="E4597" s="3" t="s">
        <v>1234</v>
      </c>
      <c r="F4597" s="3">
        <v>0</v>
      </c>
      <c r="G4597" s="3">
        <v>3252759.95</v>
      </c>
    </row>
    <row r="4598" spans="1:7" x14ac:dyDescent="0.2">
      <c r="A4598" s="3" t="s">
        <v>1042</v>
      </c>
      <c r="B4598" s="4">
        <v>45230</v>
      </c>
      <c r="C4598" s="3" t="s">
        <v>1148</v>
      </c>
      <c r="D4598" s="3" t="s">
        <v>1233</v>
      </c>
      <c r="E4598" s="3" t="s">
        <v>1486</v>
      </c>
      <c r="F4598" s="3">
        <v>60401.74</v>
      </c>
      <c r="G4598" s="3">
        <v>1672700.84</v>
      </c>
    </row>
    <row r="4599" spans="1:7" x14ac:dyDescent="0.2">
      <c r="A4599" s="3" t="s">
        <v>1037</v>
      </c>
      <c r="B4599" s="4">
        <v>45230</v>
      </c>
      <c r="C4599" s="3" t="s">
        <v>1148</v>
      </c>
      <c r="D4599" s="3" t="s">
        <v>1391</v>
      </c>
      <c r="E4599" s="3" t="s">
        <v>1392</v>
      </c>
      <c r="F4599" s="3">
        <v>0</v>
      </c>
      <c r="G4599" s="3">
        <v>622274.51</v>
      </c>
    </row>
    <row r="4600" spans="1:7" x14ac:dyDescent="0.2">
      <c r="A4600" s="3" t="s">
        <v>1042</v>
      </c>
      <c r="B4600" s="4">
        <v>45230</v>
      </c>
      <c r="C4600" s="3" t="s">
        <v>1148</v>
      </c>
      <c r="D4600" s="3" t="s">
        <v>1487</v>
      </c>
      <c r="E4600" s="3" t="s">
        <v>1519</v>
      </c>
      <c r="F4600" s="3">
        <v>0</v>
      </c>
      <c r="G4600" s="3">
        <v>76530</v>
      </c>
    </row>
    <row r="4601" spans="1:7" x14ac:dyDescent="0.2">
      <c r="A4601" s="3" t="s">
        <v>1037</v>
      </c>
      <c r="B4601" s="4">
        <v>45230</v>
      </c>
      <c r="C4601" s="3" t="s">
        <v>1148</v>
      </c>
      <c r="D4601" s="3" t="s">
        <v>1487</v>
      </c>
      <c r="E4601" s="3" t="s">
        <v>1488</v>
      </c>
      <c r="F4601" s="3">
        <v>0</v>
      </c>
      <c r="G4601" s="3">
        <v>985049.68</v>
      </c>
    </row>
    <row r="4602" spans="1:7" x14ac:dyDescent="0.2">
      <c r="A4602" s="3" t="s">
        <v>1042</v>
      </c>
      <c r="B4602" s="4">
        <v>45230</v>
      </c>
      <c r="C4602" s="3" t="s">
        <v>1148</v>
      </c>
      <c r="D4602" s="3" t="s">
        <v>1489</v>
      </c>
      <c r="E4602" s="3" t="s">
        <v>1490</v>
      </c>
      <c r="F4602" s="3">
        <v>1400</v>
      </c>
      <c r="G4602" s="3">
        <v>25800</v>
      </c>
    </row>
    <row r="4603" spans="1:7" x14ac:dyDescent="0.2">
      <c r="A4603" s="3" t="s">
        <v>1042</v>
      </c>
      <c r="B4603" s="4">
        <v>45230</v>
      </c>
      <c r="C4603" s="3" t="s">
        <v>1148</v>
      </c>
      <c r="D4603" s="3" t="s">
        <v>1502</v>
      </c>
      <c r="E4603" s="3" t="s">
        <v>1503</v>
      </c>
      <c r="F4603" s="3">
        <v>334782.61</v>
      </c>
      <c r="G4603" s="3">
        <v>1354347.82</v>
      </c>
    </row>
    <row r="4604" spans="1:7" x14ac:dyDescent="0.2">
      <c r="A4604" s="3" t="s">
        <v>1042</v>
      </c>
      <c r="B4604" s="4">
        <v>45230</v>
      </c>
      <c r="C4604" s="3" t="s">
        <v>1148</v>
      </c>
      <c r="D4604" s="3" t="s">
        <v>1578</v>
      </c>
      <c r="E4604" s="3" t="s">
        <v>1579</v>
      </c>
      <c r="F4604" s="3">
        <v>0</v>
      </c>
      <c r="G4604" s="3">
        <v>1540502.11</v>
      </c>
    </row>
    <row r="4605" spans="1:7" x14ac:dyDescent="0.2">
      <c r="A4605" s="3" t="s">
        <v>1042</v>
      </c>
      <c r="B4605" s="4">
        <v>45230</v>
      </c>
      <c r="C4605" s="3" t="s">
        <v>1148</v>
      </c>
      <c r="D4605" s="3" t="s">
        <v>1621</v>
      </c>
      <c r="E4605" s="3" t="s">
        <v>1622</v>
      </c>
      <c r="F4605" s="3">
        <v>0</v>
      </c>
      <c r="G4605" s="3">
        <v>20707183.050000001</v>
      </c>
    </row>
    <row r="4606" spans="1:7" x14ac:dyDescent="0.2">
      <c r="A4606" s="3" t="s">
        <v>1037</v>
      </c>
      <c r="B4606" s="4">
        <v>45230</v>
      </c>
      <c r="C4606" s="3" t="s">
        <v>1148</v>
      </c>
      <c r="D4606" s="3" t="s">
        <v>1504</v>
      </c>
      <c r="E4606" s="3" t="s">
        <v>1505</v>
      </c>
      <c r="F4606" s="3">
        <v>0</v>
      </c>
      <c r="G4606" s="3">
        <v>2148883.15</v>
      </c>
    </row>
    <row r="4607" spans="1:7" x14ac:dyDescent="0.2">
      <c r="A4607" s="3" t="s">
        <v>1037</v>
      </c>
      <c r="B4607" s="4">
        <v>45230</v>
      </c>
      <c r="C4607" s="3" t="s">
        <v>1148</v>
      </c>
      <c r="D4607" s="3" t="s">
        <v>1633</v>
      </c>
      <c r="E4607" s="3" t="s">
        <v>1634</v>
      </c>
      <c r="F4607" s="3">
        <v>0</v>
      </c>
      <c r="G4607" s="3">
        <v>1068455</v>
      </c>
    </row>
    <row r="4608" spans="1:7" x14ac:dyDescent="0.2">
      <c r="A4608" s="3" t="s">
        <v>1042</v>
      </c>
      <c r="B4608" s="4">
        <v>45230</v>
      </c>
      <c r="C4608" s="3" t="s">
        <v>1148</v>
      </c>
      <c r="D4608" s="3" t="s">
        <v>1633</v>
      </c>
      <c r="E4608" s="3" t="s">
        <v>1684</v>
      </c>
      <c r="F4608" s="3">
        <v>0</v>
      </c>
      <c r="G4608" s="3">
        <v>2188325.96</v>
      </c>
    </row>
    <row r="4609" spans="1:7" x14ac:dyDescent="0.2">
      <c r="A4609" s="3" t="s">
        <v>1037</v>
      </c>
      <c r="B4609" s="4">
        <v>45230</v>
      </c>
      <c r="C4609" s="3" t="s">
        <v>1148</v>
      </c>
      <c r="D4609" s="3" t="s">
        <v>1623</v>
      </c>
      <c r="E4609" s="3" t="s">
        <v>1624</v>
      </c>
      <c r="F4609" s="3">
        <v>0</v>
      </c>
      <c r="G4609" s="3">
        <v>-24427668.440000001</v>
      </c>
    </row>
    <row r="4610" spans="1:7" x14ac:dyDescent="0.2">
      <c r="A4610" s="3" t="s">
        <v>1040</v>
      </c>
      <c r="B4610" s="4">
        <v>45230</v>
      </c>
      <c r="C4610" s="3" t="s">
        <v>1148</v>
      </c>
      <c r="D4610" s="3" t="s">
        <v>1393</v>
      </c>
      <c r="E4610" s="3" t="s">
        <v>1394</v>
      </c>
      <c r="F4610" s="3">
        <v>0</v>
      </c>
      <c r="G4610" s="3">
        <v>29600</v>
      </c>
    </row>
    <row r="4611" spans="1:7" x14ac:dyDescent="0.2">
      <c r="A4611" s="3" t="s">
        <v>1040</v>
      </c>
      <c r="B4611" s="4">
        <v>45230</v>
      </c>
      <c r="C4611" s="3" t="s">
        <v>1148</v>
      </c>
      <c r="D4611" s="3" t="s">
        <v>1395</v>
      </c>
      <c r="E4611" s="3" t="s">
        <v>1396</v>
      </c>
      <c r="F4611" s="3">
        <v>6747607.0099999998</v>
      </c>
      <c r="G4611" s="3">
        <v>-2162281.33</v>
      </c>
    </row>
    <row r="4612" spans="1:7" x14ac:dyDescent="0.2">
      <c r="A4612" s="3" t="s">
        <v>1037</v>
      </c>
      <c r="B4612" s="4">
        <v>45230</v>
      </c>
      <c r="C4612" s="3" t="s">
        <v>1148</v>
      </c>
      <c r="D4612" s="3" t="s">
        <v>1395</v>
      </c>
      <c r="E4612" s="3" t="s">
        <v>1396</v>
      </c>
      <c r="F4612" s="3">
        <v>4965.58</v>
      </c>
      <c r="G4612" s="3">
        <v>366234.17</v>
      </c>
    </row>
    <row r="4613" spans="1:7" x14ac:dyDescent="0.2">
      <c r="A4613" s="3" t="s">
        <v>1040</v>
      </c>
      <c r="B4613" s="4">
        <v>45230</v>
      </c>
      <c r="C4613" s="3" t="s">
        <v>1148</v>
      </c>
      <c r="D4613" s="3" t="s">
        <v>1693</v>
      </c>
      <c r="E4613" s="3" t="s">
        <v>1694</v>
      </c>
      <c r="F4613" s="3">
        <v>8019.13</v>
      </c>
      <c r="G4613" s="3">
        <v>5704.85</v>
      </c>
    </row>
    <row r="4614" spans="1:7" x14ac:dyDescent="0.2">
      <c r="A4614" s="3" t="s">
        <v>1037</v>
      </c>
      <c r="B4614" s="4">
        <v>45230</v>
      </c>
      <c r="C4614" s="3" t="s">
        <v>1148</v>
      </c>
      <c r="D4614" s="3" t="s">
        <v>1155</v>
      </c>
      <c r="E4614" s="3" t="s">
        <v>1156</v>
      </c>
      <c r="F4614" s="3">
        <v>1489399.76</v>
      </c>
      <c r="G4614" s="3">
        <v>2325999.83</v>
      </c>
    </row>
    <row r="4615" spans="1:7" x14ac:dyDescent="0.2">
      <c r="A4615" s="3" t="s">
        <v>1040</v>
      </c>
      <c r="B4615" s="4">
        <v>45230</v>
      </c>
      <c r="C4615" s="3" t="s">
        <v>1148</v>
      </c>
      <c r="D4615" s="3" t="s">
        <v>1155</v>
      </c>
      <c r="E4615" s="3" t="s">
        <v>1401</v>
      </c>
      <c r="F4615" s="3">
        <v>-214893.22</v>
      </c>
      <c r="G4615" s="3">
        <v>173420.01</v>
      </c>
    </row>
    <row r="4616" spans="1:7" x14ac:dyDescent="0.2">
      <c r="A4616" s="3" t="s">
        <v>1040</v>
      </c>
      <c r="B4616" s="4">
        <v>45230</v>
      </c>
      <c r="C4616" s="3" t="s">
        <v>1148</v>
      </c>
      <c r="D4616" s="3" t="s">
        <v>1157</v>
      </c>
      <c r="E4616" s="3" t="s">
        <v>1402</v>
      </c>
      <c r="F4616" s="3">
        <v>0</v>
      </c>
      <c r="G4616" s="3">
        <v>-1188</v>
      </c>
    </row>
    <row r="4617" spans="1:7" x14ac:dyDescent="0.2">
      <c r="A4617" s="3" t="s">
        <v>1040</v>
      </c>
      <c r="B4617" s="4">
        <v>45230</v>
      </c>
      <c r="C4617" s="3" t="s">
        <v>1148</v>
      </c>
      <c r="D4617" s="3" t="s">
        <v>1403</v>
      </c>
      <c r="E4617" s="3" t="s">
        <v>1404</v>
      </c>
      <c r="F4617" s="3">
        <v>4.1399999999999997</v>
      </c>
      <c r="G4617" s="3">
        <v>571.54999999999995</v>
      </c>
    </row>
    <row r="4618" spans="1:7" x14ac:dyDescent="0.2">
      <c r="A4618" s="3" t="s">
        <v>1037</v>
      </c>
      <c r="B4618" s="4">
        <v>45230</v>
      </c>
      <c r="C4618" s="3" t="s">
        <v>1148</v>
      </c>
      <c r="D4618" s="3" t="s">
        <v>1403</v>
      </c>
      <c r="E4618" s="3" t="s">
        <v>1402</v>
      </c>
      <c r="F4618" s="3">
        <v>0</v>
      </c>
      <c r="G4618" s="3">
        <v>8620</v>
      </c>
    </row>
    <row r="4619" spans="1:7" x14ac:dyDescent="0.2">
      <c r="A4619" s="3" t="s">
        <v>1037</v>
      </c>
      <c r="B4619" s="4">
        <v>45230</v>
      </c>
      <c r="C4619" s="3" t="s">
        <v>1148</v>
      </c>
      <c r="D4619" s="3" t="s">
        <v>1211</v>
      </c>
      <c r="E4619" s="3" t="s">
        <v>1212</v>
      </c>
      <c r="F4619" s="3">
        <v>23.47</v>
      </c>
      <c r="G4619" s="3">
        <v>871.91</v>
      </c>
    </row>
    <row r="4620" spans="1:7" x14ac:dyDescent="0.2">
      <c r="A4620" s="3" t="s">
        <v>1037</v>
      </c>
      <c r="B4620" s="4">
        <v>45230</v>
      </c>
      <c r="C4620" s="3" t="s">
        <v>1148</v>
      </c>
      <c r="D4620" s="3" t="s">
        <v>1213</v>
      </c>
      <c r="E4620" s="3" t="s">
        <v>1214</v>
      </c>
      <c r="F4620" s="3">
        <v>-5922489.8399999999</v>
      </c>
      <c r="G4620" s="3">
        <v>41636202.609999999</v>
      </c>
    </row>
    <row r="4621" spans="1:7" x14ac:dyDescent="0.2">
      <c r="A4621" s="3" t="s">
        <v>1037</v>
      </c>
      <c r="B4621" s="4">
        <v>45230</v>
      </c>
      <c r="C4621" s="3" t="s">
        <v>1148</v>
      </c>
      <c r="D4621" s="3" t="s">
        <v>1695</v>
      </c>
      <c r="E4621" s="3" t="s">
        <v>1696</v>
      </c>
      <c r="F4621" s="3">
        <v>0</v>
      </c>
      <c r="G4621" s="3">
        <v>500</v>
      </c>
    </row>
    <row r="4622" spans="1:7" x14ac:dyDescent="0.2">
      <c r="A4622" s="3" t="s">
        <v>1040</v>
      </c>
      <c r="B4622" s="4">
        <v>45230</v>
      </c>
      <c r="C4622" s="3" t="s">
        <v>1143</v>
      </c>
      <c r="D4622" s="3" t="s">
        <v>1405</v>
      </c>
      <c r="E4622" s="3" t="s">
        <v>1406</v>
      </c>
      <c r="F4622" s="3">
        <v>-0.08</v>
      </c>
      <c r="G4622" s="3">
        <v>-29.75</v>
      </c>
    </row>
    <row r="4623" spans="1:7" x14ac:dyDescent="0.2">
      <c r="A4623" s="3" t="s">
        <v>1037</v>
      </c>
      <c r="B4623" s="4">
        <v>45230</v>
      </c>
      <c r="C4623" s="3" t="s">
        <v>1143</v>
      </c>
      <c r="D4623" s="3" t="s">
        <v>1405</v>
      </c>
      <c r="E4623" s="3" t="s">
        <v>1406</v>
      </c>
      <c r="F4623" s="3">
        <v>0.01</v>
      </c>
      <c r="G4623" s="3">
        <v>0.14000000000000001</v>
      </c>
    </row>
    <row r="4624" spans="1:7" x14ac:dyDescent="0.2">
      <c r="A4624" s="3" t="s">
        <v>1042</v>
      </c>
      <c r="B4624" s="4">
        <v>45230</v>
      </c>
      <c r="C4624" s="3" t="s">
        <v>1143</v>
      </c>
      <c r="D4624" s="3" t="s">
        <v>1405</v>
      </c>
      <c r="E4624" s="3" t="s">
        <v>1406</v>
      </c>
      <c r="F4624" s="3">
        <v>0</v>
      </c>
      <c r="G4624" s="3">
        <v>-0.06</v>
      </c>
    </row>
    <row r="4625" spans="1:7" x14ac:dyDescent="0.2">
      <c r="A4625" s="3" t="s">
        <v>1040</v>
      </c>
      <c r="B4625" s="4">
        <v>45230</v>
      </c>
      <c r="C4625" s="3" t="s">
        <v>1143</v>
      </c>
      <c r="D4625" s="3" t="s">
        <v>1159</v>
      </c>
      <c r="E4625" s="3" t="s">
        <v>1160</v>
      </c>
      <c r="F4625" s="3">
        <v>-1080910.7</v>
      </c>
      <c r="G4625" s="3">
        <v>-2696804.29</v>
      </c>
    </row>
    <row r="4626" spans="1:7" x14ac:dyDescent="0.2">
      <c r="A4626" s="3" t="s">
        <v>1037</v>
      </c>
      <c r="B4626" s="4">
        <v>45230</v>
      </c>
      <c r="C4626" s="3" t="s">
        <v>1143</v>
      </c>
      <c r="D4626" s="3" t="s">
        <v>1159</v>
      </c>
      <c r="E4626" s="3" t="s">
        <v>1160</v>
      </c>
      <c r="F4626" s="3">
        <v>-4159998.49</v>
      </c>
      <c r="G4626" s="3">
        <v>-160821114.86000001</v>
      </c>
    </row>
    <row r="4627" spans="1:7" x14ac:dyDescent="0.2">
      <c r="A4627" s="3" t="s">
        <v>1042</v>
      </c>
      <c r="B4627" s="4">
        <v>45230</v>
      </c>
      <c r="C4627" s="3" t="s">
        <v>1143</v>
      </c>
      <c r="D4627" s="3" t="s">
        <v>1159</v>
      </c>
      <c r="E4627" s="3" t="s">
        <v>1160</v>
      </c>
      <c r="F4627" s="3">
        <v>-5747108.9900000002</v>
      </c>
      <c r="G4627" s="3">
        <v>817004.87</v>
      </c>
    </row>
    <row r="4628" spans="1:7" x14ac:dyDescent="0.2">
      <c r="A4628" s="3" t="s">
        <v>1040</v>
      </c>
      <c r="B4628" s="4">
        <v>45230</v>
      </c>
      <c r="C4628" s="3" t="s">
        <v>1143</v>
      </c>
      <c r="D4628" s="3" t="s">
        <v>1456</v>
      </c>
      <c r="E4628" s="3" t="s">
        <v>1457</v>
      </c>
      <c r="F4628" s="3">
        <v>0</v>
      </c>
      <c r="G4628" s="3">
        <v>1309</v>
      </c>
    </row>
    <row r="4629" spans="1:7" x14ac:dyDescent="0.2">
      <c r="A4629" s="3" t="s">
        <v>1040</v>
      </c>
      <c r="B4629" s="4">
        <v>45230</v>
      </c>
      <c r="C4629" s="3" t="s">
        <v>1143</v>
      </c>
      <c r="D4629" s="3" t="s">
        <v>1407</v>
      </c>
      <c r="E4629" s="3" t="s">
        <v>1408</v>
      </c>
      <c r="F4629" s="3">
        <v>0.02</v>
      </c>
      <c r="G4629" s="3">
        <v>0</v>
      </c>
    </row>
    <row r="4630" spans="1:7" x14ac:dyDescent="0.2">
      <c r="A4630" s="3" t="s">
        <v>1040</v>
      </c>
      <c r="B4630" s="4">
        <v>45230</v>
      </c>
      <c r="C4630" s="3" t="s">
        <v>1143</v>
      </c>
      <c r="D4630" s="3" t="s">
        <v>1409</v>
      </c>
      <c r="E4630" s="3" t="s">
        <v>1410</v>
      </c>
      <c r="F4630" s="3">
        <v>-9279.57</v>
      </c>
      <c r="G4630" s="3">
        <v>-100259.69</v>
      </c>
    </row>
    <row r="4631" spans="1:7" x14ac:dyDescent="0.2">
      <c r="A4631" s="3" t="s">
        <v>1040</v>
      </c>
      <c r="B4631" s="4">
        <v>45230</v>
      </c>
      <c r="C4631" s="3" t="s">
        <v>1143</v>
      </c>
      <c r="D4631" s="3" t="s">
        <v>1432</v>
      </c>
      <c r="E4631" s="3" t="s">
        <v>1433</v>
      </c>
      <c r="F4631" s="3">
        <v>0</v>
      </c>
      <c r="G4631" s="3">
        <v>-49413.95</v>
      </c>
    </row>
    <row r="4632" spans="1:7" x14ac:dyDescent="0.2">
      <c r="A4632" s="3" t="s">
        <v>1040</v>
      </c>
      <c r="B4632" s="4">
        <v>45230</v>
      </c>
      <c r="C4632" s="3" t="s">
        <v>1143</v>
      </c>
      <c r="D4632" s="3" t="s">
        <v>1697</v>
      </c>
      <c r="E4632" s="3" t="s">
        <v>1698</v>
      </c>
      <c r="F4632" s="3">
        <v>0</v>
      </c>
      <c r="G4632" s="3">
        <v>130000</v>
      </c>
    </row>
    <row r="4633" spans="1:7" x14ac:dyDescent="0.2">
      <c r="A4633" s="3" t="s">
        <v>1040</v>
      </c>
      <c r="B4633" s="4">
        <v>45230</v>
      </c>
      <c r="C4633" s="3" t="s">
        <v>1143</v>
      </c>
      <c r="D4633" s="3" t="s">
        <v>1161</v>
      </c>
      <c r="E4633" s="3" t="s">
        <v>1411</v>
      </c>
      <c r="F4633" s="3">
        <v>-42321.62</v>
      </c>
      <c r="G4633" s="3">
        <v>-114691.06</v>
      </c>
    </row>
    <row r="4634" spans="1:7" x14ac:dyDescent="0.2">
      <c r="A4634" s="3" t="s">
        <v>1037</v>
      </c>
      <c r="B4634" s="4">
        <v>45230</v>
      </c>
      <c r="C4634" s="3" t="s">
        <v>1143</v>
      </c>
      <c r="D4634" s="3" t="s">
        <v>1161</v>
      </c>
      <c r="E4634" s="3" t="s">
        <v>1162</v>
      </c>
      <c r="F4634" s="3">
        <v>-1287789.93</v>
      </c>
      <c r="G4634" s="3">
        <v>-4484290.4800000004</v>
      </c>
    </row>
    <row r="4635" spans="1:7" x14ac:dyDescent="0.2">
      <c r="A4635" s="3" t="s">
        <v>1042</v>
      </c>
      <c r="B4635" s="4">
        <v>45230</v>
      </c>
      <c r="C4635" s="3" t="s">
        <v>1143</v>
      </c>
      <c r="D4635" s="3" t="s">
        <v>1161</v>
      </c>
      <c r="E4635" s="3" t="s">
        <v>1162</v>
      </c>
      <c r="F4635" s="3">
        <v>1099948.74</v>
      </c>
      <c r="G4635" s="3">
        <v>4616461.7</v>
      </c>
    </row>
    <row r="4636" spans="1:7" x14ac:dyDescent="0.2">
      <c r="A4636" s="3" t="s">
        <v>1040</v>
      </c>
      <c r="B4636" s="4">
        <v>45230</v>
      </c>
      <c r="C4636" s="3" t="s">
        <v>1143</v>
      </c>
      <c r="D4636" s="3" t="s">
        <v>1699</v>
      </c>
      <c r="E4636" s="3" t="s">
        <v>1700</v>
      </c>
      <c r="F4636" s="3">
        <v>0</v>
      </c>
      <c r="G4636" s="3">
        <v>-1869.8</v>
      </c>
    </row>
    <row r="4637" spans="1:7" x14ac:dyDescent="0.2">
      <c r="A4637" s="3" t="s">
        <v>1037</v>
      </c>
      <c r="B4637" s="4">
        <v>45230</v>
      </c>
      <c r="C4637" s="3" t="s">
        <v>1143</v>
      </c>
      <c r="D4637" s="3" t="s">
        <v>1625</v>
      </c>
      <c r="E4637" s="3" t="s">
        <v>1626</v>
      </c>
      <c r="F4637" s="3">
        <v>0</v>
      </c>
      <c r="G4637" s="3">
        <v>59039.93</v>
      </c>
    </row>
    <row r="4638" spans="1:7" x14ac:dyDescent="0.2">
      <c r="A4638" s="3" t="s">
        <v>1042</v>
      </c>
      <c r="B4638" s="4">
        <v>45230</v>
      </c>
      <c r="C4638" s="3" t="s">
        <v>1143</v>
      </c>
      <c r="D4638" s="3" t="s">
        <v>1685</v>
      </c>
      <c r="E4638" s="3" t="s">
        <v>1686</v>
      </c>
      <c r="F4638" s="3">
        <v>0</v>
      </c>
      <c r="G4638" s="3">
        <v>-0.4</v>
      </c>
    </row>
    <row r="4639" spans="1:7" x14ac:dyDescent="0.2">
      <c r="A4639" s="3" t="s">
        <v>1040</v>
      </c>
      <c r="B4639" s="4">
        <v>45230</v>
      </c>
      <c r="C4639" s="3" t="s">
        <v>1143</v>
      </c>
      <c r="D4639" s="3" t="s">
        <v>1412</v>
      </c>
      <c r="E4639" s="3" t="s">
        <v>1413</v>
      </c>
      <c r="F4639" s="3">
        <v>0</v>
      </c>
      <c r="G4639" s="3">
        <v>1869.8</v>
      </c>
    </row>
    <row r="4640" spans="1:7" x14ac:dyDescent="0.2">
      <c r="A4640" s="3" t="s">
        <v>1040</v>
      </c>
      <c r="B4640" s="4">
        <v>45230</v>
      </c>
      <c r="C4640" s="3" t="s">
        <v>1143</v>
      </c>
      <c r="D4640" s="3" t="s">
        <v>1414</v>
      </c>
      <c r="E4640" s="3" t="s">
        <v>1415</v>
      </c>
      <c r="F4640" s="3">
        <v>0</v>
      </c>
      <c r="G4640" s="3">
        <v>-254.99</v>
      </c>
    </row>
    <row r="4641" spans="1:7" x14ac:dyDescent="0.2">
      <c r="A4641" s="3" t="s">
        <v>1037</v>
      </c>
      <c r="B4641" s="4">
        <v>45260</v>
      </c>
      <c r="C4641" s="3" t="s">
        <v>1178</v>
      </c>
      <c r="D4641" s="3" t="s">
        <v>1520</v>
      </c>
      <c r="E4641" s="3" t="s">
        <v>1521</v>
      </c>
      <c r="F4641" s="3">
        <v>0</v>
      </c>
      <c r="G4641" s="3">
        <v>-28096347.829999998</v>
      </c>
    </row>
    <row r="4642" spans="1:7" x14ac:dyDescent="0.2">
      <c r="A4642" s="3" t="s">
        <v>1042</v>
      </c>
      <c r="B4642" s="4">
        <v>45260</v>
      </c>
      <c r="C4642" s="3" t="s">
        <v>1178</v>
      </c>
      <c r="D4642" s="3" t="s">
        <v>1520</v>
      </c>
      <c r="E4642" s="3" t="s">
        <v>1668</v>
      </c>
      <c r="F4642" s="3">
        <v>-1517304.35</v>
      </c>
      <c r="G4642" s="3">
        <v>-21350869.59</v>
      </c>
    </row>
    <row r="4643" spans="1:7" x14ac:dyDescent="0.2">
      <c r="A4643" s="3" t="s">
        <v>1037</v>
      </c>
      <c r="B4643" s="4">
        <v>45260</v>
      </c>
      <c r="C4643" s="3" t="s">
        <v>1178</v>
      </c>
      <c r="D4643" s="3" t="s">
        <v>1522</v>
      </c>
      <c r="E4643" s="3" t="s">
        <v>1523</v>
      </c>
      <c r="F4643" s="3">
        <v>0</v>
      </c>
      <c r="G4643" s="3">
        <v>-102388.85</v>
      </c>
    </row>
    <row r="4644" spans="1:7" x14ac:dyDescent="0.2">
      <c r="A4644" s="3" t="s">
        <v>1042</v>
      </c>
      <c r="B4644" s="4">
        <v>45260</v>
      </c>
      <c r="C4644" s="3" t="s">
        <v>1178</v>
      </c>
      <c r="D4644" s="3" t="s">
        <v>1522</v>
      </c>
      <c r="E4644" s="3" t="s">
        <v>1669</v>
      </c>
      <c r="F4644" s="3">
        <v>0</v>
      </c>
      <c r="G4644" s="3">
        <v>-78825.8</v>
      </c>
    </row>
    <row r="4645" spans="1:7" x14ac:dyDescent="0.2">
      <c r="A4645" s="3" t="s">
        <v>1040</v>
      </c>
      <c r="B4645" s="4">
        <v>45260</v>
      </c>
      <c r="C4645" s="3" t="s">
        <v>1178</v>
      </c>
      <c r="D4645" s="3" t="s">
        <v>1416</v>
      </c>
      <c r="E4645" s="3" t="s">
        <v>1417</v>
      </c>
      <c r="F4645" s="3">
        <v>-11562012.710000001</v>
      </c>
      <c r="G4645" s="3">
        <v>-46699249.850000001</v>
      </c>
    </row>
    <row r="4646" spans="1:7" x14ac:dyDescent="0.2">
      <c r="A4646" s="3" t="s">
        <v>1040</v>
      </c>
      <c r="B4646" s="4">
        <v>45260</v>
      </c>
      <c r="C4646" s="3" t="s">
        <v>1178</v>
      </c>
      <c r="D4646" s="3" t="s">
        <v>1241</v>
      </c>
      <c r="E4646" s="3" t="s">
        <v>1242</v>
      </c>
      <c r="F4646" s="3">
        <v>0</v>
      </c>
      <c r="G4646" s="3">
        <v>3490.94</v>
      </c>
    </row>
    <row r="4647" spans="1:7" x14ac:dyDescent="0.2">
      <c r="A4647" s="3" t="s">
        <v>1037</v>
      </c>
      <c r="B4647" s="4">
        <v>45260</v>
      </c>
      <c r="C4647" s="3" t="s">
        <v>1178</v>
      </c>
      <c r="D4647" s="3" t="s">
        <v>1653</v>
      </c>
      <c r="E4647" s="3" t="s">
        <v>1654</v>
      </c>
      <c r="F4647" s="3">
        <v>-34500</v>
      </c>
      <c r="G4647" s="3">
        <v>-149130.07</v>
      </c>
    </row>
    <row r="4648" spans="1:7" x14ac:dyDescent="0.2">
      <c r="A4648" s="3" t="s">
        <v>1042</v>
      </c>
      <c r="B4648" s="4">
        <v>45260</v>
      </c>
      <c r="C4648" s="3" t="s">
        <v>1178</v>
      </c>
      <c r="D4648" s="3" t="s">
        <v>1653</v>
      </c>
      <c r="E4648" s="3" t="s">
        <v>1654</v>
      </c>
      <c r="F4648" s="3">
        <v>0</v>
      </c>
      <c r="G4648" s="3">
        <v>-13883</v>
      </c>
    </row>
    <row r="4649" spans="1:7" x14ac:dyDescent="0.2">
      <c r="A4649" s="3" t="s">
        <v>1037</v>
      </c>
      <c r="B4649" s="4">
        <v>45260</v>
      </c>
      <c r="C4649" s="3" t="s">
        <v>1136</v>
      </c>
      <c r="D4649" s="3" t="s">
        <v>1655</v>
      </c>
      <c r="E4649" s="3" t="s">
        <v>1656</v>
      </c>
      <c r="F4649" s="3">
        <v>0</v>
      </c>
      <c r="G4649" s="3">
        <v>45300.43</v>
      </c>
    </row>
    <row r="4650" spans="1:7" x14ac:dyDescent="0.2">
      <c r="A4650" s="3" t="s">
        <v>1042</v>
      </c>
      <c r="B4650" s="4">
        <v>45260</v>
      </c>
      <c r="C4650" s="3" t="s">
        <v>1136</v>
      </c>
      <c r="D4650" s="3" t="s">
        <v>1482</v>
      </c>
      <c r="E4650" s="3" t="s">
        <v>1644</v>
      </c>
      <c r="F4650" s="3">
        <v>0</v>
      </c>
      <c r="G4650" s="3">
        <v>237142.94</v>
      </c>
    </row>
    <row r="4651" spans="1:7" x14ac:dyDescent="0.2">
      <c r="A4651" s="3" t="s">
        <v>1037</v>
      </c>
      <c r="B4651" s="4">
        <v>45260</v>
      </c>
      <c r="C4651" s="3" t="s">
        <v>1136</v>
      </c>
      <c r="D4651" s="3" t="s">
        <v>1499</v>
      </c>
      <c r="E4651" s="3" t="s">
        <v>1500</v>
      </c>
      <c r="F4651" s="3">
        <v>0</v>
      </c>
      <c r="G4651" s="3">
        <v>685713.49</v>
      </c>
    </row>
    <row r="4652" spans="1:7" x14ac:dyDescent="0.2">
      <c r="A4652" s="3" t="s">
        <v>1042</v>
      </c>
      <c r="B4652" s="4">
        <v>45260</v>
      </c>
      <c r="C4652" s="3" t="s">
        <v>1136</v>
      </c>
      <c r="D4652" s="3" t="s">
        <v>1499</v>
      </c>
      <c r="E4652" s="3" t="s">
        <v>1500</v>
      </c>
      <c r="F4652" s="3">
        <v>23865.75</v>
      </c>
      <c r="G4652" s="3">
        <v>475114.3</v>
      </c>
    </row>
    <row r="4653" spans="1:7" x14ac:dyDescent="0.2">
      <c r="A4653" s="3" t="s">
        <v>1042</v>
      </c>
      <c r="B4653" s="4">
        <v>45260</v>
      </c>
      <c r="C4653" s="3" t="s">
        <v>1136</v>
      </c>
      <c r="D4653" s="3" t="s">
        <v>1606</v>
      </c>
      <c r="E4653" s="3" t="s">
        <v>1645</v>
      </c>
      <c r="F4653" s="3">
        <v>17618</v>
      </c>
      <c r="G4653" s="3">
        <v>79174.94</v>
      </c>
    </row>
    <row r="4654" spans="1:7" x14ac:dyDescent="0.2">
      <c r="A4654" s="3" t="s">
        <v>1037</v>
      </c>
      <c r="B4654" s="4">
        <v>45260</v>
      </c>
      <c r="C4654" s="3" t="s">
        <v>1136</v>
      </c>
      <c r="D4654" s="3" t="s">
        <v>1606</v>
      </c>
      <c r="E4654" s="3" t="s">
        <v>1607</v>
      </c>
      <c r="F4654" s="3">
        <v>0</v>
      </c>
      <c r="G4654" s="3">
        <v>10540</v>
      </c>
    </row>
    <row r="4655" spans="1:7" x14ac:dyDescent="0.2">
      <c r="A4655" s="3" t="s">
        <v>1037</v>
      </c>
      <c r="B4655" s="4">
        <v>45260</v>
      </c>
      <c r="C4655" s="3" t="s">
        <v>1136</v>
      </c>
      <c r="D4655" s="3" t="s">
        <v>1508</v>
      </c>
      <c r="E4655" s="3" t="s">
        <v>1509</v>
      </c>
      <c r="F4655" s="3">
        <v>0</v>
      </c>
      <c r="G4655" s="3">
        <v>44864.59</v>
      </c>
    </row>
    <row r="4656" spans="1:7" x14ac:dyDescent="0.2">
      <c r="A4656" s="3" t="s">
        <v>1037</v>
      </c>
      <c r="B4656" s="4">
        <v>45260</v>
      </c>
      <c r="C4656" s="3" t="s">
        <v>1136</v>
      </c>
      <c r="D4656" s="3" t="s">
        <v>1524</v>
      </c>
      <c r="E4656" s="3" t="s">
        <v>1525</v>
      </c>
      <c r="F4656" s="3">
        <v>0</v>
      </c>
      <c r="G4656" s="3">
        <v>381069.48</v>
      </c>
    </row>
    <row r="4657" spans="1:7" x14ac:dyDescent="0.2">
      <c r="A4657" s="3" t="s">
        <v>1037</v>
      </c>
      <c r="B4657" s="4">
        <v>45260</v>
      </c>
      <c r="C4657" s="3" t="s">
        <v>1136</v>
      </c>
      <c r="D4657" s="3" t="s">
        <v>1526</v>
      </c>
      <c r="E4657" s="3" t="s">
        <v>1527</v>
      </c>
      <c r="F4657" s="3">
        <v>0</v>
      </c>
      <c r="G4657" s="3">
        <v>1405686.97</v>
      </c>
    </row>
    <row r="4658" spans="1:7" x14ac:dyDescent="0.2">
      <c r="A4658" s="3" t="s">
        <v>1042</v>
      </c>
      <c r="B4658" s="4">
        <v>45260</v>
      </c>
      <c r="C4658" s="3" t="s">
        <v>1136</v>
      </c>
      <c r="D4658" s="3" t="s">
        <v>1526</v>
      </c>
      <c r="E4658" s="3" t="s">
        <v>1670</v>
      </c>
      <c r="F4658" s="3">
        <v>74778.259999999995</v>
      </c>
      <c r="G4658" s="3">
        <v>1068630.3999999999</v>
      </c>
    </row>
    <row r="4659" spans="1:7" x14ac:dyDescent="0.2">
      <c r="A4659" s="3" t="s">
        <v>1037</v>
      </c>
      <c r="B4659" s="4">
        <v>45260</v>
      </c>
      <c r="C4659" s="3" t="s">
        <v>1136</v>
      </c>
      <c r="D4659" s="3" t="s">
        <v>1608</v>
      </c>
      <c r="E4659" s="3" t="s">
        <v>1609</v>
      </c>
      <c r="F4659" s="3">
        <v>0</v>
      </c>
      <c r="G4659" s="3">
        <v>1005.47</v>
      </c>
    </row>
    <row r="4660" spans="1:7" x14ac:dyDescent="0.2">
      <c r="A4660" s="3" t="s">
        <v>1042</v>
      </c>
      <c r="B4660" s="4">
        <v>45260</v>
      </c>
      <c r="C4660" s="3" t="s">
        <v>1136</v>
      </c>
      <c r="D4660" s="3" t="s">
        <v>1608</v>
      </c>
      <c r="E4660" s="3" t="s">
        <v>1657</v>
      </c>
      <c r="F4660" s="3">
        <v>0</v>
      </c>
      <c r="G4660" s="3">
        <v>6212.85</v>
      </c>
    </row>
    <row r="4661" spans="1:7" x14ac:dyDescent="0.2">
      <c r="A4661" s="3" t="s">
        <v>1037</v>
      </c>
      <c r="B4661" s="4">
        <v>45260</v>
      </c>
      <c r="C4661" s="3" t="s">
        <v>1136</v>
      </c>
      <c r="D4661" s="3" t="s">
        <v>1627</v>
      </c>
      <c r="E4661" s="3" t="s">
        <v>1628</v>
      </c>
      <c r="F4661" s="3">
        <v>0</v>
      </c>
      <c r="G4661" s="3">
        <v>250</v>
      </c>
    </row>
    <row r="4662" spans="1:7" x14ac:dyDescent="0.2">
      <c r="A4662" s="3" t="s">
        <v>1042</v>
      </c>
      <c r="B4662" s="4">
        <v>45260</v>
      </c>
      <c r="C4662" s="3" t="s">
        <v>1136</v>
      </c>
      <c r="D4662" s="3" t="s">
        <v>1627</v>
      </c>
      <c r="E4662" s="3" t="s">
        <v>1628</v>
      </c>
      <c r="F4662" s="3">
        <v>86.96</v>
      </c>
      <c r="G4662" s="3">
        <v>273.92</v>
      </c>
    </row>
    <row r="4663" spans="1:7" x14ac:dyDescent="0.2">
      <c r="A4663" s="3" t="s">
        <v>1037</v>
      </c>
      <c r="B4663" s="4">
        <v>45260</v>
      </c>
      <c r="C4663" s="3" t="s">
        <v>1136</v>
      </c>
      <c r="D4663" s="3" t="s">
        <v>1646</v>
      </c>
      <c r="E4663" s="3" t="s">
        <v>1647</v>
      </c>
      <c r="F4663" s="3">
        <v>0</v>
      </c>
      <c r="G4663" s="3">
        <v>31600</v>
      </c>
    </row>
    <row r="4664" spans="1:7" x14ac:dyDescent="0.2">
      <c r="A4664" s="3" t="s">
        <v>1040</v>
      </c>
      <c r="B4664" s="4">
        <v>45260</v>
      </c>
      <c r="C4664" s="3" t="s">
        <v>1136</v>
      </c>
      <c r="D4664" s="3" t="s">
        <v>1629</v>
      </c>
      <c r="E4664" s="3" t="s">
        <v>1630</v>
      </c>
      <c r="F4664" s="3">
        <v>0</v>
      </c>
      <c r="G4664" s="3">
        <v>286.95999999999998</v>
      </c>
    </row>
    <row r="4665" spans="1:7" x14ac:dyDescent="0.2">
      <c r="A4665" s="3" t="s">
        <v>1040</v>
      </c>
      <c r="B4665" s="4">
        <v>45260</v>
      </c>
      <c r="C4665" s="3" t="s">
        <v>1136</v>
      </c>
      <c r="D4665" s="3" t="s">
        <v>1648</v>
      </c>
      <c r="E4665" s="3" t="s">
        <v>1649</v>
      </c>
      <c r="F4665" s="3">
        <v>0</v>
      </c>
      <c r="G4665" s="3">
        <v>86.96</v>
      </c>
    </row>
    <row r="4666" spans="1:7" x14ac:dyDescent="0.2">
      <c r="A4666" s="3" t="s">
        <v>1040</v>
      </c>
      <c r="B4666" s="4">
        <v>45260</v>
      </c>
      <c r="C4666" s="3" t="s">
        <v>1136</v>
      </c>
      <c r="D4666" s="3" t="s">
        <v>1637</v>
      </c>
      <c r="E4666" s="3" t="s">
        <v>1638</v>
      </c>
      <c r="F4666" s="3">
        <v>0</v>
      </c>
      <c r="G4666" s="3">
        <v>30620.97</v>
      </c>
    </row>
    <row r="4667" spans="1:7" x14ac:dyDescent="0.2">
      <c r="A4667" s="3" t="s">
        <v>1040</v>
      </c>
      <c r="B4667" s="4">
        <v>45260</v>
      </c>
      <c r="C4667" s="3" t="s">
        <v>1136</v>
      </c>
      <c r="D4667" s="3" t="s">
        <v>1703</v>
      </c>
      <c r="E4667" s="3" t="s">
        <v>1704</v>
      </c>
      <c r="F4667" s="3">
        <v>7408.46</v>
      </c>
      <c r="G4667" s="3">
        <v>7408.46</v>
      </c>
    </row>
    <row r="4668" spans="1:7" x14ac:dyDescent="0.2">
      <c r="A4668" s="3" t="s">
        <v>1040</v>
      </c>
      <c r="B4668" s="4">
        <v>45260</v>
      </c>
      <c r="C4668" s="3" t="s">
        <v>1136</v>
      </c>
      <c r="D4668" s="3" t="s">
        <v>1671</v>
      </c>
      <c r="E4668" s="3" t="s">
        <v>1672</v>
      </c>
      <c r="F4668" s="3">
        <v>0</v>
      </c>
      <c r="G4668" s="3">
        <v>10516.44</v>
      </c>
    </row>
    <row r="4669" spans="1:7" x14ac:dyDescent="0.2">
      <c r="A4669" s="3" t="s">
        <v>1040</v>
      </c>
      <c r="B4669" s="4">
        <v>45260</v>
      </c>
      <c r="C4669" s="3" t="s">
        <v>1136</v>
      </c>
      <c r="D4669" s="3" t="s">
        <v>1650</v>
      </c>
      <c r="E4669" s="3" t="s">
        <v>1651</v>
      </c>
      <c r="F4669" s="3">
        <v>16000</v>
      </c>
      <c r="G4669" s="3">
        <v>89620.91</v>
      </c>
    </row>
    <row r="4670" spans="1:7" x14ac:dyDescent="0.2">
      <c r="A4670" s="3" t="s">
        <v>1040</v>
      </c>
      <c r="B4670" s="4">
        <v>45260</v>
      </c>
      <c r="C4670" s="3" t="s">
        <v>1136</v>
      </c>
      <c r="D4670" s="3" t="s">
        <v>1249</v>
      </c>
      <c r="E4670" s="3" t="s">
        <v>1250</v>
      </c>
      <c r="F4670" s="3">
        <v>58881.4</v>
      </c>
      <c r="G4670" s="3">
        <v>340547.74</v>
      </c>
    </row>
    <row r="4671" spans="1:7" x14ac:dyDescent="0.2">
      <c r="A4671" s="3" t="s">
        <v>1040</v>
      </c>
      <c r="B4671" s="4">
        <v>45260</v>
      </c>
      <c r="C4671" s="3" t="s">
        <v>1136</v>
      </c>
      <c r="D4671" s="3" t="s">
        <v>1251</v>
      </c>
      <c r="E4671" s="3" t="s">
        <v>1252</v>
      </c>
      <c r="F4671" s="3">
        <v>2263.7800000000002</v>
      </c>
      <c r="G4671" s="3">
        <v>160161.35999999999</v>
      </c>
    </row>
    <row r="4672" spans="1:7" x14ac:dyDescent="0.2">
      <c r="A4672" s="3" t="s">
        <v>1040</v>
      </c>
      <c r="B4672" s="4">
        <v>45260</v>
      </c>
      <c r="C4672" s="3" t="s">
        <v>1136</v>
      </c>
      <c r="D4672" s="3" t="s">
        <v>1253</v>
      </c>
      <c r="E4672" s="3" t="s">
        <v>1254</v>
      </c>
      <c r="F4672" s="3">
        <v>0</v>
      </c>
      <c r="G4672" s="3">
        <v>19969.43</v>
      </c>
    </row>
    <row r="4673" spans="1:7" x14ac:dyDescent="0.2">
      <c r="A4673" s="3" t="s">
        <v>1040</v>
      </c>
      <c r="B4673" s="4">
        <v>45260</v>
      </c>
      <c r="C4673" s="3" t="s">
        <v>1136</v>
      </c>
      <c r="D4673" s="3" t="s">
        <v>1673</v>
      </c>
      <c r="E4673" s="3" t="s">
        <v>1674</v>
      </c>
      <c r="F4673" s="3">
        <v>0</v>
      </c>
      <c r="G4673" s="3">
        <v>26340.75</v>
      </c>
    </row>
    <row r="4674" spans="1:7" x14ac:dyDescent="0.2">
      <c r="A4674" s="3" t="s">
        <v>1040</v>
      </c>
      <c r="B4674" s="4">
        <v>45260</v>
      </c>
      <c r="C4674" s="3" t="s">
        <v>1136</v>
      </c>
      <c r="D4674" s="3" t="s">
        <v>1269</v>
      </c>
      <c r="E4674" s="3" t="s">
        <v>1270</v>
      </c>
      <c r="F4674" s="3">
        <v>0</v>
      </c>
      <c r="G4674" s="3">
        <v>760.87</v>
      </c>
    </row>
    <row r="4675" spans="1:7" x14ac:dyDescent="0.2">
      <c r="A4675" s="3" t="s">
        <v>1040</v>
      </c>
      <c r="B4675" s="4">
        <v>45260</v>
      </c>
      <c r="C4675" s="3" t="s">
        <v>1136</v>
      </c>
      <c r="D4675" s="3" t="s">
        <v>1273</v>
      </c>
      <c r="E4675" s="3" t="s">
        <v>1274</v>
      </c>
      <c r="F4675" s="3">
        <v>0</v>
      </c>
      <c r="G4675" s="3">
        <v>27752.22</v>
      </c>
    </row>
    <row r="4676" spans="1:7" x14ac:dyDescent="0.2">
      <c r="A4676" s="3" t="s">
        <v>1040</v>
      </c>
      <c r="B4676" s="4">
        <v>45260</v>
      </c>
      <c r="C4676" s="3" t="s">
        <v>1136</v>
      </c>
      <c r="D4676" s="3" t="s">
        <v>1658</v>
      </c>
      <c r="E4676" s="3" t="s">
        <v>1659</v>
      </c>
      <c r="F4676" s="3">
        <v>0</v>
      </c>
      <c r="G4676" s="3">
        <v>7565.57</v>
      </c>
    </row>
    <row r="4677" spans="1:7" x14ac:dyDescent="0.2">
      <c r="A4677" s="3" t="s">
        <v>1040</v>
      </c>
      <c r="B4677" s="4">
        <v>45260</v>
      </c>
      <c r="C4677" s="3" t="s">
        <v>1136</v>
      </c>
      <c r="D4677" s="3" t="s">
        <v>1283</v>
      </c>
      <c r="E4677" s="3" t="s">
        <v>1284</v>
      </c>
      <c r="F4677" s="3">
        <v>0</v>
      </c>
      <c r="G4677" s="3">
        <v>1129.57</v>
      </c>
    </row>
    <row r="4678" spans="1:7" x14ac:dyDescent="0.2">
      <c r="A4678" s="3" t="s">
        <v>1040</v>
      </c>
      <c r="B4678" s="4">
        <v>45260</v>
      </c>
      <c r="C4678" s="3" t="s">
        <v>1136</v>
      </c>
      <c r="D4678" s="3" t="s">
        <v>1418</v>
      </c>
      <c r="E4678" s="3" t="s">
        <v>1419</v>
      </c>
      <c r="F4678" s="3">
        <v>34156.449999999997</v>
      </c>
      <c r="G4678" s="3">
        <v>1633224.08</v>
      </c>
    </row>
    <row r="4679" spans="1:7" x14ac:dyDescent="0.2">
      <c r="A4679" s="3" t="s">
        <v>1040</v>
      </c>
      <c r="B4679" s="4">
        <v>45260</v>
      </c>
      <c r="C4679" s="3" t="s">
        <v>1136</v>
      </c>
      <c r="D4679" s="3" t="s">
        <v>1420</v>
      </c>
      <c r="E4679" s="3" t="s">
        <v>1421</v>
      </c>
      <c r="F4679" s="3">
        <v>4110.17</v>
      </c>
      <c r="G4679" s="3">
        <v>335718.86</v>
      </c>
    </row>
    <row r="4680" spans="1:7" x14ac:dyDescent="0.2">
      <c r="A4680" s="3" t="s">
        <v>1040</v>
      </c>
      <c r="B4680" s="4">
        <v>45260</v>
      </c>
      <c r="C4680" s="3" t="s">
        <v>1136</v>
      </c>
      <c r="D4680" s="3" t="s">
        <v>1422</v>
      </c>
      <c r="E4680" s="3" t="s">
        <v>1423</v>
      </c>
      <c r="F4680" s="3">
        <v>0</v>
      </c>
      <c r="G4680" s="3">
        <v>694.78</v>
      </c>
    </row>
    <row r="4681" spans="1:7" x14ac:dyDescent="0.2">
      <c r="A4681" s="3" t="s">
        <v>1040</v>
      </c>
      <c r="B4681" s="4">
        <v>45260</v>
      </c>
      <c r="C4681" s="3" t="s">
        <v>1136</v>
      </c>
      <c r="D4681" s="3" t="s">
        <v>1436</v>
      </c>
      <c r="E4681" s="3" t="s">
        <v>1437</v>
      </c>
      <c r="F4681" s="3">
        <v>1797.39</v>
      </c>
      <c r="G4681" s="3">
        <v>13682.28</v>
      </c>
    </row>
    <row r="4682" spans="1:7" x14ac:dyDescent="0.2">
      <c r="A4682" s="3" t="s">
        <v>1040</v>
      </c>
      <c r="B4682" s="4">
        <v>45260</v>
      </c>
      <c r="C4682" s="3" t="s">
        <v>1136</v>
      </c>
      <c r="D4682" s="3" t="s">
        <v>1588</v>
      </c>
      <c r="E4682" s="3" t="s">
        <v>1589</v>
      </c>
      <c r="F4682" s="3">
        <v>5843.48</v>
      </c>
      <c r="G4682" s="3">
        <v>28253.64</v>
      </c>
    </row>
    <row r="4683" spans="1:7" x14ac:dyDescent="0.2">
      <c r="A4683" s="3" t="s">
        <v>1040</v>
      </c>
      <c r="B4683" s="4">
        <v>45260</v>
      </c>
      <c r="C4683" s="3" t="s">
        <v>1136</v>
      </c>
      <c r="D4683" s="3" t="s">
        <v>1510</v>
      </c>
      <c r="E4683" s="3" t="s">
        <v>1511</v>
      </c>
      <c r="F4683" s="3">
        <v>10559669.02</v>
      </c>
      <c r="G4683" s="3">
        <v>37318053.890000001</v>
      </c>
    </row>
    <row r="4684" spans="1:7" x14ac:dyDescent="0.2">
      <c r="A4684" s="3" t="s">
        <v>1040</v>
      </c>
      <c r="B4684" s="4">
        <v>45260</v>
      </c>
      <c r="C4684" s="3" t="s">
        <v>1136</v>
      </c>
      <c r="D4684" s="3" t="s">
        <v>1495</v>
      </c>
      <c r="E4684" s="3" t="s">
        <v>1496</v>
      </c>
      <c r="F4684" s="3">
        <v>1665.25</v>
      </c>
      <c r="G4684" s="3">
        <v>547235.14</v>
      </c>
    </row>
    <row r="4685" spans="1:7" x14ac:dyDescent="0.2">
      <c r="A4685" s="3" t="s">
        <v>1040</v>
      </c>
      <c r="B4685" s="4">
        <v>45260</v>
      </c>
      <c r="C4685" s="3" t="s">
        <v>1136</v>
      </c>
      <c r="D4685" s="3" t="s">
        <v>1528</v>
      </c>
      <c r="E4685" s="3" t="s">
        <v>1529</v>
      </c>
      <c r="F4685" s="3">
        <v>0</v>
      </c>
      <c r="G4685" s="3">
        <v>17292.48</v>
      </c>
    </row>
    <row r="4686" spans="1:7" x14ac:dyDescent="0.2">
      <c r="A4686" s="3" t="s">
        <v>1040</v>
      </c>
      <c r="B4686" s="4">
        <v>45260</v>
      </c>
      <c r="C4686" s="3" t="s">
        <v>1178</v>
      </c>
      <c r="D4686" s="3" t="s">
        <v>1477</v>
      </c>
      <c r="E4686" s="3" t="s">
        <v>1478</v>
      </c>
      <c r="F4686" s="3">
        <v>-699.89</v>
      </c>
      <c r="G4686" s="3">
        <v>-1490.02</v>
      </c>
    </row>
    <row r="4687" spans="1:7" x14ac:dyDescent="0.2">
      <c r="A4687" s="3" t="s">
        <v>1040</v>
      </c>
      <c r="B4687" s="4">
        <v>45260</v>
      </c>
      <c r="C4687" s="3" t="s">
        <v>1178</v>
      </c>
      <c r="D4687" s="3" t="s">
        <v>1291</v>
      </c>
      <c r="E4687" s="3" t="s">
        <v>1292</v>
      </c>
      <c r="F4687" s="3">
        <v>0</v>
      </c>
      <c r="G4687" s="3">
        <v>-34.229999999999997</v>
      </c>
    </row>
    <row r="4688" spans="1:7" x14ac:dyDescent="0.2">
      <c r="A4688" s="3" t="s">
        <v>1037</v>
      </c>
      <c r="B4688" s="4">
        <v>45260</v>
      </c>
      <c r="C4688" s="3" t="s">
        <v>1178</v>
      </c>
      <c r="D4688" s="3" t="s">
        <v>1217</v>
      </c>
      <c r="E4688" s="3" t="s">
        <v>1218</v>
      </c>
      <c r="F4688" s="3">
        <v>-289283.88</v>
      </c>
      <c r="G4688" s="3">
        <v>-2370660.9300000002</v>
      </c>
    </row>
    <row r="4689" spans="1:7" x14ac:dyDescent="0.2">
      <c r="A4689" s="3" t="s">
        <v>1037</v>
      </c>
      <c r="B4689" s="4">
        <v>45260</v>
      </c>
      <c r="C4689" s="3" t="s">
        <v>1136</v>
      </c>
      <c r="D4689" s="3" t="s">
        <v>1660</v>
      </c>
      <c r="E4689" s="3" t="s">
        <v>1117</v>
      </c>
      <c r="F4689" s="3">
        <v>0</v>
      </c>
      <c r="G4689" s="3">
        <v>15024.96</v>
      </c>
    </row>
    <row r="4690" spans="1:7" x14ac:dyDescent="0.2">
      <c r="A4690" s="3" t="s">
        <v>1037</v>
      </c>
      <c r="B4690" s="4">
        <v>45260</v>
      </c>
      <c r="C4690" s="3" t="s">
        <v>1136</v>
      </c>
      <c r="D4690" s="3" t="s">
        <v>1194</v>
      </c>
      <c r="E4690" s="3" t="s">
        <v>1094</v>
      </c>
      <c r="F4690" s="3">
        <v>0</v>
      </c>
      <c r="G4690" s="3">
        <v>3050</v>
      </c>
    </row>
    <row r="4691" spans="1:7" x14ac:dyDescent="0.2">
      <c r="A4691" s="3" t="s">
        <v>1040</v>
      </c>
      <c r="B4691" s="4">
        <v>45260</v>
      </c>
      <c r="C4691" s="3" t="s">
        <v>1136</v>
      </c>
      <c r="D4691" s="3" t="s">
        <v>1293</v>
      </c>
      <c r="E4691" s="3" t="s">
        <v>1041</v>
      </c>
      <c r="F4691" s="3">
        <v>0</v>
      </c>
      <c r="G4691" s="3">
        <v>1280</v>
      </c>
    </row>
    <row r="4692" spans="1:7" x14ac:dyDescent="0.2">
      <c r="A4692" s="3" t="s">
        <v>1040</v>
      </c>
      <c r="B4692" s="4">
        <v>45260</v>
      </c>
      <c r="C4692" s="3" t="s">
        <v>1136</v>
      </c>
      <c r="D4692" s="3" t="s">
        <v>1294</v>
      </c>
      <c r="E4692" s="3" t="s">
        <v>1056</v>
      </c>
      <c r="F4692" s="3">
        <v>0</v>
      </c>
      <c r="G4692" s="3">
        <v>11170</v>
      </c>
    </row>
    <row r="4693" spans="1:7" x14ac:dyDescent="0.2">
      <c r="A4693" s="3" t="s">
        <v>1040</v>
      </c>
      <c r="B4693" s="4">
        <v>45260</v>
      </c>
      <c r="C4693" s="3" t="s">
        <v>1136</v>
      </c>
      <c r="D4693" s="3" t="s">
        <v>1137</v>
      </c>
      <c r="E4693" s="3" t="s">
        <v>1047</v>
      </c>
      <c r="F4693" s="3">
        <v>0</v>
      </c>
      <c r="G4693" s="3">
        <v>10975</v>
      </c>
    </row>
    <row r="4694" spans="1:7" x14ac:dyDescent="0.2">
      <c r="A4694" s="3" t="s">
        <v>1037</v>
      </c>
      <c r="B4694" s="4">
        <v>45260</v>
      </c>
      <c r="C4694" s="3" t="s">
        <v>1136</v>
      </c>
      <c r="D4694" s="3" t="s">
        <v>1137</v>
      </c>
      <c r="E4694" s="3" t="s">
        <v>1047</v>
      </c>
      <c r="F4694" s="3">
        <v>7641.04</v>
      </c>
      <c r="G4694" s="3">
        <v>177983.09</v>
      </c>
    </row>
    <row r="4695" spans="1:7" x14ac:dyDescent="0.2">
      <c r="A4695" s="3" t="s">
        <v>1042</v>
      </c>
      <c r="B4695" s="4">
        <v>45260</v>
      </c>
      <c r="C4695" s="3" t="s">
        <v>1136</v>
      </c>
      <c r="D4695" s="3" t="s">
        <v>1137</v>
      </c>
      <c r="E4695" s="3" t="s">
        <v>1047</v>
      </c>
      <c r="F4695" s="3">
        <v>0</v>
      </c>
      <c r="G4695" s="3">
        <v>52426.47</v>
      </c>
    </row>
    <row r="4696" spans="1:7" x14ac:dyDescent="0.2">
      <c r="A4696" s="3" t="s">
        <v>1037</v>
      </c>
      <c r="B4696" s="4">
        <v>45260</v>
      </c>
      <c r="C4696" s="3" t="s">
        <v>1136</v>
      </c>
      <c r="D4696" s="3" t="s">
        <v>1229</v>
      </c>
      <c r="E4696" s="3" t="s">
        <v>1113</v>
      </c>
      <c r="F4696" s="3">
        <v>0</v>
      </c>
      <c r="G4696" s="3">
        <v>12480</v>
      </c>
    </row>
    <row r="4697" spans="1:7" x14ac:dyDescent="0.2">
      <c r="A4697" s="3" t="s">
        <v>1040</v>
      </c>
      <c r="B4697" s="4">
        <v>45260</v>
      </c>
      <c r="C4697" s="3" t="s">
        <v>1136</v>
      </c>
      <c r="D4697" s="3" t="s">
        <v>1616</v>
      </c>
      <c r="E4697" s="3" t="s">
        <v>1052</v>
      </c>
      <c r="F4697" s="3">
        <v>0</v>
      </c>
      <c r="G4697" s="3">
        <v>295</v>
      </c>
    </row>
    <row r="4698" spans="1:7" x14ac:dyDescent="0.2">
      <c r="A4698" s="3" t="s">
        <v>1037</v>
      </c>
      <c r="B4698" s="4">
        <v>45260</v>
      </c>
      <c r="C4698" s="3" t="s">
        <v>1136</v>
      </c>
      <c r="D4698" s="3" t="s">
        <v>1592</v>
      </c>
      <c r="E4698" s="3" t="s">
        <v>1086</v>
      </c>
      <c r="F4698" s="3">
        <v>0</v>
      </c>
      <c r="G4698" s="3">
        <v>10250</v>
      </c>
    </row>
    <row r="4699" spans="1:7" x14ac:dyDescent="0.2">
      <c r="A4699" s="3" t="s">
        <v>1042</v>
      </c>
      <c r="B4699" s="4">
        <v>45260</v>
      </c>
      <c r="C4699" s="3" t="s">
        <v>1136</v>
      </c>
      <c r="D4699" s="3" t="s">
        <v>1592</v>
      </c>
      <c r="E4699" s="3" t="s">
        <v>1128</v>
      </c>
      <c r="F4699" s="3">
        <v>0</v>
      </c>
      <c r="G4699" s="3">
        <v>17855</v>
      </c>
    </row>
    <row r="4700" spans="1:7" x14ac:dyDescent="0.2">
      <c r="A4700" s="3" t="s">
        <v>1042</v>
      </c>
      <c r="B4700" s="4">
        <v>45260</v>
      </c>
      <c r="C4700" s="3" t="s">
        <v>1136</v>
      </c>
      <c r="D4700" s="3" t="s">
        <v>1617</v>
      </c>
      <c r="E4700" s="3" t="s">
        <v>1085</v>
      </c>
      <c r="F4700" s="3">
        <v>0</v>
      </c>
      <c r="G4700" s="3">
        <v>14569.1</v>
      </c>
    </row>
    <row r="4701" spans="1:7" x14ac:dyDescent="0.2">
      <c r="A4701" s="3" t="s">
        <v>1040</v>
      </c>
      <c r="B4701" s="4">
        <v>45260</v>
      </c>
      <c r="C4701" s="3" t="s">
        <v>1136</v>
      </c>
      <c r="D4701" s="3" t="s">
        <v>1307</v>
      </c>
      <c r="E4701" s="3" t="s">
        <v>1055</v>
      </c>
      <c r="F4701" s="3">
        <v>0</v>
      </c>
      <c r="G4701" s="3">
        <v>1597</v>
      </c>
    </row>
    <row r="4702" spans="1:7" x14ac:dyDescent="0.2">
      <c r="A4702" s="3" t="s">
        <v>1042</v>
      </c>
      <c r="B4702" s="4">
        <v>45260</v>
      </c>
      <c r="C4702" s="3" t="s">
        <v>1136</v>
      </c>
      <c r="D4702" s="3" t="s">
        <v>1675</v>
      </c>
      <c r="E4702" s="3" t="s">
        <v>1086</v>
      </c>
      <c r="F4702" s="3">
        <v>0</v>
      </c>
      <c r="G4702" s="3">
        <v>18500</v>
      </c>
    </row>
    <row r="4703" spans="1:7" x14ac:dyDescent="0.2">
      <c r="A4703" s="3" t="s">
        <v>1040</v>
      </c>
      <c r="B4703" s="4">
        <v>45260</v>
      </c>
      <c r="C4703" s="3" t="s">
        <v>1136</v>
      </c>
      <c r="D4703" s="3" t="s">
        <v>1163</v>
      </c>
      <c r="E4703" s="3" t="s">
        <v>1053</v>
      </c>
      <c r="F4703" s="3">
        <v>1423.87</v>
      </c>
      <c r="G4703" s="3">
        <v>16125.98</v>
      </c>
    </row>
    <row r="4704" spans="1:7" x14ac:dyDescent="0.2">
      <c r="A4704" s="3" t="s">
        <v>1037</v>
      </c>
      <c r="B4704" s="4">
        <v>45260</v>
      </c>
      <c r="C4704" s="3" t="s">
        <v>1136</v>
      </c>
      <c r="D4704" s="3" t="s">
        <v>1163</v>
      </c>
      <c r="E4704" s="3" t="s">
        <v>1053</v>
      </c>
      <c r="F4704" s="3">
        <v>398.2</v>
      </c>
      <c r="G4704" s="3">
        <v>3981.69</v>
      </c>
    </row>
    <row r="4705" spans="1:7" x14ac:dyDescent="0.2">
      <c r="A4705" s="3" t="s">
        <v>1040</v>
      </c>
      <c r="B4705" s="4">
        <v>45260</v>
      </c>
      <c r="C4705" s="3" t="s">
        <v>1136</v>
      </c>
      <c r="D4705" s="3" t="s">
        <v>1308</v>
      </c>
      <c r="E4705" s="3" t="s">
        <v>1109</v>
      </c>
      <c r="F4705" s="3">
        <v>216.48</v>
      </c>
      <c r="G4705" s="3">
        <v>728.37</v>
      </c>
    </row>
    <row r="4706" spans="1:7" x14ac:dyDescent="0.2">
      <c r="A4706" s="3" t="s">
        <v>1040</v>
      </c>
      <c r="B4706" s="4">
        <v>45260</v>
      </c>
      <c r="C4706" s="3" t="s">
        <v>1136</v>
      </c>
      <c r="D4706" s="3" t="s">
        <v>1676</v>
      </c>
      <c r="E4706" s="3" t="s">
        <v>1108</v>
      </c>
      <c r="F4706" s="3">
        <v>0</v>
      </c>
      <c r="G4706" s="3">
        <v>4123</v>
      </c>
    </row>
    <row r="4707" spans="1:7" x14ac:dyDescent="0.2">
      <c r="A4707" s="3" t="s">
        <v>1040</v>
      </c>
      <c r="B4707" s="4">
        <v>45260</v>
      </c>
      <c r="C4707" s="3" t="s">
        <v>1136</v>
      </c>
      <c r="D4707" s="3" t="s">
        <v>1309</v>
      </c>
      <c r="E4707" s="3" t="s">
        <v>1103</v>
      </c>
      <c r="F4707" s="3">
        <v>0</v>
      </c>
      <c r="G4707" s="3">
        <v>26779.67</v>
      </c>
    </row>
    <row r="4708" spans="1:7" x14ac:dyDescent="0.2">
      <c r="A4708" s="3" t="s">
        <v>1040</v>
      </c>
      <c r="B4708" s="4">
        <v>45260</v>
      </c>
      <c r="C4708" s="3" t="s">
        <v>1136</v>
      </c>
      <c r="D4708" s="3" t="s">
        <v>1310</v>
      </c>
      <c r="E4708" s="3" t="s">
        <v>1048</v>
      </c>
      <c r="F4708" s="3">
        <v>1100</v>
      </c>
      <c r="G4708" s="3">
        <v>6402.65</v>
      </c>
    </row>
    <row r="4709" spans="1:7" x14ac:dyDescent="0.2">
      <c r="A4709" s="3" t="s">
        <v>1040</v>
      </c>
      <c r="B4709" s="4">
        <v>45260</v>
      </c>
      <c r="C4709" s="3" t="s">
        <v>1136</v>
      </c>
      <c r="D4709" s="3" t="s">
        <v>1472</v>
      </c>
      <c r="E4709" s="3" t="s">
        <v>1110</v>
      </c>
      <c r="F4709" s="3">
        <v>3230</v>
      </c>
      <c r="G4709" s="3">
        <v>35869</v>
      </c>
    </row>
    <row r="4710" spans="1:7" x14ac:dyDescent="0.2">
      <c r="A4710" s="3" t="s">
        <v>1037</v>
      </c>
      <c r="B4710" s="4">
        <v>45260</v>
      </c>
      <c r="C4710" s="3" t="s">
        <v>1136</v>
      </c>
      <c r="D4710" s="3" t="s">
        <v>1219</v>
      </c>
      <c r="E4710" s="3" t="s">
        <v>1063</v>
      </c>
      <c r="F4710" s="3">
        <v>115333</v>
      </c>
      <c r="G4710" s="3">
        <v>1054082.57</v>
      </c>
    </row>
    <row r="4711" spans="1:7" x14ac:dyDescent="0.2">
      <c r="A4711" s="3" t="s">
        <v>1040</v>
      </c>
      <c r="B4711" s="4">
        <v>45260</v>
      </c>
      <c r="C4711" s="3" t="s">
        <v>1136</v>
      </c>
      <c r="D4711" s="3" t="s">
        <v>1316</v>
      </c>
      <c r="E4711" s="3" t="s">
        <v>1063</v>
      </c>
      <c r="F4711" s="3">
        <v>124297</v>
      </c>
      <c r="G4711" s="3">
        <v>1107037.7</v>
      </c>
    </row>
    <row r="4712" spans="1:7" x14ac:dyDescent="0.2">
      <c r="A4712" s="3" t="s">
        <v>1037</v>
      </c>
      <c r="B4712" s="4">
        <v>45260</v>
      </c>
      <c r="C4712" s="3" t="s">
        <v>1136</v>
      </c>
      <c r="D4712" s="3" t="s">
        <v>1220</v>
      </c>
      <c r="E4712" s="3" t="s">
        <v>1088</v>
      </c>
      <c r="F4712" s="3">
        <v>4200</v>
      </c>
      <c r="G4712" s="3">
        <v>22100</v>
      </c>
    </row>
    <row r="4713" spans="1:7" x14ac:dyDescent="0.2">
      <c r="A4713" s="3" t="s">
        <v>1042</v>
      </c>
      <c r="B4713" s="4">
        <v>45260</v>
      </c>
      <c r="C4713" s="3" t="s">
        <v>1136</v>
      </c>
      <c r="D4713" s="3" t="s">
        <v>1220</v>
      </c>
      <c r="E4713" s="3" t="s">
        <v>1088</v>
      </c>
      <c r="F4713" s="3">
        <v>11250</v>
      </c>
      <c r="G4713" s="3">
        <v>52000</v>
      </c>
    </row>
    <row r="4714" spans="1:7" x14ac:dyDescent="0.2">
      <c r="A4714" s="3" t="s">
        <v>1040</v>
      </c>
      <c r="B4714" s="4">
        <v>45260</v>
      </c>
      <c r="C4714" s="3" t="s">
        <v>1136</v>
      </c>
      <c r="D4714" s="3" t="s">
        <v>1317</v>
      </c>
      <c r="E4714" s="3" t="s">
        <v>1057</v>
      </c>
      <c r="F4714" s="3">
        <v>0</v>
      </c>
      <c r="G4714" s="3">
        <v>331.09</v>
      </c>
    </row>
    <row r="4715" spans="1:7" x14ac:dyDescent="0.2">
      <c r="A4715" s="3" t="s">
        <v>1040</v>
      </c>
      <c r="B4715" s="4">
        <v>45260</v>
      </c>
      <c r="C4715" s="3" t="s">
        <v>1136</v>
      </c>
      <c r="D4715" s="3" t="s">
        <v>1318</v>
      </c>
      <c r="E4715" s="3" t="s">
        <v>1083</v>
      </c>
      <c r="F4715" s="3">
        <v>4549.49</v>
      </c>
      <c r="G4715" s="3">
        <v>32687.01</v>
      </c>
    </row>
    <row r="4716" spans="1:7" x14ac:dyDescent="0.2">
      <c r="A4716" s="3" t="s">
        <v>1040</v>
      </c>
      <c r="B4716" s="4">
        <v>45260</v>
      </c>
      <c r="C4716" s="3" t="s">
        <v>1136</v>
      </c>
      <c r="D4716" s="3" t="s">
        <v>1319</v>
      </c>
      <c r="E4716" s="3" t="s">
        <v>1064</v>
      </c>
      <c r="F4716" s="3">
        <v>1188.7</v>
      </c>
      <c r="G4716" s="3">
        <v>8707.57</v>
      </c>
    </row>
    <row r="4717" spans="1:7" x14ac:dyDescent="0.2">
      <c r="A4717" s="3" t="s">
        <v>1040</v>
      </c>
      <c r="B4717" s="4">
        <v>45260</v>
      </c>
      <c r="C4717" s="3" t="s">
        <v>1136</v>
      </c>
      <c r="D4717" s="3" t="s">
        <v>1442</v>
      </c>
      <c r="E4717" s="3" t="s">
        <v>1082</v>
      </c>
      <c r="F4717" s="3">
        <v>547.66999999999996</v>
      </c>
      <c r="G4717" s="3">
        <v>4929.09</v>
      </c>
    </row>
    <row r="4718" spans="1:7" x14ac:dyDescent="0.2">
      <c r="A4718" s="3" t="s">
        <v>1037</v>
      </c>
      <c r="B4718" s="4">
        <v>45260</v>
      </c>
      <c r="C4718" s="3" t="s">
        <v>1136</v>
      </c>
      <c r="D4718" s="3" t="s">
        <v>1197</v>
      </c>
      <c r="E4718" s="3" t="s">
        <v>1104</v>
      </c>
      <c r="F4718" s="3">
        <v>498.69</v>
      </c>
      <c r="G4718" s="3">
        <v>224762.54</v>
      </c>
    </row>
    <row r="4719" spans="1:7" x14ac:dyDescent="0.2">
      <c r="A4719" s="3" t="s">
        <v>1040</v>
      </c>
      <c r="B4719" s="4">
        <v>45260</v>
      </c>
      <c r="C4719" s="3" t="s">
        <v>1136</v>
      </c>
      <c r="D4719" s="3" t="s">
        <v>1197</v>
      </c>
      <c r="E4719" s="3" t="s">
        <v>1074</v>
      </c>
      <c r="F4719" s="3">
        <v>7400.09</v>
      </c>
      <c r="G4719" s="3">
        <v>60974.720000000001</v>
      </c>
    </row>
    <row r="4720" spans="1:7" x14ac:dyDescent="0.2">
      <c r="A4720" s="3" t="s">
        <v>1037</v>
      </c>
      <c r="B4720" s="4">
        <v>45260</v>
      </c>
      <c r="C4720" s="3" t="s">
        <v>1136</v>
      </c>
      <c r="D4720" s="3" t="s">
        <v>1198</v>
      </c>
      <c r="E4720" s="3" t="s">
        <v>1077</v>
      </c>
      <c r="F4720" s="3">
        <v>1058.21</v>
      </c>
      <c r="G4720" s="3">
        <v>93188.6</v>
      </c>
    </row>
    <row r="4721" spans="1:7" x14ac:dyDescent="0.2">
      <c r="A4721" s="3" t="s">
        <v>1037</v>
      </c>
      <c r="B4721" s="4">
        <v>45260</v>
      </c>
      <c r="C4721" s="3" t="s">
        <v>1136</v>
      </c>
      <c r="D4721" s="3" t="s">
        <v>1532</v>
      </c>
      <c r="E4721" s="3" t="s">
        <v>1069</v>
      </c>
      <c r="F4721" s="3">
        <v>0</v>
      </c>
      <c r="G4721" s="3">
        <v>46978.37</v>
      </c>
    </row>
    <row r="4722" spans="1:7" x14ac:dyDescent="0.2">
      <c r="A4722" s="3" t="s">
        <v>1037</v>
      </c>
      <c r="B4722" s="4">
        <v>45260</v>
      </c>
      <c r="C4722" s="3" t="s">
        <v>1136</v>
      </c>
      <c r="D4722" s="3" t="s">
        <v>1164</v>
      </c>
      <c r="E4722" s="3" t="s">
        <v>1099</v>
      </c>
      <c r="F4722" s="3">
        <v>0</v>
      </c>
      <c r="G4722" s="3">
        <v>39.47</v>
      </c>
    </row>
    <row r="4723" spans="1:7" x14ac:dyDescent="0.2">
      <c r="A4723" s="3" t="s">
        <v>1037</v>
      </c>
      <c r="B4723" s="4">
        <v>45260</v>
      </c>
      <c r="C4723" s="3" t="s">
        <v>1136</v>
      </c>
      <c r="D4723" s="3" t="s">
        <v>1631</v>
      </c>
      <c r="E4723" s="3" t="s">
        <v>1050</v>
      </c>
      <c r="F4723" s="3">
        <v>0</v>
      </c>
      <c r="G4723" s="3">
        <v>199.99</v>
      </c>
    </row>
    <row r="4724" spans="1:7" x14ac:dyDescent="0.2">
      <c r="A4724" s="3" t="s">
        <v>1037</v>
      </c>
      <c r="B4724" s="4">
        <v>45260</v>
      </c>
      <c r="C4724" s="3" t="s">
        <v>1136</v>
      </c>
      <c r="D4724" s="3" t="s">
        <v>1512</v>
      </c>
      <c r="E4724" s="3" t="s">
        <v>1127</v>
      </c>
      <c r="F4724" s="3">
        <v>12118.18</v>
      </c>
      <c r="G4724" s="3">
        <v>85382.16</v>
      </c>
    </row>
    <row r="4725" spans="1:7" x14ac:dyDescent="0.2">
      <c r="A4725" s="3" t="s">
        <v>1040</v>
      </c>
      <c r="B4725" s="4">
        <v>45260</v>
      </c>
      <c r="C4725" s="3" t="s">
        <v>1136</v>
      </c>
      <c r="D4725" s="3" t="s">
        <v>1322</v>
      </c>
      <c r="E4725" s="3" t="s">
        <v>1046</v>
      </c>
      <c r="F4725" s="3">
        <v>2211.15</v>
      </c>
      <c r="G4725" s="3">
        <v>18574.96</v>
      </c>
    </row>
    <row r="4726" spans="1:7" x14ac:dyDescent="0.2">
      <c r="A4726" s="3" t="s">
        <v>1040</v>
      </c>
      <c r="B4726" s="4">
        <v>45260</v>
      </c>
      <c r="C4726" s="3" t="s">
        <v>1136</v>
      </c>
      <c r="D4726" s="3" t="s">
        <v>1677</v>
      </c>
      <c r="E4726" s="3" t="s">
        <v>1049</v>
      </c>
      <c r="F4726" s="3">
        <v>0</v>
      </c>
      <c r="G4726" s="3">
        <v>24242.76</v>
      </c>
    </row>
    <row r="4727" spans="1:7" x14ac:dyDescent="0.2">
      <c r="A4727" s="3" t="s">
        <v>1037</v>
      </c>
      <c r="B4727" s="4">
        <v>45260</v>
      </c>
      <c r="C4727" s="3" t="s">
        <v>1136</v>
      </c>
      <c r="D4727" s="3" t="s">
        <v>1424</v>
      </c>
      <c r="E4727" s="3" t="s">
        <v>1425</v>
      </c>
      <c r="F4727" s="3">
        <v>0</v>
      </c>
      <c r="G4727" s="3">
        <v>-533.79999999999995</v>
      </c>
    </row>
    <row r="4728" spans="1:7" x14ac:dyDescent="0.2">
      <c r="A4728" s="3" t="s">
        <v>1037</v>
      </c>
      <c r="B4728" s="4">
        <v>45260</v>
      </c>
      <c r="C4728" s="3" t="s">
        <v>1136</v>
      </c>
      <c r="D4728" s="3" t="s">
        <v>1533</v>
      </c>
      <c r="E4728" s="3" t="s">
        <v>1534</v>
      </c>
      <c r="F4728" s="3">
        <v>0</v>
      </c>
      <c r="G4728" s="3">
        <v>167246.17000000001</v>
      </c>
    </row>
    <row r="4729" spans="1:7" x14ac:dyDescent="0.2">
      <c r="A4729" s="3" t="s">
        <v>1037</v>
      </c>
      <c r="B4729" s="4">
        <v>45260</v>
      </c>
      <c r="C4729" s="3" t="s">
        <v>1136</v>
      </c>
      <c r="D4729" s="3" t="s">
        <v>1535</v>
      </c>
      <c r="E4729" s="3" t="s">
        <v>1536</v>
      </c>
      <c r="F4729" s="3">
        <v>0</v>
      </c>
      <c r="G4729" s="3">
        <v>72942.48</v>
      </c>
    </row>
    <row r="4730" spans="1:7" x14ac:dyDescent="0.2">
      <c r="A4730" s="3" t="s">
        <v>1037</v>
      </c>
      <c r="B4730" s="4">
        <v>45260</v>
      </c>
      <c r="C4730" s="3" t="s">
        <v>1136</v>
      </c>
      <c r="D4730" s="3" t="s">
        <v>1537</v>
      </c>
      <c r="E4730" s="3" t="s">
        <v>1538</v>
      </c>
      <c r="F4730" s="3">
        <v>0</v>
      </c>
      <c r="G4730" s="3">
        <v>44124.67</v>
      </c>
    </row>
    <row r="4731" spans="1:7" x14ac:dyDescent="0.2">
      <c r="A4731" s="3" t="s">
        <v>1037</v>
      </c>
      <c r="B4731" s="4">
        <v>45260</v>
      </c>
      <c r="C4731" s="3" t="s">
        <v>1136</v>
      </c>
      <c r="D4731" s="3" t="s">
        <v>1576</v>
      </c>
      <c r="E4731" s="3" t="s">
        <v>1577</v>
      </c>
      <c r="F4731" s="3">
        <v>0</v>
      </c>
      <c r="G4731" s="3">
        <v>11678.33</v>
      </c>
    </row>
    <row r="4732" spans="1:7" x14ac:dyDescent="0.2">
      <c r="A4732" s="3" t="s">
        <v>1042</v>
      </c>
      <c r="B4732" s="4">
        <v>45260</v>
      </c>
      <c r="C4732" s="3" t="s">
        <v>1136</v>
      </c>
      <c r="D4732" s="3" t="s">
        <v>1576</v>
      </c>
      <c r="E4732" s="3" t="s">
        <v>1577</v>
      </c>
      <c r="F4732" s="3">
        <v>0</v>
      </c>
      <c r="G4732" s="3">
        <v>1607.78</v>
      </c>
    </row>
    <row r="4733" spans="1:7" x14ac:dyDescent="0.2">
      <c r="A4733" s="3" t="s">
        <v>1037</v>
      </c>
      <c r="B4733" s="4">
        <v>45260</v>
      </c>
      <c r="C4733" s="3" t="s">
        <v>1136</v>
      </c>
      <c r="D4733" s="3" t="s">
        <v>1595</v>
      </c>
      <c r="E4733" s="3" t="s">
        <v>1596</v>
      </c>
      <c r="F4733" s="3">
        <v>0</v>
      </c>
      <c r="G4733" s="3">
        <v>1252.24</v>
      </c>
    </row>
    <row r="4734" spans="1:7" x14ac:dyDescent="0.2">
      <c r="A4734" s="3" t="s">
        <v>1042</v>
      </c>
      <c r="B4734" s="4">
        <v>45260</v>
      </c>
      <c r="C4734" s="3" t="s">
        <v>1136</v>
      </c>
      <c r="D4734" s="3" t="s">
        <v>1595</v>
      </c>
      <c r="E4734" s="3" t="s">
        <v>1596</v>
      </c>
      <c r="F4734" s="3">
        <v>0</v>
      </c>
      <c r="G4734" s="3">
        <v>1507.16</v>
      </c>
    </row>
    <row r="4735" spans="1:7" x14ac:dyDescent="0.2">
      <c r="A4735" s="3" t="s">
        <v>1037</v>
      </c>
      <c r="B4735" s="4">
        <v>45260</v>
      </c>
      <c r="C4735" s="3" t="s">
        <v>1136</v>
      </c>
      <c r="D4735" s="3" t="s">
        <v>1661</v>
      </c>
      <c r="E4735" s="3" t="s">
        <v>1662</v>
      </c>
      <c r="F4735" s="3">
        <v>0</v>
      </c>
      <c r="G4735" s="3">
        <v>5515.07</v>
      </c>
    </row>
    <row r="4736" spans="1:7" x14ac:dyDescent="0.2">
      <c r="A4736" s="3" t="s">
        <v>1042</v>
      </c>
      <c r="B4736" s="4">
        <v>45260</v>
      </c>
      <c r="C4736" s="3" t="s">
        <v>1136</v>
      </c>
      <c r="D4736" s="3" t="s">
        <v>1661</v>
      </c>
      <c r="E4736" s="3" t="s">
        <v>1662</v>
      </c>
      <c r="F4736" s="3">
        <v>4972.6000000000004</v>
      </c>
      <c r="G4736" s="3">
        <v>31078.79</v>
      </c>
    </row>
    <row r="4737" spans="1:7" x14ac:dyDescent="0.2">
      <c r="A4737" s="3" t="s">
        <v>1037</v>
      </c>
      <c r="B4737" s="4">
        <v>45260</v>
      </c>
      <c r="C4737" s="3" t="s">
        <v>1136</v>
      </c>
      <c r="D4737" s="3" t="s">
        <v>1663</v>
      </c>
      <c r="E4737" s="3" t="s">
        <v>1664</v>
      </c>
      <c r="F4737" s="3">
        <v>0</v>
      </c>
      <c r="G4737" s="3">
        <v>591.78</v>
      </c>
    </row>
    <row r="4738" spans="1:7" x14ac:dyDescent="0.2">
      <c r="A4738" s="3" t="s">
        <v>1042</v>
      </c>
      <c r="B4738" s="4">
        <v>45260</v>
      </c>
      <c r="C4738" s="3" t="s">
        <v>1136</v>
      </c>
      <c r="D4738" s="3" t="s">
        <v>1663</v>
      </c>
      <c r="E4738" s="3" t="s">
        <v>1664</v>
      </c>
      <c r="F4738" s="3">
        <v>577.21</v>
      </c>
      <c r="G4738" s="3">
        <v>62815.58</v>
      </c>
    </row>
    <row r="4739" spans="1:7" x14ac:dyDescent="0.2">
      <c r="A4739" s="3" t="s">
        <v>1042</v>
      </c>
      <c r="B4739" s="4">
        <v>45260</v>
      </c>
      <c r="C4739" s="3" t="s">
        <v>1136</v>
      </c>
      <c r="D4739" s="3" t="s">
        <v>1618</v>
      </c>
      <c r="E4739" s="3" t="s">
        <v>1619</v>
      </c>
      <c r="F4739" s="3">
        <v>0</v>
      </c>
      <c r="G4739" s="3">
        <v>2537.9</v>
      </c>
    </row>
    <row r="4740" spans="1:7" x14ac:dyDescent="0.2">
      <c r="A4740" s="3" t="s">
        <v>1042</v>
      </c>
      <c r="B4740" s="4">
        <v>45260</v>
      </c>
      <c r="C4740" s="3" t="s">
        <v>1136</v>
      </c>
      <c r="D4740" s="3" t="s">
        <v>1678</v>
      </c>
      <c r="E4740" s="3" t="s">
        <v>1679</v>
      </c>
      <c r="F4740" s="3">
        <v>0</v>
      </c>
      <c r="G4740" s="3">
        <v>5709.59</v>
      </c>
    </row>
    <row r="4741" spans="1:7" x14ac:dyDescent="0.2">
      <c r="A4741" s="3" t="s">
        <v>1042</v>
      </c>
      <c r="B4741" s="4">
        <v>45260</v>
      </c>
      <c r="C4741" s="3" t="s">
        <v>1136</v>
      </c>
      <c r="D4741" s="3" t="s">
        <v>1680</v>
      </c>
      <c r="E4741" s="3" t="s">
        <v>1681</v>
      </c>
      <c r="F4741" s="3">
        <v>0</v>
      </c>
      <c r="G4741" s="3">
        <v>19334.38</v>
      </c>
    </row>
    <row r="4742" spans="1:7" x14ac:dyDescent="0.2">
      <c r="A4742" s="3" t="s">
        <v>1042</v>
      </c>
      <c r="B4742" s="4">
        <v>45260</v>
      </c>
      <c r="C4742" s="3" t="s">
        <v>1136</v>
      </c>
      <c r="D4742" s="3" t="s">
        <v>1687</v>
      </c>
      <c r="E4742" s="3" t="s">
        <v>1688</v>
      </c>
      <c r="F4742" s="3">
        <v>0</v>
      </c>
      <c r="G4742" s="3">
        <v>9131.51</v>
      </c>
    </row>
    <row r="4743" spans="1:7" x14ac:dyDescent="0.2">
      <c r="A4743" s="3" t="s">
        <v>1037</v>
      </c>
      <c r="B4743" s="4">
        <v>45260</v>
      </c>
      <c r="C4743" s="3" t="s">
        <v>1136</v>
      </c>
      <c r="D4743" s="3" t="s">
        <v>1539</v>
      </c>
      <c r="E4743" s="3" t="s">
        <v>1540</v>
      </c>
      <c r="F4743" s="3">
        <v>0</v>
      </c>
      <c r="G4743" s="3">
        <v>400367.2</v>
      </c>
    </row>
    <row r="4744" spans="1:7" x14ac:dyDescent="0.2">
      <c r="A4744" s="3" t="s">
        <v>1042</v>
      </c>
      <c r="B4744" s="4">
        <v>45260</v>
      </c>
      <c r="C4744" s="3" t="s">
        <v>1136</v>
      </c>
      <c r="D4744" s="3" t="s">
        <v>1539</v>
      </c>
      <c r="E4744" s="3" t="s">
        <v>1540</v>
      </c>
      <c r="F4744" s="3">
        <v>15468.15</v>
      </c>
      <c r="G4744" s="3">
        <v>605212.30000000005</v>
      </c>
    </row>
    <row r="4745" spans="1:7" x14ac:dyDescent="0.2">
      <c r="A4745" s="3" t="s">
        <v>1037</v>
      </c>
      <c r="B4745" s="4">
        <v>45260</v>
      </c>
      <c r="C4745" s="3" t="s">
        <v>1136</v>
      </c>
      <c r="D4745" s="3" t="s">
        <v>1541</v>
      </c>
      <c r="E4745" s="3" t="s">
        <v>1542</v>
      </c>
      <c r="F4745" s="3">
        <v>0</v>
      </c>
      <c r="G4745" s="3">
        <v>333349.31</v>
      </c>
    </row>
    <row r="4746" spans="1:7" x14ac:dyDescent="0.2">
      <c r="A4746" s="3" t="s">
        <v>1037</v>
      </c>
      <c r="B4746" s="4">
        <v>45260</v>
      </c>
      <c r="C4746" s="3" t="s">
        <v>1136</v>
      </c>
      <c r="D4746" s="3" t="s">
        <v>1597</v>
      </c>
      <c r="E4746" s="3" t="s">
        <v>1598</v>
      </c>
      <c r="F4746" s="3">
        <v>0</v>
      </c>
      <c r="G4746" s="3">
        <v>47473.98</v>
      </c>
    </row>
    <row r="4747" spans="1:7" x14ac:dyDescent="0.2">
      <c r="A4747" s="3" t="s">
        <v>1042</v>
      </c>
      <c r="B4747" s="4">
        <v>45260</v>
      </c>
      <c r="C4747" s="3" t="s">
        <v>1136</v>
      </c>
      <c r="D4747" s="3" t="s">
        <v>1597</v>
      </c>
      <c r="E4747" s="3" t="s">
        <v>1598</v>
      </c>
      <c r="F4747" s="3">
        <v>0</v>
      </c>
      <c r="G4747" s="3">
        <v>128315.62</v>
      </c>
    </row>
    <row r="4748" spans="1:7" x14ac:dyDescent="0.2">
      <c r="A4748" s="3" t="s">
        <v>1037</v>
      </c>
      <c r="B4748" s="4">
        <v>45260</v>
      </c>
      <c r="C4748" s="3" t="s">
        <v>1136</v>
      </c>
      <c r="D4748" s="3" t="s">
        <v>1543</v>
      </c>
      <c r="E4748" s="3" t="s">
        <v>1544</v>
      </c>
      <c r="F4748" s="3">
        <v>0</v>
      </c>
      <c r="G4748" s="3">
        <v>3197167.68</v>
      </c>
    </row>
    <row r="4749" spans="1:7" x14ac:dyDescent="0.2">
      <c r="A4749" s="3" t="s">
        <v>1042</v>
      </c>
      <c r="B4749" s="4">
        <v>45260</v>
      </c>
      <c r="C4749" s="3" t="s">
        <v>1136</v>
      </c>
      <c r="D4749" s="3" t="s">
        <v>1543</v>
      </c>
      <c r="E4749" s="3" t="s">
        <v>1544</v>
      </c>
      <c r="F4749" s="3">
        <v>204164.39</v>
      </c>
      <c r="G4749" s="3">
        <v>1632566.08</v>
      </c>
    </row>
    <row r="4750" spans="1:7" x14ac:dyDescent="0.2">
      <c r="A4750" s="3" t="s">
        <v>1040</v>
      </c>
      <c r="B4750" s="4">
        <v>45260</v>
      </c>
      <c r="C4750" s="3" t="s">
        <v>1136</v>
      </c>
      <c r="D4750" s="3" t="s">
        <v>1639</v>
      </c>
      <c r="E4750" s="3" t="s">
        <v>1087</v>
      </c>
      <c r="F4750" s="3">
        <v>0</v>
      </c>
      <c r="G4750" s="3">
        <v>5202.88</v>
      </c>
    </row>
    <row r="4751" spans="1:7" x14ac:dyDescent="0.2">
      <c r="A4751" s="3" t="s">
        <v>1042</v>
      </c>
      <c r="B4751" s="4">
        <v>45260</v>
      </c>
      <c r="C4751" s="3" t="s">
        <v>1136</v>
      </c>
      <c r="D4751" s="3" t="s">
        <v>1689</v>
      </c>
      <c r="E4751" s="3" t="s">
        <v>1120</v>
      </c>
      <c r="F4751" s="3">
        <v>0</v>
      </c>
      <c r="G4751" s="3">
        <v>95314.44</v>
      </c>
    </row>
    <row r="4752" spans="1:7" x14ac:dyDescent="0.2">
      <c r="A4752" s="3" t="s">
        <v>1037</v>
      </c>
      <c r="B4752" s="4">
        <v>45260</v>
      </c>
      <c r="C4752" s="3" t="s">
        <v>1136</v>
      </c>
      <c r="D4752" s="3" t="s">
        <v>1652</v>
      </c>
      <c r="E4752" s="3" t="s">
        <v>1070</v>
      </c>
      <c r="F4752" s="3">
        <v>0</v>
      </c>
      <c r="G4752" s="3">
        <v>76865.83</v>
      </c>
    </row>
    <row r="4753" spans="1:7" x14ac:dyDescent="0.2">
      <c r="A4753" s="3" t="s">
        <v>1037</v>
      </c>
      <c r="B4753" s="4">
        <v>45260</v>
      </c>
      <c r="C4753" s="3" t="s">
        <v>1136</v>
      </c>
      <c r="D4753" s="3" t="s">
        <v>1690</v>
      </c>
      <c r="E4753" s="3" t="s">
        <v>1084</v>
      </c>
      <c r="F4753" s="3">
        <v>5862.1</v>
      </c>
      <c r="G4753" s="3">
        <v>19675.57</v>
      </c>
    </row>
    <row r="4754" spans="1:7" x14ac:dyDescent="0.2">
      <c r="A4754" s="3" t="s">
        <v>1042</v>
      </c>
      <c r="B4754" s="4">
        <v>45260</v>
      </c>
      <c r="C4754" s="3" t="s">
        <v>1136</v>
      </c>
      <c r="D4754" s="3" t="s">
        <v>1517</v>
      </c>
      <c r="E4754" s="3" t="s">
        <v>1122</v>
      </c>
      <c r="F4754" s="3">
        <v>0</v>
      </c>
      <c r="G4754" s="3">
        <v>400000</v>
      </c>
    </row>
    <row r="4755" spans="1:7" x14ac:dyDescent="0.2">
      <c r="A4755" s="3" t="s">
        <v>1037</v>
      </c>
      <c r="B4755" s="4">
        <v>45260</v>
      </c>
      <c r="C4755" s="3" t="s">
        <v>1136</v>
      </c>
      <c r="D4755" s="3" t="s">
        <v>1221</v>
      </c>
      <c r="E4755" s="3" t="s">
        <v>1071</v>
      </c>
      <c r="F4755" s="3">
        <v>17979.75</v>
      </c>
      <c r="G4755" s="3">
        <v>109670.12</v>
      </c>
    </row>
    <row r="4756" spans="1:7" x14ac:dyDescent="0.2">
      <c r="A4756" s="3" t="s">
        <v>1040</v>
      </c>
      <c r="B4756" s="4">
        <v>45260</v>
      </c>
      <c r="C4756" s="3" t="s">
        <v>1136</v>
      </c>
      <c r="D4756" s="3" t="s">
        <v>1640</v>
      </c>
      <c r="E4756" s="3" t="s">
        <v>1065</v>
      </c>
      <c r="F4756" s="3">
        <v>0</v>
      </c>
      <c r="G4756" s="3">
        <v>362</v>
      </c>
    </row>
    <row r="4757" spans="1:7" x14ac:dyDescent="0.2">
      <c r="A4757" s="3" t="s">
        <v>1037</v>
      </c>
      <c r="B4757" s="4">
        <v>45260</v>
      </c>
      <c r="C4757" s="3" t="s">
        <v>1136</v>
      </c>
      <c r="D4757" s="3" t="s">
        <v>1640</v>
      </c>
      <c r="E4757" s="3" t="s">
        <v>1065</v>
      </c>
      <c r="F4757" s="3">
        <v>0</v>
      </c>
      <c r="G4757" s="3">
        <v>20</v>
      </c>
    </row>
    <row r="4758" spans="1:7" x14ac:dyDescent="0.2">
      <c r="A4758" s="3" t="s">
        <v>1040</v>
      </c>
      <c r="B4758" s="4">
        <v>45260</v>
      </c>
      <c r="C4758" s="3" t="s">
        <v>1136</v>
      </c>
      <c r="D4758" s="3" t="s">
        <v>1325</v>
      </c>
      <c r="E4758" s="3" t="s">
        <v>1125</v>
      </c>
      <c r="F4758" s="3">
        <v>3911.97</v>
      </c>
      <c r="G4758" s="3">
        <v>35750.31</v>
      </c>
    </row>
    <row r="4759" spans="1:7" x14ac:dyDescent="0.2">
      <c r="A4759" s="3" t="s">
        <v>1040</v>
      </c>
      <c r="B4759" s="4">
        <v>45260</v>
      </c>
      <c r="C4759" s="3" t="s">
        <v>1136</v>
      </c>
      <c r="D4759" s="3" t="s">
        <v>1326</v>
      </c>
      <c r="E4759" s="3" t="s">
        <v>1090</v>
      </c>
      <c r="F4759" s="3">
        <v>0</v>
      </c>
      <c r="G4759" s="3">
        <v>3668.3</v>
      </c>
    </row>
    <row r="4760" spans="1:7" x14ac:dyDescent="0.2">
      <c r="A4760" s="3" t="s">
        <v>1040</v>
      </c>
      <c r="B4760" s="4">
        <v>45260</v>
      </c>
      <c r="C4760" s="3" t="s">
        <v>1136</v>
      </c>
      <c r="D4760" s="3" t="s">
        <v>1327</v>
      </c>
      <c r="E4760" s="3" t="s">
        <v>1054</v>
      </c>
      <c r="F4760" s="3">
        <v>0</v>
      </c>
      <c r="G4760" s="3">
        <v>1069</v>
      </c>
    </row>
    <row r="4761" spans="1:7" x14ac:dyDescent="0.2">
      <c r="A4761" s="3" t="s">
        <v>1040</v>
      </c>
      <c r="B4761" s="4">
        <v>45260</v>
      </c>
      <c r="C4761" s="3" t="s">
        <v>1136</v>
      </c>
      <c r="D4761" s="3" t="s">
        <v>1169</v>
      </c>
      <c r="E4761" s="3" t="s">
        <v>1080</v>
      </c>
      <c r="F4761" s="3">
        <v>2706.92</v>
      </c>
      <c r="G4761" s="3">
        <v>33625.1</v>
      </c>
    </row>
    <row r="4762" spans="1:7" x14ac:dyDescent="0.2">
      <c r="A4762" s="3" t="s">
        <v>1040</v>
      </c>
      <c r="B4762" s="4">
        <v>45260</v>
      </c>
      <c r="C4762" s="3" t="s">
        <v>1136</v>
      </c>
      <c r="D4762" s="3" t="s">
        <v>1328</v>
      </c>
      <c r="E4762" s="3" t="s">
        <v>1066</v>
      </c>
      <c r="F4762" s="3">
        <v>2280.91</v>
      </c>
      <c r="G4762" s="3">
        <v>19054.62</v>
      </c>
    </row>
    <row r="4763" spans="1:7" x14ac:dyDescent="0.2">
      <c r="A4763" s="3" t="s">
        <v>1040</v>
      </c>
      <c r="B4763" s="4">
        <v>45260</v>
      </c>
      <c r="C4763" s="3" t="s">
        <v>1136</v>
      </c>
      <c r="D4763" s="3" t="s">
        <v>1329</v>
      </c>
      <c r="E4763" s="3" t="s">
        <v>1089</v>
      </c>
      <c r="F4763" s="3">
        <v>31820</v>
      </c>
      <c r="G4763" s="3">
        <v>268620</v>
      </c>
    </row>
    <row r="4764" spans="1:7" x14ac:dyDescent="0.2">
      <c r="A4764" s="3" t="s">
        <v>1040</v>
      </c>
      <c r="B4764" s="4">
        <v>45260</v>
      </c>
      <c r="C4764" s="3" t="s">
        <v>1136</v>
      </c>
      <c r="D4764" s="3" t="s">
        <v>1199</v>
      </c>
      <c r="E4764" s="3" t="s">
        <v>1051</v>
      </c>
      <c r="F4764" s="3">
        <v>989.75</v>
      </c>
      <c r="G4764" s="3">
        <v>10058.290000000001</v>
      </c>
    </row>
    <row r="4765" spans="1:7" x14ac:dyDescent="0.2">
      <c r="A4765" s="3" t="s">
        <v>1037</v>
      </c>
      <c r="B4765" s="4">
        <v>45260</v>
      </c>
      <c r="C4765" s="3" t="s">
        <v>1136</v>
      </c>
      <c r="D4765" s="3" t="s">
        <v>1199</v>
      </c>
      <c r="E4765" s="3" t="s">
        <v>1038</v>
      </c>
      <c r="F4765" s="3">
        <v>213951.5</v>
      </c>
      <c r="G4765" s="3">
        <v>211633.66</v>
      </c>
    </row>
    <row r="4766" spans="1:7" x14ac:dyDescent="0.2">
      <c r="A4766" s="3" t="s">
        <v>1040</v>
      </c>
      <c r="B4766" s="4">
        <v>45260</v>
      </c>
      <c r="C4766" s="3" t="s">
        <v>1136</v>
      </c>
      <c r="D4766" s="3" t="s">
        <v>1222</v>
      </c>
      <c r="E4766" s="3" t="s">
        <v>1043</v>
      </c>
      <c r="F4766" s="3">
        <v>599.97</v>
      </c>
      <c r="G4766" s="3">
        <v>16125.02</v>
      </c>
    </row>
    <row r="4767" spans="1:7" x14ac:dyDescent="0.2">
      <c r="A4767" s="3" t="s">
        <v>1037</v>
      </c>
      <c r="B4767" s="4">
        <v>45260</v>
      </c>
      <c r="C4767" s="3" t="s">
        <v>1136</v>
      </c>
      <c r="D4767" s="3" t="s">
        <v>1222</v>
      </c>
      <c r="E4767" s="3" t="s">
        <v>1043</v>
      </c>
      <c r="F4767" s="3">
        <v>0</v>
      </c>
      <c r="G4767" s="3">
        <v>34547.279999999999</v>
      </c>
    </row>
    <row r="4768" spans="1:7" x14ac:dyDescent="0.2">
      <c r="A4768" s="3" t="s">
        <v>1042</v>
      </c>
      <c r="B4768" s="4">
        <v>45260</v>
      </c>
      <c r="C4768" s="3" t="s">
        <v>1136</v>
      </c>
      <c r="D4768" s="3" t="s">
        <v>1222</v>
      </c>
      <c r="E4768" s="3" t="s">
        <v>1043</v>
      </c>
      <c r="F4768" s="3">
        <v>0</v>
      </c>
      <c r="G4768" s="3">
        <v>15563.49</v>
      </c>
    </row>
    <row r="4769" spans="1:7" x14ac:dyDescent="0.2">
      <c r="A4769" s="3" t="s">
        <v>1040</v>
      </c>
      <c r="B4769" s="4">
        <v>45260</v>
      </c>
      <c r="C4769" s="3" t="s">
        <v>1136</v>
      </c>
      <c r="D4769" s="3" t="s">
        <v>1330</v>
      </c>
      <c r="E4769" s="3" t="s">
        <v>1091</v>
      </c>
      <c r="F4769" s="3">
        <v>448756.2</v>
      </c>
      <c r="G4769" s="3">
        <v>3332419.13</v>
      </c>
    </row>
    <row r="4770" spans="1:7" x14ac:dyDescent="0.2">
      <c r="A4770" s="3" t="s">
        <v>1040</v>
      </c>
      <c r="B4770" s="4">
        <v>45260</v>
      </c>
      <c r="C4770" s="3" t="s">
        <v>1136</v>
      </c>
      <c r="D4770" s="3" t="s">
        <v>1333</v>
      </c>
      <c r="E4770" s="3" t="s">
        <v>1058</v>
      </c>
      <c r="F4770" s="3">
        <v>0</v>
      </c>
      <c r="G4770" s="3">
        <v>5192.13</v>
      </c>
    </row>
    <row r="4771" spans="1:7" x14ac:dyDescent="0.2">
      <c r="A4771" s="3" t="s">
        <v>1040</v>
      </c>
      <c r="B4771" s="4">
        <v>45260</v>
      </c>
      <c r="C4771" s="3" t="s">
        <v>1136</v>
      </c>
      <c r="D4771" s="3" t="s">
        <v>1479</v>
      </c>
      <c r="E4771" s="3" t="s">
        <v>1072</v>
      </c>
      <c r="F4771" s="3">
        <v>191.17</v>
      </c>
      <c r="G4771" s="3">
        <v>1623.65</v>
      </c>
    </row>
    <row r="4772" spans="1:7" x14ac:dyDescent="0.2">
      <c r="A4772" s="3" t="s">
        <v>1037</v>
      </c>
      <c r="B4772" s="4">
        <v>45260</v>
      </c>
      <c r="C4772" s="3" t="s">
        <v>1136</v>
      </c>
      <c r="D4772" s="3" t="s">
        <v>1334</v>
      </c>
      <c r="E4772" s="3" t="s">
        <v>1072</v>
      </c>
      <c r="F4772" s="3">
        <v>7198.71</v>
      </c>
      <c r="G4772" s="3">
        <v>7198.71</v>
      </c>
    </row>
    <row r="4773" spans="1:7" x14ac:dyDescent="0.2">
      <c r="A4773" s="3" t="s">
        <v>1040</v>
      </c>
      <c r="B4773" s="4">
        <v>45260</v>
      </c>
      <c r="C4773" s="3" t="s">
        <v>1136</v>
      </c>
      <c r="D4773" s="3" t="s">
        <v>1334</v>
      </c>
      <c r="E4773" s="3" t="s">
        <v>1112</v>
      </c>
      <c r="F4773" s="3">
        <v>0</v>
      </c>
      <c r="G4773" s="3">
        <v>31010.74</v>
      </c>
    </row>
    <row r="4774" spans="1:7" x14ac:dyDescent="0.2">
      <c r="A4774" s="3" t="s">
        <v>1037</v>
      </c>
      <c r="B4774" s="4">
        <v>45260</v>
      </c>
      <c r="C4774" s="3" t="s">
        <v>1136</v>
      </c>
      <c r="D4774" s="3" t="s">
        <v>1181</v>
      </c>
      <c r="E4774" s="3" t="s">
        <v>1118</v>
      </c>
      <c r="F4774" s="3">
        <v>366.14</v>
      </c>
      <c r="G4774" s="3">
        <v>3181.98</v>
      </c>
    </row>
    <row r="4775" spans="1:7" x14ac:dyDescent="0.2">
      <c r="A4775" s="3" t="s">
        <v>1040</v>
      </c>
      <c r="B4775" s="4">
        <v>45260</v>
      </c>
      <c r="C4775" s="3" t="s">
        <v>1136</v>
      </c>
      <c r="D4775" s="3" t="s">
        <v>1335</v>
      </c>
      <c r="E4775" s="3" t="s">
        <v>1115</v>
      </c>
      <c r="F4775" s="3">
        <v>1190.0999999999999</v>
      </c>
      <c r="G4775" s="3">
        <v>3452.7</v>
      </c>
    </row>
    <row r="4776" spans="1:7" x14ac:dyDescent="0.2">
      <c r="A4776" s="3" t="s">
        <v>1040</v>
      </c>
      <c r="B4776" s="4">
        <v>45260</v>
      </c>
      <c r="C4776" s="3" t="s">
        <v>1136</v>
      </c>
      <c r="D4776" s="3" t="s">
        <v>1336</v>
      </c>
      <c r="E4776" s="3" t="s">
        <v>1092</v>
      </c>
      <c r="F4776" s="3">
        <v>1697.41</v>
      </c>
      <c r="G4776" s="3">
        <v>32833.54</v>
      </c>
    </row>
    <row r="4777" spans="1:7" x14ac:dyDescent="0.2">
      <c r="A4777" s="3" t="s">
        <v>1040</v>
      </c>
      <c r="B4777" s="4">
        <v>45260</v>
      </c>
      <c r="C4777" s="3" t="s">
        <v>1136</v>
      </c>
      <c r="D4777" s="3" t="s">
        <v>1337</v>
      </c>
      <c r="E4777" s="3" t="s">
        <v>1067</v>
      </c>
      <c r="F4777" s="3">
        <v>0</v>
      </c>
      <c r="G4777" s="3">
        <v>13527.97</v>
      </c>
    </row>
    <row r="4778" spans="1:7" x14ac:dyDescent="0.2">
      <c r="A4778" s="3" t="s">
        <v>1040</v>
      </c>
      <c r="B4778" s="4">
        <v>45260</v>
      </c>
      <c r="C4778" s="3" t="s">
        <v>1136</v>
      </c>
      <c r="D4778" s="3" t="s">
        <v>1338</v>
      </c>
      <c r="E4778" s="3" t="s">
        <v>1097</v>
      </c>
      <c r="F4778" s="3">
        <v>747</v>
      </c>
      <c r="G4778" s="3">
        <v>6723</v>
      </c>
    </row>
    <row r="4779" spans="1:7" x14ac:dyDescent="0.2">
      <c r="A4779" s="3" t="s">
        <v>1040</v>
      </c>
      <c r="B4779" s="4">
        <v>45260</v>
      </c>
      <c r="C4779" s="3" t="s">
        <v>1136</v>
      </c>
      <c r="D4779" s="3" t="s">
        <v>1339</v>
      </c>
      <c r="E4779" s="3" t="s">
        <v>1061</v>
      </c>
      <c r="F4779" s="3">
        <v>0</v>
      </c>
      <c r="G4779" s="3">
        <v>10825.49</v>
      </c>
    </row>
    <row r="4780" spans="1:7" x14ac:dyDescent="0.2">
      <c r="A4780" s="3" t="s">
        <v>1040</v>
      </c>
      <c r="B4780" s="4">
        <v>45260</v>
      </c>
      <c r="C4780" s="3" t="s">
        <v>1136</v>
      </c>
      <c r="D4780" s="3" t="s">
        <v>1340</v>
      </c>
      <c r="E4780" s="3" t="s">
        <v>1126</v>
      </c>
      <c r="F4780" s="3">
        <v>600</v>
      </c>
      <c r="G4780" s="3">
        <v>5400</v>
      </c>
    </row>
    <row r="4781" spans="1:7" x14ac:dyDescent="0.2">
      <c r="A4781" s="3" t="s">
        <v>1040</v>
      </c>
      <c r="B4781" s="4">
        <v>45260</v>
      </c>
      <c r="C4781" s="3" t="s">
        <v>1136</v>
      </c>
      <c r="D4781" s="3" t="s">
        <v>1341</v>
      </c>
      <c r="E4781" s="3" t="s">
        <v>1060</v>
      </c>
      <c r="F4781" s="3">
        <v>1215.69</v>
      </c>
      <c r="G4781" s="3">
        <v>7796.41</v>
      </c>
    </row>
    <row r="4782" spans="1:7" x14ac:dyDescent="0.2">
      <c r="A4782" s="3" t="s">
        <v>1040</v>
      </c>
      <c r="B4782" s="4">
        <v>45260</v>
      </c>
      <c r="C4782" s="3" t="s">
        <v>1136</v>
      </c>
      <c r="D4782" s="3" t="s">
        <v>1705</v>
      </c>
      <c r="E4782" s="3" t="s">
        <v>1116</v>
      </c>
      <c r="F4782" s="3">
        <v>1437.86</v>
      </c>
      <c r="G4782" s="3">
        <v>1437.86</v>
      </c>
    </row>
    <row r="4783" spans="1:7" x14ac:dyDescent="0.2">
      <c r="A4783" s="3" t="s">
        <v>1040</v>
      </c>
      <c r="B4783" s="4">
        <v>45260</v>
      </c>
      <c r="C4783" s="3" t="s">
        <v>1136</v>
      </c>
      <c r="D4783" s="3" t="s">
        <v>1682</v>
      </c>
      <c r="E4783" s="3" t="s">
        <v>1059</v>
      </c>
      <c r="F4783" s="3">
        <v>0</v>
      </c>
      <c r="G4783" s="3">
        <v>4498.72</v>
      </c>
    </row>
    <row r="4784" spans="1:7" x14ac:dyDescent="0.2">
      <c r="A4784" s="3" t="s">
        <v>1037</v>
      </c>
      <c r="B4784" s="4">
        <v>45260</v>
      </c>
      <c r="C4784" s="3" t="s">
        <v>1136</v>
      </c>
      <c r="D4784" s="3" t="s">
        <v>1200</v>
      </c>
      <c r="E4784" s="3" t="s">
        <v>1073</v>
      </c>
      <c r="F4784" s="3">
        <v>600</v>
      </c>
      <c r="G4784" s="3">
        <v>5400</v>
      </c>
    </row>
    <row r="4785" spans="1:7" x14ac:dyDescent="0.2">
      <c r="A4785" s="3" t="s">
        <v>1042</v>
      </c>
      <c r="B4785" s="4">
        <v>45260</v>
      </c>
      <c r="C4785" s="3" t="s">
        <v>1136</v>
      </c>
      <c r="D4785" s="3" t="s">
        <v>1200</v>
      </c>
      <c r="E4785" s="3" t="s">
        <v>1073</v>
      </c>
      <c r="F4785" s="3">
        <v>600</v>
      </c>
      <c r="G4785" s="3">
        <v>5400</v>
      </c>
    </row>
    <row r="4786" spans="1:7" x14ac:dyDescent="0.2">
      <c r="A4786" s="3" t="s">
        <v>1037</v>
      </c>
      <c r="B4786" s="4">
        <v>45260</v>
      </c>
      <c r="C4786" s="3" t="s">
        <v>1136</v>
      </c>
      <c r="D4786" s="3" t="s">
        <v>1230</v>
      </c>
      <c r="E4786" s="3" t="s">
        <v>1095</v>
      </c>
      <c r="F4786" s="3">
        <v>0</v>
      </c>
      <c r="G4786" s="3">
        <v>526.32000000000005</v>
      </c>
    </row>
    <row r="4787" spans="1:7" x14ac:dyDescent="0.2">
      <c r="A4787" s="3" t="s">
        <v>1040</v>
      </c>
      <c r="B4787" s="4">
        <v>45260</v>
      </c>
      <c r="C4787" s="3" t="s">
        <v>1136</v>
      </c>
      <c r="D4787" s="3" t="s">
        <v>1342</v>
      </c>
      <c r="E4787" s="3" t="s">
        <v>1076</v>
      </c>
      <c r="F4787" s="3">
        <v>0</v>
      </c>
      <c r="G4787" s="3">
        <v>4000</v>
      </c>
    </row>
    <row r="4788" spans="1:7" x14ac:dyDescent="0.2">
      <c r="A4788" s="3" t="s">
        <v>1040</v>
      </c>
      <c r="B4788" s="4">
        <v>45260</v>
      </c>
      <c r="C4788" s="3" t="s">
        <v>1136</v>
      </c>
      <c r="D4788" s="3" t="s">
        <v>1343</v>
      </c>
      <c r="E4788" s="3" t="s">
        <v>1068</v>
      </c>
      <c r="F4788" s="3">
        <v>0</v>
      </c>
      <c r="G4788" s="3">
        <v>11566.33</v>
      </c>
    </row>
    <row r="4789" spans="1:7" x14ac:dyDescent="0.2">
      <c r="A4789" s="3" t="s">
        <v>1040</v>
      </c>
      <c r="B4789" s="4">
        <v>45260</v>
      </c>
      <c r="C4789" s="3" t="s">
        <v>1136</v>
      </c>
      <c r="D4789" s="3" t="s">
        <v>1346</v>
      </c>
      <c r="E4789" s="3" t="s">
        <v>1111</v>
      </c>
      <c r="F4789" s="3">
        <v>98374.47</v>
      </c>
      <c r="G4789" s="3">
        <v>746532.57</v>
      </c>
    </row>
    <row r="4790" spans="1:7" x14ac:dyDescent="0.2">
      <c r="A4790" s="3" t="s">
        <v>1040</v>
      </c>
      <c r="B4790" s="4">
        <v>45260</v>
      </c>
      <c r="C4790" s="3" t="s">
        <v>1136</v>
      </c>
      <c r="D4790" s="3" t="s">
        <v>1347</v>
      </c>
      <c r="E4790" s="3" t="s">
        <v>1075</v>
      </c>
      <c r="F4790" s="3">
        <v>5370.73</v>
      </c>
      <c r="G4790" s="3">
        <v>39697.19</v>
      </c>
    </row>
    <row r="4791" spans="1:7" x14ac:dyDescent="0.2">
      <c r="A4791" s="3" t="s">
        <v>1040</v>
      </c>
      <c r="B4791" s="4">
        <v>45260</v>
      </c>
      <c r="C4791" s="3" t="s">
        <v>1136</v>
      </c>
      <c r="D4791" s="3" t="s">
        <v>1348</v>
      </c>
      <c r="E4791" s="3" t="s">
        <v>1093</v>
      </c>
      <c r="F4791" s="3">
        <v>3093.33</v>
      </c>
      <c r="G4791" s="3">
        <v>21823.68</v>
      </c>
    </row>
    <row r="4792" spans="1:7" x14ac:dyDescent="0.2">
      <c r="A4792" s="3" t="s">
        <v>1040</v>
      </c>
      <c r="B4792" s="4">
        <v>45260</v>
      </c>
      <c r="C4792" s="3" t="s">
        <v>1136</v>
      </c>
      <c r="D4792" s="3" t="s">
        <v>1349</v>
      </c>
      <c r="E4792" s="3" t="s">
        <v>1098</v>
      </c>
      <c r="F4792" s="3">
        <v>3093.33</v>
      </c>
      <c r="G4792" s="3">
        <v>21823.68</v>
      </c>
    </row>
    <row r="4793" spans="1:7" x14ac:dyDescent="0.2">
      <c r="A4793" s="3" t="s">
        <v>1040</v>
      </c>
      <c r="B4793" s="4">
        <v>45260</v>
      </c>
      <c r="C4793" s="3" t="s">
        <v>1136</v>
      </c>
      <c r="D4793" s="3" t="s">
        <v>1426</v>
      </c>
      <c r="E4793" s="3" t="s">
        <v>1081</v>
      </c>
      <c r="F4793" s="3">
        <v>0</v>
      </c>
      <c r="G4793" s="3">
        <v>15075.35</v>
      </c>
    </row>
    <row r="4794" spans="1:7" x14ac:dyDescent="0.2">
      <c r="A4794" s="3" t="s">
        <v>1040</v>
      </c>
      <c r="B4794" s="4">
        <v>45260</v>
      </c>
      <c r="C4794" s="3" t="s">
        <v>1136</v>
      </c>
      <c r="D4794" s="3" t="s">
        <v>1427</v>
      </c>
      <c r="E4794" s="3" t="s">
        <v>1107</v>
      </c>
      <c r="F4794" s="3">
        <v>0</v>
      </c>
      <c r="G4794" s="3">
        <v>4562.1000000000004</v>
      </c>
    </row>
    <row r="4795" spans="1:7" x14ac:dyDescent="0.2">
      <c r="A4795" s="3" t="s">
        <v>1037</v>
      </c>
      <c r="B4795" s="4">
        <v>45260</v>
      </c>
      <c r="C4795" s="3" t="s">
        <v>1140</v>
      </c>
      <c r="D4795" s="3" t="s">
        <v>1141</v>
      </c>
      <c r="E4795" s="3" t="s">
        <v>1142</v>
      </c>
      <c r="F4795" s="3">
        <v>0</v>
      </c>
      <c r="G4795" s="3">
        <v>-100</v>
      </c>
    </row>
    <row r="4796" spans="1:7" x14ac:dyDescent="0.2">
      <c r="A4796" s="3" t="s">
        <v>1040</v>
      </c>
      <c r="B4796" s="4">
        <v>45260</v>
      </c>
      <c r="C4796" s="3" t="s">
        <v>1140</v>
      </c>
      <c r="D4796" s="3" t="s">
        <v>1350</v>
      </c>
      <c r="E4796" s="3" t="s">
        <v>1351</v>
      </c>
      <c r="F4796" s="3">
        <v>0</v>
      </c>
      <c r="G4796" s="3">
        <v>-120</v>
      </c>
    </row>
    <row r="4797" spans="1:7" x14ac:dyDescent="0.2">
      <c r="A4797" s="3" t="s">
        <v>1040</v>
      </c>
      <c r="B4797" s="4">
        <v>45260</v>
      </c>
      <c r="C4797" s="3" t="s">
        <v>1140</v>
      </c>
      <c r="D4797" s="3" t="s">
        <v>1352</v>
      </c>
      <c r="E4797" s="3" t="s">
        <v>1353</v>
      </c>
      <c r="F4797" s="3">
        <v>0</v>
      </c>
      <c r="G4797" s="3">
        <v>-296075.58</v>
      </c>
    </row>
    <row r="4798" spans="1:7" x14ac:dyDescent="0.2">
      <c r="A4798" s="3" t="s">
        <v>1037</v>
      </c>
      <c r="B4798" s="4">
        <v>45260</v>
      </c>
      <c r="C4798" s="3" t="s">
        <v>1140</v>
      </c>
      <c r="D4798" s="3" t="s">
        <v>1352</v>
      </c>
      <c r="E4798" s="3" t="s">
        <v>1353</v>
      </c>
      <c r="F4798" s="3">
        <v>0</v>
      </c>
      <c r="G4798" s="3">
        <v>-17843179.579999998</v>
      </c>
    </row>
    <row r="4799" spans="1:7" x14ac:dyDescent="0.2">
      <c r="A4799" s="3" t="s">
        <v>1042</v>
      </c>
      <c r="B4799" s="4">
        <v>45260</v>
      </c>
      <c r="C4799" s="3" t="s">
        <v>1140</v>
      </c>
      <c r="D4799" s="3" t="s">
        <v>1352</v>
      </c>
      <c r="E4799" s="3" t="s">
        <v>1353</v>
      </c>
      <c r="F4799" s="3">
        <v>0</v>
      </c>
      <c r="G4799" s="3">
        <v>70398.12</v>
      </c>
    </row>
    <row r="4800" spans="1:7" x14ac:dyDescent="0.2">
      <c r="A4800" s="3" t="s">
        <v>1037</v>
      </c>
      <c r="B4800" s="4">
        <v>45260</v>
      </c>
      <c r="C4800" s="3" t="s">
        <v>1148</v>
      </c>
      <c r="D4800" s="3" t="s">
        <v>1209</v>
      </c>
      <c r="E4800" s="3" t="s">
        <v>1210</v>
      </c>
      <c r="F4800" s="3">
        <v>0</v>
      </c>
      <c r="G4800" s="3">
        <v>17562360.850000001</v>
      </c>
    </row>
    <row r="4801" spans="1:7" x14ac:dyDescent="0.2">
      <c r="A4801" s="3" t="s">
        <v>1037</v>
      </c>
      <c r="B4801" s="4">
        <v>45260</v>
      </c>
      <c r="C4801" s="3" t="s">
        <v>1148</v>
      </c>
      <c r="D4801" s="3" t="s">
        <v>1701</v>
      </c>
      <c r="E4801" s="3" t="s">
        <v>1702</v>
      </c>
      <c r="F4801" s="3">
        <v>1800000</v>
      </c>
      <c r="G4801" s="3">
        <v>4950000</v>
      </c>
    </row>
    <row r="4802" spans="1:7" x14ac:dyDescent="0.2">
      <c r="A4802" s="3" t="s">
        <v>1040</v>
      </c>
      <c r="B4802" s="4">
        <v>45260</v>
      </c>
      <c r="C4802" s="3" t="s">
        <v>1148</v>
      </c>
      <c r="D4802" s="3" t="s">
        <v>1451</v>
      </c>
      <c r="E4802" s="3" t="s">
        <v>1145</v>
      </c>
      <c r="F4802" s="3">
        <v>-2377423.63</v>
      </c>
      <c r="G4802" s="3">
        <v>-2267423.63</v>
      </c>
    </row>
    <row r="4803" spans="1:7" x14ac:dyDescent="0.2">
      <c r="A4803" s="3" t="s">
        <v>1040</v>
      </c>
      <c r="B4803" s="4">
        <v>45260</v>
      </c>
      <c r="C4803" s="3" t="s">
        <v>1148</v>
      </c>
      <c r="D4803" s="3" t="s">
        <v>1356</v>
      </c>
      <c r="E4803" s="3" t="s">
        <v>1357</v>
      </c>
      <c r="F4803" s="3">
        <v>0</v>
      </c>
      <c r="G4803" s="3">
        <v>-4342.5</v>
      </c>
    </row>
    <row r="4804" spans="1:7" x14ac:dyDescent="0.2">
      <c r="A4804" s="3" t="s">
        <v>1040</v>
      </c>
      <c r="B4804" s="4">
        <v>45260</v>
      </c>
      <c r="C4804" s="3" t="s">
        <v>1148</v>
      </c>
      <c r="D4804" s="3" t="s">
        <v>1691</v>
      </c>
      <c r="E4804" s="3" t="s">
        <v>1692</v>
      </c>
      <c r="F4804" s="3">
        <v>0</v>
      </c>
      <c r="G4804" s="3">
        <v>4702.3500000000004</v>
      </c>
    </row>
    <row r="4805" spans="1:7" x14ac:dyDescent="0.2">
      <c r="A4805" s="3" t="s">
        <v>1040</v>
      </c>
      <c r="B4805" s="4">
        <v>45260</v>
      </c>
      <c r="C4805" s="3" t="s">
        <v>1148</v>
      </c>
      <c r="D4805" s="3" t="s">
        <v>1358</v>
      </c>
      <c r="E4805" s="3" t="s">
        <v>1359</v>
      </c>
      <c r="F4805" s="3">
        <v>200000</v>
      </c>
      <c r="G4805" s="3">
        <v>-2001000</v>
      </c>
    </row>
    <row r="4806" spans="1:7" x14ac:dyDescent="0.2">
      <c r="A4806" s="3" t="s">
        <v>1040</v>
      </c>
      <c r="B4806" s="4">
        <v>45260</v>
      </c>
      <c r="C4806" s="3" t="s">
        <v>1148</v>
      </c>
      <c r="D4806" s="3" t="s">
        <v>1360</v>
      </c>
      <c r="E4806" s="3" t="s">
        <v>1361</v>
      </c>
      <c r="F4806" s="3">
        <v>0</v>
      </c>
      <c r="G4806" s="3">
        <v>4342.5</v>
      </c>
    </row>
    <row r="4807" spans="1:7" x14ac:dyDescent="0.2">
      <c r="A4807" s="3" t="s">
        <v>1040</v>
      </c>
      <c r="B4807" s="4">
        <v>45260</v>
      </c>
      <c r="C4807" s="3" t="s">
        <v>1148</v>
      </c>
      <c r="D4807" s="3" t="s">
        <v>1362</v>
      </c>
      <c r="E4807" s="3" t="s">
        <v>1224</v>
      </c>
      <c r="F4807" s="3">
        <v>-56800</v>
      </c>
      <c r="G4807" s="3">
        <v>-19400</v>
      </c>
    </row>
    <row r="4808" spans="1:7" x14ac:dyDescent="0.2">
      <c r="A4808" s="3" t="s">
        <v>1040</v>
      </c>
      <c r="B4808" s="4">
        <v>45260</v>
      </c>
      <c r="C4808" s="3" t="s">
        <v>1148</v>
      </c>
      <c r="D4808" s="3" t="s">
        <v>1363</v>
      </c>
      <c r="E4808" s="3" t="s">
        <v>1364</v>
      </c>
      <c r="F4808" s="3">
        <v>255202</v>
      </c>
      <c r="G4808" s="3">
        <v>-18309738.420000002</v>
      </c>
    </row>
    <row r="4809" spans="1:7" x14ac:dyDescent="0.2">
      <c r="A4809" s="3" t="s">
        <v>1040</v>
      </c>
      <c r="B4809" s="4">
        <v>45260</v>
      </c>
      <c r="C4809" s="3" t="s">
        <v>1148</v>
      </c>
      <c r="D4809" s="3" t="s">
        <v>1365</v>
      </c>
      <c r="E4809" s="3" t="s">
        <v>1366</v>
      </c>
      <c r="F4809" s="3">
        <v>-96800</v>
      </c>
      <c r="G4809" s="3">
        <v>-201989.44</v>
      </c>
    </row>
    <row r="4810" spans="1:7" x14ac:dyDescent="0.2">
      <c r="A4810" s="3" t="s">
        <v>1040</v>
      </c>
      <c r="B4810" s="4">
        <v>45260</v>
      </c>
      <c r="C4810" s="3" t="s">
        <v>1148</v>
      </c>
      <c r="D4810" s="3" t="s">
        <v>1480</v>
      </c>
      <c r="E4810" s="3" t="s">
        <v>1481</v>
      </c>
      <c r="F4810" s="3">
        <v>1270500</v>
      </c>
      <c r="G4810" s="3">
        <v>26672687.399999999</v>
      </c>
    </row>
    <row r="4811" spans="1:7" x14ac:dyDescent="0.2">
      <c r="A4811" s="3" t="s">
        <v>1040</v>
      </c>
      <c r="B4811" s="4">
        <v>45260</v>
      </c>
      <c r="C4811" s="3" t="s">
        <v>1148</v>
      </c>
      <c r="D4811" s="3" t="s">
        <v>1367</v>
      </c>
      <c r="E4811" s="3" t="s">
        <v>1368</v>
      </c>
      <c r="F4811" s="3">
        <v>-40000</v>
      </c>
      <c r="G4811" s="3">
        <v>37399</v>
      </c>
    </row>
    <row r="4812" spans="1:7" x14ac:dyDescent="0.2">
      <c r="A4812" s="3" t="s">
        <v>1042</v>
      </c>
      <c r="B4812" s="4">
        <v>45260</v>
      </c>
      <c r="C4812" s="3" t="s">
        <v>1143</v>
      </c>
      <c r="D4812" s="3" t="s">
        <v>1460</v>
      </c>
      <c r="E4812" s="3" t="s">
        <v>1461</v>
      </c>
      <c r="F4812" s="3">
        <v>-7854363.5999999996</v>
      </c>
      <c r="G4812" s="3">
        <v>-51286984.399999999</v>
      </c>
    </row>
    <row r="4813" spans="1:7" x14ac:dyDescent="0.2">
      <c r="A4813" s="3" t="s">
        <v>1037</v>
      </c>
      <c r="B4813" s="4">
        <v>45260</v>
      </c>
      <c r="C4813" s="3" t="s">
        <v>1143</v>
      </c>
      <c r="D4813" s="3" t="s">
        <v>1146</v>
      </c>
      <c r="E4813" s="3" t="s">
        <v>1147</v>
      </c>
      <c r="F4813" s="3">
        <v>-255202</v>
      </c>
      <c r="G4813" s="3">
        <v>18309738.420000002</v>
      </c>
    </row>
    <row r="4814" spans="1:7" x14ac:dyDescent="0.2">
      <c r="A4814" s="3" t="s">
        <v>1037</v>
      </c>
      <c r="B4814" s="4">
        <v>45260</v>
      </c>
      <c r="C4814" s="3" t="s">
        <v>1143</v>
      </c>
      <c r="D4814" s="3" t="s">
        <v>1201</v>
      </c>
      <c r="E4814" s="3" t="s">
        <v>1202</v>
      </c>
      <c r="F4814" s="3">
        <v>50000</v>
      </c>
      <c r="G4814" s="3">
        <v>4094275</v>
      </c>
    </row>
    <row r="4815" spans="1:7" x14ac:dyDescent="0.2">
      <c r="A4815" s="3" t="s">
        <v>1037</v>
      </c>
      <c r="B4815" s="4">
        <v>45260</v>
      </c>
      <c r="C4815" s="3" t="s">
        <v>1143</v>
      </c>
      <c r="D4815" s="3" t="s">
        <v>1462</v>
      </c>
      <c r="E4815" s="3" t="s">
        <v>1463</v>
      </c>
      <c r="F4815" s="3">
        <v>7853163.5999999996</v>
      </c>
      <c r="G4815" s="3">
        <v>51285784.399999999</v>
      </c>
    </row>
    <row r="4816" spans="1:7" x14ac:dyDescent="0.2">
      <c r="A4816" s="3" t="s">
        <v>1037</v>
      </c>
      <c r="B4816" s="4">
        <v>45260</v>
      </c>
      <c r="C4816" s="3" t="s">
        <v>1143</v>
      </c>
      <c r="D4816" s="3" t="s">
        <v>1484</v>
      </c>
      <c r="E4816" s="3" t="s">
        <v>1368</v>
      </c>
      <c r="F4816" s="3">
        <v>0</v>
      </c>
      <c r="G4816" s="3">
        <v>42100</v>
      </c>
    </row>
    <row r="4817" spans="1:7" x14ac:dyDescent="0.2">
      <c r="A4817" s="3" t="s">
        <v>1037</v>
      </c>
      <c r="B4817" s="4">
        <v>45260</v>
      </c>
      <c r="C4817" s="3" t="s">
        <v>1143</v>
      </c>
      <c r="D4817" s="3" t="s">
        <v>1485</v>
      </c>
      <c r="E4817" s="3" t="s">
        <v>1366</v>
      </c>
      <c r="F4817" s="3">
        <v>20370.22</v>
      </c>
      <c r="G4817" s="3">
        <v>0</v>
      </c>
    </row>
    <row r="4818" spans="1:7" x14ac:dyDescent="0.2">
      <c r="A4818" s="3" t="s">
        <v>1037</v>
      </c>
      <c r="B4818" s="4">
        <v>45260</v>
      </c>
      <c r="C4818" s="3" t="s">
        <v>1143</v>
      </c>
      <c r="D4818" s="3" t="s">
        <v>1706</v>
      </c>
      <c r="E4818" s="3" t="s">
        <v>1707</v>
      </c>
      <c r="F4818" s="3">
        <v>500</v>
      </c>
      <c r="G4818" s="3">
        <v>500</v>
      </c>
    </row>
    <row r="4819" spans="1:7" x14ac:dyDescent="0.2">
      <c r="A4819" s="3" t="s">
        <v>1037</v>
      </c>
      <c r="B4819" s="4">
        <v>45260</v>
      </c>
      <c r="C4819" s="3" t="s">
        <v>1148</v>
      </c>
      <c r="D4819" s="3" t="s">
        <v>1708</v>
      </c>
      <c r="E4819" s="3" t="s">
        <v>1709</v>
      </c>
      <c r="F4819" s="3">
        <v>1304260.8700000001</v>
      </c>
      <c r="G4819" s="3">
        <v>1304260.8700000001</v>
      </c>
    </row>
    <row r="4820" spans="1:7" x14ac:dyDescent="0.2">
      <c r="A4820" s="3" t="s">
        <v>1040</v>
      </c>
      <c r="B4820" s="4">
        <v>45260</v>
      </c>
      <c r="C4820" s="3" t="s">
        <v>1148</v>
      </c>
      <c r="D4820" s="3" t="s">
        <v>1377</v>
      </c>
      <c r="E4820" s="3" t="s">
        <v>1378</v>
      </c>
      <c r="F4820" s="3">
        <v>0</v>
      </c>
      <c r="G4820" s="3">
        <v>216064.1</v>
      </c>
    </row>
    <row r="4821" spans="1:7" x14ac:dyDescent="0.2">
      <c r="A4821" s="3" t="s">
        <v>1040</v>
      </c>
      <c r="B4821" s="4">
        <v>45260</v>
      </c>
      <c r="C4821" s="3" t="s">
        <v>1148</v>
      </c>
      <c r="D4821" s="3" t="s">
        <v>1379</v>
      </c>
      <c r="E4821" s="3" t="s">
        <v>1380</v>
      </c>
      <c r="F4821" s="3">
        <v>0</v>
      </c>
      <c r="G4821" s="3">
        <v>-216063.1</v>
      </c>
    </row>
    <row r="4822" spans="1:7" x14ac:dyDescent="0.2">
      <c r="A4822" s="3" t="s">
        <v>1040</v>
      </c>
      <c r="B4822" s="4">
        <v>45260</v>
      </c>
      <c r="C4822" s="3" t="s">
        <v>1148</v>
      </c>
      <c r="D4822" s="3" t="s">
        <v>1381</v>
      </c>
      <c r="E4822" s="3" t="s">
        <v>1382</v>
      </c>
      <c r="F4822" s="3">
        <v>0</v>
      </c>
      <c r="G4822" s="3">
        <v>178152.48</v>
      </c>
    </row>
    <row r="4823" spans="1:7" x14ac:dyDescent="0.2">
      <c r="A4823" s="3" t="s">
        <v>1040</v>
      </c>
      <c r="B4823" s="4">
        <v>45260</v>
      </c>
      <c r="C4823" s="3" t="s">
        <v>1148</v>
      </c>
      <c r="D4823" s="3" t="s">
        <v>1383</v>
      </c>
      <c r="E4823" s="3" t="s">
        <v>1384</v>
      </c>
      <c r="F4823" s="3">
        <v>-4549.49</v>
      </c>
      <c r="G4823" s="3">
        <v>-75610</v>
      </c>
    </row>
    <row r="4824" spans="1:7" x14ac:dyDescent="0.2">
      <c r="A4824" s="3" t="s">
        <v>1040</v>
      </c>
      <c r="B4824" s="4">
        <v>45260</v>
      </c>
      <c r="C4824" s="3" t="s">
        <v>1148</v>
      </c>
      <c r="D4824" s="3" t="s">
        <v>1430</v>
      </c>
      <c r="E4824" s="3" t="s">
        <v>1431</v>
      </c>
      <c r="F4824" s="3">
        <v>0</v>
      </c>
      <c r="G4824" s="3">
        <v>37955.300000000003</v>
      </c>
    </row>
    <row r="4825" spans="1:7" x14ac:dyDescent="0.2">
      <c r="A4825" s="3" t="s">
        <v>1040</v>
      </c>
      <c r="B4825" s="4">
        <v>45260</v>
      </c>
      <c r="C4825" s="3" t="s">
        <v>1148</v>
      </c>
      <c r="D4825" s="3" t="s">
        <v>1452</v>
      </c>
      <c r="E4825" s="3" t="s">
        <v>1453</v>
      </c>
      <c r="F4825" s="3">
        <v>-547.66999999999996</v>
      </c>
      <c r="G4825" s="3">
        <v>-10823.64</v>
      </c>
    </row>
    <row r="4826" spans="1:7" x14ac:dyDescent="0.2">
      <c r="A4826" s="3" t="s">
        <v>1040</v>
      </c>
      <c r="B4826" s="4">
        <v>45260</v>
      </c>
      <c r="C4826" s="3" t="s">
        <v>1148</v>
      </c>
      <c r="D4826" s="3" t="s">
        <v>1385</v>
      </c>
      <c r="E4826" s="3" t="s">
        <v>1386</v>
      </c>
      <c r="F4826" s="3">
        <v>0</v>
      </c>
      <c r="G4826" s="3">
        <v>71322</v>
      </c>
    </row>
    <row r="4827" spans="1:7" x14ac:dyDescent="0.2">
      <c r="A4827" s="3" t="s">
        <v>1040</v>
      </c>
      <c r="B4827" s="4">
        <v>45260</v>
      </c>
      <c r="C4827" s="3" t="s">
        <v>1148</v>
      </c>
      <c r="D4827" s="3" t="s">
        <v>1387</v>
      </c>
      <c r="E4827" s="3" t="s">
        <v>1388</v>
      </c>
      <c r="F4827" s="3">
        <v>-1188.7</v>
      </c>
      <c r="G4827" s="3">
        <v>-11833.13</v>
      </c>
    </row>
    <row r="4828" spans="1:7" x14ac:dyDescent="0.2">
      <c r="A4828" s="3" t="s">
        <v>1037</v>
      </c>
      <c r="B4828" s="4">
        <v>45260</v>
      </c>
      <c r="C4828" s="3" t="s">
        <v>1148</v>
      </c>
      <c r="D4828" s="3" t="s">
        <v>1389</v>
      </c>
      <c r="E4828" s="3" t="s">
        <v>1390</v>
      </c>
      <c r="F4828" s="3">
        <v>0</v>
      </c>
      <c r="G4828" s="3">
        <v>874505.75</v>
      </c>
    </row>
    <row r="4829" spans="1:7" x14ac:dyDescent="0.2">
      <c r="A4829" s="3" t="s">
        <v>1042</v>
      </c>
      <c r="B4829" s="4">
        <v>45260</v>
      </c>
      <c r="C4829" s="3" t="s">
        <v>1148</v>
      </c>
      <c r="D4829" s="3" t="s">
        <v>1389</v>
      </c>
      <c r="E4829" s="3" t="s">
        <v>1501</v>
      </c>
      <c r="F4829" s="3">
        <v>321335</v>
      </c>
      <c r="G4829" s="3">
        <v>2459685.86</v>
      </c>
    </row>
    <row r="4830" spans="1:7" x14ac:dyDescent="0.2">
      <c r="A4830" s="3" t="s">
        <v>1037</v>
      </c>
      <c r="B4830" s="4">
        <v>45260</v>
      </c>
      <c r="C4830" s="3" t="s">
        <v>1148</v>
      </c>
      <c r="D4830" s="3" t="s">
        <v>1182</v>
      </c>
      <c r="E4830" s="3" t="s">
        <v>1183</v>
      </c>
      <c r="F4830" s="3">
        <v>0</v>
      </c>
      <c r="G4830" s="3">
        <v>26200000</v>
      </c>
    </row>
    <row r="4831" spans="1:7" x14ac:dyDescent="0.2">
      <c r="A4831" s="3" t="s">
        <v>1037</v>
      </c>
      <c r="B4831" s="4">
        <v>45260</v>
      </c>
      <c r="C4831" s="3" t="s">
        <v>1148</v>
      </c>
      <c r="D4831" s="3" t="s">
        <v>1184</v>
      </c>
      <c r="E4831" s="3" t="s">
        <v>1185</v>
      </c>
      <c r="F4831" s="3">
        <v>0</v>
      </c>
      <c r="G4831" s="3">
        <v>68427</v>
      </c>
    </row>
    <row r="4832" spans="1:7" x14ac:dyDescent="0.2">
      <c r="A4832" s="3" t="s">
        <v>1037</v>
      </c>
      <c r="B4832" s="4">
        <v>45260</v>
      </c>
      <c r="C4832" s="3" t="s">
        <v>1148</v>
      </c>
      <c r="D4832" s="3" t="s">
        <v>1186</v>
      </c>
      <c r="E4832" s="3" t="s">
        <v>1187</v>
      </c>
      <c r="F4832" s="3">
        <v>0</v>
      </c>
      <c r="G4832" s="3">
        <v>103812</v>
      </c>
    </row>
    <row r="4833" spans="1:7" x14ac:dyDescent="0.2">
      <c r="A4833" s="3" t="s">
        <v>1037</v>
      </c>
      <c r="B4833" s="4">
        <v>45260</v>
      </c>
      <c r="C4833" s="3" t="s">
        <v>1148</v>
      </c>
      <c r="D4833" s="3" t="s">
        <v>1165</v>
      </c>
      <c r="E4833" s="3" t="s">
        <v>1166</v>
      </c>
      <c r="F4833" s="3">
        <v>0</v>
      </c>
      <c r="G4833" s="3">
        <v>314087</v>
      </c>
    </row>
    <row r="4834" spans="1:7" x14ac:dyDescent="0.2">
      <c r="A4834" s="3" t="s">
        <v>1042</v>
      </c>
      <c r="B4834" s="4">
        <v>45260</v>
      </c>
      <c r="C4834" s="3" t="s">
        <v>1148</v>
      </c>
      <c r="D4834" s="3" t="s">
        <v>1165</v>
      </c>
      <c r="E4834" s="3" t="s">
        <v>1518</v>
      </c>
      <c r="F4834" s="3">
        <v>0</v>
      </c>
      <c r="G4834" s="3">
        <v>765978.5</v>
      </c>
    </row>
    <row r="4835" spans="1:7" x14ac:dyDescent="0.2">
      <c r="A4835" s="3" t="s">
        <v>1037</v>
      </c>
      <c r="B4835" s="4">
        <v>45260</v>
      </c>
      <c r="C4835" s="3" t="s">
        <v>1148</v>
      </c>
      <c r="D4835" s="3" t="s">
        <v>1464</v>
      </c>
      <c r="E4835" s="3" t="s">
        <v>1465</v>
      </c>
      <c r="F4835" s="3">
        <v>0</v>
      </c>
      <c r="G4835" s="3">
        <v>139500</v>
      </c>
    </row>
    <row r="4836" spans="1:7" x14ac:dyDescent="0.2">
      <c r="A4836" s="3" t="s">
        <v>1037</v>
      </c>
      <c r="B4836" s="4">
        <v>45260</v>
      </c>
      <c r="C4836" s="3" t="s">
        <v>1148</v>
      </c>
      <c r="D4836" s="3" t="s">
        <v>1149</v>
      </c>
      <c r="E4836" s="3" t="s">
        <v>1150</v>
      </c>
      <c r="F4836" s="3">
        <v>0</v>
      </c>
      <c r="G4836" s="3">
        <v>8557641.8000000007</v>
      </c>
    </row>
    <row r="4837" spans="1:7" x14ac:dyDescent="0.2">
      <c r="A4837" s="3" t="s">
        <v>1037</v>
      </c>
      <c r="B4837" s="4">
        <v>45260</v>
      </c>
      <c r="C4837" s="3" t="s">
        <v>1148</v>
      </c>
      <c r="D4837" s="3" t="s">
        <v>1231</v>
      </c>
      <c r="E4837" s="3" t="s">
        <v>1232</v>
      </c>
      <c r="F4837" s="3">
        <v>0</v>
      </c>
      <c r="G4837" s="3">
        <v>13807.78</v>
      </c>
    </row>
    <row r="4838" spans="1:7" x14ac:dyDescent="0.2">
      <c r="A4838" s="3" t="s">
        <v>1037</v>
      </c>
      <c r="B4838" s="4">
        <v>45260</v>
      </c>
      <c r="C4838" s="3" t="s">
        <v>1148</v>
      </c>
      <c r="D4838" s="3" t="s">
        <v>1170</v>
      </c>
      <c r="E4838" s="3" t="s">
        <v>1171</v>
      </c>
      <c r="F4838" s="3">
        <v>0</v>
      </c>
      <c r="G4838" s="3">
        <v>197060.09</v>
      </c>
    </row>
    <row r="4839" spans="1:7" x14ac:dyDescent="0.2">
      <c r="A4839" s="3" t="s">
        <v>1042</v>
      </c>
      <c r="B4839" s="4">
        <v>45260</v>
      </c>
      <c r="C4839" s="3" t="s">
        <v>1148</v>
      </c>
      <c r="D4839" s="3" t="s">
        <v>1170</v>
      </c>
      <c r="E4839" s="3" t="s">
        <v>1545</v>
      </c>
      <c r="F4839" s="3">
        <v>71191</v>
      </c>
      <c r="G4839" s="3">
        <v>321942.46999999997</v>
      </c>
    </row>
    <row r="4840" spans="1:7" x14ac:dyDescent="0.2">
      <c r="A4840" s="3" t="s">
        <v>1037</v>
      </c>
      <c r="B4840" s="4">
        <v>45260</v>
      </c>
      <c r="C4840" s="3" t="s">
        <v>1148</v>
      </c>
      <c r="D4840" s="3" t="s">
        <v>1172</v>
      </c>
      <c r="E4840" s="3" t="s">
        <v>1173</v>
      </c>
      <c r="F4840" s="3">
        <v>0</v>
      </c>
      <c r="G4840" s="3">
        <v>7500</v>
      </c>
    </row>
    <row r="4841" spans="1:7" x14ac:dyDescent="0.2">
      <c r="A4841" s="3" t="s">
        <v>1042</v>
      </c>
      <c r="B4841" s="4">
        <v>45260</v>
      </c>
      <c r="C4841" s="3" t="s">
        <v>1148</v>
      </c>
      <c r="D4841" s="3" t="s">
        <v>1172</v>
      </c>
      <c r="E4841" s="3" t="s">
        <v>1641</v>
      </c>
      <c r="F4841" s="3">
        <v>0</v>
      </c>
      <c r="G4841" s="3">
        <v>114370.5</v>
      </c>
    </row>
    <row r="4842" spans="1:7" x14ac:dyDescent="0.2">
      <c r="A4842" s="3" t="s">
        <v>1037</v>
      </c>
      <c r="B4842" s="4">
        <v>45260</v>
      </c>
      <c r="C4842" s="3" t="s">
        <v>1148</v>
      </c>
      <c r="D4842" s="3" t="s">
        <v>1167</v>
      </c>
      <c r="E4842" s="3" t="s">
        <v>1168</v>
      </c>
      <c r="F4842" s="3">
        <v>0</v>
      </c>
      <c r="G4842" s="3">
        <v>146256.38</v>
      </c>
    </row>
    <row r="4843" spans="1:7" x14ac:dyDescent="0.2">
      <c r="A4843" s="3" t="s">
        <v>1037</v>
      </c>
      <c r="B4843" s="4">
        <v>45260</v>
      </c>
      <c r="C4843" s="3" t="s">
        <v>1148</v>
      </c>
      <c r="D4843" s="3" t="s">
        <v>1454</v>
      </c>
      <c r="E4843" s="3" t="s">
        <v>1455</v>
      </c>
      <c r="F4843" s="3">
        <v>0</v>
      </c>
      <c r="G4843" s="3">
        <v>20600</v>
      </c>
    </row>
    <row r="4844" spans="1:7" x14ac:dyDescent="0.2">
      <c r="A4844" s="3" t="s">
        <v>1037</v>
      </c>
      <c r="B4844" s="4">
        <v>45260</v>
      </c>
      <c r="C4844" s="3" t="s">
        <v>1148</v>
      </c>
      <c r="D4844" s="3" t="s">
        <v>1188</v>
      </c>
      <c r="E4844" s="3" t="s">
        <v>1189</v>
      </c>
      <c r="F4844" s="3">
        <v>0</v>
      </c>
      <c r="G4844" s="3">
        <v>15175</v>
      </c>
    </row>
    <row r="4845" spans="1:7" x14ac:dyDescent="0.2">
      <c r="A4845" s="3" t="s">
        <v>1037</v>
      </c>
      <c r="B4845" s="4">
        <v>45260</v>
      </c>
      <c r="C4845" s="3" t="s">
        <v>1148</v>
      </c>
      <c r="D4845" s="3" t="s">
        <v>1466</v>
      </c>
      <c r="E4845" s="3" t="s">
        <v>1467</v>
      </c>
      <c r="F4845" s="3">
        <v>0</v>
      </c>
      <c r="G4845" s="3">
        <v>570856.07999999996</v>
      </c>
    </row>
    <row r="4846" spans="1:7" x14ac:dyDescent="0.2">
      <c r="A4846" s="3" t="s">
        <v>1037</v>
      </c>
      <c r="B4846" s="4">
        <v>45260</v>
      </c>
      <c r="C4846" s="3" t="s">
        <v>1148</v>
      </c>
      <c r="D4846" s="3" t="s">
        <v>1151</v>
      </c>
      <c r="E4846" s="3" t="s">
        <v>1152</v>
      </c>
      <c r="F4846" s="3">
        <v>0</v>
      </c>
      <c r="G4846" s="3">
        <v>47748851.509999998</v>
      </c>
    </row>
    <row r="4847" spans="1:7" x14ac:dyDescent="0.2">
      <c r="A4847" s="3" t="s">
        <v>1042</v>
      </c>
      <c r="B4847" s="4">
        <v>45260</v>
      </c>
      <c r="C4847" s="3" t="s">
        <v>1148</v>
      </c>
      <c r="D4847" s="3" t="s">
        <v>1151</v>
      </c>
      <c r="E4847" s="3" t="s">
        <v>1599</v>
      </c>
      <c r="F4847" s="3">
        <v>11562012.710000001</v>
      </c>
      <c r="G4847" s="3">
        <v>31135708.780000001</v>
      </c>
    </row>
    <row r="4848" spans="1:7" x14ac:dyDescent="0.2">
      <c r="A4848" s="3" t="s">
        <v>1037</v>
      </c>
      <c r="B4848" s="4">
        <v>45260</v>
      </c>
      <c r="C4848" s="3" t="s">
        <v>1148</v>
      </c>
      <c r="D4848" s="3" t="s">
        <v>1190</v>
      </c>
      <c r="E4848" s="3" t="s">
        <v>1191</v>
      </c>
      <c r="F4848" s="3">
        <v>0</v>
      </c>
      <c r="G4848" s="3">
        <v>3850818.04</v>
      </c>
    </row>
    <row r="4849" spans="1:7" x14ac:dyDescent="0.2">
      <c r="A4849" s="3" t="s">
        <v>1042</v>
      </c>
      <c r="B4849" s="4">
        <v>45260</v>
      </c>
      <c r="C4849" s="3" t="s">
        <v>1148</v>
      </c>
      <c r="D4849" s="3" t="s">
        <v>1190</v>
      </c>
      <c r="E4849" s="3" t="s">
        <v>1632</v>
      </c>
      <c r="F4849" s="3">
        <v>0</v>
      </c>
      <c r="G4849" s="3">
        <v>1826086.96</v>
      </c>
    </row>
    <row r="4850" spans="1:7" x14ac:dyDescent="0.2">
      <c r="A4850" s="3" t="s">
        <v>1037</v>
      </c>
      <c r="B4850" s="4">
        <v>45260</v>
      </c>
      <c r="C4850" s="3" t="s">
        <v>1148</v>
      </c>
      <c r="D4850" s="3" t="s">
        <v>1203</v>
      </c>
      <c r="E4850" s="3" t="s">
        <v>1204</v>
      </c>
      <c r="F4850" s="3">
        <v>0</v>
      </c>
      <c r="G4850" s="3">
        <v>782608.07</v>
      </c>
    </row>
    <row r="4851" spans="1:7" x14ac:dyDescent="0.2">
      <c r="A4851" s="3" t="s">
        <v>1042</v>
      </c>
      <c r="B4851" s="4">
        <v>45260</v>
      </c>
      <c r="C4851" s="3" t="s">
        <v>1148</v>
      </c>
      <c r="D4851" s="3" t="s">
        <v>1203</v>
      </c>
      <c r="E4851" s="3" t="s">
        <v>1683</v>
      </c>
      <c r="F4851" s="3">
        <v>0</v>
      </c>
      <c r="G4851" s="3">
        <v>217391.3</v>
      </c>
    </row>
    <row r="4852" spans="1:7" x14ac:dyDescent="0.2">
      <c r="A4852" s="3" t="s">
        <v>1037</v>
      </c>
      <c r="B4852" s="4">
        <v>45260</v>
      </c>
      <c r="C4852" s="3" t="s">
        <v>1148</v>
      </c>
      <c r="D4852" s="3" t="s">
        <v>1174</v>
      </c>
      <c r="E4852" s="3" t="s">
        <v>1175</v>
      </c>
      <c r="F4852" s="3">
        <v>0</v>
      </c>
      <c r="G4852" s="3">
        <v>166550</v>
      </c>
    </row>
    <row r="4853" spans="1:7" x14ac:dyDescent="0.2">
      <c r="A4853" s="3" t="s">
        <v>1042</v>
      </c>
      <c r="B4853" s="4">
        <v>45260</v>
      </c>
      <c r="C4853" s="3" t="s">
        <v>1148</v>
      </c>
      <c r="D4853" s="3" t="s">
        <v>1174</v>
      </c>
      <c r="E4853" s="3" t="s">
        <v>1665</v>
      </c>
      <c r="F4853" s="3">
        <v>0</v>
      </c>
      <c r="G4853" s="3">
        <v>2834.7</v>
      </c>
    </row>
    <row r="4854" spans="1:7" x14ac:dyDescent="0.2">
      <c r="A4854" s="3" t="s">
        <v>1037</v>
      </c>
      <c r="B4854" s="4">
        <v>45260</v>
      </c>
      <c r="C4854" s="3" t="s">
        <v>1148</v>
      </c>
      <c r="D4854" s="3" t="s">
        <v>1176</v>
      </c>
      <c r="E4854" s="3" t="s">
        <v>1177</v>
      </c>
      <c r="F4854" s="3">
        <v>0</v>
      </c>
      <c r="G4854" s="3">
        <v>45000</v>
      </c>
    </row>
    <row r="4855" spans="1:7" x14ac:dyDescent="0.2">
      <c r="A4855" s="3" t="s">
        <v>1037</v>
      </c>
      <c r="B4855" s="4">
        <v>45260</v>
      </c>
      <c r="C4855" s="3" t="s">
        <v>1148</v>
      </c>
      <c r="D4855" s="3" t="s">
        <v>1227</v>
      </c>
      <c r="E4855" s="3" t="s">
        <v>1228</v>
      </c>
      <c r="F4855" s="3">
        <v>6000</v>
      </c>
      <c r="G4855" s="3">
        <v>185000</v>
      </c>
    </row>
    <row r="4856" spans="1:7" x14ac:dyDescent="0.2">
      <c r="A4856" s="3" t="s">
        <v>1042</v>
      </c>
      <c r="B4856" s="4">
        <v>45260</v>
      </c>
      <c r="C4856" s="3" t="s">
        <v>1148</v>
      </c>
      <c r="D4856" s="3" t="s">
        <v>1642</v>
      </c>
      <c r="E4856" s="3" t="s">
        <v>1643</v>
      </c>
      <c r="F4856" s="3">
        <v>17500</v>
      </c>
      <c r="G4856" s="3">
        <v>666877.14</v>
      </c>
    </row>
    <row r="4857" spans="1:7" x14ac:dyDescent="0.2">
      <c r="A4857" s="3" t="s">
        <v>1042</v>
      </c>
      <c r="B4857" s="4">
        <v>45260</v>
      </c>
      <c r="C4857" s="3" t="s">
        <v>1148</v>
      </c>
      <c r="D4857" s="3" t="s">
        <v>1546</v>
      </c>
      <c r="E4857" s="3" t="s">
        <v>1547</v>
      </c>
      <c r="F4857" s="3">
        <v>0</v>
      </c>
      <c r="G4857" s="3">
        <v>66190.11</v>
      </c>
    </row>
    <row r="4858" spans="1:7" x14ac:dyDescent="0.2">
      <c r="A4858" s="3" t="s">
        <v>1037</v>
      </c>
      <c r="B4858" s="4">
        <v>45260</v>
      </c>
      <c r="C4858" s="3" t="s">
        <v>1148</v>
      </c>
      <c r="D4858" s="3" t="s">
        <v>1233</v>
      </c>
      <c r="E4858" s="3" t="s">
        <v>1234</v>
      </c>
      <c r="F4858" s="3">
        <v>0</v>
      </c>
      <c r="G4858" s="3">
        <v>3252759.95</v>
      </c>
    </row>
    <row r="4859" spans="1:7" x14ac:dyDescent="0.2">
      <c r="A4859" s="3" t="s">
        <v>1042</v>
      </c>
      <c r="B4859" s="4">
        <v>45260</v>
      </c>
      <c r="C4859" s="3" t="s">
        <v>1148</v>
      </c>
      <c r="D4859" s="3" t="s">
        <v>1233</v>
      </c>
      <c r="E4859" s="3" t="s">
        <v>1486</v>
      </c>
      <c r="F4859" s="3">
        <v>530.35</v>
      </c>
      <c r="G4859" s="3">
        <v>1673231.19</v>
      </c>
    </row>
    <row r="4860" spans="1:7" x14ac:dyDescent="0.2">
      <c r="A4860" s="3" t="s">
        <v>1037</v>
      </c>
      <c r="B4860" s="4">
        <v>45260</v>
      </c>
      <c r="C4860" s="3" t="s">
        <v>1148</v>
      </c>
      <c r="D4860" s="3" t="s">
        <v>1391</v>
      </c>
      <c r="E4860" s="3" t="s">
        <v>1392</v>
      </c>
      <c r="F4860" s="3">
        <v>0</v>
      </c>
      <c r="G4860" s="3">
        <v>622274.51</v>
      </c>
    </row>
    <row r="4861" spans="1:7" x14ac:dyDescent="0.2">
      <c r="A4861" s="3" t="s">
        <v>1042</v>
      </c>
      <c r="B4861" s="4">
        <v>45260</v>
      </c>
      <c r="C4861" s="3" t="s">
        <v>1148</v>
      </c>
      <c r="D4861" s="3" t="s">
        <v>1487</v>
      </c>
      <c r="E4861" s="3" t="s">
        <v>1519</v>
      </c>
      <c r="F4861" s="3">
        <v>0</v>
      </c>
      <c r="G4861" s="3">
        <v>76530</v>
      </c>
    </row>
    <row r="4862" spans="1:7" x14ac:dyDescent="0.2">
      <c r="A4862" s="3" t="s">
        <v>1037</v>
      </c>
      <c r="B4862" s="4">
        <v>45260</v>
      </c>
      <c r="C4862" s="3" t="s">
        <v>1148</v>
      </c>
      <c r="D4862" s="3" t="s">
        <v>1487</v>
      </c>
      <c r="E4862" s="3" t="s">
        <v>1488</v>
      </c>
      <c r="F4862" s="3">
        <v>0</v>
      </c>
      <c r="G4862" s="3">
        <v>985049.68</v>
      </c>
    </row>
    <row r="4863" spans="1:7" x14ac:dyDescent="0.2">
      <c r="A4863" s="3" t="s">
        <v>1042</v>
      </c>
      <c r="B4863" s="4">
        <v>45260</v>
      </c>
      <c r="C4863" s="3" t="s">
        <v>1148</v>
      </c>
      <c r="D4863" s="3" t="s">
        <v>1489</v>
      </c>
      <c r="E4863" s="3" t="s">
        <v>1490</v>
      </c>
      <c r="F4863" s="3">
        <v>1400</v>
      </c>
      <c r="G4863" s="3">
        <v>27200</v>
      </c>
    </row>
    <row r="4864" spans="1:7" x14ac:dyDescent="0.2">
      <c r="A4864" s="3" t="s">
        <v>1042</v>
      </c>
      <c r="B4864" s="4">
        <v>45260</v>
      </c>
      <c r="C4864" s="3" t="s">
        <v>1148</v>
      </c>
      <c r="D4864" s="3" t="s">
        <v>1502</v>
      </c>
      <c r="E4864" s="3" t="s">
        <v>1503</v>
      </c>
      <c r="F4864" s="3">
        <v>334782.61</v>
      </c>
      <c r="G4864" s="3">
        <v>1689130.43</v>
      </c>
    </row>
    <row r="4865" spans="1:7" x14ac:dyDescent="0.2">
      <c r="A4865" s="3" t="s">
        <v>1042</v>
      </c>
      <c r="B4865" s="4">
        <v>45260</v>
      </c>
      <c r="C4865" s="3" t="s">
        <v>1148</v>
      </c>
      <c r="D4865" s="3" t="s">
        <v>1578</v>
      </c>
      <c r="E4865" s="3" t="s">
        <v>1579</v>
      </c>
      <c r="F4865" s="3">
        <v>0</v>
      </c>
      <c r="G4865" s="3">
        <v>1540502.11</v>
      </c>
    </row>
    <row r="4866" spans="1:7" x14ac:dyDescent="0.2">
      <c r="A4866" s="3" t="s">
        <v>1042</v>
      </c>
      <c r="B4866" s="4">
        <v>45260</v>
      </c>
      <c r="C4866" s="3" t="s">
        <v>1148</v>
      </c>
      <c r="D4866" s="3" t="s">
        <v>1621</v>
      </c>
      <c r="E4866" s="3" t="s">
        <v>1622</v>
      </c>
      <c r="F4866" s="3">
        <v>0</v>
      </c>
      <c r="G4866" s="3">
        <v>20707183.050000001</v>
      </c>
    </row>
    <row r="4867" spans="1:7" x14ac:dyDescent="0.2">
      <c r="A4867" s="3" t="s">
        <v>1037</v>
      </c>
      <c r="B4867" s="4">
        <v>45260</v>
      </c>
      <c r="C4867" s="3" t="s">
        <v>1148</v>
      </c>
      <c r="D4867" s="3" t="s">
        <v>1504</v>
      </c>
      <c r="E4867" s="3" t="s">
        <v>1505</v>
      </c>
      <c r="F4867" s="3">
        <v>0</v>
      </c>
      <c r="G4867" s="3">
        <v>2148883.15</v>
      </c>
    </row>
    <row r="4868" spans="1:7" x14ac:dyDescent="0.2">
      <c r="A4868" s="3" t="s">
        <v>1037</v>
      </c>
      <c r="B4868" s="4">
        <v>45260</v>
      </c>
      <c r="C4868" s="3" t="s">
        <v>1148</v>
      </c>
      <c r="D4868" s="3" t="s">
        <v>1633</v>
      </c>
      <c r="E4868" s="3" t="s">
        <v>1634</v>
      </c>
      <c r="F4868" s="3">
        <v>0</v>
      </c>
      <c r="G4868" s="3">
        <v>1068455</v>
      </c>
    </row>
    <row r="4869" spans="1:7" x14ac:dyDescent="0.2">
      <c r="A4869" s="3" t="s">
        <v>1042</v>
      </c>
      <c r="B4869" s="4">
        <v>45260</v>
      </c>
      <c r="C4869" s="3" t="s">
        <v>1148</v>
      </c>
      <c r="D4869" s="3" t="s">
        <v>1633</v>
      </c>
      <c r="E4869" s="3" t="s">
        <v>1684</v>
      </c>
      <c r="F4869" s="3">
        <v>0</v>
      </c>
      <c r="G4869" s="3">
        <v>2188325.96</v>
      </c>
    </row>
    <row r="4870" spans="1:7" x14ac:dyDescent="0.2">
      <c r="A4870" s="3" t="s">
        <v>1037</v>
      </c>
      <c r="B4870" s="4">
        <v>45260</v>
      </c>
      <c r="C4870" s="3" t="s">
        <v>1148</v>
      </c>
      <c r="D4870" s="3" t="s">
        <v>1623</v>
      </c>
      <c r="E4870" s="3" t="s">
        <v>1624</v>
      </c>
      <c r="F4870" s="3">
        <v>0</v>
      </c>
      <c r="G4870" s="3">
        <v>-24427668.440000001</v>
      </c>
    </row>
    <row r="4871" spans="1:7" x14ac:dyDescent="0.2">
      <c r="A4871" s="3" t="s">
        <v>1040</v>
      </c>
      <c r="B4871" s="4">
        <v>45260</v>
      </c>
      <c r="C4871" s="3" t="s">
        <v>1148</v>
      </c>
      <c r="D4871" s="3" t="s">
        <v>1393</v>
      </c>
      <c r="E4871" s="3" t="s">
        <v>1394</v>
      </c>
      <c r="F4871" s="3">
        <v>0</v>
      </c>
      <c r="G4871" s="3">
        <v>29600</v>
      </c>
    </row>
    <row r="4872" spans="1:7" x14ac:dyDescent="0.2">
      <c r="A4872" s="3" t="s">
        <v>1040</v>
      </c>
      <c r="B4872" s="4">
        <v>45260</v>
      </c>
      <c r="C4872" s="3" t="s">
        <v>1148</v>
      </c>
      <c r="D4872" s="3" t="s">
        <v>1395</v>
      </c>
      <c r="E4872" s="3" t="s">
        <v>1396</v>
      </c>
      <c r="F4872" s="3">
        <v>5182814.62</v>
      </c>
      <c r="G4872" s="3">
        <v>3020533.29</v>
      </c>
    </row>
    <row r="4873" spans="1:7" x14ac:dyDescent="0.2">
      <c r="A4873" s="3" t="s">
        <v>1037</v>
      </c>
      <c r="B4873" s="4">
        <v>45260</v>
      </c>
      <c r="C4873" s="3" t="s">
        <v>1148</v>
      </c>
      <c r="D4873" s="3" t="s">
        <v>1395</v>
      </c>
      <c r="E4873" s="3" t="s">
        <v>1396</v>
      </c>
      <c r="F4873" s="3">
        <v>2040.87</v>
      </c>
      <c r="G4873" s="3">
        <v>368275.04</v>
      </c>
    </row>
    <row r="4874" spans="1:7" x14ac:dyDescent="0.2">
      <c r="A4874" s="3" t="s">
        <v>1040</v>
      </c>
      <c r="B4874" s="4">
        <v>45260</v>
      </c>
      <c r="C4874" s="3" t="s">
        <v>1148</v>
      </c>
      <c r="D4874" s="3" t="s">
        <v>1693</v>
      </c>
      <c r="E4874" s="3" t="s">
        <v>1694</v>
      </c>
      <c r="F4874" s="3">
        <v>-5704.85</v>
      </c>
      <c r="G4874" s="3">
        <v>0</v>
      </c>
    </row>
    <row r="4875" spans="1:7" x14ac:dyDescent="0.2">
      <c r="A4875" s="3" t="s">
        <v>1040</v>
      </c>
      <c r="B4875" s="4">
        <v>45260</v>
      </c>
      <c r="C4875" s="3" t="s">
        <v>1148</v>
      </c>
      <c r="D4875" s="3" t="s">
        <v>1710</v>
      </c>
      <c r="E4875" s="3" t="s">
        <v>1711</v>
      </c>
      <c r="F4875" s="3">
        <v>-1755.17</v>
      </c>
      <c r="G4875" s="3">
        <v>-1755.17</v>
      </c>
    </row>
    <row r="4876" spans="1:7" x14ac:dyDescent="0.2">
      <c r="A4876" s="3" t="s">
        <v>1037</v>
      </c>
      <c r="B4876" s="4">
        <v>45260</v>
      </c>
      <c r="C4876" s="3" t="s">
        <v>1148</v>
      </c>
      <c r="D4876" s="3" t="s">
        <v>1155</v>
      </c>
      <c r="E4876" s="3" t="s">
        <v>1156</v>
      </c>
      <c r="F4876" s="3">
        <v>-2267027.42</v>
      </c>
      <c r="G4876" s="3">
        <v>58972.41</v>
      </c>
    </row>
    <row r="4877" spans="1:7" x14ac:dyDescent="0.2">
      <c r="A4877" s="3" t="s">
        <v>1040</v>
      </c>
      <c r="B4877" s="4">
        <v>45260</v>
      </c>
      <c r="C4877" s="3" t="s">
        <v>1148</v>
      </c>
      <c r="D4877" s="3" t="s">
        <v>1155</v>
      </c>
      <c r="E4877" s="3" t="s">
        <v>1401</v>
      </c>
      <c r="F4877" s="3">
        <v>501579.28</v>
      </c>
      <c r="G4877" s="3">
        <v>674999.29</v>
      </c>
    </row>
    <row r="4878" spans="1:7" x14ac:dyDescent="0.2">
      <c r="A4878" s="3" t="s">
        <v>1040</v>
      </c>
      <c r="B4878" s="4">
        <v>45260</v>
      </c>
      <c r="C4878" s="3" t="s">
        <v>1148</v>
      </c>
      <c r="D4878" s="3" t="s">
        <v>1157</v>
      </c>
      <c r="E4878" s="3" t="s">
        <v>1402</v>
      </c>
      <c r="F4878" s="3">
        <v>0</v>
      </c>
      <c r="G4878" s="3">
        <v>-1188</v>
      </c>
    </row>
    <row r="4879" spans="1:7" x14ac:dyDescent="0.2">
      <c r="A4879" s="3" t="s">
        <v>1040</v>
      </c>
      <c r="B4879" s="4">
        <v>45260</v>
      </c>
      <c r="C4879" s="3" t="s">
        <v>1148</v>
      </c>
      <c r="D4879" s="3" t="s">
        <v>1403</v>
      </c>
      <c r="E4879" s="3" t="s">
        <v>1404</v>
      </c>
      <c r="F4879" s="3">
        <v>0</v>
      </c>
      <c r="G4879" s="3">
        <v>571.54999999999995</v>
      </c>
    </row>
    <row r="4880" spans="1:7" x14ac:dyDescent="0.2">
      <c r="A4880" s="3" t="s">
        <v>1037</v>
      </c>
      <c r="B4880" s="4">
        <v>45260</v>
      </c>
      <c r="C4880" s="3" t="s">
        <v>1148</v>
      </c>
      <c r="D4880" s="3" t="s">
        <v>1403</v>
      </c>
      <c r="E4880" s="3" t="s">
        <v>1402</v>
      </c>
      <c r="F4880" s="3">
        <v>0</v>
      </c>
      <c r="G4880" s="3">
        <v>8620</v>
      </c>
    </row>
    <row r="4881" spans="1:7" x14ac:dyDescent="0.2">
      <c r="A4881" s="3" t="s">
        <v>1037</v>
      </c>
      <c r="B4881" s="4">
        <v>45260</v>
      </c>
      <c r="C4881" s="3" t="s">
        <v>1148</v>
      </c>
      <c r="D4881" s="3" t="s">
        <v>1211</v>
      </c>
      <c r="E4881" s="3" t="s">
        <v>1212</v>
      </c>
      <c r="F4881" s="3">
        <v>0</v>
      </c>
      <c r="G4881" s="3">
        <v>871.91</v>
      </c>
    </row>
    <row r="4882" spans="1:7" x14ac:dyDescent="0.2">
      <c r="A4882" s="3" t="s">
        <v>1037</v>
      </c>
      <c r="B4882" s="4">
        <v>45260</v>
      </c>
      <c r="C4882" s="3" t="s">
        <v>1148</v>
      </c>
      <c r="D4882" s="3" t="s">
        <v>1213</v>
      </c>
      <c r="E4882" s="3" t="s">
        <v>1214</v>
      </c>
      <c r="F4882" s="3">
        <v>-5406628.4800000004</v>
      </c>
      <c r="G4882" s="3">
        <v>36229574.130000003</v>
      </c>
    </row>
    <row r="4883" spans="1:7" x14ac:dyDescent="0.2">
      <c r="A4883" s="3" t="s">
        <v>1037</v>
      </c>
      <c r="B4883" s="4">
        <v>45260</v>
      </c>
      <c r="C4883" s="3" t="s">
        <v>1148</v>
      </c>
      <c r="D4883" s="3" t="s">
        <v>1695</v>
      </c>
      <c r="E4883" s="3" t="s">
        <v>1696</v>
      </c>
      <c r="F4883" s="3">
        <v>0</v>
      </c>
      <c r="G4883" s="3">
        <v>500</v>
      </c>
    </row>
    <row r="4884" spans="1:7" x14ac:dyDescent="0.2">
      <c r="A4884" s="3" t="s">
        <v>1040</v>
      </c>
      <c r="B4884" s="4">
        <v>45260</v>
      </c>
      <c r="C4884" s="3" t="s">
        <v>1143</v>
      </c>
      <c r="D4884" s="3" t="s">
        <v>1405</v>
      </c>
      <c r="E4884" s="3" t="s">
        <v>1406</v>
      </c>
      <c r="F4884" s="3">
        <v>-0.66</v>
      </c>
      <c r="G4884" s="3">
        <v>-30.41</v>
      </c>
    </row>
    <row r="4885" spans="1:7" x14ac:dyDescent="0.2">
      <c r="A4885" s="3" t="s">
        <v>1037</v>
      </c>
      <c r="B4885" s="4">
        <v>45260</v>
      </c>
      <c r="C4885" s="3" t="s">
        <v>1143</v>
      </c>
      <c r="D4885" s="3" t="s">
        <v>1405</v>
      </c>
      <c r="E4885" s="3" t="s">
        <v>1406</v>
      </c>
      <c r="F4885" s="3">
        <v>0</v>
      </c>
      <c r="G4885" s="3">
        <v>0.14000000000000001</v>
      </c>
    </row>
    <row r="4886" spans="1:7" x14ac:dyDescent="0.2">
      <c r="A4886" s="3" t="s">
        <v>1042</v>
      </c>
      <c r="B4886" s="4">
        <v>45260</v>
      </c>
      <c r="C4886" s="3" t="s">
        <v>1143</v>
      </c>
      <c r="D4886" s="3" t="s">
        <v>1405</v>
      </c>
      <c r="E4886" s="3" t="s">
        <v>1406</v>
      </c>
      <c r="F4886" s="3">
        <v>0</v>
      </c>
      <c r="G4886" s="3">
        <v>-0.06</v>
      </c>
    </row>
    <row r="4887" spans="1:7" x14ac:dyDescent="0.2">
      <c r="A4887" s="3" t="s">
        <v>1040</v>
      </c>
      <c r="B4887" s="4">
        <v>45260</v>
      </c>
      <c r="C4887" s="3" t="s">
        <v>1143</v>
      </c>
      <c r="D4887" s="3" t="s">
        <v>1159</v>
      </c>
      <c r="E4887" s="3" t="s">
        <v>1160</v>
      </c>
      <c r="F4887" s="3">
        <v>-4541213.8099999996</v>
      </c>
      <c r="G4887" s="3">
        <v>-7238018.0999999996</v>
      </c>
    </row>
    <row r="4888" spans="1:7" x14ac:dyDescent="0.2">
      <c r="A4888" s="3" t="s">
        <v>1037</v>
      </c>
      <c r="B4888" s="4">
        <v>45260</v>
      </c>
      <c r="C4888" s="3" t="s">
        <v>1143</v>
      </c>
      <c r="D4888" s="3" t="s">
        <v>1159</v>
      </c>
      <c r="E4888" s="3" t="s">
        <v>1160</v>
      </c>
      <c r="F4888" s="3">
        <v>-3423878.32</v>
      </c>
      <c r="G4888" s="3">
        <v>-164244993.18000001</v>
      </c>
    </row>
    <row r="4889" spans="1:7" x14ac:dyDescent="0.2">
      <c r="A4889" s="3" t="s">
        <v>1042</v>
      </c>
      <c r="B4889" s="4">
        <v>45260</v>
      </c>
      <c r="C4889" s="3" t="s">
        <v>1143</v>
      </c>
      <c r="D4889" s="3" t="s">
        <v>1159</v>
      </c>
      <c r="E4889" s="3" t="s">
        <v>1160</v>
      </c>
      <c r="F4889" s="3">
        <v>-4876492.29</v>
      </c>
      <c r="G4889" s="3">
        <v>-4059487.42</v>
      </c>
    </row>
    <row r="4890" spans="1:7" x14ac:dyDescent="0.2">
      <c r="A4890" s="3" t="s">
        <v>1040</v>
      </c>
      <c r="B4890" s="4">
        <v>45260</v>
      </c>
      <c r="C4890" s="3" t="s">
        <v>1143</v>
      </c>
      <c r="D4890" s="3" t="s">
        <v>1456</v>
      </c>
      <c r="E4890" s="3" t="s">
        <v>1457</v>
      </c>
      <c r="F4890" s="3">
        <v>0</v>
      </c>
      <c r="G4890" s="3">
        <v>1309</v>
      </c>
    </row>
    <row r="4891" spans="1:7" x14ac:dyDescent="0.2">
      <c r="A4891" s="3" t="s">
        <v>1040</v>
      </c>
      <c r="B4891" s="4">
        <v>45260</v>
      </c>
      <c r="C4891" s="3" t="s">
        <v>1143</v>
      </c>
      <c r="D4891" s="3" t="s">
        <v>1407</v>
      </c>
      <c r="E4891" s="3" t="s">
        <v>1408</v>
      </c>
      <c r="F4891" s="3">
        <v>1755.17</v>
      </c>
      <c r="G4891" s="3">
        <v>1755.17</v>
      </c>
    </row>
    <row r="4892" spans="1:7" x14ac:dyDescent="0.2">
      <c r="A4892" s="3" t="s">
        <v>1040</v>
      </c>
      <c r="B4892" s="4">
        <v>45260</v>
      </c>
      <c r="C4892" s="3" t="s">
        <v>1143</v>
      </c>
      <c r="D4892" s="3" t="s">
        <v>1409</v>
      </c>
      <c r="E4892" s="3" t="s">
        <v>1410</v>
      </c>
      <c r="F4892" s="3">
        <v>-9672.17</v>
      </c>
      <c r="G4892" s="3">
        <v>-109931.86</v>
      </c>
    </row>
    <row r="4893" spans="1:7" x14ac:dyDescent="0.2">
      <c r="A4893" s="3" t="s">
        <v>1040</v>
      </c>
      <c r="B4893" s="4">
        <v>45260</v>
      </c>
      <c r="C4893" s="3" t="s">
        <v>1143</v>
      </c>
      <c r="D4893" s="3" t="s">
        <v>1432</v>
      </c>
      <c r="E4893" s="3" t="s">
        <v>1433</v>
      </c>
      <c r="F4893" s="3">
        <v>0</v>
      </c>
      <c r="G4893" s="3">
        <v>-49413.95</v>
      </c>
    </row>
    <row r="4894" spans="1:7" x14ac:dyDescent="0.2">
      <c r="A4894" s="3" t="s">
        <v>1040</v>
      </c>
      <c r="B4894" s="4">
        <v>45260</v>
      </c>
      <c r="C4894" s="3" t="s">
        <v>1143</v>
      </c>
      <c r="D4894" s="3" t="s">
        <v>1697</v>
      </c>
      <c r="E4894" s="3" t="s">
        <v>1698</v>
      </c>
      <c r="F4894" s="3">
        <v>0</v>
      </c>
      <c r="G4894" s="3">
        <v>130000</v>
      </c>
    </row>
    <row r="4895" spans="1:7" x14ac:dyDescent="0.2">
      <c r="A4895" s="3" t="s">
        <v>1040</v>
      </c>
      <c r="B4895" s="4">
        <v>45260</v>
      </c>
      <c r="C4895" s="3" t="s">
        <v>1143</v>
      </c>
      <c r="D4895" s="3" t="s">
        <v>1161</v>
      </c>
      <c r="E4895" s="3" t="s">
        <v>1411</v>
      </c>
      <c r="F4895" s="3">
        <v>-159518.98000000001</v>
      </c>
      <c r="G4895" s="3">
        <v>-274210.03999999998</v>
      </c>
    </row>
    <row r="4896" spans="1:7" x14ac:dyDescent="0.2">
      <c r="A4896" s="3" t="s">
        <v>1037</v>
      </c>
      <c r="B4896" s="4">
        <v>45260</v>
      </c>
      <c r="C4896" s="3" t="s">
        <v>1143</v>
      </c>
      <c r="D4896" s="3" t="s">
        <v>1161</v>
      </c>
      <c r="E4896" s="3" t="s">
        <v>1162</v>
      </c>
      <c r="F4896" s="3">
        <v>252979.02</v>
      </c>
      <c r="G4896" s="3">
        <v>-4231311.46</v>
      </c>
    </row>
    <row r="4897" spans="1:7" x14ac:dyDescent="0.2">
      <c r="A4897" s="3" t="s">
        <v>1042</v>
      </c>
      <c r="B4897" s="4">
        <v>45260</v>
      </c>
      <c r="C4897" s="3" t="s">
        <v>1143</v>
      </c>
      <c r="D4897" s="3" t="s">
        <v>1161</v>
      </c>
      <c r="E4897" s="3" t="s">
        <v>1162</v>
      </c>
      <c r="F4897" s="3">
        <v>1586027.25</v>
      </c>
      <c r="G4897" s="3">
        <v>6202488.9500000002</v>
      </c>
    </row>
    <row r="4898" spans="1:7" x14ac:dyDescent="0.2">
      <c r="A4898" s="3" t="s">
        <v>1040</v>
      </c>
      <c r="B4898" s="4">
        <v>45260</v>
      </c>
      <c r="C4898" s="3" t="s">
        <v>1143</v>
      </c>
      <c r="D4898" s="3" t="s">
        <v>1699</v>
      </c>
      <c r="E4898" s="3" t="s">
        <v>1700</v>
      </c>
      <c r="F4898" s="3">
        <v>0</v>
      </c>
      <c r="G4898" s="3">
        <v>-1869.8</v>
      </c>
    </row>
    <row r="4899" spans="1:7" x14ac:dyDescent="0.2">
      <c r="A4899" s="3" t="s">
        <v>1037</v>
      </c>
      <c r="B4899" s="4">
        <v>45260</v>
      </c>
      <c r="C4899" s="3" t="s">
        <v>1143</v>
      </c>
      <c r="D4899" s="3" t="s">
        <v>1625</v>
      </c>
      <c r="E4899" s="3" t="s">
        <v>1626</v>
      </c>
      <c r="F4899" s="3">
        <v>0</v>
      </c>
      <c r="G4899" s="3">
        <v>59039.93</v>
      </c>
    </row>
    <row r="4900" spans="1:7" x14ac:dyDescent="0.2">
      <c r="A4900" s="3" t="s">
        <v>1042</v>
      </c>
      <c r="B4900" s="4">
        <v>45260</v>
      </c>
      <c r="C4900" s="3" t="s">
        <v>1143</v>
      </c>
      <c r="D4900" s="3" t="s">
        <v>1685</v>
      </c>
      <c r="E4900" s="3" t="s">
        <v>1686</v>
      </c>
      <c r="F4900" s="3">
        <v>0</v>
      </c>
      <c r="G4900" s="3">
        <v>-0.4</v>
      </c>
    </row>
    <row r="4901" spans="1:7" x14ac:dyDescent="0.2">
      <c r="A4901" s="3" t="s">
        <v>1040</v>
      </c>
      <c r="B4901" s="4">
        <v>45260</v>
      </c>
      <c r="C4901" s="3" t="s">
        <v>1143</v>
      </c>
      <c r="D4901" s="3" t="s">
        <v>1412</v>
      </c>
      <c r="E4901" s="3" t="s">
        <v>1413</v>
      </c>
      <c r="F4901" s="3">
        <v>0</v>
      </c>
      <c r="G4901" s="3">
        <v>1869.8</v>
      </c>
    </row>
    <row r="4902" spans="1:7" x14ac:dyDescent="0.2">
      <c r="A4902" s="3" t="s">
        <v>1040</v>
      </c>
      <c r="B4902" s="4">
        <v>45260</v>
      </c>
      <c r="C4902" s="3" t="s">
        <v>1143</v>
      </c>
      <c r="D4902" s="3" t="s">
        <v>1414</v>
      </c>
      <c r="E4902" s="3" t="s">
        <v>1415</v>
      </c>
      <c r="F4902" s="3">
        <v>0</v>
      </c>
      <c r="G4902" s="3">
        <v>-254.99</v>
      </c>
    </row>
    <row r="4903" spans="1:7" x14ac:dyDescent="0.2">
      <c r="A4903" s="3" t="s">
        <v>1037</v>
      </c>
      <c r="B4903" s="4">
        <v>45291</v>
      </c>
      <c r="C4903" s="3" t="s">
        <v>1178</v>
      </c>
      <c r="D4903" s="3" t="s">
        <v>1520</v>
      </c>
      <c r="E4903" s="3" t="s">
        <v>1521</v>
      </c>
      <c r="F4903" s="3">
        <v>0</v>
      </c>
      <c r="G4903" s="3">
        <v>-28096347.829999998</v>
      </c>
    </row>
    <row r="4904" spans="1:7" x14ac:dyDescent="0.2">
      <c r="A4904" s="3" t="s">
        <v>1042</v>
      </c>
      <c r="B4904" s="4">
        <v>45291</v>
      </c>
      <c r="C4904" s="3" t="s">
        <v>1178</v>
      </c>
      <c r="D4904" s="3" t="s">
        <v>1520</v>
      </c>
      <c r="E4904" s="3" t="s">
        <v>1668</v>
      </c>
      <c r="F4904" s="3">
        <v>-1552086.96</v>
      </c>
      <c r="G4904" s="3">
        <v>-22902956.550000001</v>
      </c>
    </row>
    <row r="4905" spans="1:7" x14ac:dyDescent="0.2">
      <c r="A4905" s="3" t="s">
        <v>1037</v>
      </c>
      <c r="B4905" s="4">
        <v>45291</v>
      </c>
      <c r="C4905" s="3" t="s">
        <v>1178</v>
      </c>
      <c r="D4905" s="3" t="s">
        <v>1522</v>
      </c>
      <c r="E4905" s="3" t="s">
        <v>1523</v>
      </c>
      <c r="F4905" s="3">
        <v>0</v>
      </c>
      <c r="G4905" s="3">
        <v>-102388.85</v>
      </c>
    </row>
    <row r="4906" spans="1:7" x14ac:dyDescent="0.2">
      <c r="A4906" s="3" t="s">
        <v>1042</v>
      </c>
      <c r="B4906" s="4">
        <v>45291</v>
      </c>
      <c r="C4906" s="3" t="s">
        <v>1178</v>
      </c>
      <c r="D4906" s="3" t="s">
        <v>1522</v>
      </c>
      <c r="E4906" s="3" t="s">
        <v>1669</v>
      </c>
      <c r="F4906" s="3">
        <v>-5070.96</v>
      </c>
      <c r="G4906" s="3">
        <v>-83896.76</v>
      </c>
    </row>
    <row r="4907" spans="1:7" x14ac:dyDescent="0.2">
      <c r="A4907" s="3" t="s">
        <v>1040</v>
      </c>
      <c r="B4907" s="4">
        <v>45291</v>
      </c>
      <c r="C4907" s="3" t="s">
        <v>1178</v>
      </c>
      <c r="D4907" s="3" t="s">
        <v>1416</v>
      </c>
      <c r="E4907" s="3" t="s">
        <v>1417</v>
      </c>
      <c r="F4907" s="3">
        <v>-4126090.71</v>
      </c>
      <c r="G4907" s="3">
        <v>-50825340.560000002</v>
      </c>
    </row>
    <row r="4908" spans="1:7" x14ac:dyDescent="0.2">
      <c r="A4908" s="3" t="s">
        <v>1040</v>
      </c>
      <c r="B4908" s="4">
        <v>45291</v>
      </c>
      <c r="C4908" s="3" t="s">
        <v>1178</v>
      </c>
      <c r="D4908" s="3" t="s">
        <v>1241</v>
      </c>
      <c r="E4908" s="3" t="s">
        <v>1242</v>
      </c>
      <c r="F4908" s="3">
        <v>0</v>
      </c>
      <c r="G4908" s="3">
        <v>3490.94</v>
      </c>
    </row>
    <row r="4909" spans="1:7" x14ac:dyDescent="0.2">
      <c r="A4909" s="3" t="s">
        <v>1037</v>
      </c>
      <c r="B4909" s="4">
        <v>45291</v>
      </c>
      <c r="C4909" s="3" t="s">
        <v>1178</v>
      </c>
      <c r="D4909" s="3" t="s">
        <v>1653</v>
      </c>
      <c r="E4909" s="3" t="s">
        <v>1654</v>
      </c>
      <c r="F4909" s="3">
        <v>-43104.84</v>
      </c>
      <c r="G4909" s="3">
        <v>-192234.91</v>
      </c>
    </row>
    <row r="4910" spans="1:7" x14ac:dyDescent="0.2">
      <c r="A4910" s="3" t="s">
        <v>1042</v>
      </c>
      <c r="B4910" s="4">
        <v>45291</v>
      </c>
      <c r="C4910" s="3" t="s">
        <v>1178</v>
      </c>
      <c r="D4910" s="3" t="s">
        <v>1653</v>
      </c>
      <c r="E4910" s="3" t="s">
        <v>1654</v>
      </c>
      <c r="F4910" s="3">
        <v>0</v>
      </c>
      <c r="G4910" s="3">
        <v>-13883</v>
      </c>
    </row>
    <row r="4911" spans="1:7" x14ac:dyDescent="0.2">
      <c r="A4911" s="3" t="s">
        <v>1037</v>
      </c>
      <c r="B4911" s="4">
        <v>45291</v>
      </c>
      <c r="C4911" s="3" t="s">
        <v>1136</v>
      </c>
      <c r="D4911" s="3" t="s">
        <v>1655</v>
      </c>
      <c r="E4911" s="3" t="s">
        <v>1656</v>
      </c>
      <c r="F4911" s="3">
        <v>0</v>
      </c>
      <c r="G4911" s="3">
        <v>45300.43</v>
      </c>
    </row>
    <row r="4912" spans="1:7" x14ac:dyDescent="0.2">
      <c r="A4912" s="3" t="s">
        <v>1042</v>
      </c>
      <c r="B4912" s="4">
        <v>45291</v>
      </c>
      <c r="C4912" s="3" t="s">
        <v>1136</v>
      </c>
      <c r="D4912" s="3" t="s">
        <v>1482</v>
      </c>
      <c r="E4912" s="3" t="s">
        <v>1644</v>
      </c>
      <c r="F4912" s="3">
        <v>0</v>
      </c>
      <c r="G4912" s="3">
        <v>237142.94</v>
      </c>
    </row>
    <row r="4913" spans="1:7" x14ac:dyDescent="0.2">
      <c r="A4913" s="3" t="s">
        <v>1037</v>
      </c>
      <c r="B4913" s="4">
        <v>45291</v>
      </c>
      <c r="C4913" s="3" t="s">
        <v>1136</v>
      </c>
      <c r="D4913" s="3" t="s">
        <v>1499</v>
      </c>
      <c r="E4913" s="3" t="s">
        <v>1500</v>
      </c>
      <c r="F4913" s="3">
        <v>0</v>
      </c>
      <c r="G4913" s="3">
        <v>685713.49</v>
      </c>
    </row>
    <row r="4914" spans="1:7" x14ac:dyDescent="0.2">
      <c r="A4914" s="3" t="s">
        <v>1042</v>
      </c>
      <c r="B4914" s="4">
        <v>45291</v>
      </c>
      <c r="C4914" s="3" t="s">
        <v>1136</v>
      </c>
      <c r="D4914" s="3" t="s">
        <v>1499</v>
      </c>
      <c r="E4914" s="3" t="s">
        <v>1500</v>
      </c>
      <c r="F4914" s="3">
        <v>39833.629999999997</v>
      </c>
      <c r="G4914" s="3">
        <v>514947.93</v>
      </c>
    </row>
    <row r="4915" spans="1:7" x14ac:dyDescent="0.2">
      <c r="A4915" s="3" t="s">
        <v>1042</v>
      </c>
      <c r="B4915" s="4">
        <v>45291</v>
      </c>
      <c r="C4915" s="3" t="s">
        <v>1136</v>
      </c>
      <c r="D4915" s="3" t="s">
        <v>1606</v>
      </c>
      <c r="E4915" s="3" t="s">
        <v>1645</v>
      </c>
      <c r="F4915" s="3">
        <v>0</v>
      </c>
      <c r="G4915" s="3">
        <v>79174.94</v>
      </c>
    </row>
    <row r="4916" spans="1:7" x14ac:dyDescent="0.2">
      <c r="A4916" s="3" t="s">
        <v>1037</v>
      </c>
      <c r="B4916" s="4">
        <v>45291</v>
      </c>
      <c r="C4916" s="3" t="s">
        <v>1136</v>
      </c>
      <c r="D4916" s="3" t="s">
        <v>1606</v>
      </c>
      <c r="E4916" s="3" t="s">
        <v>1607</v>
      </c>
      <c r="F4916" s="3">
        <v>0</v>
      </c>
      <c r="G4916" s="3">
        <v>10540</v>
      </c>
    </row>
    <row r="4917" spans="1:7" x14ac:dyDescent="0.2">
      <c r="A4917" s="3" t="s">
        <v>1037</v>
      </c>
      <c r="B4917" s="4">
        <v>45291</v>
      </c>
      <c r="C4917" s="3" t="s">
        <v>1136</v>
      </c>
      <c r="D4917" s="3" t="s">
        <v>1508</v>
      </c>
      <c r="E4917" s="3" t="s">
        <v>1509</v>
      </c>
      <c r="F4917" s="3">
        <v>0</v>
      </c>
      <c r="G4917" s="3">
        <v>44864.59</v>
      </c>
    </row>
    <row r="4918" spans="1:7" x14ac:dyDescent="0.2">
      <c r="A4918" s="3" t="s">
        <v>1037</v>
      </c>
      <c r="B4918" s="4">
        <v>45291</v>
      </c>
      <c r="C4918" s="3" t="s">
        <v>1136</v>
      </c>
      <c r="D4918" s="3" t="s">
        <v>1524</v>
      </c>
      <c r="E4918" s="3" t="s">
        <v>1525</v>
      </c>
      <c r="F4918" s="3">
        <v>0</v>
      </c>
      <c r="G4918" s="3">
        <v>381069.48</v>
      </c>
    </row>
    <row r="4919" spans="1:7" x14ac:dyDescent="0.2">
      <c r="A4919" s="3" t="s">
        <v>1037</v>
      </c>
      <c r="B4919" s="4">
        <v>45291</v>
      </c>
      <c r="C4919" s="3" t="s">
        <v>1136</v>
      </c>
      <c r="D4919" s="3" t="s">
        <v>1526</v>
      </c>
      <c r="E4919" s="3" t="s">
        <v>1527</v>
      </c>
      <c r="F4919" s="3">
        <v>0</v>
      </c>
      <c r="G4919" s="3">
        <v>1405686.97</v>
      </c>
    </row>
    <row r="4920" spans="1:7" x14ac:dyDescent="0.2">
      <c r="A4920" s="3" t="s">
        <v>1042</v>
      </c>
      <c r="B4920" s="4">
        <v>45291</v>
      </c>
      <c r="C4920" s="3" t="s">
        <v>1136</v>
      </c>
      <c r="D4920" s="3" t="s">
        <v>1526</v>
      </c>
      <c r="E4920" s="3" t="s">
        <v>1670</v>
      </c>
      <c r="F4920" s="3">
        <v>77386.960000000006</v>
      </c>
      <c r="G4920" s="3">
        <v>1146017.3600000001</v>
      </c>
    </row>
    <row r="4921" spans="1:7" x14ac:dyDescent="0.2">
      <c r="A4921" s="3" t="s">
        <v>1037</v>
      </c>
      <c r="B4921" s="4">
        <v>45291</v>
      </c>
      <c r="C4921" s="3" t="s">
        <v>1136</v>
      </c>
      <c r="D4921" s="3" t="s">
        <v>1608</v>
      </c>
      <c r="E4921" s="3" t="s">
        <v>1609</v>
      </c>
      <c r="F4921" s="3">
        <v>0</v>
      </c>
      <c r="G4921" s="3">
        <v>1005.47</v>
      </c>
    </row>
    <row r="4922" spans="1:7" x14ac:dyDescent="0.2">
      <c r="A4922" s="3" t="s">
        <v>1042</v>
      </c>
      <c r="B4922" s="4">
        <v>45291</v>
      </c>
      <c r="C4922" s="3" t="s">
        <v>1136</v>
      </c>
      <c r="D4922" s="3" t="s">
        <v>1608</v>
      </c>
      <c r="E4922" s="3" t="s">
        <v>1657</v>
      </c>
      <c r="F4922" s="3">
        <v>0</v>
      </c>
      <c r="G4922" s="3">
        <v>6212.85</v>
      </c>
    </row>
    <row r="4923" spans="1:7" x14ac:dyDescent="0.2">
      <c r="A4923" s="3" t="s">
        <v>1037</v>
      </c>
      <c r="B4923" s="4">
        <v>45291</v>
      </c>
      <c r="C4923" s="3" t="s">
        <v>1136</v>
      </c>
      <c r="D4923" s="3" t="s">
        <v>1627</v>
      </c>
      <c r="E4923" s="3" t="s">
        <v>1628</v>
      </c>
      <c r="F4923" s="3">
        <v>0</v>
      </c>
      <c r="G4923" s="3">
        <v>250</v>
      </c>
    </row>
    <row r="4924" spans="1:7" x14ac:dyDescent="0.2">
      <c r="A4924" s="3" t="s">
        <v>1042</v>
      </c>
      <c r="B4924" s="4">
        <v>45291</v>
      </c>
      <c r="C4924" s="3" t="s">
        <v>1136</v>
      </c>
      <c r="D4924" s="3" t="s">
        <v>1627</v>
      </c>
      <c r="E4924" s="3" t="s">
        <v>1628</v>
      </c>
      <c r="F4924" s="3">
        <v>200</v>
      </c>
      <c r="G4924" s="3">
        <v>473.92</v>
      </c>
    </row>
    <row r="4925" spans="1:7" x14ac:dyDescent="0.2">
      <c r="A4925" s="3" t="s">
        <v>1037</v>
      </c>
      <c r="B4925" s="4">
        <v>45291</v>
      </c>
      <c r="C4925" s="3" t="s">
        <v>1136</v>
      </c>
      <c r="D4925" s="3" t="s">
        <v>1646</v>
      </c>
      <c r="E4925" s="3" t="s">
        <v>1647</v>
      </c>
      <c r="F4925" s="3">
        <v>0</v>
      </c>
      <c r="G4925" s="3">
        <v>31600</v>
      </c>
    </row>
    <row r="4926" spans="1:7" x14ac:dyDescent="0.2">
      <c r="A4926" s="3" t="s">
        <v>1040</v>
      </c>
      <c r="B4926" s="4">
        <v>45291</v>
      </c>
      <c r="C4926" s="3" t="s">
        <v>1136</v>
      </c>
      <c r="D4926" s="3" t="s">
        <v>1629</v>
      </c>
      <c r="E4926" s="3" t="s">
        <v>1630</v>
      </c>
      <c r="F4926" s="3">
        <v>0</v>
      </c>
      <c r="G4926" s="3">
        <v>286.95999999999998</v>
      </c>
    </row>
    <row r="4927" spans="1:7" x14ac:dyDescent="0.2">
      <c r="A4927" s="3" t="s">
        <v>1040</v>
      </c>
      <c r="B4927" s="4">
        <v>45291</v>
      </c>
      <c r="C4927" s="3" t="s">
        <v>1136</v>
      </c>
      <c r="D4927" s="3" t="s">
        <v>1648</v>
      </c>
      <c r="E4927" s="3" t="s">
        <v>1649</v>
      </c>
      <c r="F4927" s="3">
        <v>0</v>
      </c>
      <c r="G4927" s="3">
        <v>86.96</v>
      </c>
    </row>
    <row r="4928" spans="1:7" x14ac:dyDescent="0.2">
      <c r="A4928" s="3" t="s">
        <v>1040</v>
      </c>
      <c r="B4928" s="4">
        <v>45291</v>
      </c>
      <c r="C4928" s="3" t="s">
        <v>1136</v>
      </c>
      <c r="D4928" s="3" t="s">
        <v>1637</v>
      </c>
      <c r="E4928" s="3" t="s">
        <v>1638</v>
      </c>
      <c r="F4928" s="3">
        <v>0</v>
      </c>
      <c r="G4928" s="3">
        <v>30620.97</v>
      </c>
    </row>
    <row r="4929" spans="1:7" x14ac:dyDescent="0.2">
      <c r="A4929" s="3" t="s">
        <v>1040</v>
      </c>
      <c r="B4929" s="4">
        <v>45291</v>
      </c>
      <c r="C4929" s="3" t="s">
        <v>1136</v>
      </c>
      <c r="D4929" s="3" t="s">
        <v>1703</v>
      </c>
      <c r="E4929" s="3" t="s">
        <v>1704</v>
      </c>
      <c r="F4929" s="3">
        <v>0</v>
      </c>
      <c r="G4929" s="3">
        <v>7408.46</v>
      </c>
    </row>
    <row r="4930" spans="1:7" x14ac:dyDescent="0.2">
      <c r="A4930" s="3" t="s">
        <v>1040</v>
      </c>
      <c r="B4930" s="4">
        <v>45291</v>
      </c>
      <c r="C4930" s="3" t="s">
        <v>1136</v>
      </c>
      <c r="D4930" s="3" t="s">
        <v>1671</v>
      </c>
      <c r="E4930" s="3" t="s">
        <v>1672</v>
      </c>
      <c r="F4930" s="3">
        <v>0</v>
      </c>
      <c r="G4930" s="3">
        <v>10516.44</v>
      </c>
    </row>
    <row r="4931" spans="1:7" x14ac:dyDescent="0.2">
      <c r="A4931" s="3" t="s">
        <v>1040</v>
      </c>
      <c r="B4931" s="4">
        <v>45291</v>
      </c>
      <c r="C4931" s="3" t="s">
        <v>1136</v>
      </c>
      <c r="D4931" s="3" t="s">
        <v>1650</v>
      </c>
      <c r="E4931" s="3" t="s">
        <v>1651</v>
      </c>
      <c r="F4931" s="3">
        <v>8250</v>
      </c>
      <c r="G4931" s="3">
        <v>97870.91</v>
      </c>
    </row>
    <row r="4932" spans="1:7" x14ac:dyDescent="0.2">
      <c r="A4932" s="3" t="s">
        <v>1040</v>
      </c>
      <c r="B4932" s="4">
        <v>45291</v>
      </c>
      <c r="C4932" s="3" t="s">
        <v>1136</v>
      </c>
      <c r="D4932" s="3" t="s">
        <v>1249</v>
      </c>
      <c r="E4932" s="3" t="s">
        <v>1250</v>
      </c>
      <c r="F4932" s="3">
        <v>11600</v>
      </c>
      <c r="G4932" s="3">
        <v>352147.74</v>
      </c>
    </row>
    <row r="4933" spans="1:7" x14ac:dyDescent="0.2">
      <c r="A4933" s="3" t="s">
        <v>1040</v>
      </c>
      <c r="B4933" s="4">
        <v>45291</v>
      </c>
      <c r="C4933" s="3" t="s">
        <v>1136</v>
      </c>
      <c r="D4933" s="3" t="s">
        <v>1251</v>
      </c>
      <c r="E4933" s="3" t="s">
        <v>1252</v>
      </c>
      <c r="F4933" s="3">
        <v>0</v>
      </c>
      <c r="G4933" s="3">
        <v>160161.35999999999</v>
      </c>
    </row>
    <row r="4934" spans="1:7" x14ac:dyDescent="0.2">
      <c r="A4934" s="3" t="s">
        <v>1040</v>
      </c>
      <c r="B4934" s="4">
        <v>45291</v>
      </c>
      <c r="C4934" s="3" t="s">
        <v>1136</v>
      </c>
      <c r="D4934" s="3" t="s">
        <v>1253</v>
      </c>
      <c r="E4934" s="3" t="s">
        <v>1254</v>
      </c>
      <c r="F4934" s="3">
        <v>0</v>
      </c>
      <c r="G4934" s="3">
        <v>19969.43</v>
      </c>
    </row>
    <row r="4935" spans="1:7" x14ac:dyDescent="0.2">
      <c r="A4935" s="3" t="s">
        <v>1040</v>
      </c>
      <c r="B4935" s="4">
        <v>45291</v>
      </c>
      <c r="C4935" s="3" t="s">
        <v>1136</v>
      </c>
      <c r="D4935" s="3" t="s">
        <v>1673</v>
      </c>
      <c r="E4935" s="3" t="s">
        <v>1674</v>
      </c>
      <c r="F4935" s="3">
        <v>0</v>
      </c>
      <c r="G4935" s="3">
        <v>26340.75</v>
      </c>
    </row>
    <row r="4936" spans="1:7" x14ac:dyDescent="0.2">
      <c r="A4936" s="3" t="s">
        <v>1040</v>
      </c>
      <c r="B4936" s="4">
        <v>45291</v>
      </c>
      <c r="C4936" s="3" t="s">
        <v>1136</v>
      </c>
      <c r="D4936" s="3" t="s">
        <v>1269</v>
      </c>
      <c r="E4936" s="3" t="s">
        <v>1270</v>
      </c>
      <c r="F4936" s="3">
        <v>0</v>
      </c>
      <c r="G4936" s="3">
        <v>760.87</v>
      </c>
    </row>
    <row r="4937" spans="1:7" x14ac:dyDescent="0.2">
      <c r="A4937" s="3" t="s">
        <v>1040</v>
      </c>
      <c r="B4937" s="4">
        <v>45291</v>
      </c>
      <c r="C4937" s="3" t="s">
        <v>1136</v>
      </c>
      <c r="D4937" s="3" t="s">
        <v>1273</v>
      </c>
      <c r="E4937" s="3" t="s">
        <v>1274</v>
      </c>
      <c r="F4937" s="3">
        <v>0</v>
      </c>
      <c r="G4937" s="3">
        <v>27752.22</v>
      </c>
    </row>
    <row r="4938" spans="1:7" x14ac:dyDescent="0.2">
      <c r="A4938" s="3" t="s">
        <v>1040</v>
      </c>
      <c r="B4938" s="4">
        <v>45291</v>
      </c>
      <c r="C4938" s="3" t="s">
        <v>1136</v>
      </c>
      <c r="D4938" s="3" t="s">
        <v>1658</v>
      </c>
      <c r="E4938" s="3" t="s">
        <v>1659</v>
      </c>
      <c r="F4938" s="3">
        <v>0</v>
      </c>
      <c r="G4938" s="3">
        <v>7565.57</v>
      </c>
    </row>
    <row r="4939" spans="1:7" x14ac:dyDescent="0.2">
      <c r="A4939" s="3" t="s">
        <v>1040</v>
      </c>
      <c r="B4939" s="4">
        <v>45291</v>
      </c>
      <c r="C4939" s="3" t="s">
        <v>1136</v>
      </c>
      <c r="D4939" s="3" t="s">
        <v>1279</v>
      </c>
      <c r="E4939" s="3" t="s">
        <v>1280</v>
      </c>
      <c r="F4939" s="3">
        <v>680</v>
      </c>
      <c r="G4939" s="3">
        <v>680</v>
      </c>
    </row>
    <row r="4940" spans="1:7" x14ac:dyDescent="0.2">
      <c r="A4940" s="3" t="s">
        <v>1040</v>
      </c>
      <c r="B4940" s="4">
        <v>45291</v>
      </c>
      <c r="C4940" s="3" t="s">
        <v>1136</v>
      </c>
      <c r="D4940" s="3" t="s">
        <v>1283</v>
      </c>
      <c r="E4940" s="3" t="s">
        <v>1284</v>
      </c>
      <c r="F4940" s="3">
        <v>0</v>
      </c>
      <c r="G4940" s="3">
        <v>1129.57</v>
      </c>
    </row>
    <row r="4941" spans="1:7" x14ac:dyDescent="0.2">
      <c r="A4941" s="3" t="s">
        <v>1040</v>
      </c>
      <c r="B4941" s="4">
        <v>45291</v>
      </c>
      <c r="C4941" s="3" t="s">
        <v>1136</v>
      </c>
      <c r="D4941" s="3" t="s">
        <v>1418</v>
      </c>
      <c r="E4941" s="3" t="s">
        <v>1419</v>
      </c>
      <c r="F4941" s="3">
        <v>5715</v>
      </c>
      <c r="G4941" s="3">
        <v>1638939.08</v>
      </c>
    </row>
    <row r="4942" spans="1:7" x14ac:dyDescent="0.2">
      <c r="A4942" s="3" t="s">
        <v>1040</v>
      </c>
      <c r="B4942" s="4">
        <v>45291</v>
      </c>
      <c r="C4942" s="3" t="s">
        <v>1136</v>
      </c>
      <c r="D4942" s="3" t="s">
        <v>1420</v>
      </c>
      <c r="E4942" s="3" t="s">
        <v>1421</v>
      </c>
      <c r="F4942" s="3">
        <v>4313.09</v>
      </c>
      <c r="G4942" s="3">
        <v>340031.95</v>
      </c>
    </row>
    <row r="4943" spans="1:7" x14ac:dyDescent="0.2">
      <c r="A4943" s="3" t="s">
        <v>1040</v>
      </c>
      <c r="B4943" s="4">
        <v>45291</v>
      </c>
      <c r="C4943" s="3" t="s">
        <v>1136</v>
      </c>
      <c r="D4943" s="3" t="s">
        <v>1422</v>
      </c>
      <c r="E4943" s="3" t="s">
        <v>1423</v>
      </c>
      <c r="F4943" s="3">
        <v>0</v>
      </c>
      <c r="G4943" s="3">
        <v>694.78</v>
      </c>
    </row>
    <row r="4944" spans="1:7" x14ac:dyDescent="0.2">
      <c r="A4944" s="3" t="s">
        <v>1040</v>
      </c>
      <c r="B4944" s="4">
        <v>45291</v>
      </c>
      <c r="C4944" s="3" t="s">
        <v>1136</v>
      </c>
      <c r="D4944" s="3" t="s">
        <v>1436</v>
      </c>
      <c r="E4944" s="3" t="s">
        <v>1437</v>
      </c>
      <c r="F4944" s="3">
        <v>1797.39</v>
      </c>
      <c r="G4944" s="3">
        <v>15479.67</v>
      </c>
    </row>
    <row r="4945" spans="1:7" x14ac:dyDescent="0.2">
      <c r="A4945" s="3" t="s">
        <v>1040</v>
      </c>
      <c r="B4945" s="4">
        <v>45291</v>
      </c>
      <c r="C4945" s="3" t="s">
        <v>1136</v>
      </c>
      <c r="D4945" s="3" t="s">
        <v>1588</v>
      </c>
      <c r="E4945" s="3" t="s">
        <v>1589</v>
      </c>
      <c r="F4945" s="3">
        <v>2242.61</v>
      </c>
      <c r="G4945" s="3">
        <v>30496.25</v>
      </c>
    </row>
    <row r="4946" spans="1:7" x14ac:dyDescent="0.2">
      <c r="A4946" s="3" t="s">
        <v>1040</v>
      </c>
      <c r="B4946" s="4">
        <v>45291</v>
      </c>
      <c r="C4946" s="3" t="s">
        <v>1136</v>
      </c>
      <c r="D4946" s="3" t="s">
        <v>1510</v>
      </c>
      <c r="E4946" s="3" t="s">
        <v>1511</v>
      </c>
      <c r="F4946" s="3">
        <v>3086415.9</v>
      </c>
      <c r="G4946" s="3">
        <v>40404469.789999999</v>
      </c>
    </row>
    <row r="4947" spans="1:7" x14ac:dyDescent="0.2">
      <c r="A4947" s="3" t="s">
        <v>1040</v>
      </c>
      <c r="B4947" s="4">
        <v>45291</v>
      </c>
      <c r="C4947" s="3" t="s">
        <v>1136</v>
      </c>
      <c r="D4947" s="3" t="s">
        <v>1495</v>
      </c>
      <c r="E4947" s="3" t="s">
        <v>1496</v>
      </c>
      <c r="F4947" s="3">
        <v>1443.35</v>
      </c>
      <c r="G4947" s="3">
        <v>548678.49</v>
      </c>
    </row>
    <row r="4948" spans="1:7" x14ac:dyDescent="0.2">
      <c r="A4948" s="3" t="s">
        <v>1040</v>
      </c>
      <c r="B4948" s="4">
        <v>45291</v>
      </c>
      <c r="C4948" s="3" t="s">
        <v>1136</v>
      </c>
      <c r="D4948" s="3" t="s">
        <v>1528</v>
      </c>
      <c r="E4948" s="3" t="s">
        <v>1529</v>
      </c>
      <c r="F4948" s="3">
        <v>0</v>
      </c>
      <c r="G4948" s="3">
        <v>17292.48</v>
      </c>
    </row>
    <row r="4949" spans="1:7" x14ac:dyDescent="0.2">
      <c r="A4949" s="3" t="s">
        <v>1040</v>
      </c>
      <c r="B4949" s="4">
        <v>45291</v>
      </c>
      <c r="C4949" s="3" t="s">
        <v>1178</v>
      </c>
      <c r="D4949" s="3" t="s">
        <v>1477</v>
      </c>
      <c r="E4949" s="3" t="s">
        <v>1478</v>
      </c>
      <c r="F4949" s="3">
        <v>-813</v>
      </c>
      <c r="G4949" s="3">
        <v>-2303.02</v>
      </c>
    </row>
    <row r="4950" spans="1:7" x14ac:dyDescent="0.2">
      <c r="A4950" s="3" t="s">
        <v>1040</v>
      </c>
      <c r="B4950" s="4">
        <v>45291</v>
      </c>
      <c r="C4950" s="3" t="s">
        <v>1178</v>
      </c>
      <c r="D4950" s="3" t="s">
        <v>1291</v>
      </c>
      <c r="E4950" s="3" t="s">
        <v>1292</v>
      </c>
      <c r="F4950" s="3">
        <v>0</v>
      </c>
      <c r="G4950" s="3">
        <v>-34.229999999999997</v>
      </c>
    </row>
    <row r="4951" spans="1:7" x14ac:dyDescent="0.2">
      <c r="A4951" s="3" t="s">
        <v>1037</v>
      </c>
      <c r="B4951" s="4">
        <v>45291</v>
      </c>
      <c r="C4951" s="3" t="s">
        <v>1178</v>
      </c>
      <c r="D4951" s="3" t="s">
        <v>1712</v>
      </c>
      <c r="E4951" s="3" t="s">
        <v>1713</v>
      </c>
      <c r="F4951" s="3">
        <v>-4254.9799999999996</v>
      </c>
      <c r="G4951" s="3">
        <v>-4254.9799999999996</v>
      </c>
    </row>
    <row r="4952" spans="1:7" x14ac:dyDescent="0.2">
      <c r="A4952" s="3" t="s">
        <v>1037</v>
      </c>
      <c r="B4952" s="4">
        <v>45291</v>
      </c>
      <c r="C4952" s="3" t="s">
        <v>1178</v>
      </c>
      <c r="D4952" s="3" t="s">
        <v>1217</v>
      </c>
      <c r="E4952" s="3" t="s">
        <v>1218</v>
      </c>
      <c r="F4952" s="3">
        <v>-158795.4</v>
      </c>
      <c r="G4952" s="3">
        <v>-2529456.33</v>
      </c>
    </row>
    <row r="4953" spans="1:7" x14ac:dyDescent="0.2">
      <c r="A4953" s="3" t="s">
        <v>1037</v>
      </c>
      <c r="B4953" s="4">
        <v>45291</v>
      </c>
      <c r="C4953" s="3" t="s">
        <v>1136</v>
      </c>
      <c r="D4953" s="3" t="s">
        <v>1660</v>
      </c>
      <c r="E4953" s="3" t="s">
        <v>1117</v>
      </c>
      <c r="F4953" s="3">
        <v>0</v>
      </c>
      <c r="G4953" s="3">
        <v>15024.96</v>
      </c>
    </row>
    <row r="4954" spans="1:7" x14ac:dyDescent="0.2">
      <c r="A4954" s="3" t="s">
        <v>1037</v>
      </c>
      <c r="B4954" s="4">
        <v>45291</v>
      </c>
      <c r="C4954" s="3" t="s">
        <v>1136</v>
      </c>
      <c r="D4954" s="3" t="s">
        <v>1194</v>
      </c>
      <c r="E4954" s="3" t="s">
        <v>1094</v>
      </c>
      <c r="F4954" s="3">
        <v>0</v>
      </c>
      <c r="G4954" s="3">
        <v>3050</v>
      </c>
    </row>
    <row r="4955" spans="1:7" x14ac:dyDescent="0.2">
      <c r="A4955" s="3" t="s">
        <v>1040</v>
      </c>
      <c r="B4955" s="4">
        <v>45291</v>
      </c>
      <c r="C4955" s="3" t="s">
        <v>1136</v>
      </c>
      <c r="D4955" s="3" t="s">
        <v>1293</v>
      </c>
      <c r="E4955" s="3" t="s">
        <v>1041</v>
      </c>
      <c r="F4955" s="3">
        <v>0</v>
      </c>
      <c r="G4955" s="3">
        <v>1280</v>
      </c>
    </row>
    <row r="4956" spans="1:7" x14ac:dyDescent="0.2">
      <c r="A4956" s="3" t="s">
        <v>1040</v>
      </c>
      <c r="B4956" s="4">
        <v>45291</v>
      </c>
      <c r="C4956" s="3" t="s">
        <v>1136</v>
      </c>
      <c r="D4956" s="3" t="s">
        <v>1294</v>
      </c>
      <c r="E4956" s="3" t="s">
        <v>1056</v>
      </c>
      <c r="F4956" s="3">
        <v>0</v>
      </c>
      <c r="G4956" s="3">
        <v>11170</v>
      </c>
    </row>
    <row r="4957" spans="1:7" x14ac:dyDescent="0.2">
      <c r="A4957" s="3" t="s">
        <v>1040</v>
      </c>
      <c r="B4957" s="4">
        <v>45291</v>
      </c>
      <c r="C4957" s="3" t="s">
        <v>1136</v>
      </c>
      <c r="D4957" s="3" t="s">
        <v>1137</v>
      </c>
      <c r="E4957" s="3" t="s">
        <v>1047</v>
      </c>
      <c r="F4957" s="3">
        <v>0</v>
      </c>
      <c r="G4957" s="3">
        <v>10975</v>
      </c>
    </row>
    <row r="4958" spans="1:7" x14ac:dyDescent="0.2">
      <c r="A4958" s="3" t="s">
        <v>1037</v>
      </c>
      <c r="B4958" s="4">
        <v>45291</v>
      </c>
      <c r="C4958" s="3" t="s">
        <v>1136</v>
      </c>
      <c r="D4958" s="3" t="s">
        <v>1137</v>
      </c>
      <c r="E4958" s="3" t="s">
        <v>1047</v>
      </c>
      <c r="F4958" s="3">
        <v>931.25</v>
      </c>
      <c r="G4958" s="3">
        <v>178914.34</v>
      </c>
    </row>
    <row r="4959" spans="1:7" x14ac:dyDescent="0.2">
      <c r="A4959" s="3" t="s">
        <v>1042</v>
      </c>
      <c r="B4959" s="4">
        <v>45291</v>
      </c>
      <c r="C4959" s="3" t="s">
        <v>1136</v>
      </c>
      <c r="D4959" s="3" t="s">
        <v>1137</v>
      </c>
      <c r="E4959" s="3" t="s">
        <v>1047</v>
      </c>
      <c r="F4959" s="3">
        <v>431.25</v>
      </c>
      <c r="G4959" s="3">
        <v>52857.72</v>
      </c>
    </row>
    <row r="4960" spans="1:7" x14ac:dyDescent="0.2">
      <c r="A4960" s="3" t="s">
        <v>1037</v>
      </c>
      <c r="B4960" s="4">
        <v>45291</v>
      </c>
      <c r="C4960" s="3" t="s">
        <v>1136</v>
      </c>
      <c r="D4960" s="3" t="s">
        <v>1229</v>
      </c>
      <c r="E4960" s="3" t="s">
        <v>1113</v>
      </c>
      <c r="F4960" s="3">
        <v>0</v>
      </c>
      <c r="G4960" s="3">
        <v>12480</v>
      </c>
    </row>
    <row r="4961" spans="1:7" x14ac:dyDescent="0.2">
      <c r="A4961" s="3" t="s">
        <v>1040</v>
      </c>
      <c r="B4961" s="4">
        <v>45291</v>
      </c>
      <c r="C4961" s="3" t="s">
        <v>1136</v>
      </c>
      <c r="D4961" s="3" t="s">
        <v>1616</v>
      </c>
      <c r="E4961" s="3" t="s">
        <v>1052</v>
      </c>
      <c r="F4961" s="3">
        <v>0</v>
      </c>
      <c r="G4961" s="3">
        <v>295</v>
      </c>
    </row>
    <row r="4962" spans="1:7" x14ac:dyDescent="0.2">
      <c r="A4962" s="3" t="s">
        <v>1037</v>
      </c>
      <c r="B4962" s="4">
        <v>45291</v>
      </c>
      <c r="C4962" s="3" t="s">
        <v>1136</v>
      </c>
      <c r="D4962" s="3" t="s">
        <v>1592</v>
      </c>
      <c r="E4962" s="3" t="s">
        <v>1086</v>
      </c>
      <c r="F4962" s="3">
        <v>0</v>
      </c>
      <c r="G4962" s="3">
        <v>10250</v>
      </c>
    </row>
    <row r="4963" spans="1:7" x14ac:dyDescent="0.2">
      <c r="A4963" s="3" t="s">
        <v>1042</v>
      </c>
      <c r="B4963" s="4">
        <v>45291</v>
      </c>
      <c r="C4963" s="3" t="s">
        <v>1136</v>
      </c>
      <c r="D4963" s="3" t="s">
        <v>1592</v>
      </c>
      <c r="E4963" s="3" t="s">
        <v>1128</v>
      </c>
      <c r="F4963" s="3">
        <v>0</v>
      </c>
      <c r="G4963" s="3">
        <v>17855</v>
      </c>
    </row>
    <row r="4964" spans="1:7" x14ac:dyDescent="0.2">
      <c r="A4964" s="3" t="s">
        <v>1042</v>
      </c>
      <c r="B4964" s="4">
        <v>45291</v>
      </c>
      <c r="C4964" s="3" t="s">
        <v>1136</v>
      </c>
      <c r="D4964" s="3" t="s">
        <v>1617</v>
      </c>
      <c r="E4964" s="3" t="s">
        <v>1085</v>
      </c>
      <c r="F4964" s="3">
        <v>0</v>
      </c>
      <c r="G4964" s="3">
        <v>14569.1</v>
      </c>
    </row>
    <row r="4965" spans="1:7" x14ac:dyDescent="0.2">
      <c r="A4965" s="3" t="s">
        <v>1040</v>
      </c>
      <c r="B4965" s="4">
        <v>45291</v>
      </c>
      <c r="C4965" s="3" t="s">
        <v>1136</v>
      </c>
      <c r="D4965" s="3" t="s">
        <v>1307</v>
      </c>
      <c r="E4965" s="3" t="s">
        <v>1055</v>
      </c>
      <c r="F4965" s="3">
        <v>0</v>
      </c>
      <c r="G4965" s="3">
        <v>1597</v>
      </c>
    </row>
    <row r="4966" spans="1:7" x14ac:dyDescent="0.2">
      <c r="A4966" s="3" t="s">
        <v>1042</v>
      </c>
      <c r="B4966" s="4">
        <v>45291</v>
      </c>
      <c r="C4966" s="3" t="s">
        <v>1136</v>
      </c>
      <c r="D4966" s="3" t="s">
        <v>1675</v>
      </c>
      <c r="E4966" s="3" t="s">
        <v>1086</v>
      </c>
      <c r="F4966" s="3">
        <v>0</v>
      </c>
      <c r="G4966" s="3">
        <v>18500</v>
      </c>
    </row>
    <row r="4967" spans="1:7" x14ac:dyDescent="0.2">
      <c r="A4967" s="3" t="s">
        <v>1040</v>
      </c>
      <c r="B4967" s="4">
        <v>45291</v>
      </c>
      <c r="C4967" s="3" t="s">
        <v>1136</v>
      </c>
      <c r="D4967" s="3" t="s">
        <v>1163</v>
      </c>
      <c r="E4967" s="3" t="s">
        <v>1053</v>
      </c>
      <c r="F4967" s="3">
        <v>1798.31</v>
      </c>
      <c r="G4967" s="3">
        <v>17924.29</v>
      </c>
    </row>
    <row r="4968" spans="1:7" x14ac:dyDescent="0.2">
      <c r="A4968" s="3" t="s">
        <v>1037</v>
      </c>
      <c r="B4968" s="4">
        <v>45291</v>
      </c>
      <c r="C4968" s="3" t="s">
        <v>1136</v>
      </c>
      <c r="D4968" s="3" t="s">
        <v>1163</v>
      </c>
      <c r="E4968" s="3" t="s">
        <v>1053</v>
      </c>
      <c r="F4968" s="3">
        <v>369.23</v>
      </c>
      <c r="G4968" s="3">
        <v>4350.92</v>
      </c>
    </row>
    <row r="4969" spans="1:7" x14ac:dyDescent="0.2">
      <c r="A4969" s="3" t="s">
        <v>1040</v>
      </c>
      <c r="B4969" s="4">
        <v>45291</v>
      </c>
      <c r="C4969" s="3" t="s">
        <v>1136</v>
      </c>
      <c r="D4969" s="3" t="s">
        <v>1308</v>
      </c>
      <c r="E4969" s="3" t="s">
        <v>1109</v>
      </c>
      <c r="F4969" s="3">
        <v>0</v>
      </c>
      <c r="G4969" s="3">
        <v>728.37</v>
      </c>
    </row>
    <row r="4970" spans="1:7" x14ac:dyDescent="0.2">
      <c r="A4970" s="3" t="s">
        <v>1040</v>
      </c>
      <c r="B4970" s="4">
        <v>45291</v>
      </c>
      <c r="C4970" s="3" t="s">
        <v>1136</v>
      </c>
      <c r="D4970" s="3" t="s">
        <v>1676</v>
      </c>
      <c r="E4970" s="3" t="s">
        <v>1108</v>
      </c>
      <c r="F4970" s="3">
        <v>0</v>
      </c>
      <c r="G4970" s="3">
        <v>4123</v>
      </c>
    </row>
    <row r="4971" spans="1:7" x14ac:dyDescent="0.2">
      <c r="A4971" s="3" t="s">
        <v>1040</v>
      </c>
      <c r="B4971" s="4">
        <v>45291</v>
      </c>
      <c r="C4971" s="3" t="s">
        <v>1136</v>
      </c>
      <c r="D4971" s="3" t="s">
        <v>1309</v>
      </c>
      <c r="E4971" s="3" t="s">
        <v>1103</v>
      </c>
      <c r="F4971" s="3">
        <v>0</v>
      </c>
      <c r="G4971" s="3">
        <v>26779.67</v>
      </c>
    </row>
    <row r="4972" spans="1:7" x14ac:dyDescent="0.2">
      <c r="A4972" s="3" t="s">
        <v>1040</v>
      </c>
      <c r="B4972" s="4">
        <v>45291</v>
      </c>
      <c r="C4972" s="3" t="s">
        <v>1136</v>
      </c>
      <c r="D4972" s="3" t="s">
        <v>1310</v>
      </c>
      <c r="E4972" s="3" t="s">
        <v>1048</v>
      </c>
      <c r="F4972" s="3">
        <v>0</v>
      </c>
      <c r="G4972" s="3">
        <v>6402.65</v>
      </c>
    </row>
    <row r="4973" spans="1:7" x14ac:dyDescent="0.2">
      <c r="A4973" s="3" t="s">
        <v>1040</v>
      </c>
      <c r="B4973" s="4">
        <v>45291</v>
      </c>
      <c r="C4973" s="3" t="s">
        <v>1136</v>
      </c>
      <c r="D4973" s="3" t="s">
        <v>1472</v>
      </c>
      <c r="E4973" s="3" t="s">
        <v>1110</v>
      </c>
      <c r="F4973" s="3">
        <v>3230</v>
      </c>
      <c r="G4973" s="3">
        <v>39099</v>
      </c>
    </row>
    <row r="4974" spans="1:7" x14ac:dyDescent="0.2">
      <c r="A4974" s="3" t="s">
        <v>1037</v>
      </c>
      <c r="B4974" s="4">
        <v>45291</v>
      </c>
      <c r="C4974" s="3" t="s">
        <v>1136</v>
      </c>
      <c r="D4974" s="3" t="s">
        <v>1219</v>
      </c>
      <c r="E4974" s="3" t="s">
        <v>1063</v>
      </c>
      <c r="F4974" s="3">
        <v>116233</v>
      </c>
      <c r="G4974" s="3">
        <v>1170315.57</v>
      </c>
    </row>
    <row r="4975" spans="1:7" x14ac:dyDescent="0.2">
      <c r="A4975" s="3" t="s">
        <v>1040</v>
      </c>
      <c r="B4975" s="4">
        <v>45291</v>
      </c>
      <c r="C4975" s="3" t="s">
        <v>1136</v>
      </c>
      <c r="D4975" s="3" t="s">
        <v>1316</v>
      </c>
      <c r="E4975" s="3" t="s">
        <v>1063</v>
      </c>
      <c r="F4975" s="3">
        <v>125097.01</v>
      </c>
      <c r="G4975" s="3">
        <v>1232134.71</v>
      </c>
    </row>
    <row r="4976" spans="1:7" x14ac:dyDescent="0.2">
      <c r="A4976" s="3" t="s">
        <v>1037</v>
      </c>
      <c r="B4976" s="4">
        <v>45291</v>
      </c>
      <c r="C4976" s="3" t="s">
        <v>1136</v>
      </c>
      <c r="D4976" s="3" t="s">
        <v>1220</v>
      </c>
      <c r="E4976" s="3" t="s">
        <v>1088</v>
      </c>
      <c r="F4976" s="3">
        <v>0</v>
      </c>
      <c r="G4976" s="3">
        <v>22100</v>
      </c>
    </row>
    <row r="4977" spans="1:7" x14ac:dyDescent="0.2">
      <c r="A4977" s="3" t="s">
        <v>1042</v>
      </c>
      <c r="B4977" s="4">
        <v>45291</v>
      </c>
      <c r="C4977" s="3" t="s">
        <v>1136</v>
      </c>
      <c r="D4977" s="3" t="s">
        <v>1220</v>
      </c>
      <c r="E4977" s="3" t="s">
        <v>1088</v>
      </c>
      <c r="F4977" s="3">
        <v>14250</v>
      </c>
      <c r="G4977" s="3">
        <v>66250</v>
      </c>
    </row>
    <row r="4978" spans="1:7" x14ac:dyDescent="0.2">
      <c r="A4978" s="3" t="s">
        <v>1040</v>
      </c>
      <c r="B4978" s="4">
        <v>45291</v>
      </c>
      <c r="C4978" s="3" t="s">
        <v>1136</v>
      </c>
      <c r="D4978" s="3" t="s">
        <v>1317</v>
      </c>
      <c r="E4978" s="3" t="s">
        <v>1057</v>
      </c>
      <c r="F4978" s="3">
        <v>0</v>
      </c>
      <c r="G4978" s="3">
        <v>331.09</v>
      </c>
    </row>
    <row r="4979" spans="1:7" x14ac:dyDescent="0.2">
      <c r="A4979" s="3" t="s">
        <v>1040</v>
      </c>
      <c r="B4979" s="4">
        <v>45291</v>
      </c>
      <c r="C4979" s="3" t="s">
        <v>1136</v>
      </c>
      <c r="D4979" s="3" t="s">
        <v>1318</v>
      </c>
      <c r="E4979" s="3" t="s">
        <v>1083</v>
      </c>
      <c r="F4979" s="3">
        <v>4562.87</v>
      </c>
      <c r="G4979" s="3">
        <v>37249.879999999997</v>
      </c>
    </row>
    <row r="4980" spans="1:7" x14ac:dyDescent="0.2">
      <c r="A4980" s="3" t="s">
        <v>1040</v>
      </c>
      <c r="B4980" s="4">
        <v>45291</v>
      </c>
      <c r="C4980" s="3" t="s">
        <v>1136</v>
      </c>
      <c r="D4980" s="3" t="s">
        <v>1319</v>
      </c>
      <c r="E4980" s="3" t="s">
        <v>1064</v>
      </c>
      <c r="F4980" s="3">
        <v>1188.69</v>
      </c>
      <c r="G4980" s="3">
        <v>9896.26</v>
      </c>
    </row>
    <row r="4981" spans="1:7" x14ac:dyDescent="0.2">
      <c r="A4981" s="3" t="s">
        <v>1040</v>
      </c>
      <c r="B4981" s="4">
        <v>45291</v>
      </c>
      <c r="C4981" s="3" t="s">
        <v>1136</v>
      </c>
      <c r="D4981" s="3" t="s">
        <v>1442</v>
      </c>
      <c r="E4981" s="3" t="s">
        <v>1082</v>
      </c>
      <c r="F4981" s="3">
        <v>547.67999999999995</v>
      </c>
      <c r="G4981" s="3">
        <v>5476.77</v>
      </c>
    </row>
    <row r="4982" spans="1:7" x14ac:dyDescent="0.2">
      <c r="A4982" s="3" t="s">
        <v>1037</v>
      </c>
      <c r="B4982" s="4">
        <v>45291</v>
      </c>
      <c r="C4982" s="3" t="s">
        <v>1136</v>
      </c>
      <c r="D4982" s="3" t="s">
        <v>1197</v>
      </c>
      <c r="E4982" s="3" t="s">
        <v>1104</v>
      </c>
      <c r="F4982" s="3">
        <v>-971.22</v>
      </c>
      <c r="G4982" s="3">
        <v>223791.32</v>
      </c>
    </row>
    <row r="4983" spans="1:7" x14ac:dyDescent="0.2">
      <c r="A4983" s="3" t="s">
        <v>1040</v>
      </c>
      <c r="B4983" s="4">
        <v>45291</v>
      </c>
      <c r="C4983" s="3" t="s">
        <v>1136</v>
      </c>
      <c r="D4983" s="3" t="s">
        <v>1197</v>
      </c>
      <c r="E4983" s="3" t="s">
        <v>1074</v>
      </c>
      <c r="F4983" s="3">
        <v>0</v>
      </c>
      <c r="G4983" s="3">
        <v>60974.720000000001</v>
      </c>
    </row>
    <row r="4984" spans="1:7" x14ac:dyDescent="0.2">
      <c r="A4984" s="3" t="s">
        <v>1037</v>
      </c>
      <c r="B4984" s="4">
        <v>45291</v>
      </c>
      <c r="C4984" s="3" t="s">
        <v>1136</v>
      </c>
      <c r="D4984" s="3" t="s">
        <v>1198</v>
      </c>
      <c r="E4984" s="3" t="s">
        <v>1077</v>
      </c>
      <c r="F4984" s="3">
        <v>971.22</v>
      </c>
      <c r="G4984" s="3">
        <v>94159.82</v>
      </c>
    </row>
    <row r="4985" spans="1:7" x14ac:dyDescent="0.2">
      <c r="A4985" s="3" t="s">
        <v>1042</v>
      </c>
      <c r="B4985" s="4">
        <v>45291</v>
      </c>
      <c r="C4985" s="3" t="s">
        <v>1136</v>
      </c>
      <c r="D4985" s="3" t="s">
        <v>1198</v>
      </c>
      <c r="E4985" s="3" t="s">
        <v>1045</v>
      </c>
      <c r="F4985" s="3">
        <v>19.64</v>
      </c>
      <c r="G4985" s="3">
        <v>19.64</v>
      </c>
    </row>
    <row r="4986" spans="1:7" x14ac:dyDescent="0.2">
      <c r="A4986" s="3" t="s">
        <v>1037</v>
      </c>
      <c r="B4986" s="4">
        <v>45291</v>
      </c>
      <c r="C4986" s="3" t="s">
        <v>1136</v>
      </c>
      <c r="D4986" s="3" t="s">
        <v>1532</v>
      </c>
      <c r="E4986" s="3" t="s">
        <v>1069</v>
      </c>
      <c r="F4986" s="3">
        <v>0</v>
      </c>
      <c r="G4986" s="3">
        <v>46978.37</v>
      </c>
    </row>
    <row r="4987" spans="1:7" x14ac:dyDescent="0.2">
      <c r="A4987" s="3" t="s">
        <v>1037</v>
      </c>
      <c r="B4987" s="4">
        <v>45291</v>
      </c>
      <c r="C4987" s="3" t="s">
        <v>1136</v>
      </c>
      <c r="D4987" s="3" t="s">
        <v>1164</v>
      </c>
      <c r="E4987" s="3" t="s">
        <v>1099</v>
      </c>
      <c r="F4987" s="3">
        <v>0</v>
      </c>
      <c r="G4987" s="3">
        <v>39.47</v>
      </c>
    </row>
    <row r="4988" spans="1:7" x14ac:dyDescent="0.2">
      <c r="A4988" s="3" t="s">
        <v>1037</v>
      </c>
      <c r="B4988" s="4">
        <v>45291</v>
      </c>
      <c r="C4988" s="3" t="s">
        <v>1136</v>
      </c>
      <c r="D4988" s="3" t="s">
        <v>1631</v>
      </c>
      <c r="E4988" s="3" t="s">
        <v>1050</v>
      </c>
      <c r="F4988" s="3">
        <v>2956.52</v>
      </c>
      <c r="G4988" s="3">
        <v>3156.51</v>
      </c>
    </row>
    <row r="4989" spans="1:7" x14ac:dyDescent="0.2">
      <c r="A4989" s="3" t="s">
        <v>1037</v>
      </c>
      <c r="B4989" s="4">
        <v>45291</v>
      </c>
      <c r="C4989" s="3" t="s">
        <v>1136</v>
      </c>
      <c r="D4989" s="3" t="s">
        <v>1512</v>
      </c>
      <c r="E4989" s="3" t="s">
        <v>1127</v>
      </c>
      <c r="F4989" s="3">
        <v>17021.080000000002</v>
      </c>
      <c r="G4989" s="3">
        <v>102403.24</v>
      </c>
    </row>
    <row r="4990" spans="1:7" x14ac:dyDescent="0.2">
      <c r="A4990" s="3" t="s">
        <v>1040</v>
      </c>
      <c r="B4990" s="4">
        <v>45291</v>
      </c>
      <c r="C4990" s="3" t="s">
        <v>1136</v>
      </c>
      <c r="D4990" s="3" t="s">
        <v>1322</v>
      </c>
      <c r="E4990" s="3" t="s">
        <v>1046</v>
      </c>
      <c r="F4990" s="3">
        <v>6204.53</v>
      </c>
      <c r="G4990" s="3">
        <v>24779.49</v>
      </c>
    </row>
    <row r="4991" spans="1:7" x14ac:dyDescent="0.2">
      <c r="A4991" s="3" t="s">
        <v>1040</v>
      </c>
      <c r="B4991" s="4">
        <v>45291</v>
      </c>
      <c r="C4991" s="3" t="s">
        <v>1136</v>
      </c>
      <c r="D4991" s="3" t="s">
        <v>1677</v>
      </c>
      <c r="E4991" s="3" t="s">
        <v>1049</v>
      </c>
      <c r="F4991" s="3">
        <v>0</v>
      </c>
      <c r="G4991" s="3">
        <v>24242.76</v>
      </c>
    </row>
    <row r="4992" spans="1:7" x14ac:dyDescent="0.2">
      <c r="A4992" s="3" t="s">
        <v>1037</v>
      </c>
      <c r="B4992" s="4">
        <v>45291</v>
      </c>
      <c r="C4992" s="3" t="s">
        <v>1136</v>
      </c>
      <c r="D4992" s="3" t="s">
        <v>1424</v>
      </c>
      <c r="E4992" s="3" t="s">
        <v>1425</v>
      </c>
      <c r="F4992" s="3">
        <v>0</v>
      </c>
      <c r="G4992" s="3">
        <v>-533.79999999999995</v>
      </c>
    </row>
    <row r="4993" spans="1:7" x14ac:dyDescent="0.2">
      <c r="A4993" s="3" t="s">
        <v>1037</v>
      </c>
      <c r="B4993" s="4">
        <v>45291</v>
      </c>
      <c r="C4993" s="3" t="s">
        <v>1136</v>
      </c>
      <c r="D4993" s="3" t="s">
        <v>1533</v>
      </c>
      <c r="E4993" s="3" t="s">
        <v>1534</v>
      </c>
      <c r="F4993" s="3">
        <v>0</v>
      </c>
      <c r="G4993" s="3">
        <v>167246.17000000001</v>
      </c>
    </row>
    <row r="4994" spans="1:7" x14ac:dyDescent="0.2">
      <c r="A4994" s="3" t="s">
        <v>1037</v>
      </c>
      <c r="B4994" s="4">
        <v>45291</v>
      </c>
      <c r="C4994" s="3" t="s">
        <v>1136</v>
      </c>
      <c r="D4994" s="3" t="s">
        <v>1535</v>
      </c>
      <c r="E4994" s="3" t="s">
        <v>1536</v>
      </c>
      <c r="F4994" s="3">
        <v>0</v>
      </c>
      <c r="G4994" s="3">
        <v>72942.48</v>
      </c>
    </row>
    <row r="4995" spans="1:7" x14ac:dyDescent="0.2">
      <c r="A4995" s="3" t="s">
        <v>1037</v>
      </c>
      <c r="B4995" s="4">
        <v>45291</v>
      </c>
      <c r="C4995" s="3" t="s">
        <v>1136</v>
      </c>
      <c r="D4995" s="3" t="s">
        <v>1537</v>
      </c>
      <c r="E4995" s="3" t="s">
        <v>1538</v>
      </c>
      <c r="F4995" s="3">
        <v>0</v>
      </c>
      <c r="G4995" s="3">
        <v>44124.67</v>
      </c>
    </row>
    <row r="4996" spans="1:7" x14ac:dyDescent="0.2">
      <c r="A4996" s="3" t="s">
        <v>1037</v>
      </c>
      <c r="B4996" s="4">
        <v>45291</v>
      </c>
      <c r="C4996" s="3" t="s">
        <v>1136</v>
      </c>
      <c r="D4996" s="3" t="s">
        <v>1576</v>
      </c>
      <c r="E4996" s="3" t="s">
        <v>1577</v>
      </c>
      <c r="F4996" s="3">
        <v>0</v>
      </c>
      <c r="G4996" s="3">
        <v>11678.33</v>
      </c>
    </row>
    <row r="4997" spans="1:7" x14ac:dyDescent="0.2">
      <c r="A4997" s="3" t="s">
        <v>1042</v>
      </c>
      <c r="B4997" s="4">
        <v>45291</v>
      </c>
      <c r="C4997" s="3" t="s">
        <v>1136</v>
      </c>
      <c r="D4997" s="3" t="s">
        <v>1576</v>
      </c>
      <c r="E4997" s="3" t="s">
        <v>1577</v>
      </c>
      <c r="F4997" s="3">
        <v>0</v>
      </c>
      <c r="G4997" s="3">
        <v>1607.78</v>
      </c>
    </row>
    <row r="4998" spans="1:7" x14ac:dyDescent="0.2">
      <c r="A4998" s="3" t="s">
        <v>1037</v>
      </c>
      <c r="B4998" s="4">
        <v>45291</v>
      </c>
      <c r="C4998" s="3" t="s">
        <v>1136</v>
      </c>
      <c r="D4998" s="3" t="s">
        <v>1595</v>
      </c>
      <c r="E4998" s="3" t="s">
        <v>1596</v>
      </c>
      <c r="F4998" s="3">
        <v>0</v>
      </c>
      <c r="G4998" s="3">
        <v>1252.24</v>
      </c>
    </row>
    <row r="4999" spans="1:7" x14ac:dyDescent="0.2">
      <c r="A4999" s="3" t="s">
        <v>1042</v>
      </c>
      <c r="B4999" s="4">
        <v>45291</v>
      </c>
      <c r="C4999" s="3" t="s">
        <v>1136</v>
      </c>
      <c r="D4999" s="3" t="s">
        <v>1595</v>
      </c>
      <c r="E4999" s="3" t="s">
        <v>1596</v>
      </c>
      <c r="F4999" s="3">
        <v>0</v>
      </c>
      <c r="G4999" s="3">
        <v>1507.16</v>
      </c>
    </row>
    <row r="5000" spans="1:7" x14ac:dyDescent="0.2">
      <c r="A5000" s="3" t="s">
        <v>1037</v>
      </c>
      <c r="B5000" s="4">
        <v>45291</v>
      </c>
      <c r="C5000" s="3" t="s">
        <v>1136</v>
      </c>
      <c r="D5000" s="3" t="s">
        <v>1661</v>
      </c>
      <c r="E5000" s="3" t="s">
        <v>1662</v>
      </c>
      <c r="F5000" s="3">
        <v>0</v>
      </c>
      <c r="G5000" s="3">
        <v>5515.07</v>
      </c>
    </row>
    <row r="5001" spans="1:7" x14ac:dyDescent="0.2">
      <c r="A5001" s="3" t="s">
        <v>1042</v>
      </c>
      <c r="B5001" s="4">
        <v>45291</v>
      </c>
      <c r="C5001" s="3" t="s">
        <v>1136</v>
      </c>
      <c r="D5001" s="3" t="s">
        <v>1661</v>
      </c>
      <c r="E5001" s="3" t="s">
        <v>1662</v>
      </c>
      <c r="F5001" s="3">
        <v>2034.25</v>
      </c>
      <c r="G5001" s="3">
        <v>33113.040000000001</v>
      </c>
    </row>
    <row r="5002" spans="1:7" x14ac:dyDescent="0.2">
      <c r="A5002" s="3" t="s">
        <v>1037</v>
      </c>
      <c r="B5002" s="4">
        <v>45291</v>
      </c>
      <c r="C5002" s="3" t="s">
        <v>1136</v>
      </c>
      <c r="D5002" s="3" t="s">
        <v>1663</v>
      </c>
      <c r="E5002" s="3" t="s">
        <v>1664</v>
      </c>
      <c r="F5002" s="3">
        <v>0</v>
      </c>
      <c r="G5002" s="3">
        <v>591.78</v>
      </c>
    </row>
    <row r="5003" spans="1:7" x14ac:dyDescent="0.2">
      <c r="A5003" s="3" t="s">
        <v>1042</v>
      </c>
      <c r="B5003" s="4">
        <v>45291</v>
      </c>
      <c r="C5003" s="3" t="s">
        <v>1136</v>
      </c>
      <c r="D5003" s="3" t="s">
        <v>1663</v>
      </c>
      <c r="E5003" s="3" t="s">
        <v>1664</v>
      </c>
      <c r="F5003" s="3">
        <v>6322.22</v>
      </c>
      <c r="G5003" s="3">
        <v>69137.8</v>
      </c>
    </row>
    <row r="5004" spans="1:7" x14ac:dyDescent="0.2">
      <c r="A5004" s="3" t="s">
        <v>1042</v>
      </c>
      <c r="B5004" s="4">
        <v>45291</v>
      </c>
      <c r="C5004" s="3" t="s">
        <v>1136</v>
      </c>
      <c r="D5004" s="3" t="s">
        <v>1618</v>
      </c>
      <c r="E5004" s="3" t="s">
        <v>1619</v>
      </c>
      <c r="F5004" s="3">
        <v>0</v>
      </c>
      <c r="G5004" s="3">
        <v>2537.9</v>
      </c>
    </row>
    <row r="5005" spans="1:7" x14ac:dyDescent="0.2">
      <c r="A5005" s="3" t="s">
        <v>1042</v>
      </c>
      <c r="B5005" s="4">
        <v>45291</v>
      </c>
      <c r="C5005" s="3" t="s">
        <v>1136</v>
      </c>
      <c r="D5005" s="3" t="s">
        <v>1678</v>
      </c>
      <c r="E5005" s="3" t="s">
        <v>1679</v>
      </c>
      <c r="F5005" s="3">
        <v>0</v>
      </c>
      <c r="G5005" s="3">
        <v>5709.59</v>
      </c>
    </row>
    <row r="5006" spans="1:7" x14ac:dyDescent="0.2">
      <c r="A5006" s="3" t="s">
        <v>1042</v>
      </c>
      <c r="B5006" s="4">
        <v>45291</v>
      </c>
      <c r="C5006" s="3" t="s">
        <v>1136</v>
      </c>
      <c r="D5006" s="3" t="s">
        <v>1680</v>
      </c>
      <c r="E5006" s="3" t="s">
        <v>1681</v>
      </c>
      <c r="F5006" s="3">
        <v>0</v>
      </c>
      <c r="G5006" s="3">
        <v>19334.38</v>
      </c>
    </row>
    <row r="5007" spans="1:7" x14ac:dyDescent="0.2">
      <c r="A5007" s="3" t="s">
        <v>1042</v>
      </c>
      <c r="B5007" s="4">
        <v>45291</v>
      </c>
      <c r="C5007" s="3" t="s">
        <v>1136</v>
      </c>
      <c r="D5007" s="3" t="s">
        <v>1687</v>
      </c>
      <c r="E5007" s="3" t="s">
        <v>1688</v>
      </c>
      <c r="F5007" s="3">
        <v>0</v>
      </c>
      <c r="G5007" s="3">
        <v>9131.51</v>
      </c>
    </row>
    <row r="5008" spans="1:7" x14ac:dyDescent="0.2">
      <c r="A5008" s="3" t="s">
        <v>1037</v>
      </c>
      <c r="B5008" s="4">
        <v>45291</v>
      </c>
      <c r="C5008" s="3" t="s">
        <v>1136</v>
      </c>
      <c r="D5008" s="3" t="s">
        <v>1539</v>
      </c>
      <c r="E5008" s="3" t="s">
        <v>1540</v>
      </c>
      <c r="F5008" s="3">
        <v>0</v>
      </c>
      <c r="G5008" s="3">
        <v>400367.2</v>
      </c>
    </row>
    <row r="5009" spans="1:7" x14ac:dyDescent="0.2">
      <c r="A5009" s="3" t="s">
        <v>1042</v>
      </c>
      <c r="B5009" s="4">
        <v>45291</v>
      </c>
      <c r="C5009" s="3" t="s">
        <v>1136</v>
      </c>
      <c r="D5009" s="3" t="s">
        <v>1539</v>
      </c>
      <c r="E5009" s="3" t="s">
        <v>1540</v>
      </c>
      <c r="F5009" s="3">
        <v>0</v>
      </c>
      <c r="G5009" s="3">
        <v>605212.30000000005</v>
      </c>
    </row>
    <row r="5010" spans="1:7" x14ac:dyDescent="0.2">
      <c r="A5010" s="3" t="s">
        <v>1037</v>
      </c>
      <c r="B5010" s="4">
        <v>45291</v>
      </c>
      <c r="C5010" s="3" t="s">
        <v>1136</v>
      </c>
      <c r="D5010" s="3" t="s">
        <v>1541</v>
      </c>
      <c r="E5010" s="3" t="s">
        <v>1542</v>
      </c>
      <c r="F5010" s="3">
        <v>0</v>
      </c>
      <c r="G5010" s="3">
        <v>333349.31</v>
      </c>
    </row>
    <row r="5011" spans="1:7" x14ac:dyDescent="0.2">
      <c r="A5011" s="3" t="s">
        <v>1037</v>
      </c>
      <c r="B5011" s="4">
        <v>45291</v>
      </c>
      <c r="C5011" s="3" t="s">
        <v>1136</v>
      </c>
      <c r="D5011" s="3" t="s">
        <v>1597</v>
      </c>
      <c r="E5011" s="3" t="s">
        <v>1598</v>
      </c>
      <c r="F5011" s="3">
        <v>0</v>
      </c>
      <c r="G5011" s="3">
        <v>47473.98</v>
      </c>
    </row>
    <row r="5012" spans="1:7" x14ac:dyDescent="0.2">
      <c r="A5012" s="3" t="s">
        <v>1042</v>
      </c>
      <c r="B5012" s="4">
        <v>45291</v>
      </c>
      <c r="C5012" s="3" t="s">
        <v>1136</v>
      </c>
      <c r="D5012" s="3" t="s">
        <v>1597</v>
      </c>
      <c r="E5012" s="3" t="s">
        <v>1598</v>
      </c>
      <c r="F5012" s="3">
        <v>92712.320000000007</v>
      </c>
      <c r="G5012" s="3">
        <v>221027.94</v>
      </c>
    </row>
    <row r="5013" spans="1:7" x14ac:dyDescent="0.2">
      <c r="A5013" s="3" t="s">
        <v>1037</v>
      </c>
      <c r="B5013" s="4">
        <v>45291</v>
      </c>
      <c r="C5013" s="3" t="s">
        <v>1136</v>
      </c>
      <c r="D5013" s="3" t="s">
        <v>1543</v>
      </c>
      <c r="E5013" s="3" t="s">
        <v>1544</v>
      </c>
      <c r="F5013" s="3">
        <v>0</v>
      </c>
      <c r="G5013" s="3">
        <v>3197167.68</v>
      </c>
    </row>
    <row r="5014" spans="1:7" x14ac:dyDescent="0.2">
      <c r="A5014" s="3" t="s">
        <v>1042</v>
      </c>
      <c r="B5014" s="4">
        <v>45291</v>
      </c>
      <c r="C5014" s="3" t="s">
        <v>1136</v>
      </c>
      <c r="D5014" s="3" t="s">
        <v>1543</v>
      </c>
      <c r="E5014" s="3" t="s">
        <v>1544</v>
      </c>
      <c r="F5014" s="3">
        <v>105583.63</v>
      </c>
      <c r="G5014" s="3">
        <v>1738149.71</v>
      </c>
    </row>
    <row r="5015" spans="1:7" x14ac:dyDescent="0.2">
      <c r="A5015" s="3" t="s">
        <v>1040</v>
      </c>
      <c r="B5015" s="4">
        <v>45291</v>
      </c>
      <c r="C5015" s="3" t="s">
        <v>1136</v>
      </c>
      <c r="D5015" s="3" t="s">
        <v>1639</v>
      </c>
      <c r="E5015" s="3" t="s">
        <v>1087</v>
      </c>
      <c r="F5015" s="3">
        <v>0</v>
      </c>
      <c r="G5015" s="3">
        <v>5202.88</v>
      </c>
    </row>
    <row r="5016" spans="1:7" x14ac:dyDescent="0.2">
      <c r="A5016" s="3" t="s">
        <v>1042</v>
      </c>
      <c r="B5016" s="4">
        <v>45291</v>
      </c>
      <c r="C5016" s="3" t="s">
        <v>1136</v>
      </c>
      <c r="D5016" s="3" t="s">
        <v>1714</v>
      </c>
      <c r="E5016" s="3" t="s">
        <v>1102</v>
      </c>
      <c r="F5016" s="3">
        <v>66011.509999999995</v>
      </c>
      <c r="G5016" s="3">
        <v>66011.509999999995</v>
      </c>
    </row>
    <row r="5017" spans="1:7" x14ac:dyDescent="0.2">
      <c r="A5017" s="3" t="s">
        <v>1042</v>
      </c>
      <c r="B5017" s="4">
        <v>45291</v>
      </c>
      <c r="C5017" s="3" t="s">
        <v>1136</v>
      </c>
      <c r="D5017" s="3" t="s">
        <v>1689</v>
      </c>
      <c r="E5017" s="3" t="s">
        <v>1120</v>
      </c>
      <c r="F5017" s="3">
        <v>-92227.34</v>
      </c>
      <c r="G5017" s="3">
        <v>3087.1</v>
      </c>
    </row>
    <row r="5018" spans="1:7" x14ac:dyDescent="0.2">
      <c r="A5018" s="3" t="s">
        <v>1037</v>
      </c>
      <c r="B5018" s="4">
        <v>45291</v>
      </c>
      <c r="C5018" s="3" t="s">
        <v>1136</v>
      </c>
      <c r="D5018" s="3" t="s">
        <v>1652</v>
      </c>
      <c r="E5018" s="3" t="s">
        <v>1070</v>
      </c>
      <c r="F5018" s="3">
        <v>0</v>
      </c>
      <c r="G5018" s="3">
        <v>76865.83</v>
      </c>
    </row>
    <row r="5019" spans="1:7" x14ac:dyDescent="0.2">
      <c r="A5019" s="3" t="s">
        <v>1037</v>
      </c>
      <c r="B5019" s="4">
        <v>45291</v>
      </c>
      <c r="C5019" s="3" t="s">
        <v>1136</v>
      </c>
      <c r="D5019" s="3" t="s">
        <v>1690</v>
      </c>
      <c r="E5019" s="3" t="s">
        <v>1084</v>
      </c>
      <c r="F5019" s="3">
        <v>5105.18</v>
      </c>
      <c r="G5019" s="3">
        <v>24780.75</v>
      </c>
    </row>
    <row r="5020" spans="1:7" x14ac:dyDescent="0.2">
      <c r="A5020" s="3" t="s">
        <v>1042</v>
      </c>
      <c r="B5020" s="4">
        <v>45291</v>
      </c>
      <c r="C5020" s="3" t="s">
        <v>1136</v>
      </c>
      <c r="D5020" s="3" t="s">
        <v>1715</v>
      </c>
      <c r="E5020" s="3" t="s">
        <v>1101</v>
      </c>
      <c r="F5020" s="3">
        <v>11879.1</v>
      </c>
      <c r="G5020" s="3">
        <v>11879.1</v>
      </c>
    </row>
    <row r="5021" spans="1:7" x14ac:dyDescent="0.2">
      <c r="A5021" s="3" t="s">
        <v>1042</v>
      </c>
      <c r="B5021" s="4">
        <v>45291</v>
      </c>
      <c r="C5021" s="3" t="s">
        <v>1136</v>
      </c>
      <c r="D5021" s="3" t="s">
        <v>1517</v>
      </c>
      <c r="E5021" s="3" t="s">
        <v>1122</v>
      </c>
      <c r="F5021" s="3">
        <v>0</v>
      </c>
      <c r="G5021" s="3">
        <v>400000</v>
      </c>
    </row>
    <row r="5022" spans="1:7" x14ac:dyDescent="0.2">
      <c r="A5022" s="3" t="s">
        <v>1037</v>
      </c>
      <c r="B5022" s="4">
        <v>45291</v>
      </c>
      <c r="C5022" s="3" t="s">
        <v>1136</v>
      </c>
      <c r="D5022" s="3" t="s">
        <v>1221</v>
      </c>
      <c r="E5022" s="3" t="s">
        <v>1071</v>
      </c>
      <c r="F5022" s="3">
        <v>11793.8</v>
      </c>
      <c r="G5022" s="3">
        <v>121463.92</v>
      </c>
    </row>
    <row r="5023" spans="1:7" x14ac:dyDescent="0.2">
      <c r="A5023" s="3" t="s">
        <v>1040</v>
      </c>
      <c r="B5023" s="4">
        <v>45291</v>
      </c>
      <c r="C5023" s="3" t="s">
        <v>1136</v>
      </c>
      <c r="D5023" s="3" t="s">
        <v>1640</v>
      </c>
      <c r="E5023" s="3" t="s">
        <v>1065</v>
      </c>
      <c r="F5023" s="3">
        <v>0</v>
      </c>
      <c r="G5023" s="3">
        <v>362</v>
      </c>
    </row>
    <row r="5024" spans="1:7" x14ac:dyDescent="0.2">
      <c r="A5024" s="3" t="s">
        <v>1037</v>
      </c>
      <c r="B5024" s="4">
        <v>45291</v>
      </c>
      <c r="C5024" s="3" t="s">
        <v>1136</v>
      </c>
      <c r="D5024" s="3" t="s">
        <v>1640</v>
      </c>
      <c r="E5024" s="3" t="s">
        <v>1065</v>
      </c>
      <c r="F5024" s="3">
        <v>0</v>
      </c>
      <c r="G5024" s="3">
        <v>20</v>
      </c>
    </row>
    <row r="5025" spans="1:7" x14ac:dyDescent="0.2">
      <c r="A5025" s="3" t="s">
        <v>1040</v>
      </c>
      <c r="B5025" s="4">
        <v>45291</v>
      </c>
      <c r="C5025" s="3" t="s">
        <v>1136</v>
      </c>
      <c r="D5025" s="3" t="s">
        <v>1325</v>
      </c>
      <c r="E5025" s="3" t="s">
        <v>1125</v>
      </c>
      <c r="F5025" s="3">
        <v>3281.84</v>
      </c>
      <c r="G5025" s="3">
        <v>39032.15</v>
      </c>
    </row>
    <row r="5026" spans="1:7" x14ac:dyDescent="0.2">
      <c r="A5026" s="3" t="s">
        <v>1040</v>
      </c>
      <c r="B5026" s="4">
        <v>45291</v>
      </c>
      <c r="C5026" s="3" t="s">
        <v>1136</v>
      </c>
      <c r="D5026" s="3" t="s">
        <v>1326</v>
      </c>
      <c r="E5026" s="3" t="s">
        <v>1090</v>
      </c>
      <c r="F5026" s="3">
        <v>0</v>
      </c>
      <c r="G5026" s="3">
        <v>3668.3</v>
      </c>
    </row>
    <row r="5027" spans="1:7" x14ac:dyDescent="0.2">
      <c r="A5027" s="3" t="s">
        <v>1040</v>
      </c>
      <c r="B5027" s="4">
        <v>45291</v>
      </c>
      <c r="C5027" s="3" t="s">
        <v>1136</v>
      </c>
      <c r="D5027" s="3" t="s">
        <v>1327</v>
      </c>
      <c r="E5027" s="3" t="s">
        <v>1054</v>
      </c>
      <c r="F5027" s="3">
        <v>0</v>
      </c>
      <c r="G5027" s="3">
        <v>1069</v>
      </c>
    </row>
    <row r="5028" spans="1:7" x14ac:dyDescent="0.2">
      <c r="A5028" s="3" t="s">
        <v>1040</v>
      </c>
      <c r="B5028" s="4">
        <v>45291</v>
      </c>
      <c r="C5028" s="3" t="s">
        <v>1136</v>
      </c>
      <c r="D5028" s="3" t="s">
        <v>1169</v>
      </c>
      <c r="E5028" s="3" t="s">
        <v>1080</v>
      </c>
      <c r="F5028" s="3">
        <v>4891.29</v>
      </c>
      <c r="G5028" s="3">
        <v>38516.39</v>
      </c>
    </row>
    <row r="5029" spans="1:7" x14ac:dyDescent="0.2">
      <c r="A5029" s="3" t="s">
        <v>1040</v>
      </c>
      <c r="B5029" s="4">
        <v>45291</v>
      </c>
      <c r="C5029" s="3" t="s">
        <v>1136</v>
      </c>
      <c r="D5029" s="3" t="s">
        <v>1328</v>
      </c>
      <c r="E5029" s="3" t="s">
        <v>1066</v>
      </c>
      <c r="F5029" s="3">
        <v>2401.59</v>
      </c>
      <c r="G5029" s="3">
        <v>21456.21</v>
      </c>
    </row>
    <row r="5030" spans="1:7" x14ac:dyDescent="0.2">
      <c r="A5030" s="3" t="s">
        <v>1040</v>
      </c>
      <c r="B5030" s="4">
        <v>45291</v>
      </c>
      <c r="C5030" s="3" t="s">
        <v>1136</v>
      </c>
      <c r="D5030" s="3" t="s">
        <v>1329</v>
      </c>
      <c r="E5030" s="3" t="s">
        <v>1089</v>
      </c>
      <c r="F5030" s="3">
        <v>31820</v>
      </c>
      <c r="G5030" s="3">
        <v>300440</v>
      </c>
    </row>
    <row r="5031" spans="1:7" x14ac:dyDescent="0.2">
      <c r="A5031" s="3" t="s">
        <v>1040</v>
      </c>
      <c r="B5031" s="4">
        <v>45291</v>
      </c>
      <c r="C5031" s="3" t="s">
        <v>1136</v>
      </c>
      <c r="D5031" s="3" t="s">
        <v>1199</v>
      </c>
      <c r="E5031" s="3" t="s">
        <v>1051</v>
      </c>
      <c r="F5031" s="3">
        <v>9027.4699999999993</v>
      </c>
      <c r="G5031" s="3">
        <v>19085.759999999998</v>
      </c>
    </row>
    <row r="5032" spans="1:7" x14ac:dyDescent="0.2">
      <c r="A5032" s="3" t="s">
        <v>1037</v>
      </c>
      <c r="B5032" s="4">
        <v>45291</v>
      </c>
      <c r="C5032" s="3" t="s">
        <v>1136</v>
      </c>
      <c r="D5032" s="3" t="s">
        <v>1199</v>
      </c>
      <c r="E5032" s="3" t="s">
        <v>1038</v>
      </c>
      <c r="F5032" s="3">
        <v>0</v>
      </c>
      <c r="G5032" s="3">
        <v>211633.66</v>
      </c>
    </row>
    <row r="5033" spans="1:7" x14ac:dyDescent="0.2">
      <c r="A5033" s="3" t="s">
        <v>1040</v>
      </c>
      <c r="B5033" s="4">
        <v>45291</v>
      </c>
      <c r="C5033" s="3" t="s">
        <v>1136</v>
      </c>
      <c r="D5033" s="3" t="s">
        <v>1222</v>
      </c>
      <c r="E5033" s="3" t="s">
        <v>1043</v>
      </c>
      <c r="F5033" s="3">
        <v>0</v>
      </c>
      <c r="G5033" s="3">
        <v>16125.02</v>
      </c>
    </row>
    <row r="5034" spans="1:7" x14ac:dyDescent="0.2">
      <c r="A5034" s="3" t="s">
        <v>1037</v>
      </c>
      <c r="B5034" s="4">
        <v>45291</v>
      </c>
      <c r="C5034" s="3" t="s">
        <v>1136</v>
      </c>
      <c r="D5034" s="3" t="s">
        <v>1222</v>
      </c>
      <c r="E5034" s="3" t="s">
        <v>1043</v>
      </c>
      <c r="F5034" s="3">
        <v>0</v>
      </c>
      <c r="G5034" s="3">
        <v>34547.279999999999</v>
      </c>
    </row>
    <row r="5035" spans="1:7" x14ac:dyDescent="0.2">
      <c r="A5035" s="3" t="s">
        <v>1042</v>
      </c>
      <c r="B5035" s="4">
        <v>45291</v>
      </c>
      <c r="C5035" s="3" t="s">
        <v>1136</v>
      </c>
      <c r="D5035" s="3" t="s">
        <v>1222</v>
      </c>
      <c r="E5035" s="3" t="s">
        <v>1043</v>
      </c>
      <c r="F5035" s="3">
        <v>0</v>
      </c>
      <c r="G5035" s="3">
        <v>15563.49</v>
      </c>
    </row>
    <row r="5036" spans="1:7" x14ac:dyDescent="0.2">
      <c r="A5036" s="3" t="s">
        <v>1040</v>
      </c>
      <c r="B5036" s="4">
        <v>45291</v>
      </c>
      <c r="C5036" s="3" t="s">
        <v>1136</v>
      </c>
      <c r="D5036" s="3" t="s">
        <v>1330</v>
      </c>
      <c r="E5036" s="3" t="s">
        <v>1091</v>
      </c>
      <c r="F5036" s="3">
        <v>463088.48</v>
      </c>
      <c r="G5036" s="3">
        <v>3795507.61</v>
      </c>
    </row>
    <row r="5037" spans="1:7" x14ac:dyDescent="0.2">
      <c r="A5037" s="3" t="s">
        <v>1040</v>
      </c>
      <c r="B5037" s="4">
        <v>45291</v>
      </c>
      <c r="C5037" s="3" t="s">
        <v>1136</v>
      </c>
      <c r="D5037" s="3" t="s">
        <v>1333</v>
      </c>
      <c r="E5037" s="3" t="s">
        <v>1058</v>
      </c>
      <c r="F5037" s="3">
        <v>0</v>
      </c>
      <c r="G5037" s="3">
        <v>5192.13</v>
      </c>
    </row>
    <row r="5038" spans="1:7" x14ac:dyDescent="0.2">
      <c r="A5038" s="3" t="s">
        <v>1040</v>
      </c>
      <c r="B5038" s="4">
        <v>45291</v>
      </c>
      <c r="C5038" s="3" t="s">
        <v>1136</v>
      </c>
      <c r="D5038" s="3" t="s">
        <v>1479</v>
      </c>
      <c r="E5038" s="3" t="s">
        <v>1072</v>
      </c>
      <c r="F5038" s="3">
        <v>191.17</v>
      </c>
      <c r="G5038" s="3">
        <v>1814.82</v>
      </c>
    </row>
    <row r="5039" spans="1:7" x14ac:dyDescent="0.2">
      <c r="A5039" s="3" t="s">
        <v>1037</v>
      </c>
      <c r="B5039" s="4">
        <v>45291</v>
      </c>
      <c r="C5039" s="3" t="s">
        <v>1136</v>
      </c>
      <c r="D5039" s="3" t="s">
        <v>1334</v>
      </c>
      <c r="E5039" s="3" t="s">
        <v>1072</v>
      </c>
      <c r="F5039" s="3">
        <v>0</v>
      </c>
      <c r="G5039" s="3">
        <v>7198.71</v>
      </c>
    </row>
    <row r="5040" spans="1:7" x14ac:dyDescent="0.2">
      <c r="A5040" s="3" t="s">
        <v>1040</v>
      </c>
      <c r="B5040" s="4">
        <v>45291</v>
      </c>
      <c r="C5040" s="3" t="s">
        <v>1136</v>
      </c>
      <c r="D5040" s="3" t="s">
        <v>1334</v>
      </c>
      <c r="E5040" s="3" t="s">
        <v>1112</v>
      </c>
      <c r="F5040" s="3">
        <v>0</v>
      </c>
      <c r="G5040" s="3">
        <v>31010.74</v>
      </c>
    </row>
    <row r="5041" spans="1:7" x14ac:dyDescent="0.2">
      <c r="A5041" s="3" t="s">
        <v>1037</v>
      </c>
      <c r="B5041" s="4">
        <v>45291</v>
      </c>
      <c r="C5041" s="3" t="s">
        <v>1136</v>
      </c>
      <c r="D5041" s="3" t="s">
        <v>1181</v>
      </c>
      <c r="E5041" s="3" t="s">
        <v>1118</v>
      </c>
      <c r="F5041" s="3">
        <v>1119.77</v>
      </c>
      <c r="G5041" s="3">
        <v>4301.75</v>
      </c>
    </row>
    <row r="5042" spans="1:7" x14ac:dyDescent="0.2">
      <c r="A5042" s="3" t="s">
        <v>1040</v>
      </c>
      <c r="B5042" s="4">
        <v>45291</v>
      </c>
      <c r="C5042" s="3" t="s">
        <v>1136</v>
      </c>
      <c r="D5042" s="3" t="s">
        <v>1335</v>
      </c>
      <c r="E5042" s="3" t="s">
        <v>1115</v>
      </c>
      <c r="F5042" s="3">
        <v>0</v>
      </c>
      <c r="G5042" s="3">
        <v>3452.7</v>
      </c>
    </row>
    <row r="5043" spans="1:7" x14ac:dyDescent="0.2">
      <c r="A5043" s="3" t="s">
        <v>1040</v>
      </c>
      <c r="B5043" s="4">
        <v>45291</v>
      </c>
      <c r="C5043" s="3" t="s">
        <v>1136</v>
      </c>
      <c r="D5043" s="3" t="s">
        <v>1336</v>
      </c>
      <c r="E5043" s="3" t="s">
        <v>1092</v>
      </c>
      <c r="F5043" s="3">
        <v>1639.02</v>
      </c>
      <c r="G5043" s="3">
        <v>34472.559999999998</v>
      </c>
    </row>
    <row r="5044" spans="1:7" x14ac:dyDescent="0.2">
      <c r="A5044" s="3" t="s">
        <v>1040</v>
      </c>
      <c r="B5044" s="4">
        <v>45291</v>
      </c>
      <c r="C5044" s="3" t="s">
        <v>1136</v>
      </c>
      <c r="D5044" s="3" t="s">
        <v>1337</v>
      </c>
      <c r="E5044" s="3" t="s">
        <v>1067</v>
      </c>
      <c r="F5044" s="3">
        <v>0</v>
      </c>
      <c r="G5044" s="3">
        <v>13527.97</v>
      </c>
    </row>
    <row r="5045" spans="1:7" x14ac:dyDescent="0.2">
      <c r="A5045" s="3" t="s">
        <v>1040</v>
      </c>
      <c r="B5045" s="4">
        <v>45291</v>
      </c>
      <c r="C5045" s="3" t="s">
        <v>1136</v>
      </c>
      <c r="D5045" s="3" t="s">
        <v>1338</v>
      </c>
      <c r="E5045" s="3" t="s">
        <v>1097</v>
      </c>
      <c r="F5045" s="3">
        <v>747</v>
      </c>
      <c r="G5045" s="3">
        <v>7470</v>
      </c>
    </row>
    <row r="5046" spans="1:7" x14ac:dyDescent="0.2">
      <c r="A5046" s="3" t="s">
        <v>1040</v>
      </c>
      <c r="B5046" s="4">
        <v>45291</v>
      </c>
      <c r="C5046" s="3" t="s">
        <v>1136</v>
      </c>
      <c r="D5046" s="3" t="s">
        <v>1339</v>
      </c>
      <c r="E5046" s="3" t="s">
        <v>1061</v>
      </c>
      <c r="F5046" s="3">
        <v>0</v>
      </c>
      <c r="G5046" s="3">
        <v>10825.49</v>
      </c>
    </row>
    <row r="5047" spans="1:7" x14ac:dyDescent="0.2">
      <c r="A5047" s="3" t="s">
        <v>1040</v>
      </c>
      <c r="B5047" s="4">
        <v>45291</v>
      </c>
      <c r="C5047" s="3" t="s">
        <v>1136</v>
      </c>
      <c r="D5047" s="3" t="s">
        <v>1340</v>
      </c>
      <c r="E5047" s="3" t="s">
        <v>1126</v>
      </c>
      <c r="F5047" s="3">
        <v>600</v>
      </c>
      <c r="G5047" s="3">
        <v>6000</v>
      </c>
    </row>
    <row r="5048" spans="1:7" x14ac:dyDescent="0.2">
      <c r="A5048" s="3" t="s">
        <v>1040</v>
      </c>
      <c r="B5048" s="4">
        <v>45291</v>
      </c>
      <c r="C5048" s="3" t="s">
        <v>1136</v>
      </c>
      <c r="D5048" s="3" t="s">
        <v>1341</v>
      </c>
      <c r="E5048" s="3" t="s">
        <v>1060</v>
      </c>
      <c r="F5048" s="3">
        <v>1089</v>
      </c>
      <c r="G5048" s="3">
        <v>8885.41</v>
      </c>
    </row>
    <row r="5049" spans="1:7" x14ac:dyDescent="0.2">
      <c r="A5049" s="3" t="s">
        <v>1040</v>
      </c>
      <c r="B5049" s="4">
        <v>45291</v>
      </c>
      <c r="C5049" s="3" t="s">
        <v>1136</v>
      </c>
      <c r="D5049" s="3" t="s">
        <v>1705</v>
      </c>
      <c r="E5049" s="3" t="s">
        <v>1116</v>
      </c>
      <c r="F5049" s="3">
        <v>718.93</v>
      </c>
      <c r="G5049" s="3">
        <v>2156.79</v>
      </c>
    </row>
    <row r="5050" spans="1:7" x14ac:dyDescent="0.2">
      <c r="A5050" s="3" t="s">
        <v>1040</v>
      </c>
      <c r="B5050" s="4">
        <v>45291</v>
      </c>
      <c r="C5050" s="3" t="s">
        <v>1136</v>
      </c>
      <c r="D5050" s="3" t="s">
        <v>1682</v>
      </c>
      <c r="E5050" s="3" t="s">
        <v>1059</v>
      </c>
      <c r="F5050" s="3">
        <v>0</v>
      </c>
      <c r="G5050" s="3">
        <v>4498.72</v>
      </c>
    </row>
    <row r="5051" spans="1:7" x14ac:dyDescent="0.2">
      <c r="A5051" s="3" t="s">
        <v>1037</v>
      </c>
      <c r="B5051" s="4">
        <v>45291</v>
      </c>
      <c r="C5051" s="3" t="s">
        <v>1136</v>
      </c>
      <c r="D5051" s="3" t="s">
        <v>1200</v>
      </c>
      <c r="E5051" s="3" t="s">
        <v>1073</v>
      </c>
      <c r="F5051" s="3">
        <v>600</v>
      </c>
      <c r="G5051" s="3">
        <v>6000</v>
      </c>
    </row>
    <row r="5052" spans="1:7" x14ac:dyDescent="0.2">
      <c r="A5052" s="3" t="s">
        <v>1042</v>
      </c>
      <c r="B5052" s="4">
        <v>45291</v>
      </c>
      <c r="C5052" s="3" t="s">
        <v>1136</v>
      </c>
      <c r="D5052" s="3" t="s">
        <v>1200</v>
      </c>
      <c r="E5052" s="3" t="s">
        <v>1073</v>
      </c>
      <c r="F5052" s="3">
        <v>600</v>
      </c>
      <c r="G5052" s="3">
        <v>6000</v>
      </c>
    </row>
    <row r="5053" spans="1:7" x14ac:dyDescent="0.2">
      <c r="A5053" s="3" t="s">
        <v>1037</v>
      </c>
      <c r="B5053" s="4">
        <v>45291</v>
      </c>
      <c r="C5053" s="3" t="s">
        <v>1136</v>
      </c>
      <c r="D5053" s="3" t="s">
        <v>1230</v>
      </c>
      <c r="E5053" s="3" t="s">
        <v>1095</v>
      </c>
      <c r="F5053" s="3">
        <v>0</v>
      </c>
      <c r="G5053" s="3">
        <v>526.32000000000005</v>
      </c>
    </row>
    <row r="5054" spans="1:7" x14ac:dyDescent="0.2">
      <c r="A5054" s="3" t="s">
        <v>1040</v>
      </c>
      <c r="B5054" s="4">
        <v>45291</v>
      </c>
      <c r="C5054" s="3" t="s">
        <v>1136</v>
      </c>
      <c r="D5054" s="3" t="s">
        <v>1342</v>
      </c>
      <c r="E5054" s="3" t="s">
        <v>1076</v>
      </c>
      <c r="F5054" s="3">
        <v>0</v>
      </c>
      <c r="G5054" s="3">
        <v>4000</v>
      </c>
    </row>
    <row r="5055" spans="1:7" x14ac:dyDescent="0.2">
      <c r="A5055" s="3" t="s">
        <v>1040</v>
      </c>
      <c r="B5055" s="4">
        <v>45291</v>
      </c>
      <c r="C5055" s="3" t="s">
        <v>1136</v>
      </c>
      <c r="D5055" s="3" t="s">
        <v>1343</v>
      </c>
      <c r="E5055" s="3" t="s">
        <v>1068</v>
      </c>
      <c r="F5055" s="3">
        <v>0</v>
      </c>
      <c r="G5055" s="3">
        <v>11566.33</v>
      </c>
    </row>
    <row r="5056" spans="1:7" x14ac:dyDescent="0.2">
      <c r="A5056" s="3" t="s">
        <v>1040</v>
      </c>
      <c r="B5056" s="4">
        <v>45291</v>
      </c>
      <c r="C5056" s="3" t="s">
        <v>1136</v>
      </c>
      <c r="D5056" s="3" t="s">
        <v>1346</v>
      </c>
      <c r="E5056" s="3" t="s">
        <v>1111</v>
      </c>
      <c r="F5056" s="3">
        <v>101779.19</v>
      </c>
      <c r="G5056" s="3">
        <v>848311.76</v>
      </c>
    </row>
    <row r="5057" spans="1:7" x14ac:dyDescent="0.2">
      <c r="A5057" s="3" t="s">
        <v>1040</v>
      </c>
      <c r="B5057" s="4">
        <v>45291</v>
      </c>
      <c r="C5057" s="3" t="s">
        <v>1136</v>
      </c>
      <c r="D5057" s="3" t="s">
        <v>1347</v>
      </c>
      <c r="E5057" s="3" t="s">
        <v>1075</v>
      </c>
      <c r="F5057" s="3">
        <v>5533.95</v>
      </c>
      <c r="G5057" s="3">
        <v>45231.14</v>
      </c>
    </row>
    <row r="5058" spans="1:7" x14ac:dyDescent="0.2">
      <c r="A5058" s="3" t="s">
        <v>1040</v>
      </c>
      <c r="B5058" s="4">
        <v>45291</v>
      </c>
      <c r="C5058" s="3" t="s">
        <v>1136</v>
      </c>
      <c r="D5058" s="3" t="s">
        <v>1348</v>
      </c>
      <c r="E5058" s="3" t="s">
        <v>1093</v>
      </c>
      <c r="F5058" s="3">
        <v>3179.47</v>
      </c>
      <c r="G5058" s="3">
        <v>25003.15</v>
      </c>
    </row>
    <row r="5059" spans="1:7" x14ac:dyDescent="0.2">
      <c r="A5059" s="3" t="s">
        <v>1040</v>
      </c>
      <c r="B5059" s="4">
        <v>45291</v>
      </c>
      <c r="C5059" s="3" t="s">
        <v>1136</v>
      </c>
      <c r="D5059" s="3" t="s">
        <v>1349</v>
      </c>
      <c r="E5059" s="3" t="s">
        <v>1098</v>
      </c>
      <c r="F5059" s="3">
        <v>3179.47</v>
      </c>
      <c r="G5059" s="3">
        <v>25003.15</v>
      </c>
    </row>
    <row r="5060" spans="1:7" x14ac:dyDescent="0.2">
      <c r="A5060" s="3" t="s">
        <v>1040</v>
      </c>
      <c r="B5060" s="4">
        <v>45291</v>
      </c>
      <c r="C5060" s="3" t="s">
        <v>1136</v>
      </c>
      <c r="D5060" s="3" t="s">
        <v>1426</v>
      </c>
      <c r="E5060" s="3" t="s">
        <v>1081</v>
      </c>
      <c r="F5060" s="3">
        <v>0</v>
      </c>
      <c r="G5060" s="3">
        <v>15075.35</v>
      </c>
    </row>
    <row r="5061" spans="1:7" x14ac:dyDescent="0.2">
      <c r="A5061" s="3" t="s">
        <v>1040</v>
      </c>
      <c r="B5061" s="4">
        <v>45291</v>
      </c>
      <c r="C5061" s="3" t="s">
        <v>1136</v>
      </c>
      <c r="D5061" s="3" t="s">
        <v>1427</v>
      </c>
      <c r="E5061" s="3" t="s">
        <v>1107</v>
      </c>
      <c r="F5061" s="3">
        <v>0</v>
      </c>
      <c r="G5061" s="3">
        <v>4562.1000000000004</v>
      </c>
    </row>
    <row r="5062" spans="1:7" x14ac:dyDescent="0.2">
      <c r="A5062" s="3" t="s">
        <v>1037</v>
      </c>
      <c r="B5062" s="4">
        <v>45291</v>
      </c>
      <c r="C5062" s="3" t="s">
        <v>1140</v>
      </c>
      <c r="D5062" s="3" t="s">
        <v>1141</v>
      </c>
      <c r="E5062" s="3" t="s">
        <v>1142</v>
      </c>
      <c r="F5062" s="3">
        <v>0</v>
      </c>
      <c r="G5062" s="3">
        <v>-100</v>
      </c>
    </row>
    <row r="5063" spans="1:7" x14ac:dyDescent="0.2">
      <c r="A5063" s="3" t="s">
        <v>1040</v>
      </c>
      <c r="B5063" s="4">
        <v>45291</v>
      </c>
      <c r="C5063" s="3" t="s">
        <v>1140</v>
      </c>
      <c r="D5063" s="3" t="s">
        <v>1350</v>
      </c>
      <c r="E5063" s="3" t="s">
        <v>1351</v>
      </c>
      <c r="F5063" s="3">
        <v>0</v>
      </c>
      <c r="G5063" s="3">
        <v>-120</v>
      </c>
    </row>
    <row r="5064" spans="1:7" x14ac:dyDescent="0.2">
      <c r="A5064" s="3" t="s">
        <v>1040</v>
      </c>
      <c r="B5064" s="4">
        <v>45291</v>
      </c>
      <c r="C5064" s="3" t="s">
        <v>1140</v>
      </c>
      <c r="D5064" s="3" t="s">
        <v>1352</v>
      </c>
      <c r="E5064" s="3" t="s">
        <v>1353</v>
      </c>
      <c r="F5064" s="3">
        <v>0</v>
      </c>
      <c r="G5064" s="3">
        <v>-296075.58</v>
      </c>
    </row>
    <row r="5065" spans="1:7" x14ac:dyDescent="0.2">
      <c r="A5065" s="3" t="s">
        <v>1037</v>
      </c>
      <c r="B5065" s="4">
        <v>45291</v>
      </c>
      <c r="C5065" s="3" t="s">
        <v>1140</v>
      </c>
      <c r="D5065" s="3" t="s">
        <v>1352</v>
      </c>
      <c r="E5065" s="3" t="s">
        <v>1353</v>
      </c>
      <c r="F5065" s="3">
        <v>0</v>
      </c>
      <c r="G5065" s="3">
        <v>-17843179.579999998</v>
      </c>
    </row>
    <row r="5066" spans="1:7" x14ac:dyDescent="0.2">
      <c r="A5066" s="3" t="s">
        <v>1042</v>
      </c>
      <c r="B5066" s="4">
        <v>45291</v>
      </c>
      <c r="C5066" s="3" t="s">
        <v>1140</v>
      </c>
      <c r="D5066" s="3" t="s">
        <v>1352</v>
      </c>
      <c r="E5066" s="3" t="s">
        <v>1353</v>
      </c>
      <c r="F5066" s="3">
        <v>0</v>
      </c>
      <c r="G5066" s="3">
        <v>70398.12</v>
      </c>
    </row>
    <row r="5067" spans="1:7" x14ac:dyDescent="0.2">
      <c r="A5067" s="3" t="s">
        <v>1037</v>
      </c>
      <c r="B5067" s="4">
        <v>45291</v>
      </c>
      <c r="C5067" s="3" t="s">
        <v>1148</v>
      </c>
      <c r="D5067" s="3" t="s">
        <v>1209</v>
      </c>
      <c r="E5067" s="3" t="s">
        <v>1210</v>
      </c>
      <c r="F5067" s="3">
        <v>0</v>
      </c>
      <c r="G5067" s="3">
        <v>17562360.850000001</v>
      </c>
    </row>
    <row r="5068" spans="1:7" x14ac:dyDescent="0.2">
      <c r="A5068" s="3" t="s">
        <v>1037</v>
      </c>
      <c r="B5068" s="4">
        <v>45291</v>
      </c>
      <c r="C5068" s="3" t="s">
        <v>1148</v>
      </c>
      <c r="D5068" s="3" t="s">
        <v>1701</v>
      </c>
      <c r="E5068" s="3" t="s">
        <v>1702</v>
      </c>
      <c r="F5068" s="3">
        <v>8507359</v>
      </c>
      <c r="G5068" s="3">
        <v>13457359</v>
      </c>
    </row>
    <row r="5069" spans="1:7" x14ac:dyDescent="0.2">
      <c r="A5069" s="3" t="s">
        <v>1040</v>
      </c>
      <c r="B5069" s="4">
        <v>45291</v>
      </c>
      <c r="C5069" s="3" t="s">
        <v>1148</v>
      </c>
      <c r="D5069" s="3" t="s">
        <v>1451</v>
      </c>
      <c r="E5069" s="3" t="s">
        <v>1145</v>
      </c>
      <c r="F5069" s="3">
        <v>-2800000</v>
      </c>
      <c r="G5069" s="3">
        <v>-5067423.63</v>
      </c>
    </row>
    <row r="5070" spans="1:7" x14ac:dyDescent="0.2">
      <c r="A5070" s="3" t="s">
        <v>1040</v>
      </c>
      <c r="B5070" s="4">
        <v>45291</v>
      </c>
      <c r="C5070" s="3" t="s">
        <v>1148</v>
      </c>
      <c r="D5070" s="3" t="s">
        <v>1356</v>
      </c>
      <c r="E5070" s="3" t="s">
        <v>1357</v>
      </c>
      <c r="F5070" s="3">
        <v>0</v>
      </c>
      <c r="G5070" s="3">
        <v>-4342.5</v>
      </c>
    </row>
    <row r="5071" spans="1:7" x14ac:dyDescent="0.2">
      <c r="A5071" s="3" t="s">
        <v>1040</v>
      </c>
      <c r="B5071" s="4">
        <v>45291</v>
      </c>
      <c r="C5071" s="3" t="s">
        <v>1148</v>
      </c>
      <c r="D5071" s="3" t="s">
        <v>1691</v>
      </c>
      <c r="E5071" s="3" t="s">
        <v>1692</v>
      </c>
      <c r="F5071" s="3">
        <v>0</v>
      </c>
      <c r="G5071" s="3">
        <v>4702.3500000000004</v>
      </c>
    </row>
    <row r="5072" spans="1:7" x14ac:dyDescent="0.2">
      <c r="A5072" s="3" t="s">
        <v>1040</v>
      </c>
      <c r="B5072" s="4">
        <v>45291</v>
      </c>
      <c r="C5072" s="3" t="s">
        <v>1148</v>
      </c>
      <c r="D5072" s="3" t="s">
        <v>1358</v>
      </c>
      <c r="E5072" s="3" t="s">
        <v>1359</v>
      </c>
      <c r="F5072" s="3">
        <v>430000</v>
      </c>
      <c r="G5072" s="3">
        <v>-1571000</v>
      </c>
    </row>
    <row r="5073" spans="1:7" x14ac:dyDescent="0.2">
      <c r="A5073" s="3" t="s">
        <v>1040</v>
      </c>
      <c r="B5073" s="4">
        <v>45291</v>
      </c>
      <c r="C5073" s="3" t="s">
        <v>1148</v>
      </c>
      <c r="D5073" s="3" t="s">
        <v>1360</v>
      </c>
      <c r="E5073" s="3" t="s">
        <v>1361</v>
      </c>
      <c r="F5073" s="3">
        <v>0</v>
      </c>
      <c r="G5073" s="3">
        <v>4342.5</v>
      </c>
    </row>
    <row r="5074" spans="1:7" x14ac:dyDescent="0.2">
      <c r="A5074" s="3" t="s">
        <v>1040</v>
      </c>
      <c r="B5074" s="4">
        <v>45291</v>
      </c>
      <c r="C5074" s="3" t="s">
        <v>1148</v>
      </c>
      <c r="D5074" s="3" t="s">
        <v>1362</v>
      </c>
      <c r="E5074" s="3" t="s">
        <v>1224</v>
      </c>
      <c r="F5074" s="3">
        <v>600</v>
      </c>
      <c r="G5074" s="3">
        <v>-18800</v>
      </c>
    </row>
    <row r="5075" spans="1:7" x14ac:dyDescent="0.2">
      <c r="A5075" s="3" t="s">
        <v>1040</v>
      </c>
      <c r="B5075" s="4">
        <v>45291</v>
      </c>
      <c r="C5075" s="3" t="s">
        <v>1148</v>
      </c>
      <c r="D5075" s="3" t="s">
        <v>1363</v>
      </c>
      <c r="E5075" s="3" t="s">
        <v>1364</v>
      </c>
      <c r="F5075" s="3">
        <v>-3665000</v>
      </c>
      <c r="G5075" s="3">
        <v>-21974738.420000002</v>
      </c>
    </row>
    <row r="5076" spans="1:7" x14ac:dyDescent="0.2">
      <c r="A5076" s="3" t="s">
        <v>1040</v>
      </c>
      <c r="B5076" s="4">
        <v>45291</v>
      </c>
      <c r="C5076" s="3" t="s">
        <v>1148</v>
      </c>
      <c r="D5076" s="3" t="s">
        <v>1365</v>
      </c>
      <c r="E5076" s="3" t="s">
        <v>1366</v>
      </c>
      <c r="F5076" s="3">
        <v>600</v>
      </c>
      <c r="G5076" s="3">
        <v>-201389.44</v>
      </c>
    </row>
    <row r="5077" spans="1:7" x14ac:dyDescent="0.2">
      <c r="A5077" s="3" t="s">
        <v>1040</v>
      </c>
      <c r="B5077" s="4">
        <v>45291</v>
      </c>
      <c r="C5077" s="3" t="s">
        <v>1148</v>
      </c>
      <c r="D5077" s="3" t="s">
        <v>1480</v>
      </c>
      <c r="E5077" s="3" t="s">
        <v>1481</v>
      </c>
      <c r="F5077" s="3">
        <v>-280000</v>
      </c>
      <c r="G5077" s="3">
        <v>26392687.399999999</v>
      </c>
    </row>
    <row r="5078" spans="1:7" x14ac:dyDescent="0.2">
      <c r="A5078" s="3" t="s">
        <v>1040</v>
      </c>
      <c r="B5078" s="4">
        <v>45291</v>
      </c>
      <c r="C5078" s="3" t="s">
        <v>1148</v>
      </c>
      <c r="D5078" s="3" t="s">
        <v>1367</v>
      </c>
      <c r="E5078" s="3" t="s">
        <v>1368</v>
      </c>
      <c r="F5078" s="3">
        <v>100000</v>
      </c>
      <c r="G5078" s="3">
        <v>137399</v>
      </c>
    </row>
    <row r="5079" spans="1:7" x14ac:dyDescent="0.2">
      <c r="A5079" s="3" t="s">
        <v>1042</v>
      </c>
      <c r="B5079" s="4">
        <v>45291</v>
      </c>
      <c r="C5079" s="3" t="s">
        <v>1143</v>
      </c>
      <c r="D5079" s="3" t="s">
        <v>1460</v>
      </c>
      <c r="E5079" s="3" t="s">
        <v>1461</v>
      </c>
      <c r="F5079" s="3">
        <v>-8863256.5399999991</v>
      </c>
      <c r="G5079" s="3">
        <v>-60150240.939999998</v>
      </c>
    </row>
    <row r="5080" spans="1:7" x14ac:dyDescent="0.2">
      <c r="A5080" s="3" t="s">
        <v>1037</v>
      </c>
      <c r="B5080" s="4">
        <v>45291</v>
      </c>
      <c r="C5080" s="3" t="s">
        <v>1143</v>
      </c>
      <c r="D5080" s="3" t="s">
        <v>1146</v>
      </c>
      <c r="E5080" s="3" t="s">
        <v>1147</v>
      </c>
      <c r="F5080" s="3">
        <v>3665000</v>
      </c>
      <c r="G5080" s="3">
        <v>21974738.420000002</v>
      </c>
    </row>
    <row r="5081" spans="1:7" x14ac:dyDescent="0.2">
      <c r="A5081" s="3" t="s">
        <v>1037</v>
      </c>
      <c r="B5081" s="4">
        <v>45291</v>
      </c>
      <c r="C5081" s="3" t="s">
        <v>1143</v>
      </c>
      <c r="D5081" s="3" t="s">
        <v>1201</v>
      </c>
      <c r="E5081" s="3" t="s">
        <v>1202</v>
      </c>
      <c r="F5081" s="3">
        <v>0</v>
      </c>
      <c r="G5081" s="3">
        <v>4094275</v>
      </c>
    </row>
    <row r="5082" spans="1:7" x14ac:dyDescent="0.2">
      <c r="A5082" s="3" t="s">
        <v>1037</v>
      </c>
      <c r="B5082" s="4">
        <v>45291</v>
      </c>
      <c r="C5082" s="3" t="s">
        <v>1143</v>
      </c>
      <c r="D5082" s="3" t="s">
        <v>1462</v>
      </c>
      <c r="E5082" s="3" t="s">
        <v>1463</v>
      </c>
      <c r="F5082" s="3">
        <v>8863256.5399999991</v>
      </c>
      <c r="G5082" s="3">
        <v>60149040.939999998</v>
      </c>
    </row>
    <row r="5083" spans="1:7" x14ac:dyDescent="0.2">
      <c r="A5083" s="3" t="s">
        <v>1037</v>
      </c>
      <c r="B5083" s="4">
        <v>45291</v>
      </c>
      <c r="C5083" s="3" t="s">
        <v>1143</v>
      </c>
      <c r="D5083" s="3" t="s">
        <v>1484</v>
      </c>
      <c r="E5083" s="3" t="s">
        <v>1368</v>
      </c>
      <c r="F5083" s="3">
        <v>0</v>
      </c>
      <c r="G5083" s="3">
        <v>42100</v>
      </c>
    </row>
    <row r="5084" spans="1:7" x14ac:dyDescent="0.2">
      <c r="A5084" s="3" t="s">
        <v>1037</v>
      </c>
      <c r="B5084" s="4">
        <v>45291</v>
      </c>
      <c r="C5084" s="3" t="s">
        <v>1143</v>
      </c>
      <c r="D5084" s="3" t="s">
        <v>1706</v>
      </c>
      <c r="E5084" s="3" t="s">
        <v>1707</v>
      </c>
      <c r="F5084" s="3">
        <v>0</v>
      </c>
      <c r="G5084" s="3">
        <v>500</v>
      </c>
    </row>
    <row r="5085" spans="1:7" x14ac:dyDescent="0.2">
      <c r="A5085" s="3" t="s">
        <v>1037</v>
      </c>
      <c r="B5085" s="4">
        <v>45291</v>
      </c>
      <c r="C5085" s="3" t="s">
        <v>1148</v>
      </c>
      <c r="D5085" s="3" t="s">
        <v>1716</v>
      </c>
      <c r="E5085" s="3" t="s">
        <v>1717</v>
      </c>
      <c r="F5085" s="3">
        <v>1304260.8700000001</v>
      </c>
      <c r="G5085" s="3">
        <v>1304260.8700000001</v>
      </c>
    </row>
    <row r="5086" spans="1:7" x14ac:dyDescent="0.2">
      <c r="A5086" s="3" t="s">
        <v>1037</v>
      </c>
      <c r="B5086" s="4">
        <v>45291</v>
      </c>
      <c r="C5086" s="3" t="s">
        <v>1148</v>
      </c>
      <c r="D5086" s="3" t="s">
        <v>1718</v>
      </c>
      <c r="E5086" s="3" t="s">
        <v>1719</v>
      </c>
      <c r="F5086" s="3">
        <v>1356434.78</v>
      </c>
      <c r="G5086" s="3">
        <v>1356434.78</v>
      </c>
    </row>
    <row r="5087" spans="1:7" x14ac:dyDescent="0.2">
      <c r="A5087" s="3" t="s">
        <v>1037</v>
      </c>
      <c r="B5087" s="4">
        <v>45291</v>
      </c>
      <c r="C5087" s="3" t="s">
        <v>1148</v>
      </c>
      <c r="D5087" s="3" t="s">
        <v>1720</v>
      </c>
      <c r="E5087" s="3" t="s">
        <v>1721</v>
      </c>
      <c r="F5087" s="3">
        <v>1373826.09</v>
      </c>
      <c r="G5087" s="3">
        <v>1373826.09</v>
      </c>
    </row>
    <row r="5088" spans="1:7" x14ac:dyDescent="0.2">
      <c r="A5088" s="3" t="s">
        <v>1037</v>
      </c>
      <c r="B5088" s="4">
        <v>45291</v>
      </c>
      <c r="C5088" s="3" t="s">
        <v>1148</v>
      </c>
      <c r="D5088" s="3" t="s">
        <v>1722</v>
      </c>
      <c r="E5088" s="3" t="s">
        <v>1723</v>
      </c>
      <c r="F5088" s="3">
        <v>1391217.39</v>
      </c>
      <c r="G5088" s="3">
        <v>1391217.39</v>
      </c>
    </row>
    <row r="5089" spans="1:7" x14ac:dyDescent="0.2">
      <c r="A5089" s="3" t="s">
        <v>1037</v>
      </c>
      <c r="B5089" s="4">
        <v>45291</v>
      </c>
      <c r="C5089" s="3" t="s">
        <v>1148</v>
      </c>
      <c r="D5089" s="3" t="s">
        <v>1708</v>
      </c>
      <c r="E5089" s="3" t="s">
        <v>1709</v>
      </c>
      <c r="F5089" s="3">
        <v>0</v>
      </c>
      <c r="G5089" s="3">
        <v>1304260.8700000001</v>
      </c>
    </row>
    <row r="5090" spans="1:7" x14ac:dyDescent="0.2">
      <c r="A5090" s="3" t="s">
        <v>1040</v>
      </c>
      <c r="B5090" s="4">
        <v>45291</v>
      </c>
      <c r="C5090" s="3" t="s">
        <v>1148</v>
      </c>
      <c r="D5090" s="3" t="s">
        <v>1377</v>
      </c>
      <c r="E5090" s="3" t="s">
        <v>1378</v>
      </c>
      <c r="F5090" s="3">
        <v>0</v>
      </c>
      <c r="G5090" s="3">
        <v>216064.1</v>
      </c>
    </row>
    <row r="5091" spans="1:7" x14ac:dyDescent="0.2">
      <c r="A5091" s="3" t="s">
        <v>1040</v>
      </c>
      <c r="B5091" s="4">
        <v>45291</v>
      </c>
      <c r="C5091" s="3" t="s">
        <v>1148</v>
      </c>
      <c r="D5091" s="3" t="s">
        <v>1379</v>
      </c>
      <c r="E5091" s="3" t="s">
        <v>1380</v>
      </c>
      <c r="F5091" s="3">
        <v>0</v>
      </c>
      <c r="G5091" s="3">
        <v>-216063.1</v>
      </c>
    </row>
    <row r="5092" spans="1:7" x14ac:dyDescent="0.2">
      <c r="A5092" s="3" t="s">
        <v>1040</v>
      </c>
      <c r="B5092" s="4">
        <v>45291</v>
      </c>
      <c r="C5092" s="3" t="s">
        <v>1148</v>
      </c>
      <c r="D5092" s="3" t="s">
        <v>1381</v>
      </c>
      <c r="E5092" s="3" t="s">
        <v>1382</v>
      </c>
      <c r="F5092" s="3">
        <v>0</v>
      </c>
      <c r="G5092" s="3">
        <v>178152.48</v>
      </c>
    </row>
    <row r="5093" spans="1:7" x14ac:dyDescent="0.2">
      <c r="A5093" s="3" t="s">
        <v>1040</v>
      </c>
      <c r="B5093" s="4">
        <v>45291</v>
      </c>
      <c r="C5093" s="3" t="s">
        <v>1148</v>
      </c>
      <c r="D5093" s="3" t="s">
        <v>1383</v>
      </c>
      <c r="E5093" s="3" t="s">
        <v>1384</v>
      </c>
      <c r="F5093" s="3">
        <v>-4562.87</v>
      </c>
      <c r="G5093" s="3">
        <v>-80172.87</v>
      </c>
    </row>
    <row r="5094" spans="1:7" x14ac:dyDescent="0.2">
      <c r="A5094" s="3" t="s">
        <v>1040</v>
      </c>
      <c r="B5094" s="4">
        <v>45291</v>
      </c>
      <c r="C5094" s="3" t="s">
        <v>1148</v>
      </c>
      <c r="D5094" s="3" t="s">
        <v>1430</v>
      </c>
      <c r="E5094" s="3" t="s">
        <v>1431</v>
      </c>
      <c r="F5094" s="3">
        <v>0</v>
      </c>
      <c r="G5094" s="3">
        <v>37955.300000000003</v>
      </c>
    </row>
    <row r="5095" spans="1:7" x14ac:dyDescent="0.2">
      <c r="A5095" s="3" t="s">
        <v>1040</v>
      </c>
      <c r="B5095" s="4">
        <v>45291</v>
      </c>
      <c r="C5095" s="3" t="s">
        <v>1148</v>
      </c>
      <c r="D5095" s="3" t="s">
        <v>1452</v>
      </c>
      <c r="E5095" s="3" t="s">
        <v>1453</v>
      </c>
      <c r="F5095" s="3">
        <v>-547.67999999999995</v>
      </c>
      <c r="G5095" s="3">
        <v>-11371.32</v>
      </c>
    </row>
    <row r="5096" spans="1:7" x14ac:dyDescent="0.2">
      <c r="A5096" s="3" t="s">
        <v>1040</v>
      </c>
      <c r="B5096" s="4">
        <v>45291</v>
      </c>
      <c r="C5096" s="3" t="s">
        <v>1148</v>
      </c>
      <c r="D5096" s="3" t="s">
        <v>1385</v>
      </c>
      <c r="E5096" s="3" t="s">
        <v>1386</v>
      </c>
      <c r="F5096" s="3">
        <v>0</v>
      </c>
      <c r="G5096" s="3">
        <v>71322</v>
      </c>
    </row>
    <row r="5097" spans="1:7" x14ac:dyDescent="0.2">
      <c r="A5097" s="3" t="s">
        <v>1040</v>
      </c>
      <c r="B5097" s="4">
        <v>45291</v>
      </c>
      <c r="C5097" s="3" t="s">
        <v>1148</v>
      </c>
      <c r="D5097" s="3" t="s">
        <v>1387</v>
      </c>
      <c r="E5097" s="3" t="s">
        <v>1388</v>
      </c>
      <c r="F5097" s="3">
        <v>-1188.69</v>
      </c>
      <c r="G5097" s="3">
        <v>-13021.82</v>
      </c>
    </row>
    <row r="5098" spans="1:7" x14ac:dyDescent="0.2">
      <c r="A5098" s="3" t="s">
        <v>1037</v>
      </c>
      <c r="B5098" s="4">
        <v>45291</v>
      </c>
      <c r="C5098" s="3" t="s">
        <v>1148</v>
      </c>
      <c r="D5098" s="3" t="s">
        <v>1389</v>
      </c>
      <c r="E5098" s="3" t="s">
        <v>1390</v>
      </c>
      <c r="F5098" s="3">
        <v>0</v>
      </c>
      <c r="G5098" s="3">
        <v>874505.75</v>
      </c>
    </row>
    <row r="5099" spans="1:7" x14ac:dyDescent="0.2">
      <c r="A5099" s="3" t="s">
        <v>1042</v>
      </c>
      <c r="B5099" s="4">
        <v>45291</v>
      </c>
      <c r="C5099" s="3" t="s">
        <v>1148</v>
      </c>
      <c r="D5099" s="3" t="s">
        <v>1389</v>
      </c>
      <c r="E5099" s="3" t="s">
        <v>1501</v>
      </c>
      <c r="F5099" s="3">
        <v>12815.22</v>
      </c>
      <c r="G5099" s="3">
        <v>2472501.08</v>
      </c>
    </row>
    <row r="5100" spans="1:7" x14ac:dyDescent="0.2">
      <c r="A5100" s="3" t="s">
        <v>1037</v>
      </c>
      <c r="B5100" s="4">
        <v>45291</v>
      </c>
      <c r="C5100" s="3" t="s">
        <v>1148</v>
      </c>
      <c r="D5100" s="3" t="s">
        <v>1182</v>
      </c>
      <c r="E5100" s="3" t="s">
        <v>1183</v>
      </c>
      <c r="F5100" s="3">
        <v>0</v>
      </c>
      <c r="G5100" s="3">
        <v>26200000</v>
      </c>
    </row>
    <row r="5101" spans="1:7" x14ac:dyDescent="0.2">
      <c r="A5101" s="3" t="s">
        <v>1037</v>
      </c>
      <c r="B5101" s="4">
        <v>45291</v>
      </c>
      <c r="C5101" s="3" t="s">
        <v>1148</v>
      </c>
      <c r="D5101" s="3" t="s">
        <v>1184</v>
      </c>
      <c r="E5101" s="3" t="s">
        <v>1185</v>
      </c>
      <c r="F5101" s="3">
        <v>0</v>
      </c>
      <c r="G5101" s="3">
        <v>68427</v>
      </c>
    </row>
    <row r="5102" spans="1:7" x14ac:dyDescent="0.2">
      <c r="A5102" s="3" t="s">
        <v>1037</v>
      </c>
      <c r="B5102" s="4">
        <v>45291</v>
      </c>
      <c r="C5102" s="3" t="s">
        <v>1148</v>
      </c>
      <c r="D5102" s="3" t="s">
        <v>1186</v>
      </c>
      <c r="E5102" s="3" t="s">
        <v>1187</v>
      </c>
      <c r="F5102" s="3">
        <v>0</v>
      </c>
      <c r="G5102" s="3">
        <v>103812</v>
      </c>
    </row>
    <row r="5103" spans="1:7" x14ac:dyDescent="0.2">
      <c r="A5103" s="3" t="s">
        <v>1037</v>
      </c>
      <c r="B5103" s="4">
        <v>45291</v>
      </c>
      <c r="C5103" s="3" t="s">
        <v>1148</v>
      </c>
      <c r="D5103" s="3" t="s">
        <v>1165</v>
      </c>
      <c r="E5103" s="3" t="s">
        <v>1166</v>
      </c>
      <c r="F5103" s="3">
        <v>0</v>
      </c>
      <c r="G5103" s="3">
        <v>314087</v>
      </c>
    </row>
    <row r="5104" spans="1:7" x14ac:dyDescent="0.2">
      <c r="A5104" s="3" t="s">
        <v>1042</v>
      </c>
      <c r="B5104" s="4">
        <v>45291</v>
      </c>
      <c r="C5104" s="3" t="s">
        <v>1148</v>
      </c>
      <c r="D5104" s="3" t="s">
        <v>1165</v>
      </c>
      <c r="E5104" s="3" t="s">
        <v>1518</v>
      </c>
      <c r="F5104" s="3">
        <v>6300</v>
      </c>
      <c r="G5104" s="3">
        <v>772278.5</v>
      </c>
    </row>
    <row r="5105" spans="1:7" x14ac:dyDescent="0.2">
      <c r="A5105" s="3" t="s">
        <v>1037</v>
      </c>
      <c r="B5105" s="4">
        <v>45291</v>
      </c>
      <c r="C5105" s="3" t="s">
        <v>1148</v>
      </c>
      <c r="D5105" s="3" t="s">
        <v>1464</v>
      </c>
      <c r="E5105" s="3" t="s">
        <v>1465</v>
      </c>
      <c r="F5105" s="3">
        <v>0</v>
      </c>
      <c r="G5105" s="3">
        <v>139500</v>
      </c>
    </row>
    <row r="5106" spans="1:7" x14ac:dyDescent="0.2">
      <c r="A5106" s="3" t="s">
        <v>1037</v>
      </c>
      <c r="B5106" s="4">
        <v>45291</v>
      </c>
      <c r="C5106" s="3" t="s">
        <v>1148</v>
      </c>
      <c r="D5106" s="3" t="s">
        <v>1149</v>
      </c>
      <c r="E5106" s="3" t="s">
        <v>1150</v>
      </c>
      <c r="F5106" s="3">
        <v>0</v>
      </c>
      <c r="G5106" s="3">
        <v>8557641.8000000007</v>
      </c>
    </row>
    <row r="5107" spans="1:7" x14ac:dyDescent="0.2">
      <c r="A5107" s="3" t="s">
        <v>1037</v>
      </c>
      <c r="B5107" s="4">
        <v>45291</v>
      </c>
      <c r="C5107" s="3" t="s">
        <v>1148</v>
      </c>
      <c r="D5107" s="3" t="s">
        <v>1231</v>
      </c>
      <c r="E5107" s="3" t="s">
        <v>1232</v>
      </c>
      <c r="F5107" s="3">
        <v>0</v>
      </c>
      <c r="G5107" s="3">
        <v>13807.78</v>
      </c>
    </row>
    <row r="5108" spans="1:7" x14ac:dyDescent="0.2">
      <c r="A5108" s="3" t="s">
        <v>1037</v>
      </c>
      <c r="B5108" s="4">
        <v>45291</v>
      </c>
      <c r="C5108" s="3" t="s">
        <v>1148</v>
      </c>
      <c r="D5108" s="3" t="s">
        <v>1170</v>
      </c>
      <c r="E5108" s="3" t="s">
        <v>1171</v>
      </c>
      <c r="F5108" s="3">
        <v>0</v>
      </c>
      <c r="G5108" s="3">
        <v>197060.09</v>
      </c>
    </row>
    <row r="5109" spans="1:7" x14ac:dyDescent="0.2">
      <c r="A5109" s="3" t="s">
        <v>1042</v>
      </c>
      <c r="B5109" s="4">
        <v>45291</v>
      </c>
      <c r="C5109" s="3" t="s">
        <v>1148</v>
      </c>
      <c r="D5109" s="3" t="s">
        <v>1170</v>
      </c>
      <c r="E5109" s="3" t="s">
        <v>1545</v>
      </c>
      <c r="F5109" s="3">
        <v>0</v>
      </c>
      <c r="G5109" s="3">
        <v>321942.46999999997</v>
      </c>
    </row>
    <row r="5110" spans="1:7" x14ac:dyDescent="0.2">
      <c r="A5110" s="3" t="s">
        <v>1037</v>
      </c>
      <c r="B5110" s="4">
        <v>45291</v>
      </c>
      <c r="C5110" s="3" t="s">
        <v>1148</v>
      </c>
      <c r="D5110" s="3" t="s">
        <v>1172</v>
      </c>
      <c r="E5110" s="3" t="s">
        <v>1173</v>
      </c>
      <c r="F5110" s="3">
        <v>0</v>
      </c>
      <c r="G5110" s="3">
        <v>7500</v>
      </c>
    </row>
    <row r="5111" spans="1:7" x14ac:dyDescent="0.2">
      <c r="A5111" s="3" t="s">
        <v>1042</v>
      </c>
      <c r="B5111" s="4">
        <v>45291</v>
      </c>
      <c r="C5111" s="3" t="s">
        <v>1148</v>
      </c>
      <c r="D5111" s="3" t="s">
        <v>1172</v>
      </c>
      <c r="E5111" s="3" t="s">
        <v>1641</v>
      </c>
      <c r="F5111" s="3">
        <v>0</v>
      </c>
      <c r="G5111" s="3">
        <v>114370.5</v>
      </c>
    </row>
    <row r="5112" spans="1:7" x14ac:dyDescent="0.2">
      <c r="A5112" s="3" t="s">
        <v>1037</v>
      </c>
      <c r="B5112" s="4">
        <v>45291</v>
      </c>
      <c r="C5112" s="3" t="s">
        <v>1148</v>
      </c>
      <c r="D5112" s="3" t="s">
        <v>1167</v>
      </c>
      <c r="E5112" s="3" t="s">
        <v>1168</v>
      </c>
      <c r="F5112" s="3">
        <v>0</v>
      </c>
      <c r="G5112" s="3">
        <v>146256.38</v>
      </c>
    </row>
    <row r="5113" spans="1:7" x14ac:dyDescent="0.2">
      <c r="A5113" s="3" t="s">
        <v>1037</v>
      </c>
      <c r="B5113" s="4">
        <v>45291</v>
      </c>
      <c r="C5113" s="3" t="s">
        <v>1148</v>
      </c>
      <c r="D5113" s="3" t="s">
        <v>1454</v>
      </c>
      <c r="E5113" s="3" t="s">
        <v>1455</v>
      </c>
      <c r="F5113" s="3">
        <v>0</v>
      </c>
      <c r="G5113" s="3">
        <v>20600</v>
      </c>
    </row>
    <row r="5114" spans="1:7" x14ac:dyDescent="0.2">
      <c r="A5114" s="3" t="s">
        <v>1037</v>
      </c>
      <c r="B5114" s="4">
        <v>45291</v>
      </c>
      <c r="C5114" s="3" t="s">
        <v>1148</v>
      </c>
      <c r="D5114" s="3" t="s">
        <v>1188</v>
      </c>
      <c r="E5114" s="3" t="s">
        <v>1189</v>
      </c>
      <c r="F5114" s="3">
        <v>0</v>
      </c>
      <c r="G5114" s="3">
        <v>15175</v>
      </c>
    </row>
    <row r="5115" spans="1:7" x14ac:dyDescent="0.2">
      <c r="A5115" s="3" t="s">
        <v>1037</v>
      </c>
      <c r="B5115" s="4">
        <v>45291</v>
      </c>
      <c r="C5115" s="3" t="s">
        <v>1148</v>
      </c>
      <c r="D5115" s="3" t="s">
        <v>1466</v>
      </c>
      <c r="E5115" s="3" t="s">
        <v>1467</v>
      </c>
      <c r="F5115" s="3">
        <v>0</v>
      </c>
      <c r="G5115" s="3">
        <v>570856.07999999996</v>
      </c>
    </row>
    <row r="5116" spans="1:7" x14ac:dyDescent="0.2">
      <c r="A5116" s="3" t="s">
        <v>1037</v>
      </c>
      <c r="B5116" s="4">
        <v>45291</v>
      </c>
      <c r="C5116" s="3" t="s">
        <v>1148</v>
      </c>
      <c r="D5116" s="3" t="s">
        <v>1151</v>
      </c>
      <c r="E5116" s="3" t="s">
        <v>1152</v>
      </c>
      <c r="F5116" s="3">
        <v>0</v>
      </c>
      <c r="G5116" s="3">
        <v>47748851.509999998</v>
      </c>
    </row>
    <row r="5117" spans="1:7" x14ac:dyDescent="0.2">
      <c r="A5117" s="3" t="s">
        <v>1042</v>
      </c>
      <c r="B5117" s="4">
        <v>45291</v>
      </c>
      <c r="C5117" s="3" t="s">
        <v>1148</v>
      </c>
      <c r="D5117" s="3" t="s">
        <v>1151</v>
      </c>
      <c r="E5117" s="3" t="s">
        <v>1599</v>
      </c>
      <c r="F5117" s="3">
        <v>8526090.7100000009</v>
      </c>
      <c r="G5117" s="3">
        <v>39661799.490000002</v>
      </c>
    </row>
    <row r="5118" spans="1:7" x14ac:dyDescent="0.2">
      <c r="A5118" s="3" t="s">
        <v>1037</v>
      </c>
      <c r="B5118" s="4">
        <v>45291</v>
      </c>
      <c r="C5118" s="3" t="s">
        <v>1148</v>
      </c>
      <c r="D5118" s="3" t="s">
        <v>1190</v>
      </c>
      <c r="E5118" s="3" t="s">
        <v>1191</v>
      </c>
      <c r="F5118" s="3">
        <v>0</v>
      </c>
      <c r="G5118" s="3">
        <v>3850818.04</v>
      </c>
    </row>
    <row r="5119" spans="1:7" x14ac:dyDescent="0.2">
      <c r="A5119" s="3" t="s">
        <v>1042</v>
      </c>
      <c r="B5119" s="4">
        <v>45291</v>
      </c>
      <c r="C5119" s="3" t="s">
        <v>1148</v>
      </c>
      <c r="D5119" s="3" t="s">
        <v>1190</v>
      </c>
      <c r="E5119" s="3" t="s">
        <v>1632</v>
      </c>
      <c r="F5119" s="3">
        <v>0</v>
      </c>
      <c r="G5119" s="3">
        <v>1826086.96</v>
      </c>
    </row>
    <row r="5120" spans="1:7" x14ac:dyDescent="0.2">
      <c r="A5120" s="3" t="s">
        <v>1037</v>
      </c>
      <c r="B5120" s="4">
        <v>45291</v>
      </c>
      <c r="C5120" s="3" t="s">
        <v>1148</v>
      </c>
      <c r="D5120" s="3" t="s">
        <v>1203</v>
      </c>
      <c r="E5120" s="3" t="s">
        <v>1204</v>
      </c>
      <c r="F5120" s="3">
        <v>0</v>
      </c>
      <c r="G5120" s="3">
        <v>782608.07</v>
      </c>
    </row>
    <row r="5121" spans="1:7" x14ac:dyDescent="0.2">
      <c r="A5121" s="3" t="s">
        <v>1042</v>
      </c>
      <c r="B5121" s="4">
        <v>45291</v>
      </c>
      <c r="C5121" s="3" t="s">
        <v>1148</v>
      </c>
      <c r="D5121" s="3" t="s">
        <v>1203</v>
      </c>
      <c r="E5121" s="3" t="s">
        <v>1683</v>
      </c>
      <c r="F5121" s="3">
        <v>0</v>
      </c>
      <c r="G5121" s="3">
        <v>217391.3</v>
      </c>
    </row>
    <row r="5122" spans="1:7" x14ac:dyDescent="0.2">
      <c r="A5122" s="3" t="s">
        <v>1037</v>
      </c>
      <c r="B5122" s="4">
        <v>45291</v>
      </c>
      <c r="C5122" s="3" t="s">
        <v>1148</v>
      </c>
      <c r="D5122" s="3" t="s">
        <v>1174</v>
      </c>
      <c r="E5122" s="3" t="s">
        <v>1175</v>
      </c>
      <c r="F5122" s="3">
        <v>0</v>
      </c>
      <c r="G5122" s="3">
        <v>166550</v>
      </c>
    </row>
    <row r="5123" spans="1:7" x14ac:dyDescent="0.2">
      <c r="A5123" s="3" t="s">
        <v>1042</v>
      </c>
      <c r="B5123" s="4">
        <v>45291</v>
      </c>
      <c r="C5123" s="3" t="s">
        <v>1148</v>
      </c>
      <c r="D5123" s="3" t="s">
        <v>1174</v>
      </c>
      <c r="E5123" s="3" t="s">
        <v>1665</v>
      </c>
      <c r="F5123" s="3">
        <v>0</v>
      </c>
      <c r="G5123" s="3">
        <v>2834.7</v>
      </c>
    </row>
    <row r="5124" spans="1:7" x14ac:dyDescent="0.2">
      <c r="A5124" s="3" t="s">
        <v>1037</v>
      </c>
      <c r="B5124" s="4">
        <v>45291</v>
      </c>
      <c r="C5124" s="3" t="s">
        <v>1148</v>
      </c>
      <c r="D5124" s="3" t="s">
        <v>1176</v>
      </c>
      <c r="E5124" s="3" t="s">
        <v>1177</v>
      </c>
      <c r="F5124" s="3">
        <v>0</v>
      </c>
      <c r="G5124" s="3">
        <v>45000</v>
      </c>
    </row>
    <row r="5125" spans="1:7" x14ac:dyDescent="0.2">
      <c r="A5125" s="3" t="s">
        <v>1037</v>
      </c>
      <c r="B5125" s="4">
        <v>45291</v>
      </c>
      <c r="C5125" s="3" t="s">
        <v>1148</v>
      </c>
      <c r="D5125" s="3" t="s">
        <v>1227</v>
      </c>
      <c r="E5125" s="3" t="s">
        <v>1228</v>
      </c>
      <c r="F5125" s="3">
        <v>6000</v>
      </c>
      <c r="G5125" s="3">
        <v>191000</v>
      </c>
    </row>
    <row r="5126" spans="1:7" x14ac:dyDescent="0.2">
      <c r="A5126" s="3" t="s">
        <v>1042</v>
      </c>
      <c r="B5126" s="4">
        <v>45291</v>
      </c>
      <c r="C5126" s="3" t="s">
        <v>1148</v>
      </c>
      <c r="D5126" s="3" t="s">
        <v>1642</v>
      </c>
      <c r="E5126" s="3" t="s">
        <v>1643</v>
      </c>
      <c r="F5126" s="3">
        <v>0</v>
      </c>
      <c r="G5126" s="3">
        <v>666877.14</v>
      </c>
    </row>
    <row r="5127" spans="1:7" x14ac:dyDescent="0.2">
      <c r="A5127" s="3" t="s">
        <v>1042</v>
      </c>
      <c r="B5127" s="4">
        <v>45291</v>
      </c>
      <c r="C5127" s="3" t="s">
        <v>1148</v>
      </c>
      <c r="D5127" s="3" t="s">
        <v>1546</v>
      </c>
      <c r="E5127" s="3" t="s">
        <v>1547</v>
      </c>
      <c r="F5127" s="3">
        <v>0</v>
      </c>
      <c r="G5127" s="3">
        <v>66190.11</v>
      </c>
    </row>
    <row r="5128" spans="1:7" x14ac:dyDescent="0.2">
      <c r="A5128" s="3" t="s">
        <v>1037</v>
      </c>
      <c r="B5128" s="4">
        <v>45291</v>
      </c>
      <c r="C5128" s="3" t="s">
        <v>1148</v>
      </c>
      <c r="D5128" s="3" t="s">
        <v>1233</v>
      </c>
      <c r="E5128" s="3" t="s">
        <v>1234</v>
      </c>
      <c r="F5128" s="3">
        <v>0</v>
      </c>
      <c r="G5128" s="3">
        <v>3252759.95</v>
      </c>
    </row>
    <row r="5129" spans="1:7" x14ac:dyDescent="0.2">
      <c r="A5129" s="3" t="s">
        <v>1042</v>
      </c>
      <c r="B5129" s="4">
        <v>45291</v>
      </c>
      <c r="C5129" s="3" t="s">
        <v>1148</v>
      </c>
      <c r="D5129" s="3" t="s">
        <v>1233</v>
      </c>
      <c r="E5129" s="3" t="s">
        <v>1486</v>
      </c>
      <c r="F5129" s="3">
        <v>0</v>
      </c>
      <c r="G5129" s="3">
        <v>1673231.19</v>
      </c>
    </row>
    <row r="5130" spans="1:7" x14ac:dyDescent="0.2">
      <c r="A5130" s="3" t="s">
        <v>1037</v>
      </c>
      <c r="B5130" s="4">
        <v>45291</v>
      </c>
      <c r="C5130" s="3" t="s">
        <v>1148</v>
      </c>
      <c r="D5130" s="3" t="s">
        <v>1391</v>
      </c>
      <c r="E5130" s="3" t="s">
        <v>1392</v>
      </c>
      <c r="F5130" s="3">
        <v>0</v>
      </c>
      <c r="G5130" s="3">
        <v>622274.51</v>
      </c>
    </row>
    <row r="5131" spans="1:7" x14ac:dyDescent="0.2">
      <c r="A5131" s="3" t="s">
        <v>1042</v>
      </c>
      <c r="B5131" s="4">
        <v>45291</v>
      </c>
      <c r="C5131" s="3" t="s">
        <v>1148</v>
      </c>
      <c r="D5131" s="3" t="s">
        <v>1487</v>
      </c>
      <c r="E5131" s="3" t="s">
        <v>1519</v>
      </c>
      <c r="F5131" s="3">
        <v>0</v>
      </c>
      <c r="G5131" s="3">
        <v>76530</v>
      </c>
    </row>
    <row r="5132" spans="1:7" x14ac:dyDescent="0.2">
      <c r="A5132" s="3" t="s">
        <v>1037</v>
      </c>
      <c r="B5132" s="4">
        <v>45291</v>
      </c>
      <c r="C5132" s="3" t="s">
        <v>1148</v>
      </c>
      <c r="D5132" s="3" t="s">
        <v>1487</v>
      </c>
      <c r="E5132" s="3" t="s">
        <v>1488</v>
      </c>
      <c r="F5132" s="3">
        <v>0</v>
      </c>
      <c r="G5132" s="3">
        <v>985049.68</v>
      </c>
    </row>
    <row r="5133" spans="1:7" x14ac:dyDescent="0.2">
      <c r="A5133" s="3" t="s">
        <v>1042</v>
      </c>
      <c r="B5133" s="4">
        <v>45291</v>
      </c>
      <c r="C5133" s="3" t="s">
        <v>1148</v>
      </c>
      <c r="D5133" s="3" t="s">
        <v>1489</v>
      </c>
      <c r="E5133" s="3" t="s">
        <v>1490</v>
      </c>
      <c r="F5133" s="3">
        <v>0</v>
      </c>
      <c r="G5133" s="3">
        <v>27200</v>
      </c>
    </row>
    <row r="5134" spans="1:7" x14ac:dyDescent="0.2">
      <c r="A5134" s="3" t="s">
        <v>1042</v>
      </c>
      <c r="B5134" s="4">
        <v>45291</v>
      </c>
      <c r="C5134" s="3" t="s">
        <v>1148</v>
      </c>
      <c r="D5134" s="3" t="s">
        <v>1502</v>
      </c>
      <c r="E5134" s="3" t="s">
        <v>1503</v>
      </c>
      <c r="F5134" s="3">
        <v>465217.39</v>
      </c>
      <c r="G5134" s="3">
        <v>2154347.8199999998</v>
      </c>
    </row>
    <row r="5135" spans="1:7" x14ac:dyDescent="0.2">
      <c r="A5135" s="3" t="s">
        <v>1042</v>
      </c>
      <c r="B5135" s="4">
        <v>45291</v>
      </c>
      <c r="C5135" s="3" t="s">
        <v>1148</v>
      </c>
      <c r="D5135" s="3" t="s">
        <v>1578</v>
      </c>
      <c r="E5135" s="3" t="s">
        <v>1579</v>
      </c>
      <c r="F5135" s="3">
        <v>0</v>
      </c>
      <c r="G5135" s="3">
        <v>1540502.11</v>
      </c>
    </row>
    <row r="5136" spans="1:7" x14ac:dyDescent="0.2">
      <c r="A5136" s="3" t="s">
        <v>1042</v>
      </c>
      <c r="B5136" s="4">
        <v>45291</v>
      </c>
      <c r="C5136" s="3" t="s">
        <v>1148</v>
      </c>
      <c r="D5136" s="3" t="s">
        <v>1621</v>
      </c>
      <c r="E5136" s="3" t="s">
        <v>1622</v>
      </c>
      <c r="F5136" s="3">
        <v>-4400000</v>
      </c>
      <c r="G5136" s="3">
        <v>16307183.050000001</v>
      </c>
    </row>
    <row r="5137" spans="1:7" x14ac:dyDescent="0.2">
      <c r="A5137" s="3" t="s">
        <v>1037</v>
      </c>
      <c r="B5137" s="4">
        <v>45291</v>
      </c>
      <c r="C5137" s="3" t="s">
        <v>1148</v>
      </c>
      <c r="D5137" s="3" t="s">
        <v>1504</v>
      </c>
      <c r="E5137" s="3" t="s">
        <v>1505</v>
      </c>
      <c r="F5137" s="3">
        <v>0</v>
      </c>
      <c r="G5137" s="3">
        <v>2148883.15</v>
      </c>
    </row>
    <row r="5138" spans="1:7" x14ac:dyDescent="0.2">
      <c r="A5138" s="3" t="s">
        <v>1037</v>
      </c>
      <c r="B5138" s="4">
        <v>45291</v>
      </c>
      <c r="C5138" s="3" t="s">
        <v>1148</v>
      </c>
      <c r="D5138" s="3" t="s">
        <v>1633</v>
      </c>
      <c r="E5138" s="3" t="s">
        <v>1634</v>
      </c>
      <c r="F5138" s="3">
        <v>0</v>
      </c>
      <c r="G5138" s="3">
        <v>1068455</v>
      </c>
    </row>
    <row r="5139" spans="1:7" x14ac:dyDescent="0.2">
      <c r="A5139" s="3" t="s">
        <v>1042</v>
      </c>
      <c r="B5139" s="4">
        <v>45291</v>
      </c>
      <c r="C5139" s="3" t="s">
        <v>1148</v>
      </c>
      <c r="D5139" s="3" t="s">
        <v>1633</v>
      </c>
      <c r="E5139" s="3" t="s">
        <v>1684</v>
      </c>
      <c r="F5139" s="3">
        <v>0</v>
      </c>
      <c r="G5139" s="3">
        <v>2188325.96</v>
      </c>
    </row>
    <row r="5140" spans="1:7" x14ac:dyDescent="0.2">
      <c r="A5140" s="3" t="s">
        <v>1037</v>
      </c>
      <c r="B5140" s="4">
        <v>45291</v>
      </c>
      <c r="C5140" s="3" t="s">
        <v>1148</v>
      </c>
      <c r="D5140" s="3" t="s">
        <v>1623</v>
      </c>
      <c r="E5140" s="3" t="s">
        <v>1624</v>
      </c>
      <c r="F5140" s="3">
        <v>0</v>
      </c>
      <c r="G5140" s="3">
        <v>-24427668.440000001</v>
      </c>
    </row>
    <row r="5141" spans="1:7" x14ac:dyDescent="0.2">
      <c r="A5141" s="3" t="s">
        <v>1040</v>
      </c>
      <c r="B5141" s="4">
        <v>45291</v>
      </c>
      <c r="C5141" s="3" t="s">
        <v>1148</v>
      </c>
      <c r="D5141" s="3" t="s">
        <v>1393</v>
      </c>
      <c r="E5141" s="3" t="s">
        <v>1394</v>
      </c>
      <c r="F5141" s="3">
        <v>0</v>
      </c>
      <c r="G5141" s="3">
        <v>29600</v>
      </c>
    </row>
    <row r="5142" spans="1:7" x14ac:dyDescent="0.2">
      <c r="A5142" s="3" t="s">
        <v>1040</v>
      </c>
      <c r="B5142" s="4">
        <v>45291</v>
      </c>
      <c r="C5142" s="3" t="s">
        <v>1148</v>
      </c>
      <c r="D5142" s="3" t="s">
        <v>1395</v>
      </c>
      <c r="E5142" s="3" t="s">
        <v>1396</v>
      </c>
      <c r="F5142" s="3">
        <v>95004.32</v>
      </c>
      <c r="G5142" s="3">
        <v>3115537.61</v>
      </c>
    </row>
    <row r="5143" spans="1:7" x14ac:dyDescent="0.2">
      <c r="A5143" s="3" t="s">
        <v>1037</v>
      </c>
      <c r="B5143" s="4">
        <v>45291</v>
      </c>
      <c r="C5143" s="3" t="s">
        <v>1148</v>
      </c>
      <c r="D5143" s="3" t="s">
        <v>1395</v>
      </c>
      <c r="E5143" s="3" t="s">
        <v>1396</v>
      </c>
      <c r="F5143" s="3">
        <v>1054.98</v>
      </c>
      <c r="G5143" s="3">
        <v>369330.02</v>
      </c>
    </row>
    <row r="5144" spans="1:7" x14ac:dyDescent="0.2">
      <c r="A5144" s="3" t="s">
        <v>1042</v>
      </c>
      <c r="B5144" s="4">
        <v>45291</v>
      </c>
      <c r="C5144" s="3" t="s">
        <v>1148</v>
      </c>
      <c r="D5144" s="3" t="s">
        <v>1395</v>
      </c>
      <c r="E5144" s="3" t="s">
        <v>1396</v>
      </c>
      <c r="F5144" s="3">
        <v>232.69</v>
      </c>
      <c r="G5144" s="3">
        <v>232.69</v>
      </c>
    </row>
    <row r="5145" spans="1:7" x14ac:dyDescent="0.2">
      <c r="A5145" s="3" t="s">
        <v>1040</v>
      </c>
      <c r="B5145" s="4">
        <v>45291</v>
      </c>
      <c r="C5145" s="3" t="s">
        <v>1148</v>
      </c>
      <c r="D5145" s="3" t="s">
        <v>1710</v>
      </c>
      <c r="E5145" s="3" t="s">
        <v>1711</v>
      </c>
      <c r="F5145" s="3">
        <v>0</v>
      </c>
      <c r="G5145" s="3">
        <v>-1755.17</v>
      </c>
    </row>
    <row r="5146" spans="1:7" x14ac:dyDescent="0.2">
      <c r="A5146" s="3" t="s">
        <v>1037</v>
      </c>
      <c r="B5146" s="4">
        <v>45291</v>
      </c>
      <c r="C5146" s="3" t="s">
        <v>1148</v>
      </c>
      <c r="D5146" s="3" t="s">
        <v>1155</v>
      </c>
      <c r="E5146" s="3" t="s">
        <v>1156</v>
      </c>
      <c r="F5146" s="3">
        <v>34422.97</v>
      </c>
      <c r="G5146" s="3">
        <v>93395.38</v>
      </c>
    </row>
    <row r="5147" spans="1:7" x14ac:dyDescent="0.2">
      <c r="A5147" s="3" t="s">
        <v>1040</v>
      </c>
      <c r="B5147" s="4">
        <v>45291</v>
      </c>
      <c r="C5147" s="3" t="s">
        <v>1148</v>
      </c>
      <c r="D5147" s="3" t="s">
        <v>1155</v>
      </c>
      <c r="E5147" s="3" t="s">
        <v>1401</v>
      </c>
      <c r="F5147" s="3">
        <v>-642123.32999999996</v>
      </c>
      <c r="G5147" s="3">
        <v>32875.96</v>
      </c>
    </row>
    <row r="5148" spans="1:7" x14ac:dyDescent="0.2">
      <c r="A5148" s="3" t="s">
        <v>1040</v>
      </c>
      <c r="B5148" s="4">
        <v>45291</v>
      </c>
      <c r="C5148" s="3" t="s">
        <v>1148</v>
      </c>
      <c r="D5148" s="3" t="s">
        <v>1157</v>
      </c>
      <c r="E5148" s="3" t="s">
        <v>1402</v>
      </c>
      <c r="F5148" s="3">
        <v>0</v>
      </c>
      <c r="G5148" s="3">
        <v>-1188</v>
      </c>
    </row>
    <row r="5149" spans="1:7" x14ac:dyDescent="0.2">
      <c r="A5149" s="3" t="s">
        <v>1040</v>
      </c>
      <c r="B5149" s="4">
        <v>45291</v>
      </c>
      <c r="C5149" s="3" t="s">
        <v>1148</v>
      </c>
      <c r="D5149" s="3" t="s">
        <v>1403</v>
      </c>
      <c r="E5149" s="3" t="s">
        <v>1404</v>
      </c>
      <c r="F5149" s="3">
        <v>0</v>
      </c>
      <c r="G5149" s="3">
        <v>571.54999999999995</v>
      </c>
    </row>
    <row r="5150" spans="1:7" x14ac:dyDescent="0.2">
      <c r="A5150" s="3" t="s">
        <v>1037</v>
      </c>
      <c r="B5150" s="4">
        <v>45291</v>
      </c>
      <c r="C5150" s="3" t="s">
        <v>1148</v>
      </c>
      <c r="D5150" s="3" t="s">
        <v>1403</v>
      </c>
      <c r="E5150" s="3" t="s">
        <v>1402</v>
      </c>
      <c r="F5150" s="3">
        <v>0</v>
      </c>
      <c r="G5150" s="3">
        <v>8620</v>
      </c>
    </row>
    <row r="5151" spans="1:7" x14ac:dyDescent="0.2">
      <c r="A5151" s="3" t="s">
        <v>1037</v>
      </c>
      <c r="B5151" s="4">
        <v>45291</v>
      </c>
      <c r="C5151" s="3" t="s">
        <v>1148</v>
      </c>
      <c r="D5151" s="3" t="s">
        <v>1211</v>
      </c>
      <c r="E5151" s="3" t="s">
        <v>1212</v>
      </c>
      <c r="F5151" s="3">
        <v>0</v>
      </c>
      <c r="G5151" s="3">
        <v>871.91</v>
      </c>
    </row>
    <row r="5152" spans="1:7" x14ac:dyDescent="0.2">
      <c r="A5152" s="3" t="s">
        <v>1037</v>
      </c>
      <c r="B5152" s="4">
        <v>45291</v>
      </c>
      <c r="C5152" s="3" t="s">
        <v>1148</v>
      </c>
      <c r="D5152" s="3" t="s">
        <v>1213</v>
      </c>
      <c r="E5152" s="3" t="s">
        <v>1214</v>
      </c>
      <c r="F5152" s="3">
        <v>-18481711.170000002</v>
      </c>
      <c r="G5152" s="3">
        <v>17747862.960000001</v>
      </c>
    </row>
    <row r="5153" spans="1:7" x14ac:dyDescent="0.2">
      <c r="A5153" s="3" t="s">
        <v>1037</v>
      </c>
      <c r="B5153" s="4">
        <v>45291</v>
      </c>
      <c r="C5153" s="3" t="s">
        <v>1148</v>
      </c>
      <c r="D5153" s="3" t="s">
        <v>1695</v>
      </c>
      <c r="E5153" s="3" t="s">
        <v>1696</v>
      </c>
      <c r="F5153" s="3">
        <v>0</v>
      </c>
      <c r="G5153" s="3">
        <v>500</v>
      </c>
    </row>
    <row r="5154" spans="1:7" x14ac:dyDescent="0.2">
      <c r="A5154" s="3" t="s">
        <v>1040</v>
      </c>
      <c r="B5154" s="4">
        <v>45291</v>
      </c>
      <c r="C5154" s="3" t="s">
        <v>1143</v>
      </c>
      <c r="D5154" s="3" t="s">
        <v>1405</v>
      </c>
      <c r="E5154" s="3" t="s">
        <v>1406</v>
      </c>
      <c r="F5154" s="3">
        <v>29.59</v>
      </c>
      <c r="G5154" s="3">
        <v>-0.82</v>
      </c>
    </row>
    <row r="5155" spans="1:7" x14ac:dyDescent="0.2">
      <c r="A5155" s="3" t="s">
        <v>1037</v>
      </c>
      <c r="B5155" s="4">
        <v>45291</v>
      </c>
      <c r="C5155" s="3" t="s">
        <v>1143</v>
      </c>
      <c r="D5155" s="3" t="s">
        <v>1405</v>
      </c>
      <c r="E5155" s="3" t="s">
        <v>1406</v>
      </c>
      <c r="F5155" s="3">
        <v>0</v>
      </c>
      <c r="G5155" s="3">
        <v>0.14000000000000001</v>
      </c>
    </row>
    <row r="5156" spans="1:7" x14ac:dyDescent="0.2">
      <c r="A5156" s="3" t="s">
        <v>1042</v>
      </c>
      <c r="B5156" s="4">
        <v>45291</v>
      </c>
      <c r="C5156" s="3" t="s">
        <v>1143</v>
      </c>
      <c r="D5156" s="3" t="s">
        <v>1405</v>
      </c>
      <c r="E5156" s="3" t="s">
        <v>1406</v>
      </c>
      <c r="F5156" s="3">
        <v>0.03</v>
      </c>
      <c r="G5156" s="3">
        <v>-0.03</v>
      </c>
    </row>
    <row r="5157" spans="1:7" x14ac:dyDescent="0.2">
      <c r="A5157" s="3" t="s">
        <v>1040</v>
      </c>
      <c r="B5157" s="4">
        <v>45291</v>
      </c>
      <c r="C5157" s="3" t="s">
        <v>1143</v>
      </c>
      <c r="D5157" s="3" t="s">
        <v>1159</v>
      </c>
      <c r="E5157" s="3" t="s">
        <v>1160</v>
      </c>
      <c r="F5157" s="3">
        <v>6767146.1699999999</v>
      </c>
      <c r="G5157" s="3">
        <v>-470871.93</v>
      </c>
    </row>
    <row r="5158" spans="1:7" x14ac:dyDescent="0.2">
      <c r="A5158" s="3" t="s">
        <v>1037</v>
      </c>
      <c r="B5158" s="4">
        <v>45291</v>
      </c>
      <c r="C5158" s="3" t="s">
        <v>1143</v>
      </c>
      <c r="D5158" s="3" t="s">
        <v>1159</v>
      </c>
      <c r="E5158" s="3" t="s">
        <v>1160</v>
      </c>
      <c r="F5158" s="3">
        <v>-8808460.9499999993</v>
      </c>
      <c r="G5158" s="3">
        <v>-173053454.13</v>
      </c>
    </row>
    <row r="5159" spans="1:7" x14ac:dyDescent="0.2">
      <c r="A5159" s="3" t="s">
        <v>1042</v>
      </c>
      <c r="B5159" s="4">
        <v>45291</v>
      </c>
      <c r="C5159" s="3" t="s">
        <v>1143</v>
      </c>
      <c r="D5159" s="3" t="s">
        <v>1159</v>
      </c>
      <c r="E5159" s="3" t="s">
        <v>1160</v>
      </c>
      <c r="F5159" s="3">
        <v>5012006.46</v>
      </c>
      <c r="G5159" s="3">
        <v>952519.04</v>
      </c>
    </row>
    <row r="5160" spans="1:7" x14ac:dyDescent="0.2">
      <c r="A5160" s="3" t="s">
        <v>1040</v>
      </c>
      <c r="B5160" s="4">
        <v>45291</v>
      </c>
      <c r="C5160" s="3" t="s">
        <v>1143</v>
      </c>
      <c r="D5160" s="3" t="s">
        <v>1456</v>
      </c>
      <c r="E5160" s="3" t="s">
        <v>1457</v>
      </c>
      <c r="F5160" s="3">
        <v>0</v>
      </c>
      <c r="G5160" s="3">
        <v>1309</v>
      </c>
    </row>
    <row r="5161" spans="1:7" x14ac:dyDescent="0.2">
      <c r="A5161" s="3" t="s">
        <v>1040</v>
      </c>
      <c r="B5161" s="4">
        <v>45291</v>
      </c>
      <c r="C5161" s="3" t="s">
        <v>1143</v>
      </c>
      <c r="D5161" s="3" t="s">
        <v>1407</v>
      </c>
      <c r="E5161" s="3" t="s">
        <v>1408</v>
      </c>
      <c r="F5161" s="3">
        <v>0</v>
      </c>
      <c r="G5161" s="3">
        <v>1755.17</v>
      </c>
    </row>
    <row r="5162" spans="1:7" x14ac:dyDescent="0.2">
      <c r="A5162" s="3" t="s">
        <v>1040</v>
      </c>
      <c r="B5162" s="4">
        <v>45291</v>
      </c>
      <c r="C5162" s="3" t="s">
        <v>1143</v>
      </c>
      <c r="D5162" s="3" t="s">
        <v>1409</v>
      </c>
      <c r="E5162" s="3" t="s">
        <v>1410</v>
      </c>
      <c r="F5162" s="3">
        <v>-3740.22</v>
      </c>
      <c r="G5162" s="3">
        <v>-113672.08</v>
      </c>
    </row>
    <row r="5163" spans="1:7" x14ac:dyDescent="0.2">
      <c r="A5163" s="3" t="s">
        <v>1040</v>
      </c>
      <c r="B5163" s="4">
        <v>45291</v>
      </c>
      <c r="C5163" s="3" t="s">
        <v>1143</v>
      </c>
      <c r="D5163" s="3" t="s">
        <v>1432</v>
      </c>
      <c r="E5163" s="3" t="s">
        <v>1433</v>
      </c>
      <c r="F5163" s="3">
        <v>0</v>
      </c>
      <c r="G5163" s="3">
        <v>-49413.95</v>
      </c>
    </row>
    <row r="5164" spans="1:7" x14ac:dyDescent="0.2">
      <c r="A5164" s="3" t="s">
        <v>1040</v>
      </c>
      <c r="B5164" s="4">
        <v>45291</v>
      </c>
      <c r="C5164" s="3" t="s">
        <v>1143</v>
      </c>
      <c r="D5164" s="3" t="s">
        <v>1697</v>
      </c>
      <c r="E5164" s="3" t="s">
        <v>1698</v>
      </c>
      <c r="F5164" s="3">
        <v>0</v>
      </c>
      <c r="G5164" s="3">
        <v>130000</v>
      </c>
    </row>
    <row r="5165" spans="1:7" x14ac:dyDescent="0.2">
      <c r="A5165" s="3" t="s">
        <v>1040</v>
      </c>
      <c r="B5165" s="4">
        <v>45291</v>
      </c>
      <c r="C5165" s="3" t="s">
        <v>1143</v>
      </c>
      <c r="D5165" s="3" t="s">
        <v>1161</v>
      </c>
      <c r="E5165" s="3" t="s">
        <v>1411</v>
      </c>
      <c r="F5165" s="3">
        <v>232432.12</v>
      </c>
      <c r="G5165" s="3">
        <v>-41777.919999999998</v>
      </c>
    </row>
    <row r="5166" spans="1:7" x14ac:dyDescent="0.2">
      <c r="A5166" s="3" t="s">
        <v>1037</v>
      </c>
      <c r="B5166" s="4">
        <v>45291</v>
      </c>
      <c r="C5166" s="3" t="s">
        <v>1143</v>
      </c>
      <c r="D5166" s="3" t="s">
        <v>1161</v>
      </c>
      <c r="E5166" s="3" t="s">
        <v>1162</v>
      </c>
      <c r="F5166" s="3">
        <v>837364.89</v>
      </c>
      <c r="G5166" s="3">
        <v>-3393946.57</v>
      </c>
    </row>
    <row r="5167" spans="1:7" x14ac:dyDescent="0.2">
      <c r="A5167" s="3" t="s">
        <v>1042</v>
      </c>
      <c r="B5167" s="4">
        <v>45291</v>
      </c>
      <c r="C5167" s="3" t="s">
        <v>1143</v>
      </c>
      <c r="D5167" s="3" t="s">
        <v>1161</v>
      </c>
      <c r="E5167" s="3" t="s">
        <v>1162</v>
      </c>
      <c r="F5167" s="3">
        <v>472714.79</v>
      </c>
      <c r="G5167" s="3">
        <v>6675203.7400000002</v>
      </c>
    </row>
    <row r="5168" spans="1:7" x14ac:dyDescent="0.2">
      <c r="A5168" s="3" t="s">
        <v>1040</v>
      </c>
      <c r="B5168" s="4">
        <v>45291</v>
      </c>
      <c r="C5168" s="3" t="s">
        <v>1143</v>
      </c>
      <c r="D5168" s="3" t="s">
        <v>1699</v>
      </c>
      <c r="E5168" s="3" t="s">
        <v>1700</v>
      </c>
      <c r="F5168" s="3">
        <v>0</v>
      </c>
      <c r="G5168" s="3">
        <v>-1869.8</v>
      </c>
    </row>
    <row r="5169" spans="1:7" x14ac:dyDescent="0.2">
      <c r="A5169" s="3" t="s">
        <v>1037</v>
      </c>
      <c r="B5169" s="4">
        <v>45291</v>
      </c>
      <c r="C5169" s="3" t="s">
        <v>1143</v>
      </c>
      <c r="D5169" s="3" t="s">
        <v>1625</v>
      </c>
      <c r="E5169" s="3" t="s">
        <v>1626</v>
      </c>
      <c r="F5169" s="3">
        <v>0</v>
      </c>
      <c r="G5169" s="3">
        <v>59039.93</v>
      </c>
    </row>
    <row r="5170" spans="1:7" x14ac:dyDescent="0.2">
      <c r="A5170" s="3" t="s">
        <v>1042</v>
      </c>
      <c r="B5170" s="4">
        <v>45291</v>
      </c>
      <c r="C5170" s="3" t="s">
        <v>1143</v>
      </c>
      <c r="D5170" s="3" t="s">
        <v>1685</v>
      </c>
      <c r="E5170" s="3" t="s">
        <v>1686</v>
      </c>
      <c r="F5170" s="3">
        <v>0</v>
      </c>
      <c r="G5170" s="3">
        <v>-0.4</v>
      </c>
    </row>
    <row r="5171" spans="1:7" x14ac:dyDescent="0.2">
      <c r="A5171" s="3" t="s">
        <v>1040</v>
      </c>
      <c r="B5171" s="4">
        <v>45291</v>
      </c>
      <c r="C5171" s="3" t="s">
        <v>1143</v>
      </c>
      <c r="D5171" s="3" t="s">
        <v>1412</v>
      </c>
      <c r="E5171" s="3" t="s">
        <v>1413</v>
      </c>
      <c r="F5171" s="3">
        <v>0</v>
      </c>
      <c r="G5171" s="3">
        <v>1869.8</v>
      </c>
    </row>
    <row r="5172" spans="1:7" x14ac:dyDescent="0.2">
      <c r="A5172" s="3" t="s">
        <v>1040</v>
      </c>
      <c r="B5172" s="4">
        <v>45291</v>
      </c>
      <c r="C5172" s="3" t="s">
        <v>1143</v>
      </c>
      <c r="D5172" s="3" t="s">
        <v>1414</v>
      </c>
      <c r="E5172" s="3" t="s">
        <v>1415</v>
      </c>
      <c r="F5172" s="3">
        <v>0</v>
      </c>
      <c r="G5172" s="3">
        <v>-254.99</v>
      </c>
    </row>
    <row r="5173" spans="1:7" x14ac:dyDescent="0.2">
      <c r="A5173" s="3" t="s">
        <v>1037</v>
      </c>
      <c r="B5173" s="4">
        <v>45322</v>
      </c>
      <c r="C5173" s="3" t="s">
        <v>1178</v>
      </c>
      <c r="D5173" s="3" t="s">
        <v>1520</v>
      </c>
      <c r="E5173" s="3" t="s">
        <v>1521</v>
      </c>
      <c r="F5173" s="3">
        <v>0</v>
      </c>
      <c r="G5173" s="3">
        <v>-28096347.829999998</v>
      </c>
    </row>
    <row r="5174" spans="1:7" x14ac:dyDescent="0.2">
      <c r="A5174" s="3" t="s">
        <v>1042</v>
      </c>
      <c r="B5174" s="4">
        <v>45322</v>
      </c>
      <c r="C5174" s="3" t="s">
        <v>1178</v>
      </c>
      <c r="D5174" s="3" t="s">
        <v>1520</v>
      </c>
      <c r="E5174" s="3" t="s">
        <v>1668</v>
      </c>
      <c r="F5174" s="3">
        <v>-6969130.4500000002</v>
      </c>
      <c r="G5174" s="3">
        <v>-29872087</v>
      </c>
    </row>
    <row r="5175" spans="1:7" x14ac:dyDescent="0.2">
      <c r="A5175" s="3" t="s">
        <v>1037</v>
      </c>
      <c r="B5175" s="4">
        <v>45322</v>
      </c>
      <c r="C5175" s="3" t="s">
        <v>1178</v>
      </c>
      <c r="D5175" s="3" t="s">
        <v>1522</v>
      </c>
      <c r="E5175" s="3" t="s">
        <v>1523</v>
      </c>
      <c r="F5175" s="3">
        <v>0</v>
      </c>
      <c r="G5175" s="3">
        <v>-102388.85</v>
      </c>
    </row>
    <row r="5176" spans="1:7" x14ac:dyDescent="0.2">
      <c r="A5176" s="3" t="s">
        <v>1042</v>
      </c>
      <c r="B5176" s="4">
        <v>45322</v>
      </c>
      <c r="C5176" s="3" t="s">
        <v>1178</v>
      </c>
      <c r="D5176" s="3" t="s">
        <v>1522</v>
      </c>
      <c r="E5176" s="3" t="s">
        <v>1669</v>
      </c>
      <c r="F5176" s="3">
        <v>-4800</v>
      </c>
      <c r="G5176" s="3">
        <v>-88696.76</v>
      </c>
    </row>
    <row r="5177" spans="1:7" x14ac:dyDescent="0.2">
      <c r="A5177" s="3" t="s">
        <v>1040</v>
      </c>
      <c r="B5177" s="4">
        <v>45322</v>
      </c>
      <c r="C5177" s="3" t="s">
        <v>1178</v>
      </c>
      <c r="D5177" s="3" t="s">
        <v>1416</v>
      </c>
      <c r="E5177" s="3" t="s">
        <v>1417</v>
      </c>
      <c r="F5177" s="3">
        <v>-4442252.29</v>
      </c>
      <c r="G5177" s="3">
        <v>-55267592.850000001</v>
      </c>
    </row>
    <row r="5178" spans="1:7" x14ac:dyDescent="0.2">
      <c r="A5178" s="3" t="s">
        <v>1040</v>
      </c>
      <c r="B5178" s="4">
        <v>45322</v>
      </c>
      <c r="C5178" s="3" t="s">
        <v>1178</v>
      </c>
      <c r="D5178" s="3" t="s">
        <v>1241</v>
      </c>
      <c r="E5178" s="3" t="s">
        <v>1242</v>
      </c>
      <c r="F5178" s="3">
        <v>0</v>
      </c>
      <c r="G5178" s="3">
        <v>3490.94</v>
      </c>
    </row>
    <row r="5179" spans="1:7" x14ac:dyDescent="0.2">
      <c r="A5179" s="3" t="s">
        <v>1037</v>
      </c>
      <c r="B5179" s="4">
        <v>45322</v>
      </c>
      <c r="C5179" s="3" t="s">
        <v>1178</v>
      </c>
      <c r="D5179" s="3" t="s">
        <v>1653</v>
      </c>
      <c r="E5179" s="3" t="s">
        <v>1654</v>
      </c>
      <c r="F5179" s="3">
        <v>-142177.41</v>
      </c>
      <c r="G5179" s="3">
        <v>-334412.32</v>
      </c>
    </row>
    <row r="5180" spans="1:7" x14ac:dyDescent="0.2">
      <c r="A5180" s="3" t="s">
        <v>1042</v>
      </c>
      <c r="B5180" s="4">
        <v>45322</v>
      </c>
      <c r="C5180" s="3" t="s">
        <v>1178</v>
      </c>
      <c r="D5180" s="3" t="s">
        <v>1653</v>
      </c>
      <c r="E5180" s="3" t="s">
        <v>1654</v>
      </c>
      <c r="F5180" s="3">
        <v>0</v>
      </c>
      <c r="G5180" s="3">
        <v>-13883</v>
      </c>
    </row>
    <row r="5181" spans="1:7" x14ac:dyDescent="0.2">
      <c r="A5181" s="3" t="s">
        <v>1037</v>
      </c>
      <c r="B5181" s="4">
        <v>45322</v>
      </c>
      <c r="C5181" s="3" t="s">
        <v>1136</v>
      </c>
      <c r="D5181" s="3" t="s">
        <v>1655</v>
      </c>
      <c r="E5181" s="3" t="s">
        <v>1656</v>
      </c>
      <c r="F5181" s="3">
        <v>0</v>
      </c>
      <c r="G5181" s="3">
        <v>45300.43</v>
      </c>
    </row>
    <row r="5182" spans="1:7" x14ac:dyDescent="0.2">
      <c r="A5182" s="3" t="s">
        <v>1042</v>
      </c>
      <c r="B5182" s="4">
        <v>45322</v>
      </c>
      <c r="C5182" s="3" t="s">
        <v>1136</v>
      </c>
      <c r="D5182" s="3" t="s">
        <v>1482</v>
      </c>
      <c r="E5182" s="3" t="s">
        <v>1644</v>
      </c>
      <c r="F5182" s="3">
        <v>0</v>
      </c>
      <c r="G5182" s="3">
        <v>237142.94</v>
      </c>
    </row>
    <row r="5183" spans="1:7" x14ac:dyDescent="0.2">
      <c r="A5183" s="3" t="s">
        <v>1037</v>
      </c>
      <c r="B5183" s="4">
        <v>45322</v>
      </c>
      <c r="C5183" s="3" t="s">
        <v>1136</v>
      </c>
      <c r="D5183" s="3" t="s">
        <v>1499</v>
      </c>
      <c r="E5183" s="3" t="s">
        <v>1500</v>
      </c>
      <c r="F5183" s="3">
        <v>0</v>
      </c>
      <c r="G5183" s="3">
        <v>685713.49</v>
      </c>
    </row>
    <row r="5184" spans="1:7" x14ac:dyDescent="0.2">
      <c r="A5184" s="3" t="s">
        <v>1042</v>
      </c>
      <c r="B5184" s="4">
        <v>45322</v>
      </c>
      <c r="C5184" s="3" t="s">
        <v>1136</v>
      </c>
      <c r="D5184" s="3" t="s">
        <v>1499</v>
      </c>
      <c r="E5184" s="3" t="s">
        <v>1500</v>
      </c>
      <c r="F5184" s="3">
        <v>155834.92000000001</v>
      </c>
      <c r="G5184" s="3">
        <v>670782.85</v>
      </c>
    </row>
    <row r="5185" spans="1:7" x14ac:dyDescent="0.2">
      <c r="A5185" s="3" t="s">
        <v>1042</v>
      </c>
      <c r="B5185" s="4">
        <v>45322</v>
      </c>
      <c r="C5185" s="3" t="s">
        <v>1136</v>
      </c>
      <c r="D5185" s="3" t="s">
        <v>1606</v>
      </c>
      <c r="E5185" s="3" t="s">
        <v>1645</v>
      </c>
      <c r="F5185" s="3">
        <v>0</v>
      </c>
      <c r="G5185" s="3">
        <v>79174.94</v>
      </c>
    </row>
    <row r="5186" spans="1:7" x14ac:dyDescent="0.2">
      <c r="A5186" s="3" t="s">
        <v>1037</v>
      </c>
      <c r="B5186" s="4">
        <v>45322</v>
      </c>
      <c r="C5186" s="3" t="s">
        <v>1136</v>
      </c>
      <c r="D5186" s="3" t="s">
        <v>1606</v>
      </c>
      <c r="E5186" s="3" t="s">
        <v>1607</v>
      </c>
      <c r="F5186" s="3">
        <v>0</v>
      </c>
      <c r="G5186" s="3">
        <v>10540</v>
      </c>
    </row>
    <row r="5187" spans="1:7" x14ac:dyDescent="0.2">
      <c r="A5187" s="3" t="s">
        <v>1037</v>
      </c>
      <c r="B5187" s="4">
        <v>45322</v>
      </c>
      <c r="C5187" s="3" t="s">
        <v>1136</v>
      </c>
      <c r="D5187" s="3" t="s">
        <v>1508</v>
      </c>
      <c r="E5187" s="3" t="s">
        <v>1509</v>
      </c>
      <c r="F5187" s="3">
        <v>0</v>
      </c>
      <c r="G5187" s="3">
        <v>44864.59</v>
      </c>
    </row>
    <row r="5188" spans="1:7" x14ac:dyDescent="0.2">
      <c r="A5188" s="3" t="s">
        <v>1037</v>
      </c>
      <c r="B5188" s="4">
        <v>45322</v>
      </c>
      <c r="C5188" s="3" t="s">
        <v>1136</v>
      </c>
      <c r="D5188" s="3" t="s">
        <v>1524</v>
      </c>
      <c r="E5188" s="3" t="s">
        <v>1525</v>
      </c>
      <c r="F5188" s="3">
        <v>0</v>
      </c>
      <c r="G5188" s="3">
        <v>381069.48</v>
      </c>
    </row>
    <row r="5189" spans="1:7" x14ac:dyDescent="0.2">
      <c r="A5189" s="3" t="s">
        <v>1037</v>
      </c>
      <c r="B5189" s="4">
        <v>45322</v>
      </c>
      <c r="C5189" s="3" t="s">
        <v>1136</v>
      </c>
      <c r="D5189" s="3" t="s">
        <v>1526</v>
      </c>
      <c r="E5189" s="3" t="s">
        <v>1527</v>
      </c>
      <c r="F5189" s="3">
        <v>0</v>
      </c>
      <c r="G5189" s="3">
        <v>1405686.97</v>
      </c>
    </row>
    <row r="5190" spans="1:7" x14ac:dyDescent="0.2">
      <c r="A5190" s="3" t="s">
        <v>1042</v>
      </c>
      <c r="B5190" s="4">
        <v>45322</v>
      </c>
      <c r="C5190" s="3" t="s">
        <v>1136</v>
      </c>
      <c r="D5190" s="3" t="s">
        <v>1526</v>
      </c>
      <c r="E5190" s="3" t="s">
        <v>1670</v>
      </c>
      <c r="F5190" s="3">
        <v>349108.7</v>
      </c>
      <c r="G5190" s="3">
        <v>1495126.06</v>
      </c>
    </row>
    <row r="5191" spans="1:7" x14ac:dyDescent="0.2">
      <c r="A5191" s="3" t="s">
        <v>1037</v>
      </c>
      <c r="B5191" s="4">
        <v>45322</v>
      </c>
      <c r="C5191" s="3" t="s">
        <v>1136</v>
      </c>
      <c r="D5191" s="3" t="s">
        <v>1608</v>
      </c>
      <c r="E5191" s="3" t="s">
        <v>1609</v>
      </c>
      <c r="F5191" s="3">
        <v>0</v>
      </c>
      <c r="G5191" s="3">
        <v>1005.47</v>
      </c>
    </row>
    <row r="5192" spans="1:7" x14ac:dyDescent="0.2">
      <c r="A5192" s="3" t="s">
        <v>1042</v>
      </c>
      <c r="B5192" s="4">
        <v>45322</v>
      </c>
      <c r="C5192" s="3" t="s">
        <v>1136</v>
      </c>
      <c r="D5192" s="3" t="s">
        <v>1608</v>
      </c>
      <c r="E5192" s="3" t="s">
        <v>1657</v>
      </c>
      <c r="F5192" s="3">
        <v>0</v>
      </c>
      <c r="G5192" s="3">
        <v>6212.85</v>
      </c>
    </row>
    <row r="5193" spans="1:7" x14ac:dyDescent="0.2">
      <c r="A5193" s="3" t="s">
        <v>1037</v>
      </c>
      <c r="B5193" s="4">
        <v>45322</v>
      </c>
      <c r="C5193" s="3" t="s">
        <v>1136</v>
      </c>
      <c r="D5193" s="3" t="s">
        <v>1627</v>
      </c>
      <c r="E5193" s="3" t="s">
        <v>1628</v>
      </c>
      <c r="F5193" s="3">
        <v>0</v>
      </c>
      <c r="G5193" s="3">
        <v>250</v>
      </c>
    </row>
    <row r="5194" spans="1:7" x14ac:dyDescent="0.2">
      <c r="A5194" s="3" t="s">
        <v>1042</v>
      </c>
      <c r="B5194" s="4">
        <v>45322</v>
      </c>
      <c r="C5194" s="3" t="s">
        <v>1136</v>
      </c>
      <c r="D5194" s="3" t="s">
        <v>1627</v>
      </c>
      <c r="E5194" s="3" t="s">
        <v>1628</v>
      </c>
      <c r="F5194" s="3">
        <v>0</v>
      </c>
      <c r="G5194" s="3">
        <v>473.92</v>
      </c>
    </row>
    <row r="5195" spans="1:7" x14ac:dyDescent="0.2">
      <c r="A5195" s="3" t="s">
        <v>1037</v>
      </c>
      <c r="B5195" s="4">
        <v>45322</v>
      </c>
      <c r="C5195" s="3" t="s">
        <v>1136</v>
      </c>
      <c r="D5195" s="3" t="s">
        <v>1646</v>
      </c>
      <c r="E5195" s="3" t="s">
        <v>1647</v>
      </c>
      <c r="F5195" s="3">
        <v>0</v>
      </c>
      <c r="G5195" s="3">
        <v>31600</v>
      </c>
    </row>
    <row r="5196" spans="1:7" x14ac:dyDescent="0.2">
      <c r="A5196" s="3" t="s">
        <v>1040</v>
      </c>
      <c r="B5196" s="4">
        <v>45322</v>
      </c>
      <c r="C5196" s="3" t="s">
        <v>1136</v>
      </c>
      <c r="D5196" s="3" t="s">
        <v>1629</v>
      </c>
      <c r="E5196" s="3" t="s">
        <v>1630</v>
      </c>
      <c r="F5196" s="3">
        <v>0</v>
      </c>
      <c r="G5196" s="3">
        <v>286.95999999999998</v>
      </c>
    </row>
    <row r="5197" spans="1:7" x14ac:dyDescent="0.2">
      <c r="A5197" s="3" t="s">
        <v>1040</v>
      </c>
      <c r="B5197" s="4">
        <v>45322</v>
      </c>
      <c r="C5197" s="3" t="s">
        <v>1136</v>
      </c>
      <c r="D5197" s="3" t="s">
        <v>1648</v>
      </c>
      <c r="E5197" s="3" t="s">
        <v>1649</v>
      </c>
      <c r="F5197" s="3">
        <v>0</v>
      </c>
      <c r="G5197" s="3">
        <v>86.96</v>
      </c>
    </row>
    <row r="5198" spans="1:7" x14ac:dyDescent="0.2">
      <c r="A5198" s="3" t="s">
        <v>1040</v>
      </c>
      <c r="B5198" s="4">
        <v>45322</v>
      </c>
      <c r="C5198" s="3" t="s">
        <v>1136</v>
      </c>
      <c r="D5198" s="3" t="s">
        <v>1637</v>
      </c>
      <c r="E5198" s="3" t="s">
        <v>1638</v>
      </c>
      <c r="F5198" s="3">
        <v>0</v>
      </c>
      <c r="G5198" s="3">
        <v>30620.97</v>
      </c>
    </row>
    <row r="5199" spans="1:7" x14ac:dyDescent="0.2">
      <c r="A5199" s="3" t="s">
        <v>1040</v>
      </c>
      <c r="B5199" s="4">
        <v>45322</v>
      </c>
      <c r="C5199" s="3" t="s">
        <v>1136</v>
      </c>
      <c r="D5199" s="3" t="s">
        <v>1703</v>
      </c>
      <c r="E5199" s="3" t="s">
        <v>1704</v>
      </c>
      <c r="F5199" s="3">
        <v>0</v>
      </c>
      <c r="G5199" s="3">
        <v>7408.46</v>
      </c>
    </row>
    <row r="5200" spans="1:7" x14ac:dyDescent="0.2">
      <c r="A5200" s="3" t="s">
        <v>1040</v>
      </c>
      <c r="B5200" s="4">
        <v>45322</v>
      </c>
      <c r="C5200" s="3" t="s">
        <v>1136</v>
      </c>
      <c r="D5200" s="3" t="s">
        <v>1671</v>
      </c>
      <c r="E5200" s="3" t="s">
        <v>1672</v>
      </c>
      <c r="F5200" s="3">
        <v>0</v>
      </c>
      <c r="G5200" s="3">
        <v>10516.44</v>
      </c>
    </row>
    <row r="5201" spans="1:7" x14ac:dyDescent="0.2">
      <c r="A5201" s="3" t="s">
        <v>1040</v>
      </c>
      <c r="B5201" s="4">
        <v>45322</v>
      </c>
      <c r="C5201" s="3" t="s">
        <v>1136</v>
      </c>
      <c r="D5201" s="3" t="s">
        <v>1650</v>
      </c>
      <c r="E5201" s="3" t="s">
        <v>1651</v>
      </c>
      <c r="F5201" s="3">
        <v>54384.77</v>
      </c>
      <c r="G5201" s="3">
        <v>152255.67999999999</v>
      </c>
    </row>
    <row r="5202" spans="1:7" x14ac:dyDescent="0.2">
      <c r="A5202" s="3" t="s">
        <v>1040</v>
      </c>
      <c r="B5202" s="4">
        <v>45322</v>
      </c>
      <c r="C5202" s="3" t="s">
        <v>1136</v>
      </c>
      <c r="D5202" s="3" t="s">
        <v>1249</v>
      </c>
      <c r="E5202" s="3" t="s">
        <v>1250</v>
      </c>
      <c r="F5202" s="3">
        <v>0</v>
      </c>
      <c r="G5202" s="3">
        <v>352147.74</v>
      </c>
    </row>
    <row r="5203" spans="1:7" x14ac:dyDescent="0.2">
      <c r="A5203" s="3" t="s">
        <v>1040</v>
      </c>
      <c r="B5203" s="4">
        <v>45322</v>
      </c>
      <c r="C5203" s="3" t="s">
        <v>1136</v>
      </c>
      <c r="D5203" s="3" t="s">
        <v>1251</v>
      </c>
      <c r="E5203" s="3" t="s">
        <v>1252</v>
      </c>
      <c r="F5203" s="3">
        <v>344.34</v>
      </c>
      <c r="G5203" s="3">
        <v>160505.70000000001</v>
      </c>
    </row>
    <row r="5204" spans="1:7" x14ac:dyDescent="0.2">
      <c r="A5204" s="3" t="s">
        <v>1040</v>
      </c>
      <c r="B5204" s="4">
        <v>45322</v>
      </c>
      <c r="C5204" s="3" t="s">
        <v>1136</v>
      </c>
      <c r="D5204" s="3" t="s">
        <v>1253</v>
      </c>
      <c r="E5204" s="3" t="s">
        <v>1254</v>
      </c>
      <c r="F5204" s="3">
        <v>0</v>
      </c>
      <c r="G5204" s="3">
        <v>19969.43</v>
      </c>
    </row>
    <row r="5205" spans="1:7" x14ac:dyDescent="0.2">
      <c r="A5205" s="3" t="s">
        <v>1040</v>
      </c>
      <c r="B5205" s="4">
        <v>45322</v>
      </c>
      <c r="C5205" s="3" t="s">
        <v>1136</v>
      </c>
      <c r="D5205" s="3" t="s">
        <v>1673</v>
      </c>
      <c r="E5205" s="3" t="s">
        <v>1674</v>
      </c>
      <c r="F5205" s="3">
        <v>0</v>
      </c>
      <c r="G5205" s="3">
        <v>26340.75</v>
      </c>
    </row>
    <row r="5206" spans="1:7" x14ac:dyDescent="0.2">
      <c r="A5206" s="3" t="s">
        <v>1040</v>
      </c>
      <c r="B5206" s="4">
        <v>45322</v>
      </c>
      <c r="C5206" s="3" t="s">
        <v>1136</v>
      </c>
      <c r="D5206" s="3" t="s">
        <v>1269</v>
      </c>
      <c r="E5206" s="3" t="s">
        <v>1270</v>
      </c>
      <c r="F5206" s="3">
        <v>0</v>
      </c>
      <c r="G5206" s="3">
        <v>760.87</v>
      </c>
    </row>
    <row r="5207" spans="1:7" x14ac:dyDescent="0.2">
      <c r="A5207" s="3" t="s">
        <v>1040</v>
      </c>
      <c r="B5207" s="4">
        <v>45322</v>
      </c>
      <c r="C5207" s="3" t="s">
        <v>1136</v>
      </c>
      <c r="D5207" s="3" t="s">
        <v>1273</v>
      </c>
      <c r="E5207" s="3" t="s">
        <v>1274</v>
      </c>
      <c r="F5207" s="3">
        <v>0</v>
      </c>
      <c r="G5207" s="3">
        <v>27752.22</v>
      </c>
    </row>
    <row r="5208" spans="1:7" x14ac:dyDescent="0.2">
      <c r="A5208" s="3" t="s">
        <v>1040</v>
      </c>
      <c r="B5208" s="4">
        <v>45322</v>
      </c>
      <c r="C5208" s="3" t="s">
        <v>1136</v>
      </c>
      <c r="D5208" s="3" t="s">
        <v>1658</v>
      </c>
      <c r="E5208" s="3" t="s">
        <v>1659</v>
      </c>
      <c r="F5208" s="3">
        <v>0</v>
      </c>
      <c r="G5208" s="3">
        <v>7565.57</v>
      </c>
    </row>
    <row r="5209" spans="1:7" x14ac:dyDescent="0.2">
      <c r="A5209" s="3" t="s">
        <v>1040</v>
      </c>
      <c r="B5209" s="4">
        <v>45322</v>
      </c>
      <c r="C5209" s="3" t="s">
        <v>1136</v>
      </c>
      <c r="D5209" s="3" t="s">
        <v>1279</v>
      </c>
      <c r="E5209" s="3" t="s">
        <v>1280</v>
      </c>
      <c r="F5209" s="3">
        <v>0</v>
      </c>
      <c r="G5209" s="3">
        <v>680</v>
      </c>
    </row>
    <row r="5210" spans="1:7" x14ac:dyDescent="0.2">
      <c r="A5210" s="3" t="s">
        <v>1040</v>
      </c>
      <c r="B5210" s="4">
        <v>45322</v>
      </c>
      <c r="C5210" s="3" t="s">
        <v>1136</v>
      </c>
      <c r="D5210" s="3" t="s">
        <v>1283</v>
      </c>
      <c r="E5210" s="3" t="s">
        <v>1284</v>
      </c>
      <c r="F5210" s="3">
        <v>0</v>
      </c>
      <c r="G5210" s="3">
        <v>1129.57</v>
      </c>
    </row>
    <row r="5211" spans="1:7" x14ac:dyDescent="0.2">
      <c r="A5211" s="3" t="s">
        <v>1040</v>
      </c>
      <c r="B5211" s="4">
        <v>45322</v>
      </c>
      <c r="C5211" s="3" t="s">
        <v>1136</v>
      </c>
      <c r="D5211" s="3" t="s">
        <v>1418</v>
      </c>
      <c r="E5211" s="3" t="s">
        <v>1419</v>
      </c>
      <c r="F5211" s="3">
        <v>900</v>
      </c>
      <c r="G5211" s="3">
        <v>1639839.08</v>
      </c>
    </row>
    <row r="5212" spans="1:7" x14ac:dyDescent="0.2">
      <c r="A5212" s="3" t="s">
        <v>1040</v>
      </c>
      <c r="B5212" s="4">
        <v>45322</v>
      </c>
      <c r="C5212" s="3" t="s">
        <v>1136</v>
      </c>
      <c r="D5212" s="3" t="s">
        <v>1420</v>
      </c>
      <c r="E5212" s="3" t="s">
        <v>1421</v>
      </c>
      <c r="F5212" s="3">
        <v>3791.59</v>
      </c>
      <c r="G5212" s="3">
        <v>343823.54</v>
      </c>
    </row>
    <row r="5213" spans="1:7" x14ac:dyDescent="0.2">
      <c r="A5213" s="3" t="s">
        <v>1040</v>
      </c>
      <c r="B5213" s="4">
        <v>45322</v>
      </c>
      <c r="C5213" s="3" t="s">
        <v>1136</v>
      </c>
      <c r="D5213" s="3" t="s">
        <v>1422</v>
      </c>
      <c r="E5213" s="3" t="s">
        <v>1423</v>
      </c>
      <c r="F5213" s="3">
        <v>0</v>
      </c>
      <c r="G5213" s="3">
        <v>694.78</v>
      </c>
    </row>
    <row r="5214" spans="1:7" x14ac:dyDescent="0.2">
      <c r="A5214" s="3" t="s">
        <v>1040</v>
      </c>
      <c r="B5214" s="4">
        <v>45322</v>
      </c>
      <c r="C5214" s="3" t="s">
        <v>1136</v>
      </c>
      <c r="D5214" s="3" t="s">
        <v>1436</v>
      </c>
      <c r="E5214" s="3" t="s">
        <v>1437</v>
      </c>
      <c r="F5214" s="3">
        <v>1849.57</v>
      </c>
      <c r="G5214" s="3">
        <v>17329.240000000002</v>
      </c>
    </row>
    <row r="5215" spans="1:7" x14ac:dyDescent="0.2">
      <c r="A5215" s="3" t="s">
        <v>1040</v>
      </c>
      <c r="B5215" s="4">
        <v>45322</v>
      </c>
      <c r="C5215" s="3" t="s">
        <v>1136</v>
      </c>
      <c r="D5215" s="3" t="s">
        <v>1588</v>
      </c>
      <c r="E5215" s="3" t="s">
        <v>1589</v>
      </c>
      <c r="F5215" s="3">
        <v>3036.13</v>
      </c>
      <c r="G5215" s="3">
        <v>33532.379999999997</v>
      </c>
    </row>
    <row r="5216" spans="1:7" x14ac:dyDescent="0.2">
      <c r="A5216" s="3" t="s">
        <v>1040</v>
      </c>
      <c r="B5216" s="4">
        <v>45322</v>
      </c>
      <c r="C5216" s="3" t="s">
        <v>1136</v>
      </c>
      <c r="D5216" s="3" t="s">
        <v>1510</v>
      </c>
      <c r="E5216" s="3" t="s">
        <v>1511</v>
      </c>
      <c r="F5216" s="3">
        <v>2951807.99</v>
      </c>
      <c r="G5216" s="3">
        <v>43356277.780000001</v>
      </c>
    </row>
    <row r="5217" spans="1:7" x14ac:dyDescent="0.2">
      <c r="A5217" s="3" t="s">
        <v>1040</v>
      </c>
      <c r="B5217" s="4">
        <v>45322</v>
      </c>
      <c r="C5217" s="3" t="s">
        <v>1136</v>
      </c>
      <c r="D5217" s="3" t="s">
        <v>1495</v>
      </c>
      <c r="E5217" s="3" t="s">
        <v>1496</v>
      </c>
      <c r="F5217" s="3">
        <v>518.37</v>
      </c>
      <c r="G5217" s="3">
        <v>549196.86</v>
      </c>
    </row>
    <row r="5218" spans="1:7" x14ac:dyDescent="0.2">
      <c r="A5218" s="3" t="s">
        <v>1040</v>
      </c>
      <c r="B5218" s="4">
        <v>45322</v>
      </c>
      <c r="C5218" s="3" t="s">
        <v>1136</v>
      </c>
      <c r="D5218" s="3" t="s">
        <v>1528</v>
      </c>
      <c r="E5218" s="3" t="s">
        <v>1529</v>
      </c>
      <c r="F5218" s="3">
        <v>0</v>
      </c>
      <c r="G5218" s="3">
        <v>17292.48</v>
      </c>
    </row>
    <row r="5219" spans="1:7" x14ac:dyDescent="0.2">
      <c r="A5219" s="3" t="s">
        <v>1040</v>
      </c>
      <c r="B5219" s="4">
        <v>45322</v>
      </c>
      <c r="C5219" s="3" t="s">
        <v>1178</v>
      </c>
      <c r="D5219" s="3" t="s">
        <v>1477</v>
      </c>
      <c r="E5219" s="3" t="s">
        <v>1478</v>
      </c>
      <c r="F5219" s="3">
        <v>-296.70999999999998</v>
      </c>
      <c r="G5219" s="3">
        <v>-2599.73</v>
      </c>
    </row>
    <row r="5220" spans="1:7" x14ac:dyDescent="0.2">
      <c r="A5220" s="3" t="s">
        <v>1040</v>
      </c>
      <c r="B5220" s="4">
        <v>45322</v>
      </c>
      <c r="C5220" s="3" t="s">
        <v>1178</v>
      </c>
      <c r="D5220" s="3" t="s">
        <v>1291</v>
      </c>
      <c r="E5220" s="3" t="s">
        <v>1292</v>
      </c>
      <c r="F5220" s="3">
        <v>0</v>
      </c>
      <c r="G5220" s="3">
        <v>-34.229999999999997</v>
      </c>
    </row>
    <row r="5221" spans="1:7" x14ac:dyDescent="0.2">
      <c r="A5221" s="3" t="s">
        <v>1037</v>
      </c>
      <c r="B5221" s="4">
        <v>45322</v>
      </c>
      <c r="C5221" s="3" t="s">
        <v>1178</v>
      </c>
      <c r="D5221" s="3" t="s">
        <v>1712</v>
      </c>
      <c r="E5221" s="3" t="s">
        <v>1713</v>
      </c>
      <c r="F5221" s="3">
        <v>-1291.18</v>
      </c>
      <c r="G5221" s="3">
        <v>-5546.16</v>
      </c>
    </row>
    <row r="5222" spans="1:7" x14ac:dyDescent="0.2">
      <c r="A5222" s="3" t="s">
        <v>1037</v>
      </c>
      <c r="B5222" s="4">
        <v>45322</v>
      </c>
      <c r="C5222" s="3" t="s">
        <v>1178</v>
      </c>
      <c r="D5222" s="3" t="s">
        <v>1217</v>
      </c>
      <c r="E5222" s="3" t="s">
        <v>1218</v>
      </c>
      <c r="F5222" s="3">
        <v>-125751.22</v>
      </c>
      <c r="G5222" s="3">
        <v>-2655207.5499999998</v>
      </c>
    </row>
    <row r="5223" spans="1:7" x14ac:dyDescent="0.2">
      <c r="A5223" s="3" t="s">
        <v>1037</v>
      </c>
      <c r="B5223" s="4">
        <v>45322</v>
      </c>
      <c r="C5223" s="3" t="s">
        <v>1136</v>
      </c>
      <c r="D5223" s="3" t="s">
        <v>1660</v>
      </c>
      <c r="E5223" s="3" t="s">
        <v>1117</v>
      </c>
      <c r="F5223" s="3">
        <v>0</v>
      </c>
      <c r="G5223" s="3">
        <v>15024.96</v>
      </c>
    </row>
    <row r="5224" spans="1:7" x14ac:dyDescent="0.2">
      <c r="A5224" s="3" t="s">
        <v>1037</v>
      </c>
      <c r="B5224" s="4">
        <v>45322</v>
      </c>
      <c r="C5224" s="3" t="s">
        <v>1136</v>
      </c>
      <c r="D5224" s="3" t="s">
        <v>1194</v>
      </c>
      <c r="E5224" s="3" t="s">
        <v>1094</v>
      </c>
      <c r="F5224" s="3">
        <v>0</v>
      </c>
      <c r="G5224" s="3">
        <v>3050</v>
      </c>
    </row>
    <row r="5225" spans="1:7" x14ac:dyDescent="0.2">
      <c r="A5225" s="3" t="s">
        <v>1040</v>
      </c>
      <c r="B5225" s="4">
        <v>45322</v>
      </c>
      <c r="C5225" s="3" t="s">
        <v>1136</v>
      </c>
      <c r="D5225" s="3" t="s">
        <v>1293</v>
      </c>
      <c r="E5225" s="3" t="s">
        <v>1041</v>
      </c>
      <c r="F5225" s="3">
        <v>0</v>
      </c>
      <c r="G5225" s="3">
        <v>1280</v>
      </c>
    </row>
    <row r="5226" spans="1:7" x14ac:dyDescent="0.2">
      <c r="A5226" s="3" t="s">
        <v>1040</v>
      </c>
      <c r="B5226" s="4">
        <v>45322</v>
      </c>
      <c r="C5226" s="3" t="s">
        <v>1136</v>
      </c>
      <c r="D5226" s="3" t="s">
        <v>1294</v>
      </c>
      <c r="E5226" s="3" t="s">
        <v>1056</v>
      </c>
      <c r="F5226" s="3">
        <v>0</v>
      </c>
      <c r="G5226" s="3">
        <v>11170</v>
      </c>
    </row>
    <row r="5227" spans="1:7" x14ac:dyDescent="0.2">
      <c r="A5227" s="3" t="s">
        <v>1040</v>
      </c>
      <c r="B5227" s="4">
        <v>45322</v>
      </c>
      <c r="C5227" s="3" t="s">
        <v>1136</v>
      </c>
      <c r="D5227" s="3" t="s">
        <v>1137</v>
      </c>
      <c r="E5227" s="3" t="s">
        <v>1047</v>
      </c>
      <c r="F5227" s="3">
        <v>0</v>
      </c>
      <c r="G5227" s="3">
        <v>10975</v>
      </c>
    </row>
    <row r="5228" spans="1:7" x14ac:dyDescent="0.2">
      <c r="A5228" s="3" t="s">
        <v>1037</v>
      </c>
      <c r="B5228" s="4">
        <v>45322</v>
      </c>
      <c r="C5228" s="3" t="s">
        <v>1136</v>
      </c>
      <c r="D5228" s="3" t="s">
        <v>1137</v>
      </c>
      <c r="E5228" s="3" t="s">
        <v>1047</v>
      </c>
      <c r="F5228" s="3">
        <v>0</v>
      </c>
      <c r="G5228" s="3">
        <v>178914.34</v>
      </c>
    </row>
    <row r="5229" spans="1:7" x14ac:dyDescent="0.2">
      <c r="A5229" s="3" t="s">
        <v>1042</v>
      </c>
      <c r="B5229" s="4">
        <v>45322</v>
      </c>
      <c r="C5229" s="3" t="s">
        <v>1136</v>
      </c>
      <c r="D5229" s="3" t="s">
        <v>1137</v>
      </c>
      <c r="E5229" s="3" t="s">
        <v>1047</v>
      </c>
      <c r="F5229" s="3">
        <v>0</v>
      </c>
      <c r="G5229" s="3">
        <v>52857.72</v>
      </c>
    </row>
    <row r="5230" spans="1:7" x14ac:dyDescent="0.2">
      <c r="A5230" s="3" t="s">
        <v>1037</v>
      </c>
      <c r="B5230" s="4">
        <v>45322</v>
      </c>
      <c r="C5230" s="3" t="s">
        <v>1136</v>
      </c>
      <c r="D5230" s="3" t="s">
        <v>1229</v>
      </c>
      <c r="E5230" s="3" t="s">
        <v>1113</v>
      </c>
      <c r="F5230" s="3">
        <v>0</v>
      </c>
      <c r="G5230" s="3">
        <v>12480</v>
      </c>
    </row>
    <row r="5231" spans="1:7" x14ac:dyDescent="0.2">
      <c r="A5231" s="3" t="s">
        <v>1040</v>
      </c>
      <c r="B5231" s="4">
        <v>45322</v>
      </c>
      <c r="C5231" s="3" t="s">
        <v>1136</v>
      </c>
      <c r="D5231" s="3" t="s">
        <v>1616</v>
      </c>
      <c r="E5231" s="3" t="s">
        <v>1052</v>
      </c>
      <c r="F5231" s="3">
        <v>0</v>
      </c>
      <c r="G5231" s="3">
        <v>295</v>
      </c>
    </row>
    <row r="5232" spans="1:7" x14ac:dyDescent="0.2">
      <c r="A5232" s="3" t="s">
        <v>1037</v>
      </c>
      <c r="B5232" s="4">
        <v>45322</v>
      </c>
      <c r="C5232" s="3" t="s">
        <v>1136</v>
      </c>
      <c r="D5232" s="3" t="s">
        <v>1592</v>
      </c>
      <c r="E5232" s="3" t="s">
        <v>1086</v>
      </c>
      <c r="F5232" s="3">
        <v>0</v>
      </c>
      <c r="G5232" s="3">
        <v>10250</v>
      </c>
    </row>
    <row r="5233" spans="1:7" x14ac:dyDescent="0.2">
      <c r="A5233" s="3" t="s">
        <v>1042</v>
      </c>
      <c r="B5233" s="4">
        <v>45322</v>
      </c>
      <c r="C5233" s="3" t="s">
        <v>1136</v>
      </c>
      <c r="D5233" s="3" t="s">
        <v>1592</v>
      </c>
      <c r="E5233" s="3" t="s">
        <v>1128</v>
      </c>
      <c r="F5233" s="3">
        <v>0</v>
      </c>
      <c r="G5233" s="3">
        <v>17855</v>
      </c>
    </row>
    <row r="5234" spans="1:7" x14ac:dyDescent="0.2">
      <c r="A5234" s="3" t="s">
        <v>1042</v>
      </c>
      <c r="B5234" s="4">
        <v>45322</v>
      </c>
      <c r="C5234" s="3" t="s">
        <v>1136</v>
      </c>
      <c r="D5234" s="3" t="s">
        <v>1617</v>
      </c>
      <c r="E5234" s="3" t="s">
        <v>1085</v>
      </c>
      <c r="F5234" s="3">
        <v>0</v>
      </c>
      <c r="G5234" s="3">
        <v>14569.1</v>
      </c>
    </row>
    <row r="5235" spans="1:7" x14ac:dyDescent="0.2">
      <c r="A5235" s="3" t="s">
        <v>1040</v>
      </c>
      <c r="B5235" s="4">
        <v>45322</v>
      </c>
      <c r="C5235" s="3" t="s">
        <v>1136</v>
      </c>
      <c r="D5235" s="3" t="s">
        <v>1307</v>
      </c>
      <c r="E5235" s="3" t="s">
        <v>1055</v>
      </c>
      <c r="F5235" s="3">
        <v>0</v>
      </c>
      <c r="G5235" s="3">
        <v>1597</v>
      </c>
    </row>
    <row r="5236" spans="1:7" x14ac:dyDescent="0.2">
      <c r="A5236" s="3" t="s">
        <v>1042</v>
      </c>
      <c r="B5236" s="4">
        <v>45322</v>
      </c>
      <c r="C5236" s="3" t="s">
        <v>1136</v>
      </c>
      <c r="D5236" s="3" t="s">
        <v>1675</v>
      </c>
      <c r="E5236" s="3" t="s">
        <v>1086</v>
      </c>
      <c r="F5236" s="3">
        <v>0</v>
      </c>
      <c r="G5236" s="3">
        <v>18500</v>
      </c>
    </row>
    <row r="5237" spans="1:7" x14ac:dyDescent="0.2">
      <c r="A5237" s="3" t="s">
        <v>1040</v>
      </c>
      <c r="B5237" s="4">
        <v>45322</v>
      </c>
      <c r="C5237" s="3" t="s">
        <v>1136</v>
      </c>
      <c r="D5237" s="3" t="s">
        <v>1163</v>
      </c>
      <c r="E5237" s="3" t="s">
        <v>1053</v>
      </c>
      <c r="F5237" s="3">
        <v>2245.7600000000002</v>
      </c>
      <c r="G5237" s="3">
        <v>20170.05</v>
      </c>
    </row>
    <row r="5238" spans="1:7" x14ac:dyDescent="0.2">
      <c r="A5238" s="3" t="s">
        <v>1037</v>
      </c>
      <c r="B5238" s="4">
        <v>45322</v>
      </c>
      <c r="C5238" s="3" t="s">
        <v>1136</v>
      </c>
      <c r="D5238" s="3" t="s">
        <v>1163</v>
      </c>
      <c r="E5238" s="3" t="s">
        <v>1053</v>
      </c>
      <c r="F5238" s="3">
        <v>399.76</v>
      </c>
      <c r="G5238" s="3">
        <v>4750.68</v>
      </c>
    </row>
    <row r="5239" spans="1:7" x14ac:dyDescent="0.2">
      <c r="A5239" s="3" t="s">
        <v>1040</v>
      </c>
      <c r="B5239" s="4">
        <v>45322</v>
      </c>
      <c r="C5239" s="3" t="s">
        <v>1136</v>
      </c>
      <c r="D5239" s="3" t="s">
        <v>1308</v>
      </c>
      <c r="E5239" s="3" t="s">
        <v>1109</v>
      </c>
      <c r="F5239" s="3">
        <v>483.52</v>
      </c>
      <c r="G5239" s="3">
        <v>1211.8900000000001</v>
      </c>
    </row>
    <row r="5240" spans="1:7" x14ac:dyDescent="0.2">
      <c r="A5240" s="3" t="s">
        <v>1040</v>
      </c>
      <c r="B5240" s="4">
        <v>45322</v>
      </c>
      <c r="C5240" s="3" t="s">
        <v>1136</v>
      </c>
      <c r="D5240" s="3" t="s">
        <v>1676</v>
      </c>
      <c r="E5240" s="3" t="s">
        <v>1108</v>
      </c>
      <c r="F5240" s="3">
        <v>0</v>
      </c>
      <c r="G5240" s="3">
        <v>4123</v>
      </c>
    </row>
    <row r="5241" spans="1:7" x14ac:dyDescent="0.2">
      <c r="A5241" s="3" t="s">
        <v>1040</v>
      </c>
      <c r="B5241" s="4">
        <v>45322</v>
      </c>
      <c r="C5241" s="3" t="s">
        <v>1136</v>
      </c>
      <c r="D5241" s="3" t="s">
        <v>1309</v>
      </c>
      <c r="E5241" s="3" t="s">
        <v>1103</v>
      </c>
      <c r="F5241" s="3">
        <v>0</v>
      </c>
      <c r="G5241" s="3">
        <v>26779.67</v>
      </c>
    </row>
    <row r="5242" spans="1:7" x14ac:dyDescent="0.2">
      <c r="A5242" s="3" t="s">
        <v>1040</v>
      </c>
      <c r="B5242" s="4">
        <v>45322</v>
      </c>
      <c r="C5242" s="3" t="s">
        <v>1136</v>
      </c>
      <c r="D5242" s="3" t="s">
        <v>1310</v>
      </c>
      <c r="E5242" s="3" t="s">
        <v>1048</v>
      </c>
      <c r="F5242" s="3">
        <v>0</v>
      </c>
      <c r="G5242" s="3">
        <v>6402.65</v>
      </c>
    </row>
    <row r="5243" spans="1:7" x14ac:dyDescent="0.2">
      <c r="A5243" s="3" t="s">
        <v>1040</v>
      </c>
      <c r="B5243" s="4">
        <v>45322</v>
      </c>
      <c r="C5243" s="3" t="s">
        <v>1136</v>
      </c>
      <c r="D5243" s="3" t="s">
        <v>1472</v>
      </c>
      <c r="E5243" s="3" t="s">
        <v>1110</v>
      </c>
      <c r="F5243" s="3">
        <v>3975</v>
      </c>
      <c r="G5243" s="3">
        <v>43074</v>
      </c>
    </row>
    <row r="5244" spans="1:7" x14ac:dyDescent="0.2">
      <c r="A5244" s="3" t="s">
        <v>1037</v>
      </c>
      <c r="B5244" s="4">
        <v>45322</v>
      </c>
      <c r="C5244" s="3" t="s">
        <v>1136</v>
      </c>
      <c r="D5244" s="3" t="s">
        <v>1219</v>
      </c>
      <c r="E5244" s="3" t="s">
        <v>1063</v>
      </c>
      <c r="F5244" s="3">
        <v>120475.57</v>
      </c>
      <c r="G5244" s="3">
        <v>1290791.1399999999</v>
      </c>
    </row>
    <row r="5245" spans="1:7" x14ac:dyDescent="0.2">
      <c r="A5245" s="3" t="s">
        <v>1040</v>
      </c>
      <c r="B5245" s="4">
        <v>45322</v>
      </c>
      <c r="C5245" s="3" t="s">
        <v>1136</v>
      </c>
      <c r="D5245" s="3" t="s">
        <v>1316</v>
      </c>
      <c r="E5245" s="3" t="s">
        <v>1063</v>
      </c>
      <c r="F5245" s="3">
        <v>128868.17</v>
      </c>
      <c r="G5245" s="3">
        <v>1361002.88</v>
      </c>
    </row>
    <row r="5246" spans="1:7" x14ac:dyDescent="0.2">
      <c r="A5246" s="3" t="s">
        <v>1037</v>
      </c>
      <c r="B5246" s="4">
        <v>45322</v>
      </c>
      <c r="C5246" s="3" t="s">
        <v>1136</v>
      </c>
      <c r="D5246" s="3" t="s">
        <v>1220</v>
      </c>
      <c r="E5246" s="3" t="s">
        <v>1088</v>
      </c>
      <c r="F5246" s="3">
        <v>4200</v>
      </c>
      <c r="G5246" s="3">
        <v>26300</v>
      </c>
    </row>
    <row r="5247" spans="1:7" x14ac:dyDescent="0.2">
      <c r="A5247" s="3" t="s">
        <v>1042</v>
      </c>
      <c r="B5247" s="4">
        <v>45322</v>
      </c>
      <c r="C5247" s="3" t="s">
        <v>1136</v>
      </c>
      <c r="D5247" s="3" t="s">
        <v>1220</v>
      </c>
      <c r="E5247" s="3" t="s">
        <v>1088</v>
      </c>
      <c r="F5247" s="3">
        <v>10500</v>
      </c>
      <c r="G5247" s="3">
        <v>76750</v>
      </c>
    </row>
    <row r="5248" spans="1:7" x14ac:dyDescent="0.2">
      <c r="A5248" s="3" t="s">
        <v>1040</v>
      </c>
      <c r="B5248" s="4">
        <v>45322</v>
      </c>
      <c r="C5248" s="3" t="s">
        <v>1136</v>
      </c>
      <c r="D5248" s="3" t="s">
        <v>1317</v>
      </c>
      <c r="E5248" s="3" t="s">
        <v>1057</v>
      </c>
      <c r="F5248" s="3">
        <v>0</v>
      </c>
      <c r="G5248" s="3">
        <v>331.09</v>
      </c>
    </row>
    <row r="5249" spans="1:7" x14ac:dyDescent="0.2">
      <c r="A5249" s="3" t="s">
        <v>1040</v>
      </c>
      <c r="B5249" s="4">
        <v>45322</v>
      </c>
      <c r="C5249" s="3" t="s">
        <v>1136</v>
      </c>
      <c r="D5249" s="3" t="s">
        <v>1318</v>
      </c>
      <c r="E5249" s="3" t="s">
        <v>1083</v>
      </c>
      <c r="F5249" s="3">
        <v>4562.87</v>
      </c>
      <c r="G5249" s="3">
        <v>41812.75</v>
      </c>
    </row>
    <row r="5250" spans="1:7" x14ac:dyDescent="0.2">
      <c r="A5250" s="3" t="s">
        <v>1040</v>
      </c>
      <c r="B5250" s="4">
        <v>45322</v>
      </c>
      <c r="C5250" s="3" t="s">
        <v>1136</v>
      </c>
      <c r="D5250" s="3" t="s">
        <v>1319</v>
      </c>
      <c r="E5250" s="3" t="s">
        <v>1064</v>
      </c>
      <c r="F5250" s="3">
        <v>1188.71</v>
      </c>
      <c r="G5250" s="3">
        <v>11084.97</v>
      </c>
    </row>
    <row r="5251" spans="1:7" x14ac:dyDescent="0.2">
      <c r="A5251" s="3" t="s">
        <v>1040</v>
      </c>
      <c r="B5251" s="4">
        <v>45322</v>
      </c>
      <c r="C5251" s="3" t="s">
        <v>1136</v>
      </c>
      <c r="D5251" s="3" t="s">
        <v>1442</v>
      </c>
      <c r="E5251" s="3" t="s">
        <v>1082</v>
      </c>
      <c r="F5251" s="3">
        <v>547.67999999999995</v>
      </c>
      <c r="G5251" s="3">
        <v>6024.45</v>
      </c>
    </row>
    <row r="5252" spans="1:7" x14ac:dyDescent="0.2">
      <c r="A5252" s="3" t="s">
        <v>1037</v>
      </c>
      <c r="B5252" s="4">
        <v>45322</v>
      </c>
      <c r="C5252" s="3" t="s">
        <v>1136</v>
      </c>
      <c r="D5252" s="3" t="s">
        <v>1197</v>
      </c>
      <c r="E5252" s="3" t="s">
        <v>1104</v>
      </c>
      <c r="F5252" s="3">
        <v>68.37</v>
      </c>
      <c r="G5252" s="3">
        <v>223859.69</v>
      </c>
    </row>
    <row r="5253" spans="1:7" x14ac:dyDescent="0.2">
      <c r="A5253" s="3" t="s">
        <v>1040</v>
      </c>
      <c r="B5253" s="4">
        <v>45322</v>
      </c>
      <c r="C5253" s="3" t="s">
        <v>1136</v>
      </c>
      <c r="D5253" s="3" t="s">
        <v>1197</v>
      </c>
      <c r="E5253" s="3" t="s">
        <v>1074</v>
      </c>
      <c r="F5253" s="3">
        <v>0</v>
      </c>
      <c r="G5253" s="3">
        <v>60974.720000000001</v>
      </c>
    </row>
    <row r="5254" spans="1:7" x14ac:dyDescent="0.2">
      <c r="A5254" s="3" t="s">
        <v>1037</v>
      </c>
      <c r="B5254" s="4">
        <v>45322</v>
      </c>
      <c r="C5254" s="3" t="s">
        <v>1136</v>
      </c>
      <c r="D5254" s="3" t="s">
        <v>1198</v>
      </c>
      <c r="E5254" s="3" t="s">
        <v>1077</v>
      </c>
      <c r="F5254" s="3">
        <v>-147.72</v>
      </c>
      <c r="G5254" s="3">
        <v>94012.1</v>
      </c>
    </row>
    <row r="5255" spans="1:7" x14ac:dyDescent="0.2">
      <c r="A5255" s="3" t="s">
        <v>1042</v>
      </c>
      <c r="B5255" s="4">
        <v>45322</v>
      </c>
      <c r="C5255" s="3" t="s">
        <v>1136</v>
      </c>
      <c r="D5255" s="3" t="s">
        <v>1198</v>
      </c>
      <c r="E5255" s="3" t="s">
        <v>1045</v>
      </c>
      <c r="F5255" s="3">
        <v>0</v>
      </c>
      <c r="G5255" s="3">
        <v>19.64</v>
      </c>
    </row>
    <row r="5256" spans="1:7" x14ac:dyDescent="0.2">
      <c r="A5256" s="3" t="s">
        <v>1037</v>
      </c>
      <c r="B5256" s="4">
        <v>45322</v>
      </c>
      <c r="C5256" s="3" t="s">
        <v>1136</v>
      </c>
      <c r="D5256" s="3" t="s">
        <v>1532</v>
      </c>
      <c r="E5256" s="3" t="s">
        <v>1069</v>
      </c>
      <c r="F5256" s="3">
        <v>0</v>
      </c>
      <c r="G5256" s="3">
        <v>46978.37</v>
      </c>
    </row>
    <row r="5257" spans="1:7" x14ac:dyDescent="0.2">
      <c r="A5257" s="3" t="s">
        <v>1037</v>
      </c>
      <c r="B5257" s="4">
        <v>45322</v>
      </c>
      <c r="C5257" s="3" t="s">
        <v>1136</v>
      </c>
      <c r="D5257" s="3" t="s">
        <v>1164</v>
      </c>
      <c r="E5257" s="3" t="s">
        <v>1099</v>
      </c>
      <c r="F5257" s="3">
        <v>0</v>
      </c>
      <c r="G5257" s="3">
        <v>39.47</v>
      </c>
    </row>
    <row r="5258" spans="1:7" x14ac:dyDescent="0.2">
      <c r="A5258" s="3" t="s">
        <v>1037</v>
      </c>
      <c r="B5258" s="4">
        <v>45322</v>
      </c>
      <c r="C5258" s="3" t="s">
        <v>1136</v>
      </c>
      <c r="D5258" s="3" t="s">
        <v>1631</v>
      </c>
      <c r="E5258" s="3" t="s">
        <v>1050</v>
      </c>
      <c r="F5258" s="3">
        <v>0</v>
      </c>
      <c r="G5258" s="3">
        <v>3156.51</v>
      </c>
    </row>
    <row r="5259" spans="1:7" x14ac:dyDescent="0.2">
      <c r="A5259" s="3" t="s">
        <v>1037</v>
      </c>
      <c r="B5259" s="4">
        <v>45322</v>
      </c>
      <c r="C5259" s="3" t="s">
        <v>1136</v>
      </c>
      <c r="D5259" s="3" t="s">
        <v>1512</v>
      </c>
      <c r="E5259" s="3" t="s">
        <v>1127</v>
      </c>
      <c r="F5259" s="3">
        <v>15043.78</v>
      </c>
      <c r="G5259" s="3">
        <v>117447.02</v>
      </c>
    </row>
    <row r="5260" spans="1:7" x14ac:dyDescent="0.2">
      <c r="A5260" s="3" t="s">
        <v>1040</v>
      </c>
      <c r="B5260" s="4">
        <v>45322</v>
      </c>
      <c r="C5260" s="3" t="s">
        <v>1136</v>
      </c>
      <c r="D5260" s="3" t="s">
        <v>1322</v>
      </c>
      <c r="E5260" s="3" t="s">
        <v>1046</v>
      </c>
      <c r="F5260" s="3">
        <v>0</v>
      </c>
      <c r="G5260" s="3">
        <v>24779.49</v>
      </c>
    </row>
    <row r="5261" spans="1:7" x14ac:dyDescent="0.2">
      <c r="A5261" s="3" t="s">
        <v>1040</v>
      </c>
      <c r="B5261" s="4">
        <v>45322</v>
      </c>
      <c r="C5261" s="3" t="s">
        <v>1136</v>
      </c>
      <c r="D5261" s="3" t="s">
        <v>1677</v>
      </c>
      <c r="E5261" s="3" t="s">
        <v>1049</v>
      </c>
      <c r="F5261" s="3">
        <v>0</v>
      </c>
      <c r="G5261" s="3">
        <v>24242.76</v>
      </c>
    </row>
    <row r="5262" spans="1:7" x14ac:dyDescent="0.2">
      <c r="A5262" s="3" t="s">
        <v>1037</v>
      </c>
      <c r="B5262" s="4">
        <v>45322</v>
      </c>
      <c r="C5262" s="3" t="s">
        <v>1136</v>
      </c>
      <c r="D5262" s="3" t="s">
        <v>1424</v>
      </c>
      <c r="E5262" s="3" t="s">
        <v>1425</v>
      </c>
      <c r="F5262" s="3">
        <v>0</v>
      </c>
      <c r="G5262" s="3">
        <v>-533.79999999999995</v>
      </c>
    </row>
    <row r="5263" spans="1:7" x14ac:dyDescent="0.2">
      <c r="A5263" s="3" t="s">
        <v>1037</v>
      </c>
      <c r="B5263" s="4">
        <v>45322</v>
      </c>
      <c r="C5263" s="3" t="s">
        <v>1136</v>
      </c>
      <c r="D5263" s="3" t="s">
        <v>1533</v>
      </c>
      <c r="E5263" s="3" t="s">
        <v>1534</v>
      </c>
      <c r="F5263" s="3">
        <v>0</v>
      </c>
      <c r="G5263" s="3">
        <v>167246.17000000001</v>
      </c>
    </row>
    <row r="5264" spans="1:7" x14ac:dyDescent="0.2">
      <c r="A5264" s="3" t="s">
        <v>1037</v>
      </c>
      <c r="B5264" s="4">
        <v>45322</v>
      </c>
      <c r="C5264" s="3" t="s">
        <v>1136</v>
      </c>
      <c r="D5264" s="3" t="s">
        <v>1535</v>
      </c>
      <c r="E5264" s="3" t="s">
        <v>1536</v>
      </c>
      <c r="F5264" s="3">
        <v>0</v>
      </c>
      <c r="G5264" s="3">
        <v>72942.48</v>
      </c>
    </row>
    <row r="5265" spans="1:7" x14ac:dyDescent="0.2">
      <c r="A5265" s="3" t="s">
        <v>1037</v>
      </c>
      <c r="B5265" s="4">
        <v>45322</v>
      </c>
      <c r="C5265" s="3" t="s">
        <v>1136</v>
      </c>
      <c r="D5265" s="3" t="s">
        <v>1537</v>
      </c>
      <c r="E5265" s="3" t="s">
        <v>1538</v>
      </c>
      <c r="F5265" s="3">
        <v>0</v>
      </c>
      <c r="G5265" s="3">
        <v>44124.67</v>
      </c>
    </row>
    <row r="5266" spans="1:7" x14ac:dyDescent="0.2">
      <c r="A5266" s="3" t="s">
        <v>1037</v>
      </c>
      <c r="B5266" s="4">
        <v>45322</v>
      </c>
      <c r="C5266" s="3" t="s">
        <v>1136</v>
      </c>
      <c r="D5266" s="3" t="s">
        <v>1576</v>
      </c>
      <c r="E5266" s="3" t="s">
        <v>1577</v>
      </c>
      <c r="F5266" s="3">
        <v>0</v>
      </c>
      <c r="G5266" s="3">
        <v>11678.33</v>
      </c>
    </row>
    <row r="5267" spans="1:7" x14ac:dyDescent="0.2">
      <c r="A5267" s="3" t="s">
        <v>1042</v>
      </c>
      <c r="B5267" s="4">
        <v>45322</v>
      </c>
      <c r="C5267" s="3" t="s">
        <v>1136</v>
      </c>
      <c r="D5267" s="3" t="s">
        <v>1576</v>
      </c>
      <c r="E5267" s="3" t="s">
        <v>1577</v>
      </c>
      <c r="F5267" s="3">
        <v>10319.93</v>
      </c>
      <c r="G5267" s="3">
        <v>11927.71</v>
      </c>
    </row>
    <row r="5268" spans="1:7" x14ac:dyDescent="0.2">
      <c r="A5268" s="3" t="s">
        <v>1037</v>
      </c>
      <c r="B5268" s="4">
        <v>45322</v>
      </c>
      <c r="C5268" s="3" t="s">
        <v>1136</v>
      </c>
      <c r="D5268" s="3" t="s">
        <v>1595</v>
      </c>
      <c r="E5268" s="3" t="s">
        <v>1596</v>
      </c>
      <c r="F5268" s="3">
        <v>0</v>
      </c>
      <c r="G5268" s="3">
        <v>1252.24</v>
      </c>
    </row>
    <row r="5269" spans="1:7" x14ac:dyDescent="0.2">
      <c r="A5269" s="3" t="s">
        <v>1042</v>
      </c>
      <c r="B5269" s="4">
        <v>45322</v>
      </c>
      <c r="C5269" s="3" t="s">
        <v>1136</v>
      </c>
      <c r="D5269" s="3" t="s">
        <v>1595</v>
      </c>
      <c r="E5269" s="3" t="s">
        <v>1596</v>
      </c>
      <c r="F5269" s="3">
        <v>29501.74</v>
      </c>
      <c r="G5269" s="3">
        <v>31008.9</v>
      </c>
    </row>
    <row r="5270" spans="1:7" x14ac:dyDescent="0.2">
      <c r="A5270" s="3" t="s">
        <v>1037</v>
      </c>
      <c r="B5270" s="4">
        <v>45322</v>
      </c>
      <c r="C5270" s="3" t="s">
        <v>1136</v>
      </c>
      <c r="D5270" s="3" t="s">
        <v>1661</v>
      </c>
      <c r="E5270" s="3" t="s">
        <v>1662</v>
      </c>
      <c r="F5270" s="3">
        <v>0</v>
      </c>
      <c r="G5270" s="3">
        <v>5515.07</v>
      </c>
    </row>
    <row r="5271" spans="1:7" x14ac:dyDescent="0.2">
      <c r="A5271" s="3" t="s">
        <v>1042</v>
      </c>
      <c r="B5271" s="4">
        <v>45322</v>
      </c>
      <c r="C5271" s="3" t="s">
        <v>1136</v>
      </c>
      <c r="D5271" s="3" t="s">
        <v>1661</v>
      </c>
      <c r="E5271" s="3" t="s">
        <v>1662</v>
      </c>
      <c r="F5271" s="3">
        <v>621.26</v>
      </c>
      <c r="G5271" s="3">
        <v>33734.300000000003</v>
      </c>
    </row>
    <row r="5272" spans="1:7" x14ac:dyDescent="0.2">
      <c r="A5272" s="3" t="s">
        <v>1037</v>
      </c>
      <c r="B5272" s="4">
        <v>45322</v>
      </c>
      <c r="C5272" s="3" t="s">
        <v>1136</v>
      </c>
      <c r="D5272" s="3" t="s">
        <v>1663</v>
      </c>
      <c r="E5272" s="3" t="s">
        <v>1664</v>
      </c>
      <c r="F5272" s="3">
        <v>0</v>
      </c>
      <c r="G5272" s="3">
        <v>591.78</v>
      </c>
    </row>
    <row r="5273" spans="1:7" x14ac:dyDescent="0.2">
      <c r="A5273" s="3" t="s">
        <v>1042</v>
      </c>
      <c r="B5273" s="4">
        <v>45322</v>
      </c>
      <c r="C5273" s="3" t="s">
        <v>1136</v>
      </c>
      <c r="D5273" s="3" t="s">
        <v>1663</v>
      </c>
      <c r="E5273" s="3" t="s">
        <v>1664</v>
      </c>
      <c r="F5273" s="3">
        <v>0</v>
      </c>
      <c r="G5273" s="3">
        <v>69137.8</v>
      </c>
    </row>
    <row r="5274" spans="1:7" x14ac:dyDescent="0.2">
      <c r="A5274" s="3" t="s">
        <v>1042</v>
      </c>
      <c r="B5274" s="4">
        <v>45322</v>
      </c>
      <c r="C5274" s="3" t="s">
        <v>1136</v>
      </c>
      <c r="D5274" s="3" t="s">
        <v>1618</v>
      </c>
      <c r="E5274" s="3" t="s">
        <v>1619</v>
      </c>
      <c r="F5274" s="3">
        <v>0</v>
      </c>
      <c r="G5274" s="3">
        <v>2537.9</v>
      </c>
    </row>
    <row r="5275" spans="1:7" x14ac:dyDescent="0.2">
      <c r="A5275" s="3" t="s">
        <v>1042</v>
      </c>
      <c r="B5275" s="4">
        <v>45322</v>
      </c>
      <c r="C5275" s="3" t="s">
        <v>1136</v>
      </c>
      <c r="D5275" s="3" t="s">
        <v>1678</v>
      </c>
      <c r="E5275" s="3" t="s">
        <v>1679</v>
      </c>
      <c r="F5275" s="3">
        <v>0</v>
      </c>
      <c r="G5275" s="3">
        <v>5709.59</v>
      </c>
    </row>
    <row r="5276" spans="1:7" x14ac:dyDescent="0.2">
      <c r="A5276" s="3" t="s">
        <v>1042</v>
      </c>
      <c r="B5276" s="4">
        <v>45322</v>
      </c>
      <c r="C5276" s="3" t="s">
        <v>1136</v>
      </c>
      <c r="D5276" s="3" t="s">
        <v>1680</v>
      </c>
      <c r="E5276" s="3" t="s">
        <v>1681</v>
      </c>
      <c r="F5276" s="3">
        <v>0</v>
      </c>
      <c r="G5276" s="3">
        <v>19334.38</v>
      </c>
    </row>
    <row r="5277" spans="1:7" x14ac:dyDescent="0.2">
      <c r="A5277" s="3" t="s">
        <v>1042</v>
      </c>
      <c r="B5277" s="4">
        <v>45322</v>
      </c>
      <c r="C5277" s="3" t="s">
        <v>1136</v>
      </c>
      <c r="D5277" s="3" t="s">
        <v>1687</v>
      </c>
      <c r="E5277" s="3" t="s">
        <v>1688</v>
      </c>
      <c r="F5277" s="3">
        <v>0</v>
      </c>
      <c r="G5277" s="3">
        <v>9131.51</v>
      </c>
    </row>
    <row r="5278" spans="1:7" x14ac:dyDescent="0.2">
      <c r="A5278" s="3" t="s">
        <v>1037</v>
      </c>
      <c r="B5278" s="4">
        <v>45322</v>
      </c>
      <c r="C5278" s="3" t="s">
        <v>1136</v>
      </c>
      <c r="D5278" s="3" t="s">
        <v>1539</v>
      </c>
      <c r="E5278" s="3" t="s">
        <v>1540</v>
      </c>
      <c r="F5278" s="3">
        <v>0</v>
      </c>
      <c r="G5278" s="3">
        <v>400367.2</v>
      </c>
    </row>
    <row r="5279" spans="1:7" x14ac:dyDescent="0.2">
      <c r="A5279" s="3" t="s">
        <v>1042</v>
      </c>
      <c r="B5279" s="4">
        <v>45322</v>
      </c>
      <c r="C5279" s="3" t="s">
        <v>1136</v>
      </c>
      <c r="D5279" s="3" t="s">
        <v>1539</v>
      </c>
      <c r="E5279" s="3" t="s">
        <v>1540</v>
      </c>
      <c r="F5279" s="3">
        <v>78686.33</v>
      </c>
      <c r="G5279" s="3">
        <v>683898.63</v>
      </c>
    </row>
    <row r="5280" spans="1:7" x14ac:dyDescent="0.2">
      <c r="A5280" s="3" t="s">
        <v>1037</v>
      </c>
      <c r="B5280" s="4">
        <v>45322</v>
      </c>
      <c r="C5280" s="3" t="s">
        <v>1136</v>
      </c>
      <c r="D5280" s="3" t="s">
        <v>1541</v>
      </c>
      <c r="E5280" s="3" t="s">
        <v>1542</v>
      </c>
      <c r="F5280" s="3">
        <v>0</v>
      </c>
      <c r="G5280" s="3">
        <v>333349.31</v>
      </c>
    </row>
    <row r="5281" spans="1:7" x14ac:dyDescent="0.2">
      <c r="A5281" s="3" t="s">
        <v>1037</v>
      </c>
      <c r="B5281" s="4">
        <v>45322</v>
      </c>
      <c r="C5281" s="3" t="s">
        <v>1136</v>
      </c>
      <c r="D5281" s="3" t="s">
        <v>1597</v>
      </c>
      <c r="E5281" s="3" t="s">
        <v>1598</v>
      </c>
      <c r="F5281" s="3">
        <v>0</v>
      </c>
      <c r="G5281" s="3">
        <v>47473.98</v>
      </c>
    </row>
    <row r="5282" spans="1:7" x14ac:dyDescent="0.2">
      <c r="A5282" s="3" t="s">
        <v>1042</v>
      </c>
      <c r="B5282" s="4">
        <v>45322</v>
      </c>
      <c r="C5282" s="3" t="s">
        <v>1136</v>
      </c>
      <c r="D5282" s="3" t="s">
        <v>1597</v>
      </c>
      <c r="E5282" s="3" t="s">
        <v>1598</v>
      </c>
      <c r="F5282" s="3">
        <v>52778.080000000002</v>
      </c>
      <c r="G5282" s="3">
        <v>273806.02</v>
      </c>
    </row>
    <row r="5283" spans="1:7" x14ac:dyDescent="0.2">
      <c r="A5283" s="3" t="s">
        <v>1037</v>
      </c>
      <c r="B5283" s="4">
        <v>45322</v>
      </c>
      <c r="C5283" s="3" t="s">
        <v>1136</v>
      </c>
      <c r="D5283" s="3" t="s">
        <v>1543</v>
      </c>
      <c r="E5283" s="3" t="s">
        <v>1544</v>
      </c>
      <c r="F5283" s="3">
        <v>0</v>
      </c>
      <c r="G5283" s="3">
        <v>3197167.68</v>
      </c>
    </row>
    <row r="5284" spans="1:7" x14ac:dyDescent="0.2">
      <c r="A5284" s="3" t="s">
        <v>1042</v>
      </c>
      <c r="B5284" s="4">
        <v>45322</v>
      </c>
      <c r="C5284" s="3" t="s">
        <v>1136</v>
      </c>
      <c r="D5284" s="3" t="s">
        <v>1543</v>
      </c>
      <c r="E5284" s="3" t="s">
        <v>1544</v>
      </c>
      <c r="F5284" s="3">
        <v>1185476.01</v>
      </c>
      <c r="G5284" s="3">
        <v>2923625.72</v>
      </c>
    </row>
    <row r="5285" spans="1:7" x14ac:dyDescent="0.2">
      <c r="A5285" s="3" t="s">
        <v>1040</v>
      </c>
      <c r="B5285" s="4">
        <v>45322</v>
      </c>
      <c r="C5285" s="3" t="s">
        <v>1136</v>
      </c>
      <c r="D5285" s="3" t="s">
        <v>1639</v>
      </c>
      <c r="E5285" s="3" t="s">
        <v>1087</v>
      </c>
      <c r="F5285" s="3">
        <v>0</v>
      </c>
      <c r="G5285" s="3">
        <v>5202.88</v>
      </c>
    </row>
    <row r="5286" spans="1:7" x14ac:dyDescent="0.2">
      <c r="A5286" s="3" t="s">
        <v>1042</v>
      </c>
      <c r="B5286" s="4">
        <v>45322</v>
      </c>
      <c r="C5286" s="3" t="s">
        <v>1136</v>
      </c>
      <c r="D5286" s="3" t="s">
        <v>1714</v>
      </c>
      <c r="E5286" s="3" t="s">
        <v>1102</v>
      </c>
      <c r="F5286" s="3">
        <v>0</v>
      </c>
      <c r="G5286" s="3">
        <v>66011.509999999995</v>
      </c>
    </row>
    <row r="5287" spans="1:7" x14ac:dyDescent="0.2">
      <c r="A5287" s="3" t="s">
        <v>1042</v>
      </c>
      <c r="B5287" s="4">
        <v>45322</v>
      </c>
      <c r="C5287" s="3" t="s">
        <v>1136</v>
      </c>
      <c r="D5287" s="3" t="s">
        <v>1689</v>
      </c>
      <c r="E5287" s="3" t="s">
        <v>1120</v>
      </c>
      <c r="F5287" s="3">
        <v>1773.44</v>
      </c>
      <c r="G5287" s="3">
        <v>4860.54</v>
      </c>
    </row>
    <row r="5288" spans="1:7" x14ac:dyDescent="0.2">
      <c r="A5288" s="3" t="s">
        <v>1037</v>
      </c>
      <c r="B5288" s="4">
        <v>45322</v>
      </c>
      <c r="C5288" s="3" t="s">
        <v>1136</v>
      </c>
      <c r="D5288" s="3" t="s">
        <v>1652</v>
      </c>
      <c r="E5288" s="3" t="s">
        <v>1070</v>
      </c>
      <c r="F5288" s="3">
        <v>0</v>
      </c>
      <c r="G5288" s="3">
        <v>76865.83</v>
      </c>
    </row>
    <row r="5289" spans="1:7" x14ac:dyDescent="0.2">
      <c r="A5289" s="3" t="s">
        <v>1037</v>
      </c>
      <c r="B5289" s="4">
        <v>45322</v>
      </c>
      <c r="C5289" s="3" t="s">
        <v>1136</v>
      </c>
      <c r="D5289" s="3" t="s">
        <v>1690</v>
      </c>
      <c r="E5289" s="3" t="s">
        <v>1084</v>
      </c>
      <c r="F5289" s="3">
        <v>3292.17</v>
      </c>
      <c r="G5289" s="3">
        <v>28072.92</v>
      </c>
    </row>
    <row r="5290" spans="1:7" x14ac:dyDescent="0.2">
      <c r="A5290" s="3" t="s">
        <v>1042</v>
      </c>
      <c r="B5290" s="4">
        <v>45322</v>
      </c>
      <c r="C5290" s="3" t="s">
        <v>1136</v>
      </c>
      <c r="D5290" s="3" t="s">
        <v>1715</v>
      </c>
      <c r="E5290" s="3" t="s">
        <v>1101</v>
      </c>
      <c r="F5290" s="3">
        <v>0</v>
      </c>
      <c r="G5290" s="3">
        <v>11879.1</v>
      </c>
    </row>
    <row r="5291" spans="1:7" x14ac:dyDescent="0.2">
      <c r="A5291" s="3" t="s">
        <v>1042</v>
      </c>
      <c r="B5291" s="4">
        <v>45322</v>
      </c>
      <c r="C5291" s="3" t="s">
        <v>1136</v>
      </c>
      <c r="D5291" s="3" t="s">
        <v>1517</v>
      </c>
      <c r="E5291" s="3" t="s">
        <v>1122</v>
      </c>
      <c r="F5291" s="3">
        <v>0</v>
      </c>
      <c r="G5291" s="3">
        <v>400000</v>
      </c>
    </row>
    <row r="5292" spans="1:7" x14ac:dyDescent="0.2">
      <c r="A5292" s="3" t="s">
        <v>1037</v>
      </c>
      <c r="B5292" s="4">
        <v>45322</v>
      </c>
      <c r="C5292" s="3" t="s">
        <v>1136</v>
      </c>
      <c r="D5292" s="3" t="s">
        <v>1221</v>
      </c>
      <c r="E5292" s="3" t="s">
        <v>1071</v>
      </c>
      <c r="F5292" s="3">
        <v>7192.15</v>
      </c>
      <c r="G5292" s="3">
        <v>128656.07</v>
      </c>
    </row>
    <row r="5293" spans="1:7" x14ac:dyDescent="0.2">
      <c r="A5293" s="3" t="s">
        <v>1040</v>
      </c>
      <c r="B5293" s="4">
        <v>45322</v>
      </c>
      <c r="C5293" s="3" t="s">
        <v>1136</v>
      </c>
      <c r="D5293" s="3" t="s">
        <v>1640</v>
      </c>
      <c r="E5293" s="3" t="s">
        <v>1065</v>
      </c>
      <c r="F5293" s="3">
        <v>0</v>
      </c>
      <c r="G5293" s="3">
        <v>362</v>
      </c>
    </row>
    <row r="5294" spans="1:7" x14ac:dyDescent="0.2">
      <c r="A5294" s="3" t="s">
        <v>1037</v>
      </c>
      <c r="B5294" s="4">
        <v>45322</v>
      </c>
      <c r="C5294" s="3" t="s">
        <v>1136</v>
      </c>
      <c r="D5294" s="3" t="s">
        <v>1640</v>
      </c>
      <c r="E5294" s="3" t="s">
        <v>1065</v>
      </c>
      <c r="F5294" s="3">
        <v>0</v>
      </c>
      <c r="G5294" s="3">
        <v>20</v>
      </c>
    </row>
    <row r="5295" spans="1:7" x14ac:dyDescent="0.2">
      <c r="A5295" s="3" t="s">
        <v>1040</v>
      </c>
      <c r="B5295" s="4">
        <v>45322</v>
      </c>
      <c r="C5295" s="3" t="s">
        <v>1136</v>
      </c>
      <c r="D5295" s="3" t="s">
        <v>1325</v>
      </c>
      <c r="E5295" s="3" t="s">
        <v>1125</v>
      </c>
      <c r="F5295" s="3">
        <v>1463.16</v>
      </c>
      <c r="G5295" s="3">
        <v>40495.31</v>
      </c>
    </row>
    <row r="5296" spans="1:7" x14ac:dyDescent="0.2">
      <c r="A5296" s="3" t="s">
        <v>1040</v>
      </c>
      <c r="B5296" s="4">
        <v>45322</v>
      </c>
      <c r="C5296" s="3" t="s">
        <v>1136</v>
      </c>
      <c r="D5296" s="3" t="s">
        <v>1326</v>
      </c>
      <c r="E5296" s="3" t="s">
        <v>1090</v>
      </c>
      <c r="F5296" s="3">
        <v>0</v>
      </c>
      <c r="G5296" s="3">
        <v>3668.3</v>
      </c>
    </row>
    <row r="5297" spans="1:7" x14ac:dyDescent="0.2">
      <c r="A5297" s="3" t="s">
        <v>1040</v>
      </c>
      <c r="B5297" s="4">
        <v>45322</v>
      </c>
      <c r="C5297" s="3" t="s">
        <v>1136</v>
      </c>
      <c r="D5297" s="3" t="s">
        <v>1327</v>
      </c>
      <c r="E5297" s="3" t="s">
        <v>1054</v>
      </c>
      <c r="F5297" s="3">
        <v>0</v>
      </c>
      <c r="G5297" s="3">
        <v>1069</v>
      </c>
    </row>
    <row r="5298" spans="1:7" x14ac:dyDescent="0.2">
      <c r="A5298" s="3" t="s">
        <v>1040</v>
      </c>
      <c r="B5298" s="4">
        <v>45322</v>
      </c>
      <c r="C5298" s="3" t="s">
        <v>1136</v>
      </c>
      <c r="D5298" s="3" t="s">
        <v>1169</v>
      </c>
      <c r="E5298" s="3" t="s">
        <v>1080</v>
      </c>
      <c r="F5298" s="3">
        <v>6631.55</v>
      </c>
      <c r="G5298" s="3">
        <v>45147.94</v>
      </c>
    </row>
    <row r="5299" spans="1:7" x14ac:dyDescent="0.2">
      <c r="A5299" s="3" t="s">
        <v>1040</v>
      </c>
      <c r="B5299" s="4">
        <v>45322</v>
      </c>
      <c r="C5299" s="3" t="s">
        <v>1136</v>
      </c>
      <c r="D5299" s="3" t="s">
        <v>1328</v>
      </c>
      <c r="E5299" s="3" t="s">
        <v>1066</v>
      </c>
      <c r="F5299" s="3">
        <v>2233.3000000000002</v>
      </c>
      <c r="G5299" s="3">
        <v>23689.51</v>
      </c>
    </row>
    <row r="5300" spans="1:7" x14ac:dyDescent="0.2">
      <c r="A5300" s="3" t="s">
        <v>1040</v>
      </c>
      <c r="B5300" s="4">
        <v>45322</v>
      </c>
      <c r="C5300" s="3" t="s">
        <v>1136</v>
      </c>
      <c r="D5300" s="3" t="s">
        <v>1329</v>
      </c>
      <c r="E5300" s="3" t="s">
        <v>1089</v>
      </c>
      <c r="F5300" s="3">
        <v>31820</v>
      </c>
      <c r="G5300" s="3">
        <v>332260</v>
      </c>
    </row>
    <row r="5301" spans="1:7" x14ac:dyDescent="0.2">
      <c r="A5301" s="3" t="s">
        <v>1040</v>
      </c>
      <c r="B5301" s="4">
        <v>45322</v>
      </c>
      <c r="C5301" s="3" t="s">
        <v>1136</v>
      </c>
      <c r="D5301" s="3" t="s">
        <v>1199</v>
      </c>
      <c r="E5301" s="3" t="s">
        <v>1051</v>
      </c>
      <c r="F5301" s="3">
        <v>8257.3700000000008</v>
      </c>
      <c r="G5301" s="3">
        <v>27343.13</v>
      </c>
    </row>
    <row r="5302" spans="1:7" x14ac:dyDescent="0.2">
      <c r="A5302" s="3" t="s">
        <v>1037</v>
      </c>
      <c r="B5302" s="4">
        <v>45322</v>
      </c>
      <c r="C5302" s="3" t="s">
        <v>1136</v>
      </c>
      <c r="D5302" s="3" t="s">
        <v>1199</v>
      </c>
      <c r="E5302" s="3" t="s">
        <v>1038</v>
      </c>
      <c r="F5302" s="3">
        <v>0</v>
      </c>
      <c r="G5302" s="3">
        <v>211633.66</v>
      </c>
    </row>
    <row r="5303" spans="1:7" x14ac:dyDescent="0.2">
      <c r="A5303" s="3" t="s">
        <v>1040</v>
      </c>
      <c r="B5303" s="4">
        <v>45322</v>
      </c>
      <c r="C5303" s="3" t="s">
        <v>1136</v>
      </c>
      <c r="D5303" s="3" t="s">
        <v>1222</v>
      </c>
      <c r="E5303" s="3" t="s">
        <v>1043</v>
      </c>
      <c r="F5303" s="3">
        <v>0</v>
      </c>
      <c r="G5303" s="3">
        <v>16125.02</v>
      </c>
    </row>
    <row r="5304" spans="1:7" x14ac:dyDescent="0.2">
      <c r="A5304" s="3" t="s">
        <v>1037</v>
      </c>
      <c r="B5304" s="4">
        <v>45322</v>
      </c>
      <c r="C5304" s="3" t="s">
        <v>1136</v>
      </c>
      <c r="D5304" s="3" t="s">
        <v>1222</v>
      </c>
      <c r="E5304" s="3" t="s">
        <v>1043</v>
      </c>
      <c r="F5304" s="3">
        <v>0</v>
      </c>
      <c r="G5304" s="3">
        <v>34547.279999999999</v>
      </c>
    </row>
    <row r="5305" spans="1:7" x14ac:dyDescent="0.2">
      <c r="A5305" s="3" t="s">
        <v>1042</v>
      </c>
      <c r="B5305" s="4">
        <v>45322</v>
      </c>
      <c r="C5305" s="3" t="s">
        <v>1136</v>
      </c>
      <c r="D5305" s="3" t="s">
        <v>1222</v>
      </c>
      <c r="E5305" s="3" t="s">
        <v>1043</v>
      </c>
      <c r="F5305" s="3">
        <v>7583.63</v>
      </c>
      <c r="G5305" s="3">
        <v>23147.119999999999</v>
      </c>
    </row>
    <row r="5306" spans="1:7" x14ac:dyDescent="0.2">
      <c r="A5306" s="3" t="s">
        <v>1040</v>
      </c>
      <c r="B5306" s="4">
        <v>45322</v>
      </c>
      <c r="C5306" s="3" t="s">
        <v>1136</v>
      </c>
      <c r="D5306" s="3" t="s">
        <v>1330</v>
      </c>
      <c r="E5306" s="3" t="s">
        <v>1091</v>
      </c>
      <c r="F5306" s="3">
        <v>441360.94</v>
      </c>
      <c r="G5306" s="3">
        <v>4236868.55</v>
      </c>
    </row>
    <row r="5307" spans="1:7" x14ac:dyDescent="0.2">
      <c r="A5307" s="3" t="s">
        <v>1040</v>
      </c>
      <c r="B5307" s="4">
        <v>45322</v>
      </c>
      <c r="C5307" s="3" t="s">
        <v>1136</v>
      </c>
      <c r="D5307" s="3" t="s">
        <v>1333</v>
      </c>
      <c r="E5307" s="3" t="s">
        <v>1058</v>
      </c>
      <c r="F5307" s="3">
        <v>0</v>
      </c>
      <c r="G5307" s="3">
        <v>5192.13</v>
      </c>
    </row>
    <row r="5308" spans="1:7" x14ac:dyDescent="0.2">
      <c r="A5308" s="3" t="s">
        <v>1040</v>
      </c>
      <c r="B5308" s="4">
        <v>45322</v>
      </c>
      <c r="C5308" s="3" t="s">
        <v>1136</v>
      </c>
      <c r="D5308" s="3" t="s">
        <v>1479</v>
      </c>
      <c r="E5308" s="3" t="s">
        <v>1072</v>
      </c>
      <c r="F5308" s="3">
        <v>191.17</v>
      </c>
      <c r="G5308" s="3">
        <v>2005.99</v>
      </c>
    </row>
    <row r="5309" spans="1:7" x14ac:dyDescent="0.2">
      <c r="A5309" s="3" t="s">
        <v>1037</v>
      </c>
      <c r="B5309" s="4">
        <v>45322</v>
      </c>
      <c r="C5309" s="3" t="s">
        <v>1136</v>
      </c>
      <c r="D5309" s="3" t="s">
        <v>1334</v>
      </c>
      <c r="E5309" s="3" t="s">
        <v>1072</v>
      </c>
      <c r="F5309" s="3">
        <v>0</v>
      </c>
      <c r="G5309" s="3">
        <v>7198.71</v>
      </c>
    </row>
    <row r="5310" spans="1:7" x14ac:dyDescent="0.2">
      <c r="A5310" s="3" t="s">
        <v>1040</v>
      </c>
      <c r="B5310" s="4">
        <v>45322</v>
      </c>
      <c r="C5310" s="3" t="s">
        <v>1136</v>
      </c>
      <c r="D5310" s="3" t="s">
        <v>1334</v>
      </c>
      <c r="E5310" s="3" t="s">
        <v>1112</v>
      </c>
      <c r="F5310" s="3">
        <v>2431.25</v>
      </c>
      <c r="G5310" s="3">
        <v>33441.99</v>
      </c>
    </row>
    <row r="5311" spans="1:7" x14ac:dyDescent="0.2">
      <c r="A5311" s="3" t="s">
        <v>1037</v>
      </c>
      <c r="B5311" s="4">
        <v>45322</v>
      </c>
      <c r="C5311" s="3" t="s">
        <v>1136</v>
      </c>
      <c r="D5311" s="3" t="s">
        <v>1181</v>
      </c>
      <c r="E5311" s="3" t="s">
        <v>1118</v>
      </c>
      <c r="F5311" s="3">
        <v>0</v>
      </c>
      <c r="G5311" s="3">
        <v>4301.75</v>
      </c>
    </row>
    <row r="5312" spans="1:7" x14ac:dyDescent="0.2">
      <c r="A5312" s="3" t="s">
        <v>1040</v>
      </c>
      <c r="B5312" s="4">
        <v>45322</v>
      </c>
      <c r="C5312" s="3" t="s">
        <v>1136</v>
      </c>
      <c r="D5312" s="3" t="s">
        <v>1335</v>
      </c>
      <c r="E5312" s="3" t="s">
        <v>1115</v>
      </c>
      <c r="F5312" s="3">
        <v>0</v>
      </c>
      <c r="G5312" s="3">
        <v>3452.7</v>
      </c>
    </row>
    <row r="5313" spans="1:7" x14ac:dyDescent="0.2">
      <c r="A5313" s="3" t="s">
        <v>1040</v>
      </c>
      <c r="B5313" s="4">
        <v>45322</v>
      </c>
      <c r="C5313" s="3" t="s">
        <v>1136</v>
      </c>
      <c r="D5313" s="3" t="s">
        <v>1336</v>
      </c>
      <c r="E5313" s="3" t="s">
        <v>1092</v>
      </c>
      <c r="F5313" s="3">
        <v>2314.69</v>
      </c>
      <c r="G5313" s="3">
        <v>36787.25</v>
      </c>
    </row>
    <row r="5314" spans="1:7" x14ac:dyDescent="0.2">
      <c r="A5314" s="3" t="s">
        <v>1040</v>
      </c>
      <c r="B5314" s="4">
        <v>45322</v>
      </c>
      <c r="C5314" s="3" t="s">
        <v>1136</v>
      </c>
      <c r="D5314" s="3" t="s">
        <v>1337</v>
      </c>
      <c r="E5314" s="3" t="s">
        <v>1067</v>
      </c>
      <c r="F5314" s="3">
        <v>0</v>
      </c>
      <c r="G5314" s="3">
        <v>13527.97</v>
      </c>
    </row>
    <row r="5315" spans="1:7" x14ac:dyDescent="0.2">
      <c r="A5315" s="3" t="s">
        <v>1040</v>
      </c>
      <c r="B5315" s="4">
        <v>45322</v>
      </c>
      <c r="C5315" s="3" t="s">
        <v>1136</v>
      </c>
      <c r="D5315" s="3" t="s">
        <v>1338</v>
      </c>
      <c r="E5315" s="3" t="s">
        <v>1097</v>
      </c>
      <c r="F5315" s="3">
        <v>0</v>
      </c>
      <c r="G5315" s="3">
        <v>7470</v>
      </c>
    </row>
    <row r="5316" spans="1:7" x14ac:dyDescent="0.2">
      <c r="A5316" s="3" t="s">
        <v>1040</v>
      </c>
      <c r="B5316" s="4">
        <v>45322</v>
      </c>
      <c r="C5316" s="3" t="s">
        <v>1136</v>
      </c>
      <c r="D5316" s="3" t="s">
        <v>1339</v>
      </c>
      <c r="E5316" s="3" t="s">
        <v>1061</v>
      </c>
      <c r="F5316" s="3">
        <v>0</v>
      </c>
      <c r="G5316" s="3">
        <v>10825.49</v>
      </c>
    </row>
    <row r="5317" spans="1:7" x14ac:dyDescent="0.2">
      <c r="A5317" s="3" t="s">
        <v>1040</v>
      </c>
      <c r="B5317" s="4">
        <v>45322</v>
      </c>
      <c r="C5317" s="3" t="s">
        <v>1136</v>
      </c>
      <c r="D5317" s="3" t="s">
        <v>1340</v>
      </c>
      <c r="E5317" s="3" t="s">
        <v>1126</v>
      </c>
      <c r="F5317" s="3">
        <v>600</v>
      </c>
      <c r="G5317" s="3">
        <v>6600</v>
      </c>
    </row>
    <row r="5318" spans="1:7" x14ac:dyDescent="0.2">
      <c r="A5318" s="3" t="s">
        <v>1040</v>
      </c>
      <c r="B5318" s="4">
        <v>45322</v>
      </c>
      <c r="C5318" s="3" t="s">
        <v>1136</v>
      </c>
      <c r="D5318" s="3" t="s">
        <v>1341</v>
      </c>
      <c r="E5318" s="3" t="s">
        <v>1060</v>
      </c>
      <c r="F5318" s="3">
        <v>2178</v>
      </c>
      <c r="G5318" s="3">
        <v>11063.41</v>
      </c>
    </row>
    <row r="5319" spans="1:7" x14ac:dyDescent="0.2">
      <c r="A5319" s="3" t="s">
        <v>1040</v>
      </c>
      <c r="B5319" s="4">
        <v>45322</v>
      </c>
      <c r="C5319" s="3" t="s">
        <v>1136</v>
      </c>
      <c r="D5319" s="3" t="s">
        <v>1705</v>
      </c>
      <c r="E5319" s="3" t="s">
        <v>1116</v>
      </c>
      <c r="F5319" s="3">
        <v>718.93</v>
      </c>
      <c r="G5319" s="3">
        <v>2875.72</v>
      </c>
    </row>
    <row r="5320" spans="1:7" x14ac:dyDescent="0.2">
      <c r="A5320" s="3" t="s">
        <v>1040</v>
      </c>
      <c r="B5320" s="4">
        <v>45322</v>
      </c>
      <c r="C5320" s="3" t="s">
        <v>1136</v>
      </c>
      <c r="D5320" s="3" t="s">
        <v>1682</v>
      </c>
      <c r="E5320" s="3" t="s">
        <v>1059</v>
      </c>
      <c r="F5320" s="3">
        <v>0</v>
      </c>
      <c r="G5320" s="3">
        <v>4498.72</v>
      </c>
    </row>
    <row r="5321" spans="1:7" x14ac:dyDescent="0.2">
      <c r="A5321" s="3" t="s">
        <v>1037</v>
      </c>
      <c r="B5321" s="4">
        <v>45322</v>
      </c>
      <c r="C5321" s="3" t="s">
        <v>1136</v>
      </c>
      <c r="D5321" s="3" t="s">
        <v>1200</v>
      </c>
      <c r="E5321" s="3" t="s">
        <v>1073</v>
      </c>
      <c r="F5321" s="3">
        <v>600</v>
      </c>
      <c r="G5321" s="3">
        <v>6600</v>
      </c>
    </row>
    <row r="5322" spans="1:7" x14ac:dyDescent="0.2">
      <c r="A5322" s="3" t="s">
        <v>1042</v>
      </c>
      <c r="B5322" s="4">
        <v>45322</v>
      </c>
      <c r="C5322" s="3" t="s">
        <v>1136</v>
      </c>
      <c r="D5322" s="3" t="s">
        <v>1200</v>
      </c>
      <c r="E5322" s="3" t="s">
        <v>1073</v>
      </c>
      <c r="F5322" s="3">
        <v>600</v>
      </c>
      <c r="G5322" s="3">
        <v>6600</v>
      </c>
    </row>
    <row r="5323" spans="1:7" x14ac:dyDescent="0.2">
      <c r="A5323" s="3" t="s">
        <v>1037</v>
      </c>
      <c r="B5323" s="4">
        <v>45322</v>
      </c>
      <c r="C5323" s="3" t="s">
        <v>1136</v>
      </c>
      <c r="D5323" s="3" t="s">
        <v>1230</v>
      </c>
      <c r="E5323" s="3" t="s">
        <v>1095</v>
      </c>
      <c r="F5323" s="3">
        <v>0</v>
      </c>
      <c r="G5323" s="3">
        <v>526.32000000000005</v>
      </c>
    </row>
    <row r="5324" spans="1:7" x14ac:dyDescent="0.2">
      <c r="A5324" s="3" t="s">
        <v>1040</v>
      </c>
      <c r="B5324" s="4">
        <v>45322</v>
      </c>
      <c r="C5324" s="3" t="s">
        <v>1136</v>
      </c>
      <c r="D5324" s="3" t="s">
        <v>1342</v>
      </c>
      <c r="E5324" s="3" t="s">
        <v>1076</v>
      </c>
      <c r="F5324" s="3">
        <v>0</v>
      </c>
      <c r="G5324" s="3">
        <v>4000</v>
      </c>
    </row>
    <row r="5325" spans="1:7" x14ac:dyDescent="0.2">
      <c r="A5325" s="3" t="s">
        <v>1040</v>
      </c>
      <c r="B5325" s="4">
        <v>45322</v>
      </c>
      <c r="C5325" s="3" t="s">
        <v>1136</v>
      </c>
      <c r="D5325" s="3" t="s">
        <v>1343</v>
      </c>
      <c r="E5325" s="3" t="s">
        <v>1068</v>
      </c>
      <c r="F5325" s="3">
        <v>0</v>
      </c>
      <c r="G5325" s="3">
        <v>11566.33</v>
      </c>
    </row>
    <row r="5326" spans="1:7" x14ac:dyDescent="0.2">
      <c r="A5326" s="3" t="s">
        <v>1040</v>
      </c>
      <c r="B5326" s="4">
        <v>45322</v>
      </c>
      <c r="C5326" s="3" t="s">
        <v>1136</v>
      </c>
      <c r="D5326" s="3" t="s">
        <v>1346</v>
      </c>
      <c r="E5326" s="3" t="s">
        <v>1111</v>
      </c>
      <c r="F5326" s="3">
        <v>95761.31</v>
      </c>
      <c r="G5326" s="3">
        <v>944073.07</v>
      </c>
    </row>
    <row r="5327" spans="1:7" x14ac:dyDescent="0.2">
      <c r="A5327" s="3" t="s">
        <v>1040</v>
      </c>
      <c r="B5327" s="4">
        <v>45322</v>
      </c>
      <c r="C5327" s="3" t="s">
        <v>1136</v>
      </c>
      <c r="D5327" s="3" t="s">
        <v>1347</v>
      </c>
      <c r="E5327" s="3" t="s">
        <v>1075</v>
      </c>
      <c r="F5327" s="3">
        <v>5237.2299999999996</v>
      </c>
      <c r="G5327" s="3">
        <v>50468.37</v>
      </c>
    </row>
    <row r="5328" spans="1:7" x14ac:dyDescent="0.2">
      <c r="A5328" s="3" t="s">
        <v>1040</v>
      </c>
      <c r="B5328" s="4">
        <v>45322</v>
      </c>
      <c r="C5328" s="3" t="s">
        <v>1136</v>
      </c>
      <c r="D5328" s="3" t="s">
        <v>1348</v>
      </c>
      <c r="E5328" s="3" t="s">
        <v>1093</v>
      </c>
      <c r="F5328" s="3">
        <v>3004.75</v>
      </c>
      <c r="G5328" s="3">
        <v>28007.9</v>
      </c>
    </row>
    <row r="5329" spans="1:7" x14ac:dyDescent="0.2">
      <c r="A5329" s="3" t="s">
        <v>1040</v>
      </c>
      <c r="B5329" s="4">
        <v>45322</v>
      </c>
      <c r="C5329" s="3" t="s">
        <v>1136</v>
      </c>
      <c r="D5329" s="3" t="s">
        <v>1349</v>
      </c>
      <c r="E5329" s="3" t="s">
        <v>1098</v>
      </c>
      <c r="F5329" s="3">
        <v>3004.75</v>
      </c>
      <c r="G5329" s="3">
        <v>28007.9</v>
      </c>
    </row>
    <row r="5330" spans="1:7" x14ac:dyDescent="0.2">
      <c r="A5330" s="3" t="s">
        <v>1040</v>
      </c>
      <c r="B5330" s="4">
        <v>45322</v>
      </c>
      <c r="C5330" s="3" t="s">
        <v>1136</v>
      </c>
      <c r="D5330" s="3" t="s">
        <v>1426</v>
      </c>
      <c r="E5330" s="3" t="s">
        <v>1081</v>
      </c>
      <c r="F5330" s="3">
        <v>0</v>
      </c>
      <c r="G5330" s="3">
        <v>15075.35</v>
      </c>
    </row>
    <row r="5331" spans="1:7" x14ac:dyDescent="0.2">
      <c r="A5331" s="3" t="s">
        <v>1040</v>
      </c>
      <c r="B5331" s="4">
        <v>45322</v>
      </c>
      <c r="C5331" s="3" t="s">
        <v>1136</v>
      </c>
      <c r="D5331" s="3" t="s">
        <v>1427</v>
      </c>
      <c r="E5331" s="3" t="s">
        <v>1107</v>
      </c>
      <c r="F5331" s="3">
        <v>0</v>
      </c>
      <c r="G5331" s="3">
        <v>4562.1000000000004</v>
      </c>
    </row>
    <row r="5332" spans="1:7" x14ac:dyDescent="0.2">
      <c r="A5332" s="3" t="s">
        <v>1037</v>
      </c>
      <c r="B5332" s="4">
        <v>45322</v>
      </c>
      <c r="C5332" s="3" t="s">
        <v>1140</v>
      </c>
      <c r="D5332" s="3" t="s">
        <v>1141</v>
      </c>
      <c r="E5332" s="3" t="s">
        <v>1142</v>
      </c>
      <c r="F5332" s="3">
        <v>0</v>
      </c>
      <c r="G5332" s="3">
        <v>-100</v>
      </c>
    </row>
    <row r="5333" spans="1:7" x14ac:dyDescent="0.2">
      <c r="A5333" s="3" t="s">
        <v>1040</v>
      </c>
      <c r="B5333" s="4">
        <v>45322</v>
      </c>
      <c r="C5333" s="3" t="s">
        <v>1140</v>
      </c>
      <c r="D5333" s="3" t="s">
        <v>1350</v>
      </c>
      <c r="E5333" s="3" t="s">
        <v>1351</v>
      </c>
      <c r="F5333" s="3">
        <v>0</v>
      </c>
      <c r="G5333" s="3">
        <v>-120</v>
      </c>
    </row>
    <row r="5334" spans="1:7" x14ac:dyDescent="0.2">
      <c r="A5334" s="3" t="s">
        <v>1040</v>
      </c>
      <c r="B5334" s="4">
        <v>45322</v>
      </c>
      <c r="C5334" s="3" t="s">
        <v>1140</v>
      </c>
      <c r="D5334" s="3" t="s">
        <v>1352</v>
      </c>
      <c r="E5334" s="3" t="s">
        <v>1353</v>
      </c>
      <c r="F5334" s="3">
        <v>0</v>
      </c>
      <c r="G5334" s="3">
        <v>-296075.58</v>
      </c>
    </row>
    <row r="5335" spans="1:7" x14ac:dyDescent="0.2">
      <c r="A5335" s="3" t="s">
        <v>1037</v>
      </c>
      <c r="B5335" s="4">
        <v>45322</v>
      </c>
      <c r="C5335" s="3" t="s">
        <v>1140</v>
      </c>
      <c r="D5335" s="3" t="s">
        <v>1352</v>
      </c>
      <c r="E5335" s="3" t="s">
        <v>1353</v>
      </c>
      <c r="F5335" s="3">
        <v>0</v>
      </c>
      <c r="G5335" s="3">
        <v>-17843179.579999998</v>
      </c>
    </row>
    <row r="5336" spans="1:7" x14ac:dyDescent="0.2">
      <c r="A5336" s="3" t="s">
        <v>1042</v>
      </c>
      <c r="B5336" s="4">
        <v>45322</v>
      </c>
      <c r="C5336" s="3" t="s">
        <v>1140</v>
      </c>
      <c r="D5336" s="3" t="s">
        <v>1352</v>
      </c>
      <c r="E5336" s="3" t="s">
        <v>1353</v>
      </c>
      <c r="F5336" s="3">
        <v>0</v>
      </c>
      <c r="G5336" s="3">
        <v>70398.12</v>
      </c>
    </row>
    <row r="5337" spans="1:7" x14ac:dyDescent="0.2">
      <c r="A5337" s="3" t="s">
        <v>1037</v>
      </c>
      <c r="B5337" s="4">
        <v>45322</v>
      </c>
      <c r="C5337" s="3" t="s">
        <v>1148</v>
      </c>
      <c r="D5337" s="3" t="s">
        <v>1209</v>
      </c>
      <c r="E5337" s="3" t="s">
        <v>1210</v>
      </c>
      <c r="F5337" s="3">
        <v>0</v>
      </c>
      <c r="G5337" s="3">
        <v>17562360.850000001</v>
      </c>
    </row>
    <row r="5338" spans="1:7" x14ac:dyDescent="0.2">
      <c r="A5338" s="3" t="s">
        <v>1037</v>
      </c>
      <c r="B5338" s="4">
        <v>45322</v>
      </c>
      <c r="C5338" s="3" t="s">
        <v>1148</v>
      </c>
      <c r="D5338" s="3" t="s">
        <v>1701</v>
      </c>
      <c r="E5338" s="3" t="s">
        <v>1702</v>
      </c>
      <c r="F5338" s="3">
        <v>0</v>
      </c>
      <c r="G5338" s="3">
        <v>13457359</v>
      </c>
    </row>
    <row r="5339" spans="1:7" x14ac:dyDescent="0.2">
      <c r="A5339" s="3" t="s">
        <v>1040</v>
      </c>
      <c r="B5339" s="4">
        <v>45322</v>
      </c>
      <c r="C5339" s="3" t="s">
        <v>1148</v>
      </c>
      <c r="D5339" s="3" t="s">
        <v>1451</v>
      </c>
      <c r="E5339" s="3" t="s">
        <v>1145</v>
      </c>
      <c r="F5339" s="3">
        <v>1010000</v>
      </c>
      <c r="G5339" s="3">
        <v>-4057423.63</v>
      </c>
    </row>
    <row r="5340" spans="1:7" x14ac:dyDescent="0.2">
      <c r="A5340" s="3" t="s">
        <v>1040</v>
      </c>
      <c r="B5340" s="4">
        <v>45322</v>
      </c>
      <c r="C5340" s="3" t="s">
        <v>1148</v>
      </c>
      <c r="D5340" s="3" t="s">
        <v>1356</v>
      </c>
      <c r="E5340" s="3" t="s">
        <v>1357</v>
      </c>
      <c r="F5340" s="3">
        <v>0</v>
      </c>
      <c r="G5340" s="3">
        <v>-4342.5</v>
      </c>
    </row>
    <row r="5341" spans="1:7" x14ac:dyDescent="0.2">
      <c r="A5341" s="3" t="s">
        <v>1040</v>
      </c>
      <c r="B5341" s="4">
        <v>45322</v>
      </c>
      <c r="C5341" s="3" t="s">
        <v>1148</v>
      </c>
      <c r="D5341" s="3" t="s">
        <v>1691</v>
      </c>
      <c r="E5341" s="3" t="s">
        <v>1692</v>
      </c>
      <c r="F5341" s="3">
        <v>0</v>
      </c>
      <c r="G5341" s="3">
        <v>4702.3500000000004</v>
      </c>
    </row>
    <row r="5342" spans="1:7" x14ac:dyDescent="0.2">
      <c r="A5342" s="3" t="s">
        <v>1040</v>
      </c>
      <c r="B5342" s="4">
        <v>45322</v>
      </c>
      <c r="C5342" s="3" t="s">
        <v>1148</v>
      </c>
      <c r="D5342" s="3" t="s">
        <v>1358</v>
      </c>
      <c r="E5342" s="3" t="s">
        <v>1359</v>
      </c>
      <c r="F5342" s="3">
        <v>0</v>
      </c>
      <c r="G5342" s="3">
        <v>-1571000</v>
      </c>
    </row>
    <row r="5343" spans="1:7" x14ac:dyDescent="0.2">
      <c r="A5343" s="3" t="s">
        <v>1040</v>
      </c>
      <c r="B5343" s="4">
        <v>45322</v>
      </c>
      <c r="C5343" s="3" t="s">
        <v>1148</v>
      </c>
      <c r="D5343" s="3" t="s">
        <v>1360</v>
      </c>
      <c r="E5343" s="3" t="s">
        <v>1361</v>
      </c>
      <c r="F5343" s="3">
        <v>0</v>
      </c>
      <c r="G5343" s="3">
        <v>4342.5</v>
      </c>
    </row>
    <row r="5344" spans="1:7" x14ac:dyDescent="0.2">
      <c r="A5344" s="3" t="s">
        <v>1040</v>
      </c>
      <c r="B5344" s="4">
        <v>45322</v>
      </c>
      <c r="C5344" s="3" t="s">
        <v>1148</v>
      </c>
      <c r="D5344" s="3" t="s">
        <v>1362</v>
      </c>
      <c r="E5344" s="3" t="s">
        <v>1224</v>
      </c>
      <c r="F5344" s="3">
        <v>600</v>
      </c>
      <c r="G5344" s="3">
        <v>-18200</v>
      </c>
    </row>
    <row r="5345" spans="1:7" x14ac:dyDescent="0.2">
      <c r="A5345" s="3" t="s">
        <v>1040</v>
      </c>
      <c r="B5345" s="4">
        <v>45322</v>
      </c>
      <c r="C5345" s="3" t="s">
        <v>1148</v>
      </c>
      <c r="D5345" s="3" t="s">
        <v>1363</v>
      </c>
      <c r="E5345" s="3" t="s">
        <v>1364</v>
      </c>
      <c r="F5345" s="3">
        <v>-800000</v>
      </c>
      <c r="G5345" s="3">
        <v>-22774738.420000002</v>
      </c>
    </row>
    <row r="5346" spans="1:7" x14ac:dyDescent="0.2">
      <c r="A5346" s="3" t="s">
        <v>1040</v>
      </c>
      <c r="B5346" s="4">
        <v>45322</v>
      </c>
      <c r="C5346" s="3" t="s">
        <v>1148</v>
      </c>
      <c r="D5346" s="3" t="s">
        <v>1365</v>
      </c>
      <c r="E5346" s="3" t="s">
        <v>1366</v>
      </c>
      <c r="F5346" s="3">
        <v>600</v>
      </c>
      <c r="G5346" s="3">
        <v>-200789.44</v>
      </c>
    </row>
    <row r="5347" spans="1:7" x14ac:dyDescent="0.2">
      <c r="A5347" s="3" t="s">
        <v>1040</v>
      </c>
      <c r="B5347" s="4">
        <v>45322</v>
      </c>
      <c r="C5347" s="3" t="s">
        <v>1148</v>
      </c>
      <c r="D5347" s="3" t="s">
        <v>1480</v>
      </c>
      <c r="E5347" s="3" t="s">
        <v>1481</v>
      </c>
      <c r="F5347" s="3">
        <v>-1430000</v>
      </c>
      <c r="G5347" s="3">
        <v>24962687.399999999</v>
      </c>
    </row>
    <row r="5348" spans="1:7" x14ac:dyDescent="0.2">
      <c r="A5348" s="3" t="s">
        <v>1040</v>
      </c>
      <c r="B5348" s="4">
        <v>45322</v>
      </c>
      <c r="C5348" s="3" t="s">
        <v>1148</v>
      </c>
      <c r="D5348" s="3" t="s">
        <v>1367</v>
      </c>
      <c r="E5348" s="3" t="s">
        <v>1368</v>
      </c>
      <c r="F5348" s="3">
        <v>0</v>
      </c>
      <c r="G5348" s="3">
        <v>137399</v>
      </c>
    </row>
    <row r="5349" spans="1:7" x14ac:dyDescent="0.2">
      <c r="A5349" s="3" t="s">
        <v>1042</v>
      </c>
      <c r="B5349" s="4">
        <v>45322</v>
      </c>
      <c r="C5349" s="3" t="s">
        <v>1143</v>
      </c>
      <c r="D5349" s="3" t="s">
        <v>1460</v>
      </c>
      <c r="E5349" s="3" t="s">
        <v>1461</v>
      </c>
      <c r="F5349" s="3">
        <v>3512117.92</v>
      </c>
      <c r="G5349" s="3">
        <v>-56638123.020000003</v>
      </c>
    </row>
    <row r="5350" spans="1:7" x14ac:dyDescent="0.2">
      <c r="A5350" s="3" t="s">
        <v>1037</v>
      </c>
      <c r="B5350" s="4">
        <v>45322</v>
      </c>
      <c r="C5350" s="3" t="s">
        <v>1143</v>
      </c>
      <c r="D5350" s="3" t="s">
        <v>1146</v>
      </c>
      <c r="E5350" s="3" t="s">
        <v>1147</v>
      </c>
      <c r="F5350" s="3">
        <v>800000</v>
      </c>
      <c r="G5350" s="3">
        <v>22774738.420000002</v>
      </c>
    </row>
    <row r="5351" spans="1:7" x14ac:dyDescent="0.2">
      <c r="A5351" s="3" t="s">
        <v>1037</v>
      </c>
      <c r="B5351" s="4">
        <v>45322</v>
      </c>
      <c r="C5351" s="3" t="s">
        <v>1143</v>
      </c>
      <c r="D5351" s="3" t="s">
        <v>1201</v>
      </c>
      <c r="E5351" s="3" t="s">
        <v>1202</v>
      </c>
      <c r="F5351" s="3">
        <v>0</v>
      </c>
      <c r="G5351" s="3">
        <v>4094275</v>
      </c>
    </row>
    <row r="5352" spans="1:7" x14ac:dyDescent="0.2">
      <c r="A5352" s="3" t="s">
        <v>1037</v>
      </c>
      <c r="B5352" s="4">
        <v>45322</v>
      </c>
      <c r="C5352" s="3" t="s">
        <v>1143</v>
      </c>
      <c r="D5352" s="3" t="s">
        <v>1462</v>
      </c>
      <c r="E5352" s="3" t="s">
        <v>1463</v>
      </c>
      <c r="F5352" s="3">
        <v>-3512118.45</v>
      </c>
      <c r="G5352" s="3">
        <v>56636922.490000002</v>
      </c>
    </row>
    <row r="5353" spans="1:7" x14ac:dyDescent="0.2">
      <c r="A5353" s="3" t="s">
        <v>1037</v>
      </c>
      <c r="B5353" s="4">
        <v>45322</v>
      </c>
      <c r="C5353" s="3" t="s">
        <v>1143</v>
      </c>
      <c r="D5353" s="3" t="s">
        <v>1724</v>
      </c>
      <c r="E5353" s="3" t="s">
        <v>1725</v>
      </c>
      <c r="F5353" s="3">
        <v>10000</v>
      </c>
      <c r="G5353" s="3">
        <v>10000</v>
      </c>
    </row>
    <row r="5354" spans="1:7" x14ac:dyDescent="0.2">
      <c r="A5354" s="3" t="s">
        <v>1037</v>
      </c>
      <c r="B5354" s="4">
        <v>45322</v>
      </c>
      <c r="C5354" s="3" t="s">
        <v>1143</v>
      </c>
      <c r="D5354" s="3" t="s">
        <v>1484</v>
      </c>
      <c r="E5354" s="3" t="s">
        <v>1368</v>
      </c>
      <c r="F5354" s="3">
        <v>-10000</v>
      </c>
      <c r="G5354" s="3">
        <v>32100</v>
      </c>
    </row>
    <row r="5355" spans="1:7" x14ac:dyDescent="0.2">
      <c r="A5355" s="3" t="s">
        <v>1037</v>
      </c>
      <c r="B5355" s="4">
        <v>45322</v>
      </c>
      <c r="C5355" s="3" t="s">
        <v>1143</v>
      </c>
      <c r="D5355" s="3" t="s">
        <v>1706</v>
      </c>
      <c r="E5355" s="3" t="s">
        <v>1707</v>
      </c>
      <c r="F5355" s="3">
        <v>0</v>
      </c>
      <c r="G5355" s="3">
        <v>500</v>
      </c>
    </row>
    <row r="5356" spans="1:7" x14ac:dyDescent="0.2">
      <c r="A5356" s="3" t="s">
        <v>1037</v>
      </c>
      <c r="B5356" s="4">
        <v>45322</v>
      </c>
      <c r="C5356" s="3" t="s">
        <v>1148</v>
      </c>
      <c r="D5356" s="3" t="s">
        <v>1716</v>
      </c>
      <c r="E5356" s="3" t="s">
        <v>1717</v>
      </c>
      <c r="F5356" s="3">
        <v>0</v>
      </c>
      <c r="G5356" s="3">
        <v>1304260.8700000001</v>
      </c>
    </row>
    <row r="5357" spans="1:7" x14ac:dyDescent="0.2">
      <c r="A5357" s="3" t="s">
        <v>1037</v>
      </c>
      <c r="B5357" s="4">
        <v>45322</v>
      </c>
      <c r="C5357" s="3" t="s">
        <v>1148</v>
      </c>
      <c r="D5357" s="3" t="s">
        <v>1718</v>
      </c>
      <c r="E5357" s="3" t="s">
        <v>1719</v>
      </c>
      <c r="F5357" s="3">
        <v>0</v>
      </c>
      <c r="G5357" s="3">
        <v>1356434.78</v>
      </c>
    </row>
    <row r="5358" spans="1:7" x14ac:dyDescent="0.2">
      <c r="A5358" s="3" t="s">
        <v>1037</v>
      </c>
      <c r="B5358" s="4">
        <v>45322</v>
      </c>
      <c r="C5358" s="3" t="s">
        <v>1148</v>
      </c>
      <c r="D5358" s="3" t="s">
        <v>1720</v>
      </c>
      <c r="E5358" s="3" t="s">
        <v>1721</v>
      </c>
      <c r="F5358" s="3">
        <v>0</v>
      </c>
      <c r="G5358" s="3">
        <v>1373826.09</v>
      </c>
    </row>
    <row r="5359" spans="1:7" x14ac:dyDescent="0.2">
      <c r="A5359" s="3" t="s">
        <v>1037</v>
      </c>
      <c r="B5359" s="4">
        <v>45322</v>
      </c>
      <c r="C5359" s="3" t="s">
        <v>1148</v>
      </c>
      <c r="D5359" s="3" t="s">
        <v>1722</v>
      </c>
      <c r="E5359" s="3" t="s">
        <v>1723</v>
      </c>
      <c r="F5359" s="3">
        <v>0</v>
      </c>
      <c r="G5359" s="3">
        <v>1391217.39</v>
      </c>
    </row>
    <row r="5360" spans="1:7" x14ac:dyDescent="0.2">
      <c r="A5360" s="3" t="s">
        <v>1037</v>
      </c>
      <c r="B5360" s="4">
        <v>45322</v>
      </c>
      <c r="C5360" s="3" t="s">
        <v>1148</v>
      </c>
      <c r="D5360" s="3" t="s">
        <v>1708</v>
      </c>
      <c r="E5360" s="3" t="s">
        <v>1709</v>
      </c>
      <c r="F5360" s="3">
        <v>0</v>
      </c>
      <c r="G5360" s="3">
        <v>1304260.8700000001</v>
      </c>
    </row>
    <row r="5361" spans="1:7" x14ac:dyDescent="0.2">
      <c r="A5361" s="3" t="s">
        <v>1040</v>
      </c>
      <c r="B5361" s="4">
        <v>45322</v>
      </c>
      <c r="C5361" s="3" t="s">
        <v>1148</v>
      </c>
      <c r="D5361" s="3" t="s">
        <v>1377</v>
      </c>
      <c r="E5361" s="3" t="s">
        <v>1378</v>
      </c>
      <c r="F5361" s="3">
        <v>0</v>
      </c>
      <c r="G5361" s="3">
        <v>216064.1</v>
      </c>
    </row>
    <row r="5362" spans="1:7" x14ac:dyDescent="0.2">
      <c r="A5362" s="3" t="s">
        <v>1040</v>
      </c>
      <c r="B5362" s="4">
        <v>45322</v>
      </c>
      <c r="C5362" s="3" t="s">
        <v>1148</v>
      </c>
      <c r="D5362" s="3" t="s">
        <v>1379</v>
      </c>
      <c r="E5362" s="3" t="s">
        <v>1380</v>
      </c>
      <c r="F5362" s="3">
        <v>0</v>
      </c>
      <c r="G5362" s="3">
        <v>-216063.1</v>
      </c>
    </row>
    <row r="5363" spans="1:7" x14ac:dyDescent="0.2">
      <c r="A5363" s="3" t="s">
        <v>1040</v>
      </c>
      <c r="B5363" s="4">
        <v>45322</v>
      </c>
      <c r="C5363" s="3" t="s">
        <v>1148</v>
      </c>
      <c r="D5363" s="3" t="s">
        <v>1381</v>
      </c>
      <c r="E5363" s="3" t="s">
        <v>1382</v>
      </c>
      <c r="F5363" s="3">
        <v>0</v>
      </c>
      <c r="G5363" s="3">
        <v>178152.48</v>
      </c>
    </row>
    <row r="5364" spans="1:7" x14ac:dyDescent="0.2">
      <c r="A5364" s="3" t="s">
        <v>1040</v>
      </c>
      <c r="B5364" s="4">
        <v>45322</v>
      </c>
      <c r="C5364" s="3" t="s">
        <v>1148</v>
      </c>
      <c r="D5364" s="3" t="s">
        <v>1383</v>
      </c>
      <c r="E5364" s="3" t="s">
        <v>1384</v>
      </c>
      <c r="F5364" s="3">
        <v>-4562.87</v>
      </c>
      <c r="G5364" s="3">
        <v>-84735.74</v>
      </c>
    </row>
    <row r="5365" spans="1:7" x14ac:dyDescent="0.2">
      <c r="A5365" s="3" t="s">
        <v>1040</v>
      </c>
      <c r="B5365" s="4">
        <v>45322</v>
      </c>
      <c r="C5365" s="3" t="s">
        <v>1148</v>
      </c>
      <c r="D5365" s="3" t="s">
        <v>1430</v>
      </c>
      <c r="E5365" s="3" t="s">
        <v>1431</v>
      </c>
      <c r="F5365" s="3">
        <v>0</v>
      </c>
      <c r="G5365" s="3">
        <v>37955.300000000003</v>
      </c>
    </row>
    <row r="5366" spans="1:7" x14ac:dyDescent="0.2">
      <c r="A5366" s="3" t="s">
        <v>1040</v>
      </c>
      <c r="B5366" s="4">
        <v>45322</v>
      </c>
      <c r="C5366" s="3" t="s">
        <v>1148</v>
      </c>
      <c r="D5366" s="3" t="s">
        <v>1452</v>
      </c>
      <c r="E5366" s="3" t="s">
        <v>1453</v>
      </c>
      <c r="F5366" s="3">
        <v>-547.67999999999995</v>
      </c>
      <c r="G5366" s="3">
        <v>-11919</v>
      </c>
    </row>
    <row r="5367" spans="1:7" x14ac:dyDescent="0.2">
      <c r="A5367" s="3" t="s">
        <v>1040</v>
      </c>
      <c r="B5367" s="4">
        <v>45322</v>
      </c>
      <c r="C5367" s="3" t="s">
        <v>1148</v>
      </c>
      <c r="D5367" s="3" t="s">
        <v>1385</v>
      </c>
      <c r="E5367" s="3" t="s">
        <v>1386</v>
      </c>
      <c r="F5367" s="3">
        <v>0</v>
      </c>
      <c r="G5367" s="3">
        <v>71322</v>
      </c>
    </row>
    <row r="5368" spans="1:7" x14ac:dyDescent="0.2">
      <c r="A5368" s="3" t="s">
        <v>1040</v>
      </c>
      <c r="B5368" s="4">
        <v>45322</v>
      </c>
      <c r="C5368" s="3" t="s">
        <v>1148</v>
      </c>
      <c r="D5368" s="3" t="s">
        <v>1387</v>
      </c>
      <c r="E5368" s="3" t="s">
        <v>1388</v>
      </c>
      <c r="F5368" s="3">
        <v>-1188.71</v>
      </c>
      <c r="G5368" s="3">
        <v>-14210.53</v>
      </c>
    </row>
    <row r="5369" spans="1:7" x14ac:dyDescent="0.2">
      <c r="A5369" s="3" t="s">
        <v>1037</v>
      </c>
      <c r="B5369" s="4">
        <v>45322</v>
      </c>
      <c r="C5369" s="3" t="s">
        <v>1148</v>
      </c>
      <c r="D5369" s="3" t="s">
        <v>1389</v>
      </c>
      <c r="E5369" s="3" t="s">
        <v>1390</v>
      </c>
      <c r="F5369" s="3">
        <v>0</v>
      </c>
      <c r="G5369" s="3">
        <v>874505.75</v>
      </c>
    </row>
    <row r="5370" spans="1:7" x14ac:dyDescent="0.2">
      <c r="A5370" s="3" t="s">
        <v>1042</v>
      </c>
      <c r="B5370" s="4">
        <v>45322</v>
      </c>
      <c r="C5370" s="3" t="s">
        <v>1148</v>
      </c>
      <c r="D5370" s="3" t="s">
        <v>1389</v>
      </c>
      <c r="E5370" s="3" t="s">
        <v>1501</v>
      </c>
      <c r="F5370" s="3">
        <v>0</v>
      </c>
      <c r="G5370" s="3">
        <v>2472501.08</v>
      </c>
    </row>
    <row r="5371" spans="1:7" x14ac:dyDescent="0.2">
      <c r="A5371" s="3" t="s">
        <v>1037</v>
      </c>
      <c r="B5371" s="4">
        <v>45322</v>
      </c>
      <c r="C5371" s="3" t="s">
        <v>1148</v>
      </c>
      <c r="D5371" s="3" t="s">
        <v>1182</v>
      </c>
      <c r="E5371" s="3" t="s">
        <v>1183</v>
      </c>
      <c r="F5371" s="3">
        <v>0</v>
      </c>
      <c r="G5371" s="3">
        <v>26200000</v>
      </c>
    </row>
    <row r="5372" spans="1:7" x14ac:dyDescent="0.2">
      <c r="A5372" s="3" t="s">
        <v>1037</v>
      </c>
      <c r="B5372" s="4">
        <v>45322</v>
      </c>
      <c r="C5372" s="3" t="s">
        <v>1148</v>
      </c>
      <c r="D5372" s="3" t="s">
        <v>1184</v>
      </c>
      <c r="E5372" s="3" t="s">
        <v>1185</v>
      </c>
      <c r="F5372" s="3">
        <v>0</v>
      </c>
      <c r="G5372" s="3">
        <v>68427</v>
      </c>
    </row>
    <row r="5373" spans="1:7" x14ac:dyDescent="0.2">
      <c r="A5373" s="3" t="s">
        <v>1037</v>
      </c>
      <c r="B5373" s="4">
        <v>45322</v>
      </c>
      <c r="C5373" s="3" t="s">
        <v>1148</v>
      </c>
      <c r="D5373" s="3" t="s">
        <v>1186</v>
      </c>
      <c r="E5373" s="3" t="s">
        <v>1187</v>
      </c>
      <c r="F5373" s="3">
        <v>0</v>
      </c>
      <c r="G5373" s="3">
        <v>103812</v>
      </c>
    </row>
    <row r="5374" spans="1:7" x14ac:dyDescent="0.2">
      <c r="A5374" s="3" t="s">
        <v>1037</v>
      </c>
      <c r="B5374" s="4">
        <v>45322</v>
      </c>
      <c r="C5374" s="3" t="s">
        <v>1148</v>
      </c>
      <c r="D5374" s="3" t="s">
        <v>1165</v>
      </c>
      <c r="E5374" s="3" t="s">
        <v>1166</v>
      </c>
      <c r="F5374" s="3">
        <v>0</v>
      </c>
      <c r="G5374" s="3">
        <v>314087</v>
      </c>
    </row>
    <row r="5375" spans="1:7" x14ac:dyDescent="0.2">
      <c r="A5375" s="3" t="s">
        <v>1042</v>
      </c>
      <c r="B5375" s="4">
        <v>45322</v>
      </c>
      <c r="C5375" s="3" t="s">
        <v>1148</v>
      </c>
      <c r="D5375" s="3" t="s">
        <v>1165</v>
      </c>
      <c r="E5375" s="3" t="s">
        <v>1518</v>
      </c>
      <c r="F5375" s="3">
        <v>-82041.59</v>
      </c>
      <c r="G5375" s="3">
        <v>690236.91</v>
      </c>
    </row>
    <row r="5376" spans="1:7" x14ac:dyDescent="0.2">
      <c r="A5376" s="3" t="s">
        <v>1037</v>
      </c>
      <c r="B5376" s="4">
        <v>45322</v>
      </c>
      <c r="C5376" s="3" t="s">
        <v>1148</v>
      </c>
      <c r="D5376" s="3" t="s">
        <v>1464</v>
      </c>
      <c r="E5376" s="3" t="s">
        <v>1465</v>
      </c>
      <c r="F5376" s="3">
        <v>0</v>
      </c>
      <c r="G5376" s="3">
        <v>139500</v>
      </c>
    </row>
    <row r="5377" spans="1:7" x14ac:dyDescent="0.2">
      <c r="A5377" s="3" t="s">
        <v>1037</v>
      </c>
      <c r="B5377" s="4">
        <v>45322</v>
      </c>
      <c r="C5377" s="3" t="s">
        <v>1148</v>
      </c>
      <c r="D5377" s="3" t="s">
        <v>1149</v>
      </c>
      <c r="E5377" s="3" t="s">
        <v>1150</v>
      </c>
      <c r="F5377" s="3">
        <v>0</v>
      </c>
      <c r="G5377" s="3">
        <v>8557641.8000000007</v>
      </c>
    </row>
    <row r="5378" spans="1:7" x14ac:dyDescent="0.2">
      <c r="A5378" s="3" t="s">
        <v>1037</v>
      </c>
      <c r="B5378" s="4">
        <v>45322</v>
      </c>
      <c r="C5378" s="3" t="s">
        <v>1148</v>
      </c>
      <c r="D5378" s="3" t="s">
        <v>1231</v>
      </c>
      <c r="E5378" s="3" t="s">
        <v>1232</v>
      </c>
      <c r="F5378" s="3">
        <v>0</v>
      </c>
      <c r="G5378" s="3">
        <v>13807.78</v>
      </c>
    </row>
    <row r="5379" spans="1:7" x14ac:dyDescent="0.2">
      <c r="A5379" s="3" t="s">
        <v>1037</v>
      </c>
      <c r="B5379" s="4">
        <v>45322</v>
      </c>
      <c r="C5379" s="3" t="s">
        <v>1148</v>
      </c>
      <c r="D5379" s="3" t="s">
        <v>1170</v>
      </c>
      <c r="E5379" s="3" t="s">
        <v>1171</v>
      </c>
      <c r="F5379" s="3">
        <v>0</v>
      </c>
      <c r="G5379" s="3">
        <v>197060.09</v>
      </c>
    </row>
    <row r="5380" spans="1:7" x14ac:dyDescent="0.2">
      <c r="A5380" s="3" t="s">
        <v>1042</v>
      </c>
      <c r="B5380" s="4">
        <v>45322</v>
      </c>
      <c r="C5380" s="3" t="s">
        <v>1148</v>
      </c>
      <c r="D5380" s="3" t="s">
        <v>1170</v>
      </c>
      <c r="E5380" s="3" t="s">
        <v>1545</v>
      </c>
      <c r="F5380" s="3">
        <v>0</v>
      </c>
      <c r="G5380" s="3">
        <v>321942.46999999997</v>
      </c>
    </row>
    <row r="5381" spans="1:7" x14ac:dyDescent="0.2">
      <c r="A5381" s="3" t="s">
        <v>1037</v>
      </c>
      <c r="B5381" s="4">
        <v>45322</v>
      </c>
      <c r="C5381" s="3" t="s">
        <v>1148</v>
      </c>
      <c r="D5381" s="3" t="s">
        <v>1172</v>
      </c>
      <c r="E5381" s="3" t="s">
        <v>1173</v>
      </c>
      <c r="F5381" s="3">
        <v>0</v>
      </c>
      <c r="G5381" s="3">
        <v>7500</v>
      </c>
    </row>
    <row r="5382" spans="1:7" x14ac:dyDescent="0.2">
      <c r="A5382" s="3" t="s">
        <v>1042</v>
      </c>
      <c r="B5382" s="4">
        <v>45322</v>
      </c>
      <c r="C5382" s="3" t="s">
        <v>1148</v>
      </c>
      <c r="D5382" s="3" t="s">
        <v>1172</v>
      </c>
      <c r="E5382" s="3" t="s">
        <v>1641</v>
      </c>
      <c r="F5382" s="3">
        <v>0</v>
      </c>
      <c r="G5382" s="3">
        <v>114370.5</v>
      </c>
    </row>
    <row r="5383" spans="1:7" x14ac:dyDescent="0.2">
      <c r="A5383" s="3" t="s">
        <v>1037</v>
      </c>
      <c r="B5383" s="4">
        <v>45322</v>
      </c>
      <c r="C5383" s="3" t="s">
        <v>1148</v>
      </c>
      <c r="D5383" s="3" t="s">
        <v>1167</v>
      </c>
      <c r="E5383" s="3" t="s">
        <v>1168</v>
      </c>
      <c r="F5383" s="3">
        <v>0</v>
      </c>
      <c r="G5383" s="3">
        <v>146256.38</v>
      </c>
    </row>
    <row r="5384" spans="1:7" x14ac:dyDescent="0.2">
      <c r="A5384" s="3" t="s">
        <v>1037</v>
      </c>
      <c r="B5384" s="4">
        <v>45322</v>
      </c>
      <c r="C5384" s="3" t="s">
        <v>1148</v>
      </c>
      <c r="D5384" s="3" t="s">
        <v>1454</v>
      </c>
      <c r="E5384" s="3" t="s">
        <v>1455</v>
      </c>
      <c r="F5384" s="3">
        <v>0</v>
      </c>
      <c r="G5384" s="3">
        <v>20600</v>
      </c>
    </row>
    <row r="5385" spans="1:7" x14ac:dyDescent="0.2">
      <c r="A5385" s="3" t="s">
        <v>1037</v>
      </c>
      <c r="B5385" s="4">
        <v>45322</v>
      </c>
      <c r="C5385" s="3" t="s">
        <v>1148</v>
      </c>
      <c r="D5385" s="3" t="s">
        <v>1188</v>
      </c>
      <c r="E5385" s="3" t="s">
        <v>1189</v>
      </c>
      <c r="F5385" s="3">
        <v>0</v>
      </c>
      <c r="G5385" s="3">
        <v>15175</v>
      </c>
    </row>
    <row r="5386" spans="1:7" x14ac:dyDescent="0.2">
      <c r="A5386" s="3" t="s">
        <v>1037</v>
      </c>
      <c r="B5386" s="4">
        <v>45322</v>
      </c>
      <c r="C5386" s="3" t="s">
        <v>1148</v>
      </c>
      <c r="D5386" s="3" t="s">
        <v>1466</v>
      </c>
      <c r="E5386" s="3" t="s">
        <v>1467</v>
      </c>
      <c r="F5386" s="3">
        <v>0</v>
      </c>
      <c r="G5386" s="3">
        <v>570856.07999999996</v>
      </c>
    </row>
    <row r="5387" spans="1:7" x14ac:dyDescent="0.2">
      <c r="A5387" s="3" t="s">
        <v>1037</v>
      </c>
      <c r="B5387" s="4">
        <v>45322</v>
      </c>
      <c r="C5387" s="3" t="s">
        <v>1148</v>
      </c>
      <c r="D5387" s="3" t="s">
        <v>1151</v>
      </c>
      <c r="E5387" s="3" t="s">
        <v>1152</v>
      </c>
      <c r="F5387" s="3">
        <v>0</v>
      </c>
      <c r="G5387" s="3">
        <v>47748851.509999998</v>
      </c>
    </row>
    <row r="5388" spans="1:7" x14ac:dyDescent="0.2">
      <c r="A5388" s="3" t="s">
        <v>1042</v>
      </c>
      <c r="B5388" s="4">
        <v>45322</v>
      </c>
      <c r="C5388" s="3" t="s">
        <v>1148</v>
      </c>
      <c r="D5388" s="3" t="s">
        <v>1151</v>
      </c>
      <c r="E5388" s="3" t="s">
        <v>1599</v>
      </c>
      <c r="F5388" s="3">
        <v>4442252.29</v>
      </c>
      <c r="G5388" s="3">
        <v>44104051.780000001</v>
      </c>
    </row>
    <row r="5389" spans="1:7" x14ac:dyDescent="0.2">
      <c r="A5389" s="3" t="s">
        <v>1037</v>
      </c>
      <c r="B5389" s="4">
        <v>45322</v>
      </c>
      <c r="C5389" s="3" t="s">
        <v>1148</v>
      </c>
      <c r="D5389" s="3" t="s">
        <v>1190</v>
      </c>
      <c r="E5389" s="3" t="s">
        <v>1191</v>
      </c>
      <c r="F5389" s="3">
        <v>0</v>
      </c>
      <c r="G5389" s="3">
        <v>3850818.04</v>
      </c>
    </row>
    <row r="5390" spans="1:7" x14ac:dyDescent="0.2">
      <c r="A5390" s="3" t="s">
        <v>1042</v>
      </c>
      <c r="B5390" s="4">
        <v>45322</v>
      </c>
      <c r="C5390" s="3" t="s">
        <v>1148</v>
      </c>
      <c r="D5390" s="3" t="s">
        <v>1190</v>
      </c>
      <c r="E5390" s="3" t="s">
        <v>1632</v>
      </c>
      <c r="F5390" s="3">
        <v>0</v>
      </c>
      <c r="G5390" s="3">
        <v>1826086.96</v>
      </c>
    </row>
    <row r="5391" spans="1:7" x14ac:dyDescent="0.2">
      <c r="A5391" s="3" t="s">
        <v>1037</v>
      </c>
      <c r="B5391" s="4">
        <v>45322</v>
      </c>
      <c r="C5391" s="3" t="s">
        <v>1148</v>
      </c>
      <c r="D5391" s="3" t="s">
        <v>1203</v>
      </c>
      <c r="E5391" s="3" t="s">
        <v>1204</v>
      </c>
      <c r="F5391" s="3">
        <v>0</v>
      </c>
      <c r="G5391" s="3">
        <v>782608.07</v>
      </c>
    </row>
    <row r="5392" spans="1:7" x14ac:dyDescent="0.2">
      <c r="A5392" s="3" t="s">
        <v>1042</v>
      </c>
      <c r="B5392" s="4">
        <v>45322</v>
      </c>
      <c r="C5392" s="3" t="s">
        <v>1148</v>
      </c>
      <c r="D5392" s="3" t="s">
        <v>1203</v>
      </c>
      <c r="E5392" s="3" t="s">
        <v>1683</v>
      </c>
      <c r="F5392" s="3">
        <v>0</v>
      </c>
      <c r="G5392" s="3">
        <v>217391.3</v>
      </c>
    </row>
    <row r="5393" spans="1:7" x14ac:dyDescent="0.2">
      <c r="A5393" s="3" t="s">
        <v>1037</v>
      </c>
      <c r="B5393" s="4">
        <v>45322</v>
      </c>
      <c r="C5393" s="3" t="s">
        <v>1148</v>
      </c>
      <c r="D5393" s="3" t="s">
        <v>1174</v>
      </c>
      <c r="E5393" s="3" t="s">
        <v>1175</v>
      </c>
      <c r="F5393" s="3">
        <v>0</v>
      </c>
      <c r="G5393" s="3">
        <v>166550</v>
      </c>
    </row>
    <row r="5394" spans="1:7" x14ac:dyDescent="0.2">
      <c r="A5394" s="3" t="s">
        <v>1042</v>
      </c>
      <c r="B5394" s="4">
        <v>45322</v>
      </c>
      <c r="C5394" s="3" t="s">
        <v>1148</v>
      </c>
      <c r="D5394" s="3" t="s">
        <v>1174</v>
      </c>
      <c r="E5394" s="3" t="s">
        <v>1665</v>
      </c>
      <c r="F5394" s="3">
        <v>0</v>
      </c>
      <c r="G5394" s="3">
        <v>2834.7</v>
      </c>
    </row>
    <row r="5395" spans="1:7" x14ac:dyDescent="0.2">
      <c r="A5395" s="3" t="s">
        <v>1037</v>
      </c>
      <c r="B5395" s="4">
        <v>45322</v>
      </c>
      <c r="C5395" s="3" t="s">
        <v>1148</v>
      </c>
      <c r="D5395" s="3" t="s">
        <v>1176</v>
      </c>
      <c r="E5395" s="3" t="s">
        <v>1177</v>
      </c>
      <c r="F5395" s="3">
        <v>0</v>
      </c>
      <c r="G5395" s="3">
        <v>45000</v>
      </c>
    </row>
    <row r="5396" spans="1:7" x14ac:dyDescent="0.2">
      <c r="A5396" s="3" t="s">
        <v>1037</v>
      </c>
      <c r="B5396" s="4">
        <v>45322</v>
      </c>
      <c r="C5396" s="3" t="s">
        <v>1148</v>
      </c>
      <c r="D5396" s="3" t="s">
        <v>1227</v>
      </c>
      <c r="E5396" s="3" t="s">
        <v>1228</v>
      </c>
      <c r="F5396" s="3">
        <v>6000</v>
      </c>
      <c r="G5396" s="3">
        <v>197000</v>
      </c>
    </row>
    <row r="5397" spans="1:7" x14ac:dyDescent="0.2">
      <c r="A5397" s="3" t="s">
        <v>1042</v>
      </c>
      <c r="B5397" s="4">
        <v>45322</v>
      </c>
      <c r="C5397" s="3" t="s">
        <v>1148</v>
      </c>
      <c r="D5397" s="3" t="s">
        <v>1642</v>
      </c>
      <c r="E5397" s="3" t="s">
        <v>1643</v>
      </c>
      <c r="F5397" s="3">
        <v>0</v>
      </c>
      <c r="G5397" s="3">
        <v>666877.14</v>
      </c>
    </row>
    <row r="5398" spans="1:7" x14ac:dyDescent="0.2">
      <c r="A5398" s="3" t="s">
        <v>1042</v>
      </c>
      <c r="B5398" s="4">
        <v>45322</v>
      </c>
      <c r="C5398" s="3" t="s">
        <v>1148</v>
      </c>
      <c r="D5398" s="3" t="s">
        <v>1546</v>
      </c>
      <c r="E5398" s="3" t="s">
        <v>1547</v>
      </c>
      <c r="F5398" s="3">
        <v>0</v>
      </c>
      <c r="G5398" s="3">
        <v>66190.11</v>
      </c>
    </row>
    <row r="5399" spans="1:7" x14ac:dyDescent="0.2">
      <c r="A5399" s="3" t="s">
        <v>1037</v>
      </c>
      <c r="B5399" s="4">
        <v>45322</v>
      </c>
      <c r="C5399" s="3" t="s">
        <v>1148</v>
      </c>
      <c r="D5399" s="3" t="s">
        <v>1233</v>
      </c>
      <c r="E5399" s="3" t="s">
        <v>1234</v>
      </c>
      <c r="F5399" s="3">
        <v>0</v>
      </c>
      <c r="G5399" s="3">
        <v>3252759.95</v>
      </c>
    </row>
    <row r="5400" spans="1:7" x14ac:dyDescent="0.2">
      <c r="A5400" s="3" t="s">
        <v>1042</v>
      </c>
      <c r="B5400" s="4">
        <v>45322</v>
      </c>
      <c r="C5400" s="3" t="s">
        <v>1148</v>
      </c>
      <c r="D5400" s="3" t="s">
        <v>1233</v>
      </c>
      <c r="E5400" s="3" t="s">
        <v>1486</v>
      </c>
      <c r="F5400" s="3">
        <v>0</v>
      </c>
      <c r="G5400" s="3">
        <v>1673231.19</v>
      </c>
    </row>
    <row r="5401" spans="1:7" x14ac:dyDescent="0.2">
      <c r="A5401" s="3" t="s">
        <v>1037</v>
      </c>
      <c r="B5401" s="4">
        <v>45322</v>
      </c>
      <c r="C5401" s="3" t="s">
        <v>1148</v>
      </c>
      <c r="D5401" s="3" t="s">
        <v>1391</v>
      </c>
      <c r="E5401" s="3" t="s">
        <v>1392</v>
      </c>
      <c r="F5401" s="3">
        <v>0</v>
      </c>
      <c r="G5401" s="3">
        <v>622274.51</v>
      </c>
    </row>
    <row r="5402" spans="1:7" x14ac:dyDescent="0.2">
      <c r="A5402" s="3" t="s">
        <v>1042</v>
      </c>
      <c r="B5402" s="4">
        <v>45322</v>
      </c>
      <c r="C5402" s="3" t="s">
        <v>1148</v>
      </c>
      <c r="D5402" s="3" t="s">
        <v>1487</v>
      </c>
      <c r="E5402" s="3" t="s">
        <v>1519</v>
      </c>
      <c r="F5402" s="3">
        <v>0</v>
      </c>
      <c r="G5402" s="3">
        <v>76530</v>
      </c>
    </row>
    <row r="5403" spans="1:7" x14ac:dyDescent="0.2">
      <c r="A5403" s="3" t="s">
        <v>1037</v>
      </c>
      <c r="B5403" s="4">
        <v>45322</v>
      </c>
      <c r="C5403" s="3" t="s">
        <v>1148</v>
      </c>
      <c r="D5403" s="3" t="s">
        <v>1487</v>
      </c>
      <c r="E5403" s="3" t="s">
        <v>1488</v>
      </c>
      <c r="F5403" s="3">
        <v>0</v>
      </c>
      <c r="G5403" s="3">
        <v>985049.68</v>
      </c>
    </row>
    <row r="5404" spans="1:7" x14ac:dyDescent="0.2">
      <c r="A5404" s="3" t="s">
        <v>1042</v>
      </c>
      <c r="B5404" s="4">
        <v>45322</v>
      </c>
      <c r="C5404" s="3" t="s">
        <v>1148</v>
      </c>
      <c r="D5404" s="3" t="s">
        <v>1489</v>
      </c>
      <c r="E5404" s="3" t="s">
        <v>1490</v>
      </c>
      <c r="F5404" s="3">
        <v>1400</v>
      </c>
      <c r="G5404" s="3">
        <v>28600</v>
      </c>
    </row>
    <row r="5405" spans="1:7" x14ac:dyDescent="0.2">
      <c r="A5405" s="3" t="s">
        <v>1042</v>
      </c>
      <c r="B5405" s="4">
        <v>45322</v>
      </c>
      <c r="C5405" s="3" t="s">
        <v>1148</v>
      </c>
      <c r="D5405" s="3" t="s">
        <v>1502</v>
      </c>
      <c r="E5405" s="3" t="s">
        <v>1503</v>
      </c>
      <c r="F5405" s="3">
        <v>204347.83</v>
      </c>
      <c r="G5405" s="3">
        <v>2358695.65</v>
      </c>
    </row>
    <row r="5406" spans="1:7" x14ac:dyDescent="0.2">
      <c r="A5406" s="3" t="s">
        <v>1042</v>
      </c>
      <c r="B5406" s="4">
        <v>45322</v>
      </c>
      <c r="C5406" s="3" t="s">
        <v>1148</v>
      </c>
      <c r="D5406" s="3" t="s">
        <v>1578</v>
      </c>
      <c r="E5406" s="3" t="s">
        <v>1579</v>
      </c>
      <c r="F5406" s="3">
        <v>0</v>
      </c>
      <c r="G5406" s="3">
        <v>1540502.11</v>
      </c>
    </row>
    <row r="5407" spans="1:7" x14ac:dyDescent="0.2">
      <c r="A5407" s="3" t="s">
        <v>1042</v>
      </c>
      <c r="B5407" s="4">
        <v>45322</v>
      </c>
      <c r="C5407" s="3" t="s">
        <v>1148</v>
      </c>
      <c r="D5407" s="3" t="s">
        <v>1621</v>
      </c>
      <c r="E5407" s="3" t="s">
        <v>1622</v>
      </c>
      <c r="F5407" s="3">
        <v>0</v>
      </c>
      <c r="G5407" s="3">
        <v>16307183.050000001</v>
      </c>
    </row>
    <row r="5408" spans="1:7" x14ac:dyDescent="0.2">
      <c r="A5408" s="3" t="s">
        <v>1037</v>
      </c>
      <c r="B5408" s="4">
        <v>45322</v>
      </c>
      <c r="C5408" s="3" t="s">
        <v>1148</v>
      </c>
      <c r="D5408" s="3" t="s">
        <v>1504</v>
      </c>
      <c r="E5408" s="3" t="s">
        <v>1505</v>
      </c>
      <c r="F5408" s="3">
        <v>0</v>
      </c>
      <c r="G5408" s="3">
        <v>2148883.15</v>
      </c>
    </row>
    <row r="5409" spans="1:7" x14ac:dyDescent="0.2">
      <c r="A5409" s="3" t="s">
        <v>1037</v>
      </c>
      <c r="B5409" s="4">
        <v>45322</v>
      </c>
      <c r="C5409" s="3" t="s">
        <v>1148</v>
      </c>
      <c r="D5409" s="3" t="s">
        <v>1633</v>
      </c>
      <c r="E5409" s="3" t="s">
        <v>1634</v>
      </c>
      <c r="F5409" s="3">
        <v>0</v>
      </c>
      <c r="G5409" s="3">
        <v>1068455</v>
      </c>
    </row>
    <row r="5410" spans="1:7" x14ac:dyDescent="0.2">
      <c r="A5410" s="3" t="s">
        <v>1042</v>
      </c>
      <c r="B5410" s="4">
        <v>45322</v>
      </c>
      <c r="C5410" s="3" t="s">
        <v>1148</v>
      </c>
      <c r="D5410" s="3" t="s">
        <v>1633</v>
      </c>
      <c r="E5410" s="3" t="s">
        <v>1684</v>
      </c>
      <c r="F5410" s="3">
        <v>0</v>
      </c>
      <c r="G5410" s="3">
        <v>2188325.96</v>
      </c>
    </row>
    <row r="5411" spans="1:7" x14ac:dyDescent="0.2">
      <c r="A5411" s="3" t="s">
        <v>1037</v>
      </c>
      <c r="B5411" s="4">
        <v>45322</v>
      </c>
      <c r="C5411" s="3" t="s">
        <v>1148</v>
      </c>
      <c r="D5411" s="3" t="s">
        <v>1623</v>
      </c>
      <c r="E5411" s="3" t="s">
        <v>1624</v>
      </c>
      <c r="F5411" s="3">
        <v>0</v>
      </c>
      <c r="G5411" s="3">
        <v>-24427668.440000001</v>
      </c>
    </row>
    <row r="5412" spans="1:7" x14ac:dyDescent="0.2">
      <c r="A5412" s="3" t="s">
        <v>1040</v>
      </c>
      <c r="B5412" s="4">
        <v>45322</v>
      </c>
      <c r="C5412" s="3" t="s">
        <v>1148</v>
      </c>
      <c r="D5412" s="3" t="s">
        <v>1393</v>
      </c>
      <c r="E5412" s="3" t="s">
        <v>1394</v>
      </c>
      <c r="F5412" s="3">
        <v>0</v>
      </c>
      <c r="G5412" s="3">
        <v>29600</v>
      </c>
    </row>
    <row r="5413" spans="1:7" x14ac:dyDescent="0.2">
      <c r="A5413" s="3" t="s">
        <v>1040</v>
      </c>
      <c r="B5413" s="4">
        <v>45322</v>
      </c>
      <c r="C5413" s="3" t="s">
        <v>1148</v>
      </c>
      <c r="D5413" s="3" t="s">
        <v>1395</v>
      </c>
      <c r="E5413" s="3" t="s">
        <v>1396</v>
      </c>
      <c r="F5413" s="3">
        <v>2308590.13</v>
      </c>
      <c r="G5413" s="3">
        <v>5424127.7400000002</v>
      </c>
    </row>
    <row r="5414" spans="1:7" x14ac:dyDescent="0.2">
      <c r="A5414" s="3" t="s">
        <v>1037</v>
      </c>
      <c r="B5414" s="4">
        <v>45322</v>
      </c>
      <c r="C5414" s="3" t="s">
        <v>1148</v>
      </c>
      <c r="D5414" s="3" t="s">
        <v>1395</v>
      </c>
      <c r="E5414" s="3" t="s">
        <v>1396</v>
      </c>
      <c r="F5414" s="3">
        <v>1695.67</v>
      </c>
      <c r="G5414" s="3">
        <v>371025.69</v>
      </c>
    </row>
    <row r="5415" spans="1:7" x14ac:dyDescent="0.2">
      <c r="A5415" s="3" t="s">
        <v>1042</v>
      </c>
      <c r="B5415" s="4">
        <v>45322</v>
      </c>
      <c r="C5415" s="3" t="s">
        <v>1148</v>
      </c>
      <c r="D5415" s="3" t="s">
        <v>1395</v>
      </c>
      <c r="E5415" s="3" t="s">
        <v>1396</v>
      </c>
      <c r="F5415" s="3">
        <v>77.05</v>
      </c>
      <c r="G5415" s="3">
        <v>309.74</v>
      </c>
    </row>
    <row r="5416" spans="1:7" x14ac:dyDescent="0.2">
      <c r="A5416" s="3" t="s">
        <v>1040</v>
      </c>
      <c r="B5416" s="4">
        <v>45322</v>
      </c>
      <c r="C5416" s="3" t="s">
        <v>1148</v>
      </c>
      <c r="D5416" s="3" t="s">
        <v>1710</v>
      </c>
      <c r="E5416" s="3" t="s">
        <v>1711</v>
      </c>
      <c r="F5416" s="3">
        <v>-1755.17</v>
      </c>
      <c r="G5416" s="3">
        <v>-3510.34</v>
      </c>
    </row>
    <row r="5417" spans="1:7" x14ac:dyDescent="0.2">
      <c r="A5417" s="3" t="s">
        <v>1037</v>
      </c>
      <c r="B5417" s="4">
        <v>45322</v>
      </c>
      <c r="C5417" s="3" t="s">
        <v>1148</v>
      </c>
      <c r="D5417" s="3" t="s">
        <v>1155</v>
      </c>
      <c r="E5417" s="3" t="s">
        <v>1156</v>
      </c>
      <c r="F5417" s="3">
        <v>3099673.61</v>
      </c>
      <c r="G5417" s="3">
        <v>3193068.99</v>
      </c>
    </row>
    <row r="5418" spans="1:7" x14ac:dyDescent="0.2">
      <c r="A5418" s="3" t="s">
        <v>1040</v>
      </c>
      <c r="B5418" s="4">
        <v>45322</v>
      </c>
      <c r="C5418" s="3" t="s">
        <v>1148</v>
      </c>
      <c r="D5418" s="3" t="s">
        <v>1155</v>
      </c>
      <c r="E5418" s="3" t="s">
        <v>1401</v>
      </c>
      <c r="F5418" s="3">
        <v>335026.51</v>
      </c>
      <c r="G5418" s="3">
        <v>367902.47</v>
      </c>
    </row>
    <row r="5419" spans="1:7" x14ac:dyDescent="0.2">
      <c r="A5419" s="3" t="s">
        <v>1040</v>
      </c>
      <c r="B5419" s="4">
        <v>45322</v>
      </c>
      <c r="C5419" s="3" t="s">
        <v>1148</v>
      </c>
      <c r="D5419" s="3" t="s">
        <v>1157</v>
      </c>
      <c r="E5419" s="3" t="s">
        <v>1402</v>
      </c>
      <c r="F5419" s="3">
        <v>0</v>
      </c>
      <c r="G5419" s="3">
        <v>-1188</v>
      </c>
    </row>
    <row r="5420" spans="1:7" x14ac:dyDescent="0.2">
      <c r="A5420" s="3" t="s">
        <v>1040</v>
      </c>
      <c r="B5420" s="4">
        <v>45322</v>
      </c>
      <c r="C5420" s="3" t="s">
        <v>1148</v>
      </c>
      <c r="D5420" s="3" t="s">
        <v>1403</v>
      </c>
      <c r="E5420" s="3" t="s">
        <v>1404</v>
      </c>
      <c r="F5420" s="3">
        <v>0</v>
      </c>
      <c r="G5420" s="3">
        <v>571.54999999999995</v>
      </c>
    </row>
    <row r="5421" spans="1:7" x14ac:dyDescent="0.2">
      <c r="A5421" s="3" t="s">
        <v>1037</v>
      </c>
      <c r="B5421" s="4">
        <v>45322</v>
      </c>
      <c r="C5421" s="3" t="s">
        <v>1148</v>
      </c>
      <c r="D5421" s="3" t="s">
        <v>1403</v>
      </c>
      <c r="E5421" s="3" t="s">
        <v>1402</v>
      </c>
      <c r="F5421" s="3">
        <v>0</v>
      </c>
      <c r="G5421" s="3">
        <v>8620</v>
      </c>
    </row>
    <row r="5422" spans="1:7" x14ac:dyDescent="0.2">
      <c r="A5422" s="3" t="s">
        <v>1037</v>
      </c>
      <c r="B5422" s="4">
        <v>45322</v>
      </c>
      <c r="C5422" s="3" t="s">
        <v>1148</v>
      </c>
      <c r="D5422" s="3" t="s">
        <v>1211</v>
      </c>
      <c r="E5422" s="3" t="s">
        <v>1212</v>
      </c>
      <c r="F5422" s="3">
        <v>0</v>
      </c>
      <c r="G5422" s="3">
        <v>871.91</v>
      </c>
    </row>
    <row r="5423" spans="1:7" x14ac:dyDescent="0.2">
      <c r="A5423" s="3" t="s">
        <v>1037</v>
      </c>
      <c r="B5423" s="4">
        <v>45322</v>
      </c>
      <c r="C5423" s="3" t="s">
        <v>1148</v>
      </c>
      <c r="D5423" s="3" t="s">
        <v>1213</v>
      </c>
      <c r="E5423" s="3" t="s">
        <v>1214</v>
      </c>
      <c r="F5423" s="3">
        <v>-5132986.59</v>
      </c>
      <c r="G5423" s="3">
        <v>12614876.369999999</v>
      </c>
    </row>
    <row r="5424" spans="1:7" x14ac:dyDescent="0.2">
      <c r="A5424" s="3" t="s">
        <v>1037</v>
      </c>
      <c r="B5424" s="4">
        <v>45322</v>
      </c>
      <c r="C5424" s="3" t="s">
        <v>1148</v>
      </c>
      <c r="D5424" s="3" t="s">
        <v>1695</v>
      </c>
      <c r="E5424" s="3" t="s">
        <v>1696</v>
      </c>
      <c r="F5424" s="3">
        <v>150000</v>
      </c>
      <c r="G5424" s="3">
        <v>150500</v>
      </c>
    </row>
    <row r="5425" spans="1:7" x14ac:dyDescent="0.2">
      <c r="A5425" s="3" t="s">
        <v>1040</v>
      </c>
      <c r="B5425" s="4">
        <v>45322</v>
      </c>
      <c r="C5425" s="3" t="s">
        <v>1143</v>
      </c>
      <c r="D5425" s="3" t="s">
        <v>1405</v>
      </c>
      <c r="E5425" s="3" t="s">
        <v>1406</v>
      </c>
      <c r="F5425" s="3">
        <v>0.27</v>
      </c>
      <c r="G5425" s="3">
        <v>-0.55000000000000004</v>
      </c>
    </row>
    <row r="5426" spans="1:7" x14ac:dyDescent="0.2">
      <c r="A5426" s="3" t="s">
        <v>1037</v>
      </c>
      <c r="B5426" s="4">
        <v>45322</v>
      </c>
      <c r="C5426" s="3" t="s">
        <v>1143</v>
      </c>
      <c r="D5426" s="3" t="s">
        <v>1405</v>
      </c>
      <c r="E5426" s="3" t="s">
        <v>1406</v>
      </c>
      <c r="F5426" s="3">
        <v>-0.1</v>
      </c>
      <c r="G5426" s="3">
        <v>0.04</v>
      </c>
    </row>
    <row r="5427" spans="1:7" x14ac:dyDescent="0.2">
      <c r="A5427" s="3" t="s">
        <v>1042</v>
      </c>
      <c r="B5427" s="4">
        <v>45322</v>
      </c>
      <c r="C5427" s="3" t="s">
        <v>1143</v>
      </c>
      <c r="D5427" s="3" t="s">
        <v>1405</v>
      </c>
      <c r="E5427" s="3" t="s">
        <v>1406</v>
      </c>
      <c r="F5427" s="3">
        <v>0</v>
      </c>
      <c r="G5427" s="3">
        <v>-0.03</v>
      </c>
    </row>
    <row r="5428" spans="1:7" x14ac:dyDescent="0.2">
      <c r="A5428" s="3" t="s">
        <v>1040</v>
      </c>
      <c r="B5428" s="4">
        <v>45322</v>
      </c>
      <c r="C5428" s="3" t="s">
        <v>1143</v>
      </c>
      <c r="D5428" s="3" t="s">
        <v>1159</v>
      </c>
      <c r="E5428" s="3" t="s">
        <v>1160</v>
      </c>
      <c r="F5428" s="3">
        <v>-539720.01</v>
      </c>
      <c r="G5428" s="3">
        <v>-1010591.94</v>
      </c>
    </row>
    <row r="5429" spans="1:7" x14ac:dyDescent="0.2">
      <c r="A5429" s="3" t="s">
        <v>1037</v>
      </c>
      <c r="B5429" s="4">
        <v>45322</v>
      </c>
      <c r="C5429" s="3" t="s">
        <v>1143</v>
      </c>
      <c r="D5429" s="3" t="s">
        <v>1159</v>
      </c>
      <c r="E5429" s="3" t="s">
        <v>1160</v>
      </c>
      <c r="F5429" s="3">
        <v>4683510.1399999997</v>
      </c>
      <c r="G5429" s="3">
        <v>-168369943.99000001</v>
      </c>
    </row>
    <row r="5430" spans="1:7" x14ac:dyDescent="0.2">
      <c r="A5430" s="3" t="s">
        <v>1042</v>
      </c>
      <c r="B5430" s="4">
        <v>45322</v>
      </c>
      <c r="C5430" s="3" t="s">
        <v>1143</v>
      </c>
      <c r="D5430" s="3" t="s">
        <v>1159</v>
      </c>
      <c r="E5430" s="3" t="s">
        <v>1160</v>
      </c>
      <c r="F5430" s="3">
        <v>-2700103.19</v>
      </c>
      <c r="G5430" s="3">
        <v>-1747584.15</v>
      </c>
    </row>
    <row r="5431" spans="1:7" x14ac:dyDescent="0.2">
      <c r="A5431" s="3" t="s">
        <v>1040</v>
      </c>
      <c r="B5431" s="4">
        <v>45322</v>
      </c>
      <c r="C5431" s="3" t="s">
        <v>1143</v>
      </c>
      <c r="D5431" s="3" t="s">
        <v>1456</v>
      </c>
      <c r="E5431" s="3" t="s">
        <v>1457</v>
      </c>
      <c r="F5431" s="3">
        <v>0</v>
      </c>
      <c r="G5431" s="3">
        <v>1309</v>
      </c>
    </row>
    <row r="5432" spans="1:7" x14ac:dyDescent="0.2">
      <c r="A5432" s="3" t="s">
        <v>1040</v>
      </c>
      <c r="B5432" s="4">
        <v>45322</v>
      </c>
      <c r="C5432" s="3" t="s">
        <v>1143</v>
      </c>
      <c r="D5432" s="3" t="s">
        <v>1407</v>
      </c>
      <c r="E5432" s="3" t="s">
        <v>1408</v>
      </c>
      <c r="F5432" s="3">
        <v>-1755.17</v>
      </c>
      <c r="G5432" s="3">
        <v>0</v>
      </c>
    </row>
    <row r="5433" spans="1:7" x14ac:dyDescent="0.2">
      <c r="A5433" s="3" t="s">
        <v>1040</v>
      </c>
      <c r="B5433" s="4">
        <v>45322</v>
      </c>
      <c r="C5433" s="3" t="s">
        <v>1143</v>
      </c>
      <c r="D5433" s="3" t="s">
        <v>1409</v>
      </c>
      <c r="E5433" s="3" t="s">
        <v>1410</v>
      </c>
      <c r="F5433" s="3">
        <v>6664.04</v>
      </c>
      <c r="G5433" s="3">
        <v>-107008.04</v>
      </c>
    </row>
    <row r="5434" spans="1:7" x14ac:dyDescent="0.2">
      <c r="A5434" s="3" t="s">
        <v>1040</v>
      </c>
      <c r="B5434" s="4">
        <v>45322</v>
      </c>
      <c r="C5434" s="3" t="s">
        <v>1143</v>
      </c>
      <c r="D5434" s="3" t="s">
        <v>1432</v>
      </c>
      <c r="E5434" s="3" t="s">
        <v>1433</v>
      </c>
      <c r="F5434" s="3">
        <v>0</v>
      </c>
      <c r="G5434" s="3">
        <v>-49413.95</v>
      </c>
    </row>
    <row r="5435" spans="1:7" x14ac:dyDescent="0.2">
      <c r="A5435" s="3" t="s">
        <v>1040</v>
      </c>
      <c r="B5435" s="4">
        <v>45322</v>
      </c>
      <c r="C5435" s="3" t="s">
        <v>1143</v>
      </c>
      <c r="D5435" s="3" t="s">
        <v>1697</v>
      </c>
      <c r="E5435" s="3" t="s">
        <v>1698</v>
      </c>
      <c r="F5435" s="3">
        <v>0</v>
      </c>
      <c r="G5435" s="3">
        <v>130000</v>
      </c>
    </row>
    <row r="5436" spans="1:7" x14ac:dyDescent="0.2">
      <c r="A5436" s="3" t="s">
        <v>1040</v>
      </c>
      <c r="B5436" s="4">
        <v>45322</v>
      </c>
      <c r="C5436" s="3" t="s">
        <v>1143</v>
      </c>
      <c r="D5436" s="3" t="s">
        <v>1161</v>
      </c>
      <c r="E5436" s="3" t="s">
        <v>1411</v>
      </c>
      <c r="F5436" s="3">
        <v>-205115.27</v>
      </c>
      <c r="G5436" s="3">
        <v>-246893.19</v>
      </c>
    </row>
    <row r="5437" spans="1:7" x14ac:dyDescent="0.2">
      <c r="A5437" s="3" t="s">
        <v>1037</v>
      </c>
      <c r="B5437" s="4">
        <v>45322</v>
      </c>
      <c r="C5437" s="3" t="s">
        <v>1143</v>
      </c>
      <c r="D5437" s="3" t="s">
        <v>1161</v>
      </c>
      <c r="E5437" s="3" t="s">
        <v>1162</v>
      </c>
      <c r="F5437" s="3">
        <v>22321.45</v>
      </c>
      <c r="G5437" s="3">
        <v>-3371625.12</v>
      </c>
    </row>
    <row r="5438" spans="1:7" x14ac:dyDescent="0.2">
      <c r="A5438" s="3" t="s">
        <v>1042</v>
      </c>
      <c r="B5438" s="4">
        <v>45322</v>
      </c>
      <c r="C5438" s="3" t="s">
        <v>1143</v>
      </c>
      <c r="D5438" s="3" t="s">
        <v>1161</v>
      </c>
      <c r="E5438" s="3" t="s">
        <v>1162</v>
      </c>
      <c r="F5438" s="3">
        <v>-286903.90000000002</v>
      </c>
      <c r="G5438" s="3">
        <v>6388299.8399999999</v>
      </c>
    </row>
    <row r="5439" spans="1:7" x14ac:dyDescent="0.2">
      <c r="A5439" s="3" t="s">
        <v>1040</v>
      </c>
      <c r="B5439" s="4">
        <v>45322</v>
      </c>
      <c r="C5439" s="3" t="s">
        <v>1143</v>
      </c>
      <c r="D5439" s="3" t="s">
        <v>1699</v>
      </c>
      <c r="E5439" s="3" t="s">
        <v>1700</v>
      </c>
      <c r="F5439" s="3">
        <v>0</v>
      </c>
      <c r="G5439" s="3">
        <v>-1869.8</v>
      </c>
    </row>
    <row r="5440" spans="1:7" x14ac:dyDescent="0.2">
      <c r="A5440" s="3" t="s">
        <v>1037</v>
      </c>
      <c r="B5440" s="4">
        <v>45322</v>
      </c>
      <c r="C5440" s="3" t="s">
        <v>1143</v>
      </c>
      <c r="D5440" s="3" t="s">
        <v>1625</v>
      </c>
      <c r="E5440" s="3" t="s">
        <v>1626</v>
      </c>
      <c r="F5440" s="3">
        <v>0</v>
      </c>
      <c r="G5440" s="3">
        <v>59039.93</v>
      </c>
    </row>
    <row r="5441" spans="1:7" x14ac:dyDescent="0.2">
      <c r="A5441" s="3" t="s">
        <v>1042</v>
      </c>
      <c r="B5441" s="4">
        <v>45322</v>
      </c>
      <c r="C5441" s="3" t="s">
        <v>1143</v>
      </c>
      <c r="D5441" s="3" t="s">
        <v>1685</v>
      </c>
      <c r="E5441" s="3" t="s">
        <v>1686</v>
      </c>
      <c r="F5441" s="3">
        <v>0</v>
      </c>
      <c r="G5441" s="3">
        <v>-0.4</v>
      </c>
    </row>
    <row r="5442" spans="1:7" x14ac:dyDescent="0.2">
      <c r="A5442" s="3" t="s">
        <v>1040</v>
      </c>
      <c r="B5442" s="4">
        <v>45322</v>
      </c>
      <c r="C5442" s="3" t="s">
        <v>1143</v>
      </c>
      <c r="D5442" s="3" t="s">
        <v>1412</v>
      </c>
      <c r="E5442" s="3" t="s">
        <v>1413</v>
      </c>
      <c r="F5442" s="3">
        <v>0</v>
      </c>
      <c r="G5442" s="3">
        <v>1869.8</v>
      </c>
    </row>
    <row r="5443" spans="1:7" x14ac:dyDescent="0.2">
      <c r="A5443" s="3" t="s">
        <v>1040</v>
      </c>
      <c r="B5443" s="4">
        <v>45322</v>
      </c>
      <c r="C5443" s="3" t="s">
        <v>1148</v>
      </c>
      <c r="D5443" s="3" t="s">
        <v>1726</v>
      </c>
      <c r="E5443" s="3" t="s">
        <v>1711</v>
      </c>
      <c r="F5443" s="3">
        <v>-1755.17</v>
      </c>
      <c r="G5443" s="3">
        <v>-3510.34</v>
      </c>
    </row>
    <row r="5444" spans="1:7" x14ac:dyDescent="0.2">
      <c r="A5444" s="3" t="s">
        <v>1040</v>
      </c>
      <c r="B5444" s="4">
        <v>45322</v>
      </c>
      <c r="C5444" s="3" t="s">
        <v>1143</v>
      </c>
      <c r="D5444" s="3" t="s">
        <v>1414</v>
      </c>
      <c r="E5444" s="3" t="s">
        <v>1415</v>
      </c>
      <c r="F5444" s="3">
        <v>0</v>
      </c>
      <c r="G5444" s="3">
        <v>-254.99</v>
      </c>
    </row>
    <row r="5445" spans="1:7" x14ac:dyDescent="0.2">
      <c r="A5445" s="3" t="s">
        <v>1037</v>
      </c>
      <c r="B5445" s="4">
        <v>45351</v>
      </c>
      <c r="C5445" s="3" t="s">
        <v>1178</v>
      </c>
      <c r="D5445" s="3" t="s">
        <v>1520</v>
      </c>
      <c r="E5445" s="3" t="s">
        <v>1521</v>
      </c>
      <c r="F5445" s="3">
        <v>0</v>
      </c>
      <c r="G5445" s="3">
        <v>-28096347.829999998</v>
      </c>
    </row>
    <row r="5446" spans="1:7" x14ac:dyDescent="0.2">
      <c r="A5446" s="3" t="s">
        <v>1042</v>
      </c>
      <c r="B5446" s="4">
        <v>45351</v>
      </c>
      <c r="C5446" s="3" t="s">
        <v>1178</v>
      </c>
      <c r="D5446" s="3" t="s">
        <v>1520</v>
      </c>
      <c r="E5446" s="3" t="s">
        <v>1668</v>
      </c>
      <c r="F5446" s="3">
        <v>-11155043.48</v>
      </c>
      <c r="G5446" s="3">
        <v>-41027130.479999997</v>
      </c>
    </row>
    <row r="5447" spans="1:7" x14ac:dyDescent="0.2">
      <c r="A5447" s="3" t="s">
        <v>1037</v>
      </c>
      <c r="B5447" s="4">
        <v>45351</v>
      </c>
      <c r="C5447" s="3" t="s">
        <v>1178</v>
      </c>
      <c r="D5447" s="3" t="s">
        <v>1522</v>
      </c>
      <c r="E5447" s="3" t="s">
        <v>1523</v>
      </c>
      <c r="F5447" s="3">
        <v>0</v>
      </c>
      <c r="G5447" s="3">
        <v>-102388.85</v>
      </c>
    </row>
    <row r="5448" spans="1:7" x14ac:dyDescent="0.2">
      <c r="A5448" s="3" t="s">
        <v>1042</v>
      </c>
      <c r="B5448" s="4">
        <v>45351</v>
      </c>
      <c r="C5448" s="3" t="s">
        <v>1178</v>
      </c>
      <c r="D5448" s="3" t="s">
        <v>1522</v>
      </c>
      <c r="E5448" s="3" t="s">
        <v>1669</v>
      </c>
      <c r="F5448" s="3">
        <v>-8400</v>
      </c>
      <c r="G5448" s="3">
        <v>-97096.76</v>
      </c>
    </row>
    <row r="5449" spans="1:7" x14ac:dyDescent="0.2">
      <c r="A5449" s="3" t="s">
        <v>1040</v>
      </c>
      <c r="B5449" s="4">
        <v>45351</v>
      </c>
      <c r="C5449" s="3" t="s">
        <v>1178</v>
      </c>
      <c r="D5449" s="3" t="s">
        <v>1416</v>
      </c>
      <c r="E5449" s="3" t="s">
        <v>1417</v>
      </c>
      <c r="F5449" s="3">
        <v>-2521739.13</v>
      </c>
      <c r="G5449" s="3">
        <v>-57789331.979999997</v>
      </c>
    </row>
    <row r="5450" spans="1:7" x14ac:dyDescent="0.2">
      <c r="A5450" s="3" t="s">
        <v>1040</v>
      </c>
      <c r="B5450" s="4">
        <v>45351</v>
      </c>
      <c r="C5450" s="3" t="s">
        <v>1178</v>
      </c>
      <c r="D5450" s="3" t="s">
        <v>1241</v>
      </c>
      <c r="E5450" s="3" t="s">
        <v>1242</v>
      </c>
      <c r="F5450" s="3">
        <v>0</v>
      </c>
      <c r="G5450" s="3">
        <v>3490.94</v>
      </c>
    </row>
    <row r="5451" spans="1:7" x14ac:dyDescent="0.2">
      <c r="A5451" s="3" t="s">
        <v>1037</v>
      </c>
      <c r="B5451" s="4">
        <v>45351</v>
      </c>
      <c r="C5451" s="3" t="s">
        <v>1178</v>
      </c>
      <c r="D5451" s="3" t="s">
        <v>1653</v>
      </c>
      <c r="E5451" s="3" t="s">
        <v>1654</v>
      </c>
      <c r="F5451" s="3">
        <v>-86500</v>
      </c>
      <c r="G5451" s="3">
        <v>-420912.32</v>
      </c>
    </row>
    <row r="5452" spans="1:7" x14ac:dyDescent="0.2">
      <c r="A5452" s="3" t="s">
        <v>1042</v>
      </c>
      <c r="B5452" s="4">
        <v>45351</v>
      </c>
      <c r="C5452" s="3" t="s">
        <v>1178</v>
      </c>
      <c r="D5452" s="3" t="s">
        <v>1653</v>
      </c>
      <c r="E5452" s="3" t="s">
        <v>1654</v>
      </c>
      <c r="F5452" s="3">
        <v>0</v>
      </c>
      <c r="G5452" s="3">
        <v>-13883</v>
      </c>
    </row>
    <row r="5453" spans="1:7" x14ac:dyDescent="0.2">
      <c r="A5453" s="3" t="s">
        <v>1037</v>
      </c>
      <c r="B5453" s="4">
        <v>45351</v>
      </c>
      <c r="C5453" s="3" t="s">
        <v>1136</v>
      </c>
      <c r="D5453" s="3" t="s">
        <v>1655</v>
      </c>
      <c r="E5453" s="3" t="s">
        <v>1656</v>
      </c>
      <c r="F5453" s="3">
        <v>0</v>
      </c>
      <c r="G5453" s="3">
        <v>45300.43</v>
      </c>
    </row>
    <row r="5454" spans="1:7" x14ac:dyDescent="0.2">
      <c r="A5454" s="3" t="s">
        <v>1042</v>
      </c>
      <c r="B5454" s="4">
        <v>45351</v>
      </c>
      <c r="C5454" s="3" t="s">
        <v>1136</v>
      </c>
      <c r="D5454" s="3" t="s">
        <v>1482</v>
      </c>
      <c r="E5454" s="3" t="s">
        <v>1644</v>
      </c>
      <c r="F5454" s="3">
        <v>8890.9599999999991</v>
      </c>
      <c r="G5454" s="3">
        <v>246033.9</v>
      </c>
    </row>
    <row r="5455" spans="1:7" x14ac:dyDescent="0.2">
      <c r="A5455" s="3" t="s">
        <v>1037</v>
      </c>
      <c r="B5455" s="4">
        <v>45351</v>
      </c>
      <c r="C5455" s="3" t="s">
        <v>1136</v>
      </c>
      <c r="D5455" s="3" t="s">
        <v>1499</v>
      </c>
      <c r="E5455" s="3" t="s">
        <v>1500</v>
      </c>
      <c r="F5455" s="3">
        <v>0</v>
      </c>
      <c r="G5455" s="3">
        <v>685713.49</v>
      </c>
    </row>
    <row r="5456" spans="1:7" x14ac:dyDescent="0.2">
      <c r="A5456" s="3" t="s">
        <v>1042</v>
      </c>
      <c r="B5456" s="4">
        <v>45351</v>
      </c>
      <c r="C5456" s="3" t="s">
        <v>1136</v>
      </c>
      <c r="D5456" s="3" t="s">
        <v>1499</v>
      </c>
      <c r="E5456" s="3" t="s">
        <v>1500</v>
      </c>
      <c r="F5456" s="3">
        <v>276922.46000000002</v>
      </c>
      <c r="G5456" s="3">
        <v>947705.31</v>
      </c>
    </row>
    <row r="5457" spans="1:7" x14ac:dyDescent="0.2">
      <c r="A5457" s="3" t="s">
        <v>1042</v>
      </c>
      <c r="B5457" s="4">
        <v>45351</v>
      </c>
      <c r="C5457" s="3" t="s">
        <v>1136</v>
      </c>
      <c r="D5457" s="3" t="s">
        <v>1606</v>
      </c>
      <c r="E5457" s="3" t="s">
        <v>1645</v>
      </c>
      <c r="F5457" s="3">
        <v>0</v>
      </c>
      <c r="G5457" s="3">
        <v>79174.94</v>
      </c>
    </row>
    <row r="5458" spans="1:7" x14ac:dyDescent="0.2">
      <c r="A5458" s="3" t="s">
        <v>1037</v>
      </c>
      <c r="B5458" s="4">
        <v>45351</v>
      </c>
      <c r="C5458" s="3" t="s">
        <v>1136</v>
      </c>
      <c r="D5458" s="3" t="s">
        <v>1606</v>
      </c>
      <c r="E5458" s="3" t="s">
        <v>1607</v>
      </c>
      <c r="F5458" s="3">
        <v>0</v>
      </c>
      <c r="G5458" s="3">
        <v>10540</v>
      </c>
    </row>
    <row r="5459" spans="1:7" x14ac:dyDescent="0.2">
      <c r="A5459" s="3" t="s">
        <v>1037</v>
      </c>
      <c r="B5459" s="4">
        <v>45351</v>
      </c>
      <c r="C5459" s="3" t="s">
        <v>1136</v>
      </c>
      <c r="D5459" s="3" t="s">
        <v>1508</v>
      </c>
      <c r="E5459" s="3" t="s">
        <v>1509</v>
      </c>
      <c r="F5459" s="3">
        <v>0</v>
      </c>
      <c r="G5459" s="3">
        <v>44864.59</v>
      </c>
    </row>
    <row r="5460" spans="1:7" x14ac:dyDescent="0.2">
      <c r="A5460" s="3" t="s">
        <v>1037</v>
      </c>
      <c r="B5460" s="4">
        <v>45351</v>
      </c>
      <c r="C5460" s="3" t="s">
        <v>1136</v>
      </c>
      <c r="D5460" s="3" t="s">
        <v>1524</v>
      </c>
      <c r="E5460" s="3" t="s">
        <v>1525</v>
      </c>
      <c r="F5460" s="3">
        <v>0</v>
      </c>
      <c r="G5460" s="3">
        <v>381069.48</v>
      </c>
    </row>
    <row r="5461" spans="1:7" x14ac:dyDescent="0.2">
      <c r="A5461" s="3" t="s">
        <v>1037</v>
      </c>
      <c r="B5461" s="4">
        <v>45351</v>
      </c>
      <c r="C5461" s="3" t="s">
        <v>1136</v>
      </c>
      <c r="D5461" s="3" t="s">
        <v>1526</v>
      </c>
      <c r="E5461" s="3" t="s">
        <v>1527</v>
      </c>
      <c r="F5461" s="3">
        <v>0</v>
      </c>
      <c r="G5461" s="3">
        <v>1405686.97</v>
      </c>
    </row>
    <row r="5462" spans="1:7" x14ac:dyDescent="0.2">
      <c r="A5462" s="3" t="s">
        <v>1042</v>
      </c>
      <c r="B5462" s="4">
        <v>45351</v>
      </c>
      <c r="C5462" s="3" t="s">
        <v>1136</v>
      </c>
      <c r="D5462" s="3" t="s">
        <v>1526</v>
      </c>
      <c r="E5462" s="3" t="s">
        <v>1670</v>
      </c>
      <c r="F5462" s="3">
        <v>556486.98</v>
      </c>
      <c r="G5462" s="3">
        <v>2051613.04</v>
      </c>
    </row>
    <row r="5463" spans="1:7" x14ac:dyDescent="0.2">
      <c r="A5463" s="3" t="s">
        <v>1037</v>
      </c>
      <c r="B5463" s="4">
        <v>45351</v>
      </c>
      <c r="C5463" s="3" t="s">
        <v>1136</v>
      </c>
      <c r="D5463" s="3" t="s">
        <v>1608</v>
      </c>
      <c r="E5463" s="3" t="s">
        <v>1609</v>
      </c>
      <c r="F5463" s="3">
        <v>0</v>
      </c>
      <c r="G5463" s="3">
        <v>1005.47</v>
      </c>
    </row>
    <row r="5464" spans="1:7" x14ac:dyDescent="0.2">
      <c r="A5464" s="3" t="s">
        <v>1042</v>
      </c>
      <c r="B5464" s="4">
        <v>45351</v>
      </c>
      <c r="C5464" s="3" t="s">
        <v>1136</v>
      </c>
      <c r="D5464" s="3" t="s">
        <v>1608</v>
      </c>
      <c r="E5464" s="3" t="s">
        <v>1657</v>
      </c>
      <c r="F5464" s="3">
        <v>0</v>
      </c>
      <c r="G5464" s="3">
        <v>6212.85</v>
      </c>
    </row>
    <row r="5465" spans="1:7" x14ac:dyDescent="0.2">
      <c r="A5465" s="3" t="s">
        <v>1037</v>
      </c>
      <c r="B5465" s="4">
        <v>45351</v>
      </c>
      <c r="C5465" s="3" t="s">
        <v>1136</v>
      </c>
      <c r="D5465" s="3" t="s">
        <v>1627</v>
      </c>
      <c r="E5465" s="3" t="s">
        <v>1628</v>
      </c>
      <c r="F5465" s="3">
        <v>0</v>
      </c>
      <c r="G5465" s="3">
        <v>250</v>
      </c>
    </row>
    <row r="5466" spans="1:7" x14ac:dyDescent="0.2">
      <c r="A5466" s="3" t="s">
        <v>1042</v>
      </c>
      <c r="B5466" s="4">
        <v>45351</v>
      </c>
      <c r="C5466" s="3" t="s">
        <v>1136</v>
      </c>
      <c r="D5466" s="3" t="s">
        <v>1627</v>
      </c>
      <c r="E5466" s="3" t="s">
        <v>1628</v>
      </c>
      <c r="F5466" s="3">
        <v>700</v>
      </c>
      <c r="G5466" s="3">
        <v>1173.92</v>
      </c>
    </row>
    <row r="5467" spans="1:7" x14ac:dyDescent="0.2">
      <c r="A5467" s="3" t="s">
        <v>1037</v>
      </c>
      <c r="B5467" s="4">
        <v>45351</v>
      </c>
      <c r="C5467" s="3" t="s">
        <v>1136</v>
      </c>
      <c r="D5467" s="3" t="s">
        <v>1646</v>
      </c>
      <c r="E5467" s="3" t="s">
        <v>1647</v>
      </c>
      <c r="F5467" s="3">
        <v>0</v>
      </c>
      <c r="G5467" s="3">
        <v>31600</v>
      </c>
    </row>
    <row r="5468" spans="1:7" x14ac:dyDescent="0.2">
      <c r="A5468" s="3" t="s">
        <v>1040</v>
      </c>
      <c r="B5468" s="4">
        <v>45351</v>
      </c>
      <c r="C5468" s="3" t="s">
        <v>1136</v>
      </c>
      <c r="D5468" s="3" t="s">
        <v>1629</v>
      </c>
      <c r="E5468" s="3" t="s">
        <v>1630</v>
      </c>
      <c r="F5468" s="3">
        <v>0</v>
      </c>
      <c r="G5468" s="3">
        <v>286.95999999999998</v>
      </c>
    </row>
    <row r="5469" spans="1:7" x14ac:dyDescent="0.2">
      <c r="A5469" s="3" t="s">
        <v>1040</v>
      </c>
      <c r="B5469" s="4">
        <v>45351</v>
      </c>
      <c r="C5469" s="3" t="s">
        <v>1136</v>
      </c>
      <c r="D5469" s="3" t="s">
        <v>1648</v>
      </c>
      <c r="E5469" s="3" t="s">
        <v>1649</v>
      </c>
      <c r="F5469" s="3">
        <v>0</v>
      </c>
      <c r="G5469" s="3">
        <v>86.96</v>
      </c>
    </row>
    <row r="5470" spans="1:7" x14ac:dyDescent="0.2">
      <c r="A5470" s="3" t="s">
        <v>1040</v>
      </c>
      <c r="B5470" s="4">
        <v>45351</v>
      </c>
      <c r="C5470" s="3" t="s">
        <v>1136</v>
      </c>
      <c r="D5470" s="3" t="s">
        <v>1637</v>
      </c>
      <c r="E5470" s="3" t="s">
        <v>1638</v>
      </c>
      <c r="F5470" s="3">
        <v>0</v>
      </c>
      <c r="G5470" s="3">
        <v>30620.97</v>
      </c>
    </row>
    <row r="5471" spans="1:7" x14ac:dyDescent="0.2">
      <c r="A5471" s="3" t="s">
        <v>1040</v>
      </c>
      <c r="B5471" s="4">
        <v>45351</v>
      </c>
      <c r="C5471" s="3" t="s">
        <v>1136</v>
      </c>
      <c r="D5471" s="3" t="s">
        <v>1703</v>
      </c>
      <c r="E5471" s="3" t="s">
        <v>1704</v>
      </c>
      <c r="F5471" s="3">
        <v>0</v>
      </c>
      <c r="G5471" s="3">
        <v>7408.46</v>
      </c>
    </row>
    <row r="5472" spans="1:7" x14ac:dyDescent="0.2">
      <c r="A5472" s="3" t="s">
        <v>1040</v>
      </c>
      <c r="B5472" s="4">
        <v>45351</v>
      </c>
      <c r="C5472" s="3" t="s">
        <v>1136</v>
      </c>
      <c r="D5472" s="3" t="s">
        <v>1671</v>
      </c>
      <c r="E5472" s="3" t="s">
        <v>1672</v>
      </c>
      <c r="F5472" s="3">
        <v>0</v>
      </c>
      <c r="G5472" s="3">
        <v>10516.44</v>
      </c>
    </row>
    <row r="5473" spans="1:7" x14ac:dyDescent="0.2">
      <c r="A5473" s="3" t="s">
        <v>1040</v>
      </c>
      <c r="B5473" s="4">
        <v>45351</v>
      </c>
      <c r="C5473" s="3" t="s">
        <v>1136</v>
      </c>
      <c r="D5473" s="3" t="s">
        <v>1650</v>
      </c>
      <c r="E5473" s="3" t="s">
        <v>1651</v>
      </c>
      <c r="F5473" s="3">
        <v>0</v>
      </c>
      <c r="G5473" s="3">
        <v>152255.67999999999</v>
      </c>
    </row>
    <row r="5474" spans="1:7" x14ac:dyDescent="0.2">
      <c r="A5474" s="3" t="s">
        <v>1040</v>
      </c>
      <c r="B5474" s="4">
        <v>45351</v>
      </c>
      <c r="C5474" s="3" t="s">
        <v>1136</v>
      </c>
      <c r="D5474" s="3" t="s">
        <v>1249</v>
      </c>
      <c r="E5474" s="3" t="s">
        <v>1250</v>
      </c>
      <c r="F5474" s="3">
        <v>1525</v>
      </c>
      <c r="G5474" s="3">
        <v>353672.74</v>
      </c>
    </row>
    <row r="5475" spans="1:7" x14ac:dyDescent="0.2">
      <c r="A5475" s="3" t="s">
        <v>1040</v>
      </c>
      <c r="B5475" s="4">
        <v>45351</v>
      </c>
      <c r="C5475" s="3" t="s">
        <v>1136</v>
      </c>
      <c r="D5475" s="3" t="s">
        <v>1251</v>
      </c>
      <c r="E5475" s="3" t="s">
        <v>1252</v>
      </c>
      <c r="F5475" s="3">
        <v>20.87</v>
      </c>
      <c r="G5475" s="3">
        <v>160526.57</v>
      </c>
    </row>
    <row r="5476" spans="1:7" x14ac:dyDescent="0.2">
      <c r="A5476" s="3" t="s">
        <v>1040</v>
      </c>
      <c r="B5476" s="4">
        <v>45351</v>
      </c>
      <c r="C5476" s="3" t="s">
        <v>1136</v>
      </c>
      <c r="D5476" s="3" t="s">
        <v>1253</v>
      </c>
      <c r="E5476" s="3" t="s">
        <v>1254</v>
      </c>
      <c r="F5476" s="3">
        <v>0</v>
      </c>
      <c r="G5476" s="3">
        <v>19969.43</v>
      </c>
    </row>
    <row r="5477" spans="1:7" x14ac:dyDescent="0.2">
      <c r="A5477" s="3" t="s">
        <v>1040</v>
      </c>
      <c r="B5477" s="4">
        <v>45351</v>
      </c>
      <c r="C5477" s="3" t="s">
        <v>1136</v>
      </c>
      <c r="D5477" s="3" t="s">
        <v>1673</v>
      </c>
      <c r="E5477" s="3" t="s">
        <v>1674</v>
      </c>
      <c r="F5477" s="3">
        <v>0</v>
      </c>
      <c r="G5477" s="3">
        <v>26340.75</v>
      </c>
    </row>
    <row r="5478" spans="1:7" x14ac:dyDescent="0.2">
      <c r="A5478" s="3" t="s">
        <v>1040</v>
      </c>
      <c r="B5478" s="4">
        <v>45351</v>
      </c>
      <c r="C5478" s="3" t="s">
        <v>1136</v>
      </c>
      <c r="D5478" s="3" t="s">
        <v>1267</v>
      </c>
      <c r="E5478" s="3" t="s">
        <v>1268</v>
      </c>
      <c r="F5478" s="3">
        <v>300</v>
      </c>
      <c r="G5478" s="3">
        <v>300</v>
      </c>
    </row>
    <row r="5479" spans="1:7" x14ac:dyDescent="0.2">
      <c r="A5479" s="3" t="s">
        <v>1040</v>
      </c>
      <c r="B5479" s="4">
        <v>45351</v>
      </c>
      <c r="C5479" s="3" t="s">
        <v>1136</v>
      </c>
      <c r="D5479" s="3" t="s">
        <v>1269</v>
      </c>
      <c r="E5479" s="3" t="s">
        <v>1270</v>
      </c>
      <c r="F5479" s="3">
        <v>0</v>
      </c>
      <c r="G5479" s="3">
        <v>760.87</v>
      </c>
    </row>
    <row r="5480" spans="1:7" x14ac:dyDescent="0.2">
      <c r="A5480" s="3" t="s">
        <v>1040</v>
      </c>
      <c r="B5480" s="4">
        <v>45351</v>
      </c>
      <c r="C5480" s="3" t="s">
        <v>1136</v>
      </c>
      <c r="D5480" s="3" t="s">
        <v>1273</v>
      </c>
      <c r="E5480" s="3" t="s">
        <v>1274</v>
      </c>
      <c r="F5480" s="3">
        <v>336</v>
      </c>
      <c r="G5480" s="3">
        <v>28088.22</v>
      </c>
    </row>
    <row r="5481" spans="1:7" x14ac:dyDescent="0.2">
      <c r="A5481" s="3" t="s">
        <v>1040</v>
      </c>
      <c r="B5481" s="4">
        <v>45351</v>
      </c>
      <c r="C5481" s="3" t="s">
        <v>1136</v>
      </c>
      <c r="D5481" s="3" t="s">
        <v>1658</v>
      </c>
      <c r="E5481" s="3" t="s">
        <v>1659</v>
      </c>
      <c r="F5481" s="3">
        <v>0</v>
      </c>
      <c r="G5481" s="3">
        <v>7565.57</v>
      </c>
    </row>
    <row r="5482" spans="1:7" x14ac:dyDescent="0.2">
      <c r="A5482" s="3" t="s">
        <v>1040</v>
      </c>
      <c r="B5482" s="4">
        <v>45351</v>
      </c>
      <c r="C5482" s="3" t="s">
        <v>1136</v>
      </c>
      <c r="D5482" s="3" t="s">
        <v>1279</v>
      </c>
      <c r="E5482" s="3" t="s">
        <v>1280</v>
      </c>
      <c r="F5482" s="3">
        <v>0</v>
      </c>
      <c r="G5482" s="3">
        <v>680</v>
      </c>
    </row>
    <row r="5483" spans="1:7" x14ac:dyDescent="0.2">
      <c r="A5483" s="3" t="s">
        <v>1040</v>
      </c>
      <c r="B5483" s="4">
        <v>45351</v>
      </c>
      <c r="C5483" s="3" t="s">
        <v>1136</v>
      </c>
      <c r="D5483" s="3" t="s">
        <v>1283</v>
      </c>
      <c r="E5483" s="3" t="s">
        <v>1284</v>
      </c>
      <c r="F5483" s="3">
        <v>0</v>
      </c>
      <c r="G5483" s="3">
        <v>1129.57</v>
      </c>
    </row>
    <row r="5484" spans="1:7" x14ac:dyDescent="0.2">
      <c r="A5484" s="3" t="s">
        <v>1040</v>
      </c>
      <c r="B5484" s="4">
        <v>45351</v>
      </c>
      <c r="C5484" s="3" t="s">
        <v>1136</v>
      </c>
      <c r="D5484" s="3" t="s">
        <v>1418</v>
      </c>
      <c r="E5484" s="3" t="s">
        <v>1419</v>
      </c>
      <c r="F5484" s="3">
        <v>390</v>
      </c>
      <c r="G5484" s="3">
        <v>1640229.08</v>
      </c>
    </row>
    <row r="5485" spans="1:7" x14ac:dyDescent="0.2">
      <c r="A5485" s="3" t="s">
        <v>1040</v>
      </c>
      <c r="B5485" s="4">
        <v>45351</v>
      </c>
      <c r="C5485" s="3" t="s">
        <v>1136</v>
      </c>
      <c r="D5485" s="3" t="s">
        <v>1420</v>
      </c>
      <c r="E5485" s="3" t="s">
        <v>1421</v>
      </c>
      <c r="F5485" s="3">
        <v>3282.19</v>
      </c>
      <c r="G5485" s="3">
        <v>347105.73</v>
      </c>
    </row>
    <row r="5486" spans="1:7" x14ac:dyDescent="0.2">
      <c r="A5486" s="3" t="s">
        <v>1040</v>
      </c>
      <c r="B5486" s="4">
        <v>45351</v>
      </c>
      <c r="C5486" s="3" t="s">
        <v>1136</v>
      </c>
      <c r="D5486" s="3" t="s">
        <v>1422</v>
      </c>
      <c r="E5486" s="3" t="s">
        <v>1423</v>
      </c>
      <c r="F5486" s="3">
        <v>0</v>
      </c>
      <c r="G5486" s="3">
        <v>694.78</v>
      </c>
    </row>
    <row r="5487" spans="1:7" x14ac:dyDescent="0.2">
      <c r="A5487" s="3" t="s">
        <v>1040</v>
      </c>
      <c r="B5487" s="4">
        <v>45351</v>
      </c>
      <c r="C5487" s="3" t="s">
        <v>1136</v>
      </c>
      <c r="D5487" s="3" t="s">
        <v>1727</v>
      </c>
      <c r="E5487" s="3" t="s">
        <v>1728</v>
      </c>
      <c r="F5487" s="3">
        <v>6144.78</v>
      </c>
      <c r="G5487" s="3">
        <v>6144.78</v>
      </c>
    </row>
    <row r="5488" spans="1:7" x14ac:dyDescent="0.2">
      <c r="A5488" s="3" t="s">
        <v>1040</v>
      </c>
      <c r="B5488" s="4">
        <v>45351</v>
      </c>
      <c r="C5488" s="3" t="s">
        <v>1136</v>
      </c>
      <c r="D5488" s="3" t="s">
        <v>1436</v>
      </c>
      <c r="E5488" s="3" t="s">
        <v>1437</v>
      </c>
      <c r="F5488" s="3">
        <v>1849.57</v>
      </c>
      <c r="G5488" s="3">
        <v>19178.810000000001</v>
      </c>
    </row>
    <row r="5489" spans="1:7" x14ac:dyDescent="0.2">
      <c r="A5489" s="3" t="s">
        <v>1040</v>
      </c>
      <c r="B5489" s="4">
        <v>45351</v>
      </c>
      <c r="C5489" s="3" t="s">
        <v>1136</v>
      </c>
      <c r="D5489" s="3" t="s">
        <v>1588</v>
      </c>
      <c r="E5489" s="3" t="s">
        <v>1589</v>
      </c>
      <c r="F5489" s="3">
        <v>2256.52</v>
      </c>
      <c r="G5489" s="3">
        <v>35788.9</v>
      </c>
    </row>
    <row r="5490" spans="1:7" x14ac:dyDescent="0.2">
      <c r="A5490" s="3" t="s">
        <v>1040</v>
      </c>
      <c r="B5490" s="4">
        <v>45351</v>
      </c>
      <c r="C5490" s="3" t="s">
        <v>1136</v>
      </c>
      <c r="D5490" s="3" t="s">
        <v>1510</v>
      </c>
      <c r="E5490" s="3" t="s">
        <v>1511</v>
      </c>
      <c r="F5490" s="3">
        <v>3893795.74</v>
      </c>
      <c r="G5490" s="3">
        <v>47250073.520000003</v>
      </c>
    </row>
    <row r="5491" spans="1:7" x14ac:dyDescent="0.2">
      <c r="A5491" s="3" t="s">
        <v>1040</v>
      </c>
      <c r="B5491" s="4">
        <v>45351</v>
      </c>
      <c r="C5491" s="3" t="s">
        <v>1136</v>
      </c>
      <c r="D5491" s="3" t="s">
        <v>1495</v>
      </c>
      <c r="E5491" s="3" t="s">
        <v>1496</v>
      </c>
      <c r="F5491" s="3">
        <v>5069.8</v>
      </c>
      <c r="G5491" s="3">
        <v>554266.66</v>
      </c>
    </row>
    <row r="5492" spans="1:7" x14ac:dyDescent="0.2">
      <c r="A5492" s="3" t="s">
        <v>1040</v>
      </c>
      <c r="B5492" s="4">
        <v>45351</v>
      </c>
      <c r="C5492" s="3" t="s">
        <v>1136</v>
      </c>
      <c r="D5492" s="3" t="s">
        <v>1528</v>
      </c>
      <c r="E5492" s="3" t="s">
        <v>1529</v>
      </c>
      <c r="F5492" s="3">
        <v>0</v>
      </c>
      <c r="G5492" s="3">
        <v>17292.48</v>
      </c>
    </row>
    <row r="5493" spans="1:7" x14ac:dyDescent="0.2">
      <c r="A5493" s="3" t="s">
        <v>1040</v>
      </c>
      <c r="B5493" s="4">
        <v>45351</v>
      </c>
      <c r="C5493" s="3" t="s">
        <v>1136</v>
      </c>
      <c r="D5493" s="3" t="s">
        <v>1729</v>
      </c>
      <c r="E5493" s="3" t="s">
        <v>1730</v>
      </c>
      <c r="F5493" s="3">
        <v>33121.74</v>
      </c>
      <c r="G5493" s="3">
        <v>33121.74</v>
      </c>
    </row>
    <row r="5494" spans="1:7" x14ac:dyDescent="0.2">
      <c r="A5494" s="3" t="s">
        <v>1040</v>
      </c>
      <c r="B5494" s="4">
        <v>45351</v>
      </c>
      <c r="C5494" s="3" t="s">
        <v>1178</v>
      </c>
      <c r="D5494" s="3" t="s">
        <v>1477</v>
      </c>
      <c r="E5494" s="3" t="s">
        <v>1478</v>
      </c>
      <c r="F5494" s="3">
        <v>-70.13</v>
      </c>
      <c r="G5494" s="3">
        <v>-2669.86</v>
      </c>
    </row>
    <row r="5495" spans="1:7" x14ac:dyDescent="0.2">
      <c r="A5495" s="3" t="s">
        <v>1040</v>
      </c>
      <c r="B5495" s="4">
        <v>45351</v>
      </c>
      <c r="C5495" s="3" t="s">
        <v>1178</v>
      </c>
      <c r="D5495" s="3" t="s">
        <v>1291</v>
      </c>
      <c r="E5495" s="3" t="s">
        <v>1292</v>
      </c>
      <c r="F5495" s="3">
        <v>0</v>
      </c>
      <c r="G5495" s="3">
        <v>-34.229999999999997</v>
      </c>
    </row>
    <row r="5496" spans="1:7" x14ac:dyDescent="0.2">
      <c r="A5496" s="3" t="s">
        <v>1037</v>
      </c>
      <c r="B5496" s="4">
        <v>45351</v>
      </c>
      <c r="C5496" s="3" t="s">
        <v>1178</v>
      </c>
      <c r="D5496" s="3" t="s">
        <v>1712</v>
      </c>
      <c r="E5496" s="3" t="s">
        <v>1713</v>
      </c>
      <c r="F5496" s="3">
        <v>0</v>
      </c>
      <c r="G5496" s="3">
        <v>-5546.16</v>
      </c>
    </row>
    <row r="5497" spans="1:7" x14ac:dyDescent="0.2">
      <c r="A5497" s="3" t="s">
        <v>1037</v>
      </c>
      <c r="B5497" s="4">
        <v>45351</v>
      </c>
      <c r="C5497" s="3" t="s">
        <v>1178</v>
      </c>
      <c r="D5497" s="3" t="s">
        <v>1217</v>
      </c>
      <c r="E5497" s="3" t="s">
        <v>1218</v>
      </c>
      <c r="F5497" s="3">
        <v>-98307.51</v>
      </c>
      <c r="G5497" s="3">
        <v>-2753515.06</v>
      </c>
    </row>
    <row r="5498" spans="1:7" x14ac:dyDescent="0.2">
      <c r="A5498" s="3" t="s">
        <v>1037</v>
      </c>
      <c r="B5498" s="4">
        <v>45351</v>
      </c>
      <c r="C5498" s="3" t="s">
        <v>1136</v>
      </c>
      <c r="D5498" s="3" t="s">
        <v>1660</v>
      </c>
      <c r="E5498" s="3" t="s">
        <v>1117</v>
      </c>
      <c r="F5498" s="3">
        <v>0</v>
      </c>
      <c r="G5498" s="3">
        <v>15024.96</v>
      </c>
    </row>
    <row r="5499" spans="1:7" x14ac:dyDescent="0.2">
      <c r="A5499" s="3" t="s">
        <v>1037</v>
      </c>
      <c r="B5499" s="4">
        <v>45351</v>
      </c>
      <c r="C5499" s="3" t="s">
        <v>1136</v>
      </c>
      <c r="D5499" s="3" t="s">
        <v>1194</v>
      </c>
      <c r="E5499" s="3" t="s">
        <v>1094</v>
      </c>
      <c r="F5499" s="3">
        <v>0</v>
      </c>
      <c r="G5499" s="3">
        <v>3050</v>
      </c>
    </row>
    <row r="5500" spans="1:7" x14ac:dyDescent="0.2">
      <c r="A5500" s="3" t="s">
        <v>1040</v>
      </c>
      <c r="B5500" s="4">
        <v>45351</v>
      </c>
      <c r="C5500" s="3" t="s">
        <v>1136</v>
      </c>
      <c r="D5500" s="3" t="s">
        <v>1293</v>
      </c>
      <c r="E5500" s="3" t="s">
        <v>1041</v>
      </c>
      <c r="F5500" s="3">
        <v>0</v>
      </c>
      <c r="G5500" s="3">
        <v>1280</v>
      </c>
    </row>
    <row r="5501" spans="1:7" x14ac:dyDescent="0.2">
      <c r="A5501" s="3" t="s">
        <v>1040</v>
      </c>
      <c r="B5501" s="4">
        <v>45351</v>
      </c>
      <c r="C5501" s="3" t="s">
        <v>1136</v>
      </c>
      <c r="D5501" s="3" t="s">
        <v>1294</v>
      </c>
      <c r="E5501" s="3" t="s">
        <v>1056</v>
      </c>
      <c r="F5501" s="3">
        <v>0</v>
      </c>
      <c r="G5501" s="3">
        <v>11170</v>
      </c>
    </row>
    <row r="5502" spans="1:7" x14ac:dyDescent="0.2">
      <c r="A5502" s="3" t="s">
        <v>1040</v>
      </c>
      <c r="B5502" s="4">
        <v>45351</v>
      </c>
      <c r="C5502" s="3" t="s">
        <v>1136</v>
      </c>
      <c r="D5502" s="3" t="s">
        <v>1137</v>
      </c>
      <c r="E5502" s="3" t="s">
        <v>1047</v>
      </c>
      <c r="F5502" s="3">
        <v>0</v>
      </c>
      <c r="G5502" s="3">
        <v>10975</v>
      </c>
    </row>
    <row r="5503" spans="1:7" x14ac:dyDescent="0.2">
      <c r="A5503" s="3" t="s">
        <v>1037</v>
      </c>
      <c r="B5503" s="4">
        <v>45351</v>
      </c>
      <c r="C5503" s="3" t="s">
        <v>1136</v>
      </c>
      <c r="D5503" s="3" t="s">
        <v>1137</v>
      </c>
      <c r="E5503" s="3" t="s">
        <v>1047</v>
      </c>
      <c r="F5503" s="3">
        <v>22000</v>
      </c>
      <c r="G5503" s="3">
        <v>200914.34</v>
      </c>
    </row>
    <row r="5504" spans="1:7" x14ac:dyDescent="0.2">
      <c r="A5504" s="3" t="s">
        <v>1042</v>
      </c>
      <c r="B5504" s="4">
        <v>45351</v>
      </c>
      <c r="C5504" s="3" t="s">
        <v>1136</v>
      </c>
      <c r="D5504" s="3" t="s">
        <v>1137</v>
      </c>
      <c r="E5504" s="3" t="s">
        <v>1047</v>
      </c>
      <c r="F5504" s="3">
        <v>0</v>
      </c>
      <c r="G5504" s="3">
        <v>52857.72</v>
      </c>
    </row>
    <row r="5505" spans="1:7" x14ac:dyDescent="0.2">
      <c r="A5505" s="3" t="s">
        <v>1037</v>
      </c>
      <c r="B5505" s="4">
        <v>45351</v>
      </c>
      <c r="C5505" s="3" t="s">
        <v>1136</v>
      </c>
      <c r="D5505" s="3" t="s">
        <v>1229</v>
      </c>
      <c r="E5505" s="3" t="s">
        <v>1113</v>
      </c>
      <c r="F5505" s="3">
        <v>0</v>
      </c>
      <c r="G5505" s="3">
        <v>12480</v>
      </c>
    </row>
    <row r="5506" spans="1:7" x14ac:dyDescent="0.2">
      <c r="A5506" s="3" t="s">
        <v>1040</v>
      </c>
      <c r="B5506" s="4">
        <v>45351</v>
      </c>
      <c r="C5506" s="3" t="s">
        <v>1136</v>
      </c>
      <c r="D5506" s="3" t="s">
        <v>1616</v>
      </c>
      <c r="E5506" s="3" t="s">
        <v>1052</v>
      </c>
      <c r="F5506" s="3">
        <v>0</v>
      </c>
      <c r="G5506" s="3">
        <v>295</v>
      </c>
    </row>
    <row r="5507" spans="1:7" x14ac:dyDescent="0.2">
      <c r="A5507" s="3" t="s">
        <v>1037</v>
      </c>
      <c r="B5507" s="4">
        <v>45351</v>
      </c>
      <c r="C5507" s="3" t="s">
        <v>1136</v>
      </c>
      <c r="D5507" s="3" t="s">
        <v>1592</v>
      </c>
      <c r="E5507" s="3" t="s">
        <v>1086</v>
      </c>
      <c r="F5507" s="3">
        <v>0</v>
      </c>
      <c r="G5507" s="3">
        <v>10250</v>
      </c>
    </row>
    <row r="5508" spans="1:7" x14ac:dyDescent="0.2">
      <c r="A5508" s="3" t="s">
        <v>1042</v>
      </c>
      <c r="B5508" s="4">
        <v>45351</v>
      </c>
      <c r="C5508" s="3" t="s">
        <v>1136</v>
      </c>
      <c r="D5508" s="3" t="s">
        <v>1592</v>
      </c>
      <c r="E5508" s="3" t="s">
        <v>1128</v>
      </c>
      <c r="F5508" s="3">
        <v>0</v>
      </c>
      <c r="G5508" s="3">
        <v>17855</v>
      </c>
    </row>
    <row r="5509" spans="1:7" x14ac:dyDescent="0.2">
      <c r="A5509" s="3" t="s">
        <v>1042</v>
      </c>
      <c r="B5509" s="4">
        <v>45351</v>
      </c>
      <c r="C5509" s="3" t="s">
        <v>1136</v>
      </c>
      <c r="D5509" s="3" t="s">
        <v>1617</v>
      </c>
      <c r="E5509" s="3" t="s">
        <v>1085</v>
      </c>
      <c r="F5509" s="3">
        <v>0</v>
      </c>
      <c r="G5509" s="3">
        <v>14569.1</v>
      </c>
    </row>
    <row r="5510" spans="1:7" x14ac:dyDescent="0.2">
      <c r="A5510" s="3" t="s">
        <v>1040</v>
      </c>
      <c r="B5510" s="4">
        <v>45351</v>
      </c>
      <c r="C5510" s="3" t="s">
        <v>1136</v>
      </c>
      <c r="D5510" s="3" t="s">
        <v>1307</v>
      </c>
      <c r="E5510" s="3" t="s">
        <v>1055</v>
      </c>
      <c r="F5510" s="3">
        <v>0</v>
      </c>
      <c r="G5510" s="3">
        <v>1597</v>
      </c>
    </row>
    <row r="5511" spans="1:7" x14ac:dyDescent="0.2">
      <c r="A5511" s="3" t="s">
        <v>1042</v>
      </c>
      <c r="B5511" s="4">
        <v>45351</v>
      </c>
      <c r="C5511" s="3" t="s">
        <v>1136</v>
      </c>
      <c r="D5511" s="3" t="s">
        <v>1675</v>
      </c>
      <c r="E5511" s="3" t="s">
        <v>1086</v>
      </c>
      <c r="F5511" s="3">
        <v>0</v>
      </c>
      <c r="G5511" s="3">
        <v>18500</v>
      </c>
    </row>
    <row r="5512" spans="1:7" x14ac:dyDescent="0.2">
      <c r="A5512" s="3" t="s">
        <v>1040</v>
      </c>
      <c r="B5512" s="4">
        <v>45351</v>
      </c>
      <c r="C5512" s="3" t="s">
        <v>1136</v>
      </c>
      <c r="D5512" s="3" t="s">
        <v>1163</v>
      </c>
      <c r="E5512" s="3" t="s">
        <v>1053</v>
      </c>
      <c r="F5512" s="3">
        <v>901.49</v>
      </c>
      <c r="G5512" s="3">
        <v>21071.54</v>
      </c>
    </row>
    <row r="5513" spans="1:7" x14ac:dyDescent="0.2">
      <c r="A5513" s="3" t="s">
        <v>1037</v>
      </c>
      <c r="B5513" s="4">
        <v>45351</v>
      </c>
      <c r="C5513" s="3" t="s">
        <v>1136</v>
      </c>
      <c r="D5513" s="3" t="s">
        <v>1163</v>
      </c>
      <c r="E5513" s="3" t="s">
        <v>1053</v>
      </c>
      <c r="F5513" s="3">
        <v>-404216.34</v>
      </c>
      <c r="G5513" s="3">
        <v>-399465.66</v>
      </c>
    </row>
    <row r="5514" spans="1:7" x14ac:dyDescent="0.2">
      <c r="A5514" s="3" t="s">
        <v>1040</v>
      </c>
      <c r="B5514" s="4">
        <v>45351</v>
      </c>
      <c r="C5514" s="3" t="s">
        <v>1136</v>
      </c>
      <c r="D5514" s="3" t="s">
        <v>1308</v>
      </c>
      <c r="E5514" s="3" t="s">
        <v>1109</v>
      </c>
      <c r="F5514" s="3">
        <v>0</v>
      </c>
      <c r="G5514" s="3">
        <v>1211.8900000000001</v>
      </c>
    </row>
    <row r="5515" spans="1:7" x14ac:dyDescent="0.2">
      <c r="A5515" s="3" t="s">
        <v>1040</v>
      </c>
      <c r="B5515" s="4">
        <v>45351</v>
      </c>
      <c r="C5515" s="3" t="s">
        <v>1136</v>
      </c>
      <c r="D5515" s="3" t="s">
        <v>1676</v>
      </c>
      <c r="E5515" s="3" t="s">
        <v>1108</v>
      </c>
      <c r="F5515" s="3">
        <v>0</v>
      </c>
      <c r="G5515" s="3">
        <v>4123</v>
      </c>
    </row>
    <row r="5516" spans="1:7" x14ac:dyDescent="0.2">
      <c r="A5516" s="3" t="s">
        <v>1040</v>
      </c>
      <c r="B5516" s="4">
        <v>45351</v>
      </c>
      <c r="C5516" s="3" t="s">
        <v>1136</v>
      </c>
      <c r="D5516" s="3" t="s">
        <v>1309</v>
      </c>
      <c r="E5516" s="3" t="s">
        <v>1103</v>
      </c>
      <c r="F5516" s="3">
        <v>0</v>
      </c>
      <c r="G5516" s="3">
        <v>26779.67</v>
      </c>
    </row>
    <row r="5517" spans="1:7" x14ac:dyDescent="0.2">
      <c r="A5517" s="3" t="s">
        <v>1040</v>
      </c>
      <c r="B5517" s="4">
        <v>45351</v>
      </c>
      <c r="C5517" s="3" t="s">
        <v>1136</v>
      </c>
      <c r="D5517" s="3" t="s">
        <v>1310</v>
      </c>
      <c r="E5517" s="3" t="s">
        <v>1048</v>
      </c>
      <c r="F5517" s="3">
        <v>350</v>
      </c>
      <c r="G5517" s="3">
        <v>6752.65</v>
      </c>
    </row>
    <row r="5518" spans="1:7" x14ac:dyDescent="0.2">
      <c r="A5518" s="3" t="s">
        <v>1040</v>
      </c>
      <c r="B5518" s="4">
        <v>45351</v>
      </c>
      <c r="C5518" s="3" t="s">
        <v>1136</v>
      </c>
      <c r="D5518" s="3" t="s">
        <v>1472</v>
      </c>
      <c r="E5518" s="3" t="s">
        <v>1110</v>
      </c>
      <c r="F5518" s="3">
        <v>4915</v>
      </c>
      <c r="G5518" s="3">
        <v>47989</v>
      </c>
    </row>
    <row r="5519" spans="1:7" x14ac:dyDescent="0.2">
      <c r="A5519" s="3" t="s">
        <v>1037</v>
      </c>
      <c r="B5519" s="4">
        <v>45351</v>
      </c>
      <c r="C5519" s="3" t="s">
        <v>1136</v>
      </c>
      <c r="D5519" s="3" t="s">
        <v>1219</v>
      </c>
      <c r="E5519" s="3" t="s">
        <v>1063</v>
      </c>
      <c r="F5519" s="3">
        <v>113979.47</v>
      </c>
      <c r="G5519" s="3">
        <v>1404770.61</v>
      </c>
    </row>
    <row r="5520" spans="1:7" x14ac:dyDescent="0.2">
      <c r="A5520" s="3" t="s">
        <v>1040</v>
      </c>
      <c r="B5520" s="4">
        <v>45351</v>
      </c>
      <c r="C5520" s="3" t="s">
        <v>1136</v>
      </c>
      <c r="D5520" s="3" t="s">
        <v>1316</v>
      </c>
      <c r="E5520" s="3" t="s">
        <v>1063</v>
      </c>
      <c r="F5520" s="3">
        <v>123093.86</v>
      </c>
      <c r="G5520" s="3">
        <v>1484096.74</v>
      </c>
    </row>
    <row r="5521" spans="1:7" x14ac:dyDescent="0.2">
      <c r="A5521" s="3" t="s">
        <v>1037</v>
      </c>
      <c r="B5521" s="4">
        <v>45351</v>
      </c>
      <c r="C5521" s="3" t="s">
        <v>1136</v>
      </c>
      <c r="D5521" s="3" t="s">
        <v>1220</v>
      </c>
      <c r="E5521" s="3" t="s">
        <v>1088</v>
      </c>
      <c r="F5521" s="3">
        <v>4200</v>
      </c>
      <c r="G5521" s="3">
        <v>30500</v>
      </c>
    </row>
    <row r="5522" spans="1:7" x14ac:dyDescent="0.2">
      <c r="A5522" s="3" t="s">
        <v>1042</v>
      </c>
      <c r="B5522" s="4">
        <v>45351</v>
      </c>
      <c r="C5522" s="3" t="s">
        <v>1136</v>
      </c>
      <c r="D5522" s="3" t="s">
        <v>1220</v>
      </c>
      <c r="E5522" s="3" t="s">
        <v>1088</v>
      </c>
      <c r="F5522" s="3">
        <v>12750</v>
      </c>
      <c r="G5522" s="3">
        <v>89500</v>
      </c>
    </row>
    <row r="5523" spans="1:7" x14ac:dyDescent="0.2">
      <c r="A5523" s="3" t="s">
        <v>1040</v>
      </c>
      <c r="B5523" s="4">
        <v>45351</v>
      </c>
      <c r="C5523" s="3" t="s">
        <v>1136</v>
      </c>
      <c r="D5523" s="3" t="s">
        <v>1317</v>
      </c>
      <c r="E5523" s="3" t="s">
        <v>1057</v>
      </c>
      <c r="F5523" s="3">
        <v>0</v>
      </c>
      <c r="G5523" s="3">
        <v>331.09</v>
      </c>
    </row>
    <row r="5524" spans="1:7" x14ac:dyDescent="0.2">
      <c r="A5524" s="3" t="s">
        <v>1040</v>
      </c>
      <c r="B5524" s="4">
        <v>45351</v>
      </c>
      <c r="C5524" s="3" t="s">
        <v>1136</v>
      </c>
      <c r="D5524" s="3" t="s">
        <v>1318</v>
      </c>
      <c r="E5524" s="3" t="s">
        <v>1083</v>
      </c>
      <c r="F5524" s="3">
        <v>4705.18</v>
      </c>
      <c r="G5524" s="3">
        <v>46517.93</v>
      </c>
    </row>
    <row r="5525" spans="1:7" x14ac:dyDescent="0.2">
      <c r="A5525" s="3" t="s">
        <v>1040</v>
      </c>
      <c r="B5525" s="4">
        <v>45351</v>
      </c>
      <c r="C5525" s="3" t="s">
        <v>1136</v>
      </c>
      <c r="D5525" s="3" t="s">
        <v>1319</v>
      </c>
      <c r="E5525" s="3" t="s">
        <v>1064</v>
      </c>
      <c r="F5525" s="3">
        <v>1188.7</v>
      </c>
      <c r="G5525" s="3">
        <v>12273.67</v>
      </c>
    </row>
    <row r="5526" spans="1:7" x14ac:dyDescent="0.2">
      <c r="A5526" s="3" t="s">
        <v>1040</v>
      </c>
      <c r="B5526" s="4">
        <v>45351</v>
      </c>
      <c r="C5526" s="3" t="s">
        <v>1136</v>
      </c>
      <c r="D5526" s="3" t="s">
        <v>1442</v>
      </c>
      <c r="E5526" s="3" t="s">
        <v>1082</v>
      </c>
      <c r="F5526" s="3">
        <v>547.66999999999996</v>
      </c>
      <c r="G5526" s="3">
        <v>6572.12</v>
      </c>
    </row>
    <row r="5527" spans="1:7" x14ac:dyDescent="0.2">
      <c r="A5527" s="3" t="s">
        <v>1037</v>
      </c>
      <c r="B5527" s="4">
        <v>45351</v>
      </c>
      <c r="C5527" s="3" t="s">
        <v>1136</v>
      </c>
      <c r="D5527" s="3" t="s">
        <v>1197</v>
      </c>
      <c r="E5527" s="3" t="s">
        <v>1104</v>
      </c>
      <c r="F5527" s="3">
        <v>0</v>
      </c>
      <c r="G5527" s="3">
        <v>223859.69</v>
      </c>
    </row>
    <row r="5528" spans="1:7" x14ac:dyDescent="0.2">
      <c r="A5528" s="3" t="s">
        <v>1040</v>
      </c>
      <c r="B5528" s="4">
        <v>45351</v>
      </c>
      <c r="C5528" s="3" t="s">
        <v>1136</v>
      </c>
      <c r="D5528" s="3" t="s">
        <v>1197</v>
      </c>
      <c r="E5528" s="3" t="s">
        <v>1074</v>
      </c>
      <c r="F5528" s="3">
        <v>0</v>
      </c>
      <c r="G5528" s="3">
        <v>60974.720000000001</v>
      </c>
    </row>
    <row r="5529" spans="1:7" x14ac:dyDescent="0.2">
      <c r="A5529" s="3" t="s">
        <v>1037</v>
      </c>
      <c r="B5529" s="4">
        <v>45351</v>
      </c>
      <c r="C5529" s="3" t="s">
        <v>1136</v>
      </c>
      <c r="D5529" s="3" t="s">
        <v>1198</v>
      </c>
      <c r="E5529" s="3" t="s">
        <v>1077</v>
      </c>
      <c r="F5529" s="3">
        <v>0</v>
      </c>
      <c r="G5529" s="3">
        <v>94012.1</v>
      </c>
    </row>
    <row r="5530" spans="1:7" x14ac:dyDescent="0.2">
      <c r="A5530" s="3" t="s">
        <v>1042</v>
      </c>
      <c r="B5530" s="4">
        <v>45351</v>
      </c>
      <c r="C5530" s="3" t="s">
        <v>1136</v>
      </c>
      <c r="D5530" s="3" t="s">
        <v>1198</v>
      </c>
      <c r="E5530" s="3" t="s">
        <v>1045</v>
      </c>
      <c r="F5530" s="3">
        <v>127.69</v>
      </c>
      <c r="G5530" s="3">
        <v>147.33000000000001</v>
      </c>
    </row>
    <row r="5531" spans="1:7" x14ac:dyDescent="0.2">
      <c r="A5531" s="3" t="s">
        <v>1037</v>
      </c>
      <c r="B5531" s="4">
        <v>45351</v>
      </c>
      <c r="C5531" s="3" t="s">
        <v>1136</v>
      </c>
      <c r="D5531" s="3" t="s">
        <v>1532</v>
      </c>
      <c r="E5531" s="3" t="s">
        <v>1069</v>
      </c>
      <c r="F5531" s="3">
        <v>0</v>
      </c>
      <c r="G5531" s="3">
        <v>46978.37</v>
      </c>
    </row>
    <row r="5532" spans="1:7" x14ac:dyDescent="0.2">
      <c r="A5532" s="3" t="s">
        <v>1040</v>
      </c>
      <c r="B5532" s="4">
        <v>45351</v>
      </c>
      <c r="C5532" s="3" t="s">
        <v>1136</v>
      </c>
      <c r="D5532" s="3" t="s">
        <v>1164</v>
      </c>
      <c r="E5532" s="3" t="s">
        <v>1099</v>
      </c>
      <c r="F5532" s="3">
        <v>84</v>
      </c>
      <c r="G5532" s="3">
        <v>84</v>
      </c>
    </row>
    <row r="5533" spans="1:7" x14ac:dyDescent="0.2">
      <c r="A5533" s="3" t="s">
        <v>1037</v>
      </c>
      <c r="B5533" s="4">
        <v>45351</v>
      </c>
      <c r="C5533" s="3" t="s">
        <v>1136</v>
      </c>
      <c r="D5533" s="3" t="s">
        <v>1164</v>
      </c>
      <c r="E5533" s="3" t="s">
        <v>1099</v>
      </c>
      <c r="F5533" s="3">
        <v>0</v>
      </c>
      <c r="G5533" s="3">
        <v>39.47</v>
      </c>
    </row>
    <row r="5534" spans="1:7" x14ac:dyDescent="0.2">
      <c r="A5534" s="3" t="s">
        <v>1040</v>
      </c>
      <c r="B5534" s="4">
        <v>45351</v>
      </c>
      <c r="C5534" s="3" t="s">
        <v>1136</v>
      </c>
      <c r="D5534" s="3" t="s">
        <v>1631</v>
      </c>
      <c r="E5534" s="3" t="s">
        <v>1050</v>
      </c>
      <c r="F5534" s="3">
        <v>109.95</v>
      </c>
      <c r="G5534" s="3">
        <v>109.95</v>
      </c>
    </row>
    <row r="5535" spans="1:7" x14ac:dyDescent="0.2">
      <c r="A5535" s="3" t="s">
        <v>1037</v>
      </c>
      <c r="B5535" s="4">
        <v>45351</v>
      </c>
      <c r="C5535" s="3" t="s">
        <v>1136</v>
      </c>
      <c r="D5535" s="3" t="s">
        <v>1631</v>
      </c>
      <c r="E5535" s="3" t="s">
        <v>1050</v>
      </c>
      <c r="F5535" s="3">
        <v>0</v>
      </c>
      <c r="G5535" s="3">
        <v>3156.51</v>
      </c>
    </row>
    <row r="5536" spans="1:7" x14ac:dyDescent="0.2">
      <c r="A5536" s="3" t="s">
        <v>1040</v>
      </c>
      <c r="B5536" s="4">
        <v>45351</v>
      </c>
      <c r="C5536" s="3" t="s">
        <v>1136</v>
      </c>
      <c r="D5536" s="3" t="s">
        <v>1731</v>
      </c>
      <c r="E5536" s="3" t="s">
        <v>1732</v>
      </c>
      <c r="F5536" s="3">
        <v>3478.26</v>
      </c>
      <c r="G5536" s="3">
        <v>3478.26</v>
      </c>
    </row>
    <row r="5537" spans="1:7" x14ac:dyDescent="0.2">
      <c r="A5537" s="3" t="s">
        <v>1037</v>
      </c>
      <c r="B5537" s="4">
        <v>45351</v>
      </c>
      <c r="C5537" s="3" t="s">
        <v>1136</v>
      </c>
      <c r="D5537" s="3" t="s">
        <v>1512</v>
      </c>
      <c r="E5537" s="3" t="s">
        <v>1127</v>
      </c>
      <c r="F5537" s="3">
        <v>15124.94</v>
      </c>
      <c r="G5537" s="3">
        <v>132571.96</v>
      </c>
    </row>
    <row r="5538" spans="1:7" x14ac:dyDescent="0.2">
      <c r="A5538" s="3" t="s">
        <v>1040</v>
      </c>
      <c r="B5538" s="4">
        <v>45351</v>
      </c>
      <c r="C5538" s="3" t="s">
        <v>1136</v>
      </c>
      <c r="D5538" s="3" t="s">
        <v>1322</v>
      </c>
      <c r="E5538" s="3" t="s">
        <v>1046</v>
      </c>
      <c r="F5538" s="3">
        <v>2828.34</v>
      </c>
      <c r="G5538" s="3">
        <v>27607.83</v>
      </c>
    </row>
    <row r="5539" spans="1:7" x14ac:dyDescent="0.2">
      <c r="A5539" s="3" t="s">
        <v>1040</v>
      </c>
      <c r="B5539" s="4">
        <v>45351</v>
      </c>
      <c r="C5539" s="3" t="s">
        <v>1136</v>
      </c>
      <c r="D5539" s="3" t="s">
        <v>1677</v>
      </c>
      <c r="E5539" s="3" t="s">
        <v>1049</v>
      </c>
      <c r="F5539" s="3">
        <v>0</v>
      </c>
      <c r="G5539" s="3">
        <v>24242.76</v>
      </c>
    </row>
    <row r="5540" spans="1:7" x14ac:dyDescent="0.2">
      <c r="A5540" s="3" t="s">
        <v>1037</v>
      </c>
      <c r="B5540" s="4">
        <v>45351</v>
      </c>
      <c r="C5540" s="3" t="s">
        <v>1136</v>
      </c>
      <c r="D5540" s="3" t="s">
        <v>1424</v>
      </c>
      <c r="E5540" s="3" t="s">
        <v>1425</v>
      </c>
      <c r="F5540" s="3">
        <v>0</v>
      </c>
      <c r="G5540" s="3">
        <v>-533.79999999999995</v>
      </c>
    </row>
    <row r="5541" spans="1:7" x14ac:dyDescent="0.2">
      <c r="A5541" s="3" t="s">
        <v>1037</v>
      </c>
      <c r="B5541" s="4">
        <v>45351</v>
      </c>
      <c r="C5541" s="3" t="s">
        <v>1136</v>
      </c>
      <c r="D5541" s="3" t="s">
        <v>1533</v>
      </c>
      <c r="E5541" s="3" t="s">
        <v>1534</v>
      </c>
      <c r="F5541" s="3">
        <v>0</v>
      </c>
      <c r="G5541" s="3">
        <v>167246.17000000001</v>
      </c>
    </row>
    <row r="5542" spans="1:7" x14ac:dyDescent="0.2">
      <c r="A5542" s="3" t="s">
        <v>1037</v>
      </c>
      <c r="B5542" s="4">
        <v>45351</v>
      </c>
      <c r="C5542" s="3" t="s">
        <v>1136</v>
      </c>
      <c r="D5542" s="3" t="s">
        <v>1535</v>
      </c>
      <c r="E5542" s="3" t="s">
        <v>1536</v>
      </c>
      <c r="F5542" s="3">
        <v>0</v>
      </c>
      <c r="G5542" s="3">
        <v>72942.48</v>
      </c>
    </row>
    <row r="5543" spans="1:7" x14ac:dyDescent="0.2">
      <c r="A5543" s="3" t="s">
        <v>1037</v>
      </c>
      <c r="B5543" s="4">
        <v>45351</v>
      </c>
      <c r="C5543" s="3" t="s">
        <v>1136</v>
      </c>
      <c r="D5543" s="3" t="s">
        <v>1537</v>
      </c>
      <c r="E5543" s="3" t="s">
        <v>1538</v>
      </c>
      <c r="F5543" s="3">
        <v>0</v>
      </c>
      <c r="G5543" s="3">
        <v>44124.67</v>
      </c>
    </row>
    <row r="5544" spans="1:7" x14ac:dyDescent="0.2">
      <c r="A5544" s="3" t="s">
        <v>1037</v>
      </c>
      <c r="B5544" s="4">
        <v>45351</v>
      </c>
      <c r="C5544" s="3" t="s">
        <v>1136</v>
      </c>
      <c r="D5544" s="3" t="s">
        <v>1576</v>
      </c>
      <c r="E5544" s="3" t="s">
        <v>1577</v>
      </c>
      <c r="F5544" s="3">
        <v>0</v>
      </c>
      <c r="G5544" s="3">
        <v>11678.33</v>
      </c>
    </row>
    <row r="5545" spans="1:7" x14ac:dyDescent="0.2">
      <c r="A5545" s="3" t="s">
        <v>1042</v>
      </c>
      <c r="B5545" s="4">
        <v>45351</v>
      </c>
      <c r="C5545" s="3" t="s">
        <v>1136</v>
      </c>
      <c r="D5545" s="3" t="s">
        <v>1576</v>
      </c>
      <c r="E5545" s="3" t="s">
        <v>1577</v>
      </c>
      <c r="F5545" s="3">
        <v>15655.2</v>
      </c>
      <c r="G5545" s="3">
        <v>27582.91</v>
      </c>
    </row>
    <row r="5546" spans="1:7" x14ac:dyDescent="0.2">
      <c r="A5546" s="3" t="s">
        <v>1037</v>
      </c>
      <c r="B5546" s="4">
        <v>45351</v>
      </c>
      <c r="C5546" s="3" t="s">
        <v>1136</v>
      </c>
      <c r="D5546" s="3" t="s">
        <v>1595</v>
      </c>
      <c r="E5546" s="3" t="s">
        <v>1596</v>
      </c>
      <c r="F5546" s="3">
        <v>0</v>
      </c>
      <c r="G5546" s="3">
        <v>1252.24</v>
      </c>
    </row>
    <row r="5547" spans="1:7" x14ac:dyDescent="0.2">
      <c r="A5547" s="3" t="s">
        <v>1042</v>
      </c>
      <c r="B5547" s="4">
        <v>45351</v>
      </c>
      <c r="C5547" s="3" t="s">
        <v>1136</v>
      </c>
      <c r="D5547" s="3" t="s">
        <v>1595</v>
      </c>
      <c r="E5547" s="3" t="s">
        <v>1596</v>
      </c>
      <c r="F5547" s="3">
        <v>25147.09</v>
      </c>
      <c r="G5547" s="3">
        <v>56155.99</v>
      </c>
    </row>
    <row r="5548" spans="1:7" x14ac:dyDescent="0.2">
      <c r="A5548" s="3" t="s">
        <v>1037</v>
      </c>
      <c r="B5548" s="4">
        <v>45351</v>
      </c>
      <c r="C5548" s="3" t="s">
        <v>1136</v>
      </c>
      <c r="D5548" s="3" t="s">
        <v>1661</v>
      </c>
      <c r="E5548" s="3" t="s">
        <v>1662</v>
      </c>
      <c r="F5548" s="3">
        <v>0</v>
      </c>
      <c r="G5548" s="3">
        <v>5515.07</v>
      </c>
    </row>
    <row r="5549" spans="1:7" x14ac:dyDescent="0.2">
      <c r="A5549" s="3" t="s">
        <v>1042</v>
      </c>
      <c r="B5549" s="4">
        <v>45351</v>
      </c>
      <c r="C5549" s="3" t="s">
        <v>1136</v>
      </c>
      <c r="D5549" s="3" t="s">
        <v>1661</v>
      </c>
      <c r="E5549" s="3" t="s">
        <v>1662</v>
      </c>
      <c r="F5549" s="3">
        <v>4972.6000000000004</v>
      </c>
      <c r="G5549" s="3">
        <v>38706.9</v>
      </c>
    </row>
    <row r="5550" spans="1:7" x14ac:dyDescent="0.2">
      <c r="A5550" s="3" t="s">
        <v>1037</v>
      </c>
      <c r="B5550" s="4">
        <v>45351</v>
      </c>
      <c r="C5550" s="3" t="s">
        <v>1136</v>
      </c>
      <c r="D5550" s="3" t="s">
        <v>1663</v>
      </c>
      <c r="E5550" s="3" t="s">
        <v>1664</v>
      </c>
      <c r="F5550" s="3">
        <v>0</v>
      </c>
      <c r="G5550" s="3">
        <v>591.78</v>
      </c>
    </row>
    <row r="5551" spans="1:7" x14ac:dyDescent="0.2">
      <c r="A5551" s="3" t="s">
        <v>1042</v>
      </c>
      <c r="B5551" s="4">
        <v>45351</v>
      </c>
      <c r="C5551" s="3" t="s">
        <v>1136</v>
      </c>
      <c r="D5551" s="3" t="s">
        <v>1663</v>
      </c>
      <c r="E5551" s="3" t="s">
        <v>1664</v>
      </c>
      <c r="F5551" s="3">
        <v>0</v>
      </c>
      <c r="G5551" s="3">
        <v>69137.8</v>
      </c>
    </row>
    <row r="5552" spans="1:7" x14ac:dyDescent="0.2">
      <c r="A5552" s="3" t="s">
        <v>1042</v>
      </c>
      <c r="B5552" s="4">
        <v>45351</v>
      </c>
      <c r="C5552" s="3" t="s">
        <v>1136</v>
      </c>
      <c r="D5552" s="3" t="s">
        <v>1618</v>
      </c>
      <c r="E5552" s="3" t="s">
        <v>1619</v>
      </c>
      <c r="F5552" s="3">
        <v>1909.93</v>
      </c>
      <c r="G5552" s="3">
        <v>4447.83</v>
      </c>
    </row>
    <row r="5553" spans="1:7" x14ac:dyDescent="0.2">
      <c r="A5553" s="3" t="s">
        <v>1042</v>
      </c>
      <c r="B5553" s="4">
        <v>45351</v>
      </c>
      <c r="C5553" s="3" t="s">
        <v>1136</v>
      </c>
      <c r="D5553" s="3" t="s">
        <v>1678</v>
      </c>
      <c r="E5553" s="3" t="s">
        <v>1679</v>
      </c>
      <c r="F5553" s="3">
        <v>3821.92</v>
      </c>
      <c r="G5553" s="3">
        <v>9531.51</v>
      </c>
    </row>
    <row r="5554" spans="1:7" x14ac:dyDescent="0.2">
      <c r="A5554" s="3" t="s">
        <v>1042</v>
      </c>
      <c r="B5554" s="4">
        <v>45351</v>
      </c>
      <c r="C5554" s="3" t="s">
        <v>1136</v>
      </c>
      <c r="D5554" s="3" t="s">
        <v>1680</v>
      </c>
      <c r="E5554" s="3" t="s">
        <v>1681</v>
      </c>
      <c r="F5554" s="3">
        <v>0</v>
      </c>
      <c r="G5554" s="3">
        <v>19334.38</v>
      </c>
    </row>
    <row r="5555" spans="1:7" x14ac:dyDescent="0.2">
      <c r="A5555" s="3" t="s">
        <v>1042</v>
      </c>
      <c r="B5555" s="4">
        <v>45351</v>
      </c>
      <c r="C5555" s="3" t="s">
        <v>1136</v>
      </c>
      <c r="D5555" s="3" t="s">
        <v>1687</v>
      </c>
      <c r="E5555" s="3" t="s">
        <v>1688</v>
      </c>
      <c r="F5555" s="3">
        <v>0</v>
      </c>
      <c r="G5555" s="3">
        <v>9131.51</v>
      </c>
    </row>
    <row r="5556" spans="1:7" x14ac:dyDescent="0.2">
      <c r="A5556" s="3" t="s">
        <v>1037</v>
      </c>
      <c r="B5556" s="4">
        <v>45351</v>
      </c>
      <c r="C5556" s="3" t="s">
        <v>1136</v>
      </c>
      <c r="D5556" s="3" t="s">
        <v>1539</v>
      </c>
      <c r="E5556" s="3" t="s">
        <v>1540</v>
      </c>
      <c r="F5556" s="3">
        <v>0</v>
      </c>
      <c r="G5556" s="3">
        <v>400367.2</v>
      </c>
    </row>
    <row r="5557" spans="1:7" x14ac:dyDescent="0.2">
      <c r="A5557" s="3" t="s">
        <v>1042</v>
      </c>
      <c r="B5557" s="4">
        <v>45351</v>
      </c>
      <c r="C5557" s="3" t="s">
        <v>1136</v>
      </c>
      <c r="D5557" s="3" t="s">
        <v>1539</v>
      </c>
      <c r="E5557" s="3" t="s">
        <v>1540</v>
      </c>
      <c r="F5557" s="3">
        <v>262448.15000000002</v>
      </c>
      <c r="G5557" s="3">
        <v>946346.78</v>
      </c>
    </row>
    <row r="5558" spans="1:7" x14ac:dyDescent="0.2">
      <c r="A5558" s="3" t="s">
        <v>1037</v>
      </c>
      <c r="B5558" s="4">
        <v>45351</v>
      </c>
      <c r="C5558" s="3" t="s">
        <v>1136</v>
      </c>
      <c r="D5558" s="3" t="s">
        <v>1541</v>
      </c>
      <c r="E5558" s="3" t="s">
        <v>1542</v>
      </c>
      <c r="F5558" s="3">
        <v>0</v>
      </c>
      <c r="G5558" s="3">
        <v>333349.31</v>
      </c>
    </row>
    <row r="5559" spans="1:7" x14ac:dyDescent="0.2">
      <c r="A5559" s="3" t="s">
        <v>1037</v>
      </c>
      <c r="B5559" s="4">
        <v>45351</v>
      </c>
      <c r="C5559" s="3" t="s">
        <v>1136</v>
      </c>
      <c r="D5559" s="3" t="s">
        <v>1597</v>
      </c>
      <c r="E5559" s="3" t="s">
        <v>1598</v>
      </c>
      <c r="F5559" s="3">
        <v>0</v>
      </c>
      <c r="G5559" s="3">
        <v>47473.98</v>
      </c>
    </row>
    <row r="5560" spans="1:7" x14ac:dyDescent="0.2">
      <c r="A5560" s="3" t="s">
        <v>1042</v>
      </c>
      <c r="B5560" s="4">
        <v>45351</v>
      </c>
      <c r="C5560" s="3" t="s">
        <v>1136</v>
      </c>
      <c r="D5560" s="3" t="s">
        <v>1597</v>
      </c>
      <c r="E5560" s="3" t="s">
        <v>1598</v>
      </c>
      <c r="F5560" s="3">
        <v>314189.8</v>
      </c>
      <c r="G5560" s="3">
        <v>587995.81999999995</v>
      </c>
    </row>
    <row r="5561" spans="1:7" x14ac:dyDescent="0.2">
      <c r="A5561" s="3" t="s">
        <v>1037</v>
      </c>
      <c r="B5561" s="4">
        <v>45351</v>
      </c>
      <c r="C5561" s="3" t="s">
        <v>1136</v>
      </c>
      <c r="D5561" s="3" t="s">
        <v>1543</v>
      </c>
      <c r="E5561" s="3" t="s">
        <v>1544</v>
      </c>
      <c r="F5561" s="3">
        <v>0</v>
      </c>
      <c r="G5561" s="3">
        <v>3197167.68</v>
      </c>
    </row>
    <row r="5562" spans="1:7" x14ac:dyDescent="0.2">
      <c r="A5562" s="3" t="s">
        <v>1042</v>
      </c>
      <c r="B5562" s="4">
        <v>45351</v>
      </c>
      <c r="C5562" s="3" t="s">
        <v>1136</v>
      </c>
      <c r="D5562" s="3" t="s">
        <v>1543</v>
      </c>
      <c r="E5562" s="3" t="s">
        <v>1544</v>
      </c>
      <c r="F5562" s="3">
        <v>1540729.37</v>
      </c>
      <c r="G5562" s="3">
        <v>4464355.09</v>
      </c>
    </row>
    <row r="5563" spans="1:7" x14ac:dyDescent="0.2">
      <c r="A5563" s="3" t="s">
        <v>1040</v>
      </c>
      <c r="B5563" s="4">
        <v>45351</v>
      </c>
      <c r="C5563" s="3" t="s">
        <v>1136</v>
      </c>
      <c r="D5563" s="3" t="s">
        <v>1639</v>
      </c>
      <c r="E5563" s="3" t="s">
        <v>1087</v>
      </c>
      <c r="F5563" s="3">
        <v>0</v>
      </c>
      <c r="G5563" s="3">
        <v>5202.88</v>
      </c>
    </row>
    <row r="5564" spans="1:7" x14ac:dyDescent="0.2">
      <c r="A5564" s="3" t="s">
        <v>1042</v>
      </c>
      <c r="B5564" s="4">
        <v>45351</v>
      </c>
      <c r="C5564" s="3" t="s">
        <v>1136</v>
      </c>
      <c r="D5564" s="3" t="s">
        <v>1714</v>
      </c>
      <c r="E5564" s="3" t="s">
        <v>1102</v>
      </c>
      <c r="F5564" s="3">
        <v>0</v>
      </c>
      <c r="G5564" s="3">
        <v>66011.509999999995</v>
      </c>
    </row>
    <row r="5565" spans="1:7" x14ac:dyDescent="0.2">
      <c r="A5565" s="3" t="s">
        <v>1042</v>
      </c>
      <c r="B5565" s="4">
        <v>45351</v>
      </c>
      <c r="C5565" s="3" t="s">
        <v>1136</v>
      </c>
      <c r="D5565" s="3" t="s">
        <v>1689</v>
      </c>
      <c r="E5565" s="3" t="s">
        <v>1120</v>
      </c>
      <c r="F5565" s="3">
        <v>5189</v>
      </c>
      <c r="G5565" s="3">
        <v>10049.540000000001</v>
      </c>
    </row>
    <row r="5566" spans="1:7" x14ac:dyDescent="0.2">
      <c r="A5566" s="3" t="s">
        <v>1037</v>
      </c>
      <c r="B5566" s="4">
        <v>45351</v>
      </c>
      <c r="C5566" s="3" t="s">
        <v>1136</v>
      </c>
      <c r="D5566" s="3" t="s">
        <v>1652</v>
      </c>
      <c r="E5566" s="3" t="s">
        <v>1070</v>
      </c>
      <c r="F5566" s="3">
        <v>0</v>
      </c>
      <c r="G5566" s="3">
        <v>76865.83</v>
      </c>
    </row>
    <row r="5567" spans="1:7" x14ac:dyDescent="0.2">
      <c r="A5567" s="3" t="s">
        <v>1037</v>
      </c>
      <c r="B5567" s="4">
        <v>45351</v>
      </c>
      <c r="C5567" s="3" t="s">
        <v>1136</v>
      </c>
      <c r="D5567" s="3" t="s">
        <v>1690</v>
      </c>
      <c r="E5567" s="3" t="s">
        <v>1084</v>
      </c>
      <c r="F5567" s="3">
        <v>96.6</v>
      </c>
      <c r="G5567" s="3">
        <v>28169.52</v>
      </c>
    </row>
    <row r="5568" spans="1:7" x14ac:dyDescent="0.2">
      <c r="A5568" s="3" t="s">
        <v>1042</v>
      </c>
      <c r="B5568" s="4">
        <v>45351</v>
      </c>
      <c r="C5568" s="3" t="s">
        <v>1136</v>
      </c>
      <c r="D5568" s="3" t="s">
        <v>1715</v>
      </c>
      <c r="E5568" s="3" t="s">
        <v>1101</v>
      </c>
      <c r="F5568" s="3">
        <v>0</v>
      </c>
      <c r="G5568" s="3">
        <v>11879.1</v>
      </c>
    </row>
    <row r="5569" spans="1:7" x14ac:dyDescent="0.2">
      <c r="A5569" s="3" t="s">
        <v>1042</v>
      </c>
      <c r="B5569" s="4">
        <v>45351</v>
      </c>
      <c r="C5569" s="3" t="s">
        <v>1136</v>
      </c>
      <c r="D5569" s="3" t="s">
        <v>1517</v>
      </c>
      <c r="E5569" s="3" t="s">
        <v>1122</v>
      </c>
      <c r="F5569" s="3">
        <v>0</v>
      </c>
      <c r="G5569" s="3">
        <v>400000</v>
      </c>
    </row>
    <row r="5570" spans="1:7" x14ac:dyDescent="0.2">
      <c r="A5570" s="3" t="s">
        <v>1037</v>
      </c>
      <c r="B5570" s="4">
        <v>45351</v>
      </c>
      <c r="C5570" s="3" t="s">
        <v>1136</v>
      </c>
      <c r="D5570" s="3" t="s">
        <v>1221</v>
      </c>
      <c r="E5570" s="3" t="s">
        <v>1071</v>
      </c>
      <c r="F5570" s="3">
        <v>6479.02</v>
      </c>
      <c r="G5570" s="3">
        <v>135135.09</v>
      </c>
    </row>
    <row r="5571" spans="1:7" x14ac:dyDescent="0.2">
      <c r="A5571" s="3" t="s">
        <v>1040</v>
      </c>
      <c r="B5571" s="4">
        <v>45351</v>
      </c>
      <c r="C5571" s="3" t="s">
        <v>1136</v>
      </c>
      <c r="D5571" s="3" t="s">
        <v>1640</v>
      </c>
      <c r="E5571" s="3" t="s">
        <v>1065</v>
      </c>
      <c r="F5571" s="3">
        <v>0</v>
      </c>
      <c r="G5571" s="3">
        <v>362</v>
      </c>
    </row>
    <row r="5572" spans="1:7" x14ac:dyDescent="0.2">
      <c r="A5572" s="3" t="s">
        <v>1037</v>
      </c>
      <c r="B5572" s="4">
        <v>45351</v>
      </c>
      <c r="C5572" s="3" t="s">
        <v>1136</v>
      </c>
      <c r="D5572" s="3" t="s">
        <v>1640</v>
      </c>
      <c r="E5572" s="3" t="s">
        <v>1065</v>
      </c>
      <c r="F5572" s="3">
        <v>0</v>
      </c>
      <c r="G5572" s="3">
        <v>20</v>
      </c>
    </row>
    <row r="5573" spans="1:7" x14ac:dyDescent="0.2">
      <c r="A5573" s="3" t="s">
        <v>1040</v>
      </c>
      <c r="B5573" s="4">
        <v>45351</v>
      </c>
      <c r="C5573" s="3" t="s">
        <v>1136</v>
      </c>
      <c r="D5573" s="3" t="s">
        <v>1325</v>
      </c>
      <c r="E5573" s="3" t="s">
        <v>1125</v>
      </c>
      <c r="F5573" s="3">
        <v>561.08000000000004</v>
      </c>
      <c r="G5573" s="3">
        <v>41056.39</v>
      </c>
    </row>
    <row r="5574" spans="1:7" x14ac:dyDescent="0.2">
      <c r="A5574" s="3" t="s">
        <v>1040</v>
      </c>
      <c r="B5574" s="4">
        <v>45351</v>
      </c>
      <c r="C5574" s="3" t="s">
        <v>1136</v>
      </c>
      <c r="D5574" s="3" t="s">
        <v>1326</v>
      </c>
      <c r="E5574" s="3" t="s">
        <v>1090</v>
      </c>
      <c r="F5574" s="3">
        <v>0</v>
      </c>
      <c r="G5574" s="3">
        <v>3668.3</v>
      </c>
    </row>
    <row r="5575" spans="1:7" x14ac:dyDescent="0.2">
      <c r="A5575" s="3" t="s">
        <v>1040</v>
      </c>
      <c r="B5575" s="4">
        <v>45351</v>
      </c>
      <c r="C5575" s="3" t="s">
        <v>1136</v>
      </c>
      <c r="D5575" s="3" t="s">
        <v>1327</v>
      </c>
      <c r="E5575" s="3" t="s">
        <v>1054</v>
      </c>
      <c r="F5575" s="3">
        <v>0</v>
      </c>
      <c r="G5575" s="3">
        <v>1069</v>
      </c>
    </row>
    <row r="5576" spans="1:7" x14ac:dyDescent="0.2">
      <c r="A5576" s="3" t="s">
        <v>1040</v>
      </c>
      <c r="B5576" s="4">
        <v>45351</v>
      </c>
      <c r="C5576" s="3" t="s">
        <v>1136</v>
      </c>
      <c r="D5576" s="3" t="s">
        <v>1169</v>
      </c>
      <c r="E5576" s="3" t="s">
        <v>1080</v>
      </c>
      <c r="F5576" s="3">
        <v>3720.45</v>
      </c>
      <c r="G5576" s="3">
        <v>48969.26</v>
      </c>
    </row>
    <row r="5577" spans="1:7" x14ac:dyDescent="0.2">
      <c r="A5577" s="3" t="s">
        <v>1040</v>
      </c>
      <c r="B5577" s="4">
        <v>45351</v>
      </c>
      <c r="C5577" s="3" t="s">
        <v>1136</v>
      </c>
      <c r="D5577" s="3" t="s">
        <v>1328</v>
      </c>
      <c r="E5577" s="3" t="s">
        <v>1066</v>
      </c>
      <c r="F5577" s="3">
        <v>2568.41</v>
      </c>
      <c r="G5577" s="3">
        <v>26257.919999999998</v>
      </c>
    </row>
    <row r="5578" spans="1:7" x14ac:dyDescent="0.2">
      <c r="A5578" s="3" t="s">
        <v>1040</v>
      </c>
      <c r="B5578" s="4">
        <v>45351</v>
      </c>
      <c r="C5578" s="3" t="s">
        <v>1136</v>
      </c>
      <c r="D5578" s="3" t="s">
        <v>1329</v>
      </c>
      <c r="E5578" s="3" t="s">
        <v>1089</v>
      </c>
      <c r="F5578" s="3">
        <v>31820</v>
      </c>
      <c r="G5578" s="3">
        <v>364080</v>
      </c>
    </row>
    <row r="5579" spans="1:7" x14ac:dyDescent="0.2">
      <c r="A5579" s="3" t="s">
        <v>1040</v>
      </c>
      <c r="B5579" s="4">
        <v>45351</v>
      </c>
      <c r="C5579" s="3" t="s">
        <v>1136</v>
      </c>
      <c r="D5579" s="3" t="s">
        <v>1199</v>
      </c>
      <c r="E5579" s="3" t="s">
        <v>1051</v>
      </c>
      <c r="F5579" s="3">
        <v>9066</v>
      </c>
      <c r="G5579" s="3">
        <v>36409.129999999997</v>
      </c>
    </row>
    <row r="5580" spans="1:7" x14ac:dyDescent="0.2">
      <c r="A5580" s="3" t="s">
        <v>1037</v>
      </c>
      <c r="B5580" s="4">
        <v>45351</v>
      </c>
      <c r="C5580" s="3" t="s">
        <v>1136</v>
      </c>
      <c r="D5580" s="3" t="s">
        <v>1199</v>
      </c>
      <c r="E5580" s="3" t="s">
        <v>1038</v>
      </c>
      <c r="F5580" s="3">
        <v>0</v>
      </c>
      <c r="G5580" s="3">
        <v>211633.66</v>
      </c>
    </row>
    <row r="5581" spans="1:7" x14ac:dyDescent="0.2">
      <c r="A5581" s="3" t="s">
        <v>1040</v>
      </c>
      <c r="B5581" s="4">
        <v>45351</v>
      </c>
      <c r="C5581" s="3" t="s">
        <v>1136</v>
      </c>
      <c r="D5581" s="3" t="s">
        <v>1222</v>
      </c>
      <c r="E5581" s="3" t="s">
        <v>1043</v>
      </c>
      <c r="F5581" s="3">
        <v>1710</v>
      </c>
      <c r="G5581" s="3">
        <v>17835.02</v>
      </c>
    </row>
    <row r="5582" spans="1:7" x14ac:dyDescent="0.2">
      <c r="A5582" s="3" t="s">
        <v>1037</v>
      </c>
      <c r="B5582" s="4">
        <v>45351</v>
      </c>
      <c r="C5582" s="3" t="s">
        <v>1136</v>
      </c>
      <c r="D5582" s="3" t="s">
        <v>1222</v>
      </c>
      <c r="E5582" s="3" t="s">
        <v>1043</v>
      </c>
      <c r="F5582" s="3">
        <v>0</v>
      </c>
      <c r="G5582" s="3">
        <v>34547.279999999999</v>
      </c>
    </row>
    <row r="5583" spans="1:7" x14ac:dyDescent="0.2">
      <c r="A5583" s="3" t="s">
        <v>1042</v>
      </c>
      <c r="B5583" s="4">
        <v>45351</v>
      </c>
      <c r="C5583" s="3" t="s">
        <v>1136</v>
      </c>
      <c r="D5583" s="3" t="s">
        <v>1222</v>
      </c>
      <c r="E5583" s="3" t="s">
        <v>1043</v>
      </c>
      <c r="F5583" s="3">
        <v>0</v>
      </c>
      <c r="G5583" s="3">
        <v>23147.119999999999</v>
      </c>
    </row>
    <row r="5584" spans="1:7" x14ac:dyDescent="0.2">
      <c r="A5584" s="3" t="s">
        <v>1040</v>
      </c>
      <c r="B5584" s="4">
        <v>45351</v>
      </c>
      <c r="C5584" s="3" t="s">
        <v>1136</v>
      </c>
      <c r="D5584" s="3" t="s">
        <v>1330</v>
      </c>
      <c r="E5584" s="3" t="s">
        <v>1091</v>
      </c>
      <c r="F5584" s="3">
        <v>426046.63</v>
      </c>
      <c r="G5584" s="3">
        <v>4662915.18</v>
      </c>
    </row>
    <row r="5585" spans="1:7" x14ac:dyDescent="0.2">
      <c r="A5585" s="3" t="s">
        <v>1040</v>
      </c>
      <c r="B5585" s="4">
        <v>45351</v>
      </c>
      <c r="C5585" s="3" t="s">
        <v>1136</v>
      </c>
      <c r="D5585" s="3" t="s">
        <v>1333</v>
      </c>
      <c r="E5585" s="3" t="s">
        <v>1058</v>
      </c>
      <c r="F5585" s="3">
        <v>0</v>
      </c>
      <c r="G5585" s="3">
        <v>5192.13</v>
      </c>
    </row>
    <row r="5586" spans="1:7" x14ac:dyDescent="0.2">
      <c r="A5586" s="3" t="s">
        <v>1040</v>
      </c>
      <c r="B5586" s="4">
        <v>45351</v>
      </c>
      <c r="C5586" s="3" t="s">
        <v>1136</v>
      </c>
      <c r="D5586" s="3" t="s">
        <v>1479</v>
      </c>
      <c r="E5586" s="3" t="s">
        <v>1072</v>
      </c>
      <c r="F5586" s="3">
        <v>0</v>
      </c>
      <c r="G5586" s="3">
        <v>2005.99</v>
      </c>
    </row>
    <row r="5587" spans="1:7" x14ac:dyDescent="0.2">
      <c r="A5587" s="3" t="s">
        <v>1037</v>
      </c>
      <c r="B5587" s="4">
        <v>45351</v>
      </c>
      <c r="C5587" s="3" t="s">
        <v>1136</v>
      </c>
      <c r="D5587" s="3" t="s">
        <v>1334</v>
      </c>
      <c r="E5587" s="3" t="s">
        <v>1072</v>
      </c>
      <c r="F5587" s="3">
        <v>0</v>
      </c>
      <c r="G5587" s="3">
        <v>7198.71</v>
      </c>
    </row>
    <row r="5588" spans="1:7" x14ac:dyDescent="0.2">
      <c r="A5588" s="3" t="s">
        <v>1040</v>
      </c>
      <c r="B5588" s="4">
        <v>45351</v>
      </c>
      <c r="C5588" s="3" t="s">
        <v>1136</v>
      </c>
      <c r="D5588" s="3" t="s">
        <v>1334</v>
      </c>
      <c r="E5588" s="3" t="s">
        <v>1112</v>
      </c>
      <c r="F5588" s="3">
        <v>1129.57</v>
      </c>
      <c r="G5588" s="3">
        <v>34571.56</v>
      </c>
    </row>
    <row r="5589" spans="1:7" x14ac:dyDescent="0.2">
      <c r="A5589" s="3" t="s">
        <v>1037</v>
      </c>
      <c r="B5589" s="4">
        <v>45351</v>
      </c>
      <c r="C5589" s="3" t="s">
        <v>1136</v>
      </c>
      <c r="D5589" s="3" t="s">
        <v>1181</v>
      </c>
      <c r="E5589" s="3" t="s">
        <v>1118</v>
      </c>
      <c r="F5589" s="3">
        <v>374.64</v>
      </c>
      <c r="G5589" s="3">
        <v>4676.3900000000003</v>
      </c>
    </row>
    <row r="5590" spans="1:7" x14ac:dyDescent="0.2">
      <c r="A5590" s="3" t="s">
        <v>1040</v>
      </c>
      <c r="B5590" s="4">
        <v>45351</v>
      </c>
      <c r="C5590" s="3" t="s">
        <v>1136</v>
      </c>
      <c r="D5590" s="3" t="s">
        <v>1733</v>
      </c>
      <c r="E5590" s="3" t="s">
        <v>1734</v>
      </c>
      <c r="F5590" s="3">
        <v>24267.45</v>
      </c>
      <c r="G5590" s="3">
        <v>24267.45</v>
      </c>
    </row>
    <row r="5591" spans="1:7" x14ac:dyDescent="0.2">
      <c r="A5591" s="3" t="s">
        <v>1040</v>
      </c>
      <c r="B5591" s="4">
        <v>45351</v>
      </c>
      <c r="C5591" s="3" t="s">
        <v>1136</v>
      </c>
      <c r="D5591" s="3" t="s">
        <v>1335</v>
      </c>
      <c r="E5591" s="3" t="s">
        <v>1115</v>
      </c>
      <c r="F5591" s="3">
        <v>0</v>
      </c>
      <c r="G5591" s="3">
        <v>3452.7</v>
      </c>
    </row>
    <row r="5592" spans="1:7" x14ac:dyDescent="0.2">
      <c r="A5592" s="3" t="s">
        <v>1040</v>
      </c>
      <c r="B5592" s="4">
        <v>45351</v>
      </c>
      <c r="C5592" s="3" t="s">
        <v>1136</v>
      </c>
      <c r="D5592" s="3" t="s">
        <v>1336</v>
      </c>
      <c r="E5592" s="3" t="s">
        <v>1092</v>
      </c>
      <c r="F5592" s="3">
        <v>3056.21</v>
      </c>
      <c r="G5592" s="3">
        <v>39843.46</v>
      </c>
    </row>
    <row r="5593" spans="1:7" x14ac:dyDescent="0.2">
      <c r="A5593" s="3" t="s">
        <v>1040</v>
      </c>
      <c r="B5593" s="4">
        <v>45351</v>
      </c>
      <c r="C5593" s="3" t="s">
        <v>1136</v>
      </c>
      <c r="D5593" s="3" t="s">
        <v>1337</v>
      </c>
      <c r="E5593" s="3" t="s">
        <v>1067</v>
      </c>
      <c r="F5593" s="3">
        <v>0</v>
      </c>
      <c r="G5593" s="3">
        <v>13527.97</v>
      </c>
    </row>
    <row r="5594" spans="1:7" x14ac:dyDescent="0.2">
      <c r="A5594" s="3" t="s">
        <v>1040</v>
      </c>
      <c r="B5594" s="4">
        <v>45351</v>
      </c>
      <c r="C5594" s="3" t="s">
        <v>1136</v>
      </c>
      <c r="D5594" s="3" t="s">
        <v>1338</v>
      </c>
      <c r="E5594" s="3" t="s">
        <v>1097</v>
      </c>
      <c r="F5594" s="3">
        <v>0</v>
      </c>
      <c r="G5594" s="3">
        <v>7470</v>
      </c>
    </row>
    <row r="5595" spans="1:7" x14ac:dyDescent="0.2">
      <c r="A5595" s="3" t="s">
        <v>1040</v>
      </c>
      <c r="B5595" s="4">
        <v>45351</v>
      </c>
      <c r="C5595" s="3" t="s">
        <v>1136</v>
      </c>
      <c r="D5595" s="3" t="s">
        <v>1339</v>
      </c>
      <c r="E5595" s="3" t="s">
        <v>1061</v>
      </c>
      <c r="F5595" s="3">
        <v>0</v>
      </c>
      <c r="G5595" s="3">
        <v>10825.49</v>
      </c>
    </row>
    <row r="5596" spans="1:7" x14ac:dyDescent="0.2">
      <c r="A5596" s="3" t="s">
        <v>1040</v>
      </c>
      <c r="B5596" s="4">
        <v>45351</v>
      </c>
      <c r="C5596" s="3" t="s">
        <v>1136</v>
      </c>
      <c r="D5596" s="3" t="s">
        <v>1340</v>
      </c>
      <c r="E5596" s="3" t="s">
        <v>1126</v>
      </c>
      <c r="F5596" s="3">
        <v>600</v>
      </c>
      <c r="G5596" s="3">
        <v>7200</v>
      </c>
    </row>
    <row r="5597" spans="1:7" x14ac:dyDescent="0.2">
      <c r="A5597" s="3" t="s">
        <v>1040</v>
      </c>
      <c r="B5597" s="4">
        <v>45351</v>
      </c>
      <c r="C5597" s="3" t="s">
        <v>1136</v>
      </c>
      <c r="D5597" s="3" t="s">
        <v>1341</v>
      </c>
      <c r="E5597" s="3" t="s">
        <v>1060</v>
      </c>
      <c r="F5597" s="3">
        <v>1089</v>
      </c>
      <c r="G5597" s="3">
        <v>12152.41</v>
      </c>
    </row>
    <row r="5598" spans="1:7" x14ac:dyDescent="0.2">
      <c r="A5598" s="3" t="s">
        <v>1040</v>
      </c>
      <c r="B5598" s="4">
        <v>45351</v>
      </c>
      <c r="C5598" s="3" t="s">
        <v>1136</v>
      </c>
      <c r="D5598" s="3" t="s">
        <v>1705</v>
      </c>
      <c r="E5598" s="3" t="s">
        <v>1116</v>
      </c>
      <c r="F5598" s="3">
        <v>718.93</v>
      </c>
      <c r="G5598" s="3">
        <v>3594.65</v>
      </c>
    </row>
    <row r="5599" spans="1:7" x14ac:dyDescent="0.2">
      <c r="A5599" s="3" t="s">
        <v>1040</v>
      </c>
      <c r="B5599" s="4">
        <v>45351</v>
      </c>
      <c r="C5599" s="3" t="s">
        <v>1136</v>
      </c>
      <c r="D5599" s="3" t="s">
        <v>1682</v>
      </c>
      <c r="E5599" s="3" t="s">
        <v>1059</v>
      </c>
      <c r="F5599" s="3">
        <v>0</v>
      </c>
      <c r="G5599" s="3">
        <v>4498.72</v>
      </c>
    </row>
    <row r="5600" spans="1:7" x14ac:dyDescent="0.2">
      <c r="A5600" s="3" t="s">
        <v>1037</v>
      </c>
      <c r="B5600" s="4">
        <v>45351</v>
      </c>
      <c r="C5600" s="3" t="s">
        <v>1136</v>
      </c>
      <c r="D5600" s="3" t="s">
        <v>1200</v>
      </c>
      <c r="E5600" s="3" t="s">
        <v>1073</v>
      </c>
      <c r="F5600" s="3">
        <v>600</v>
      </c>
      <c r="G5600" s="3">
        <v>7200</v>
      </c>
    </row>
    <row r="5601" spans="1:7" x14ac:dyDescent="0.2">
      <c r="A5601" s="3" t="s">
        <v>1042</v>
      </c>
      <c r="B5601" s="4">
        <v>45351</v>
      </c>
      <c r="C5601" s="3" t="s">
        <v>1136</v>
      </c>
      <c r="D5601" s="3" t="s">
        <v>1200</v>
      </c>
      <c r="E5601" s="3" t="s">
        <v>1073</v>
      </c>
      <c r="F5601" s="3">
        <v>600</v>
      </c>
      <c r="G5601" s="3">
        <v>7200</v>
      </c>
    </row>
    <row r="5602" spans="1:7" x14ac:dyDescent="0.2">
      <c r="A5602" s="3" t="s">
        <v>1037</v>
      </c>
      <c r="B5602" s="4">
        <v>45351</v>
      </c>
      <c r="C5602" s="3" t="s">
        <v>1136</v>
      </c>
      <c r="D5602" s="3" t="s">
        <v>1230</v>
      </c>
      <c r="E5602" s="3" t="s">
        <v>1095</v>
      </c>
      <c r="F5602" s="3">
        <v>0</v>
      </c>
      <c r="G5602" s="3">
        <v>526.32000000000005</v>
      </c>
    </row>
    <row r="5603" spans="1:7" x14ac:dyDescent="0.2">
      <c r="A5603" s="3" t="s">
        <v>1040</v>
      </c>
      <c r="B5603" s="4">
        <v>45351</v>
      </c>
      <c r="C5603" s="3" t="s">
        <v>1136</v>
      </c>
      <c r="D5603" s="3" t="s">
        <v>1342</v>
      </c>
      <c r="E5603" s="3" t="s">
        <v>1076</v>
      </c>
      <c r="F5603" s="3">
        <v>0</v>
      </c>
      <c r="G5603" s="3">
        <v>4000</v>
      </c>
    </row>
    <row r="5604" spans="1:7" x14ac:dyDescent="0.2">
      <c r="A5604" s="3" t="s">
        <v>1040</v>
      </c>
      <c r="B5604" s="4">
        <v>45351</v>
      </c>
      <c r="C5604" s="3" t="s">
        <v>1136</v>
      </c>
      <c r="D5604" s="3" t="s">
        <v>1343</v>
      </c>
      <c r="E5604" s="3" t="s">
        <v>1068</v>
      </c>
      <c r="F5604" s="3">
        <v>0</v>
      </c>
      <c r="G5604" s="3">
        <v>11566.33</v>
      </c>
    </row>
    <row r="5605" spans="1:7" x14ac:dyDescent="0.2">
      <c r="A5605" s="3" t="s">
        <v>1040</v>
      </c>
      <c r="B5605" s="4">
        <v>45351</v>
      </c>
      <c r="C5605" s="3" t="s">
        <v>1136</v>
      </c>
      <c r="D5605" s="3" t="s">
        <v>1346</v>
      </c>
      <c r="E5605" s="3" t="s">
        <v>1111</v>
      </c>
      <c r="F5605" s="3">
        <v>95150.91</v>
      </c>
      <c r="G5605" s="3">
        <v>1039223.98</v>
      </c>
    </row>
    <row r="5606" spans="1:7" x14ac:dyDescent="0.2">
      <c r="A5606" s="3" t="s">
        <v>1040</v>
      </c>
      <c r="B5606" s="4">
        <v>45351</v>
      </c>
      <c r="C5606" s="3" t="s">
        <v>1136</v>
      </c>
      <c r="D5606" s="3" t="s">
        <v>1347</v>
      </c>
      <c r="E5606" s="3" t="s">
        <v>1075</v>
      </c>
      <c r="F5606" s="3">
        <v>5118.7299999999996</v>
      </c>
      <c r="G5606" s="3">
        <v>55587.1</v>
      </c>
    </row>
    <row r="5607" spans="1:7" x14ac:dyDescent="0.2">
      <c r="A5607" s="3" t="s">
        <v>1040</v>
      </c>
      <c r="B5607" s="4">
        <v>45351</v>
      </c>
      <c r="C5607" s="3" t="s">
        <v>1136</v>
      </c>
      <c r="D5607" s="3" t="s">
        <v>1348</v>
      </c>
      <c r="E5607" s="3" t="s">
        <v>1093</v>
      </c>
      <c r="F5607" s="3">
        <v>2925.01</v>
      </c>
      <c r="G5607" s="3">
        <v>30932.91</v>
      </c>
    </row>
    <row r="5608" spans="1:7" x14ac:dyDescent="0.2">
      <c r="A5608" s="3" t="s">
        <v>1040</v>
      </c>
      <c r="B5608" s="4">
        <v>45351</v>
      </c>
      <c r="C5608" s="3" t="s">
        <v>1136</v>
      </c>
      <c r="D5608" s="3" t="s">
        <v>1349</v>
      </c>
      <c r="E5608" s="3" t="s">
        <v>1098</v>
      </c>
      <c r="F5608" s="3">
        <v>2925.01</v>
      </c>
      <c r="G5608" s="3">
        <v>30932.91</v>
      </c>
    </row>
    <row r="5609" spans="1:7" x14ac:dyDescent="0.2">
      <c r="A5609" s="3" t="s">
        <v>1040</v>
      </c>
      <c r="B5609" s="4">
        <v>45351</v>
      </c>
      <c r="C5609" s="3" t="s">
        <v>1136</v>
      </c>
      <c r="D5609" s="3" t="s">
        <v>1426</v>
      </c>
      <c r="E5609" s="3" t="s">
        <v>1081</v>
      </c>
      <c r="F5609" s="3">
        <v>0</v>
      </c>
      <c r="G5609" s="3">
        <v>15075.35</v>
      </c>
    </row>
    <row r="5610" spans="1:7" x14ac:dyDescent="0.2">
      <c r="A5610" s="3" t="s">
        <v>1040</v>
      </c>
      <c r="B5610" s="4">
        <v>45351</v>
      </c>
      <c r="C5610" s="3" t="s">
        <v>1136</v>
      </c>
      <c r="D5610" s="3" t="s">
        <v>1427</v>
      </c>
      <c r="E5610" s="3" t="s">
        <v>1107</v>
      </c>
      <c r="F5610" s="3">
        <v>0</v>
      </c>
      <c r="G5610" s="3">
        <v>4562.1000000000004</v>
      </c>
    </row>
    <row r="5611" spans="1:7" x14ac:dyDescent="0.2">
      <c r="A5611" s="3" t="s">
        <v>1037</v>
      </c>
      <c r="B5611" s="4">
        <v>45351</v>
      </c>
      <c r="C5611" s="3" t="s">
        <v>1140</v>
      </c>
      <c r="D5611" s="3" t="s">
        <v>1141</v>
      </c>
      <c r="E5611" s="3" t="s">
        <v>1142</v>
      </c>
      <c r="F5611" s="3">
        <v>0</v>
      </c>
      <c r="G5611" s="3">
        <v>-100</v>
      </c>
    </row>
    <row r="5612" spans="1:7" x14ac:dyDescent="0.2">
      <c r="A5612" s="3" t="s">
        <v>1040</v>
      </c>
      <c r="B5612" s="4">
        <v>45351</v>
      </c>
      <c r="C5612" s="3" t="s">
        <v>1140</v>
      </c>
      <c r="D5612" s="3" t="s">
        <v>1350</v>
      </c>
      <c r="E5612" s="3" t="s">
        <v>1351</v>
      </c>
      <c r="F5612" s="3">
        <v>0</v>
      </c>
      <c r="G5612" s="3">
        <v>-120</v>
      </c>
    </row>
    <row r="5613" spans="1:7" x14ac:dyDescent="0.2">
      <c r="A5613" s="3" t="s">
        <v>1040</v>
      </c>
      <c r="B5613" s="4">
        <v>45351</v>
      </c>
      <c r="C5613" s="3" t="s">
        <v>1140</v>
      </c>
      <c r="D5613" s="3" t="s">
        <v>1352</v>
      </c>
      <c r="E5613" s="3" t="s">
        <v>1353</v>
      </c>
      <c r="F5613" s="3">
        <v>0</v>
      </c>
      <c r="G5613" s="3">
        <v>-296075.58</v>
      </c>
    </row>
    <row r="5614" spans="1:7" x14ac:dyDescent="0.2">
      <c r="A5614" s="3" t="s">
        <v>1037</v>
      </c>
      <c r="B5614" s="4">
        <v>45351</v>
      </c>
      <c r="C5614" s="3" t="s">
        <v>1140</v>
      </c>
      <c r="D5614" s="3" t="s">
        <v>1352</v>
      </c>
      <c r="E5614" s="3" t="s">
        <v>1353</v>
      </c>
      <c r="F5614" s="3">
        <v>0</v>
      </c>
      <c r="G5614" s="3">
        <v>-17843179.579999998</v>
      </c>
    </row>
    <row r="5615" spans="1:7" x14ac:dyDescent="0.2">
      <c r="A5615" s="3" t="s">
        <v>1042</v>
      </c>
      <c r="B5615" s="4">
        <v>45351</v>
      </c>
      <c r="C5615" s="3" t="s">
        <v>1140</v>
      </c>
      <c r="D5615" s="3" t="s">
        <v>1352</v>
      </c>
      <c r="E5615" s="3" t="s">
        <v>1353</v>
      </c>
      <c r="F5615" s="3">
        <v>0</v>
      </c>
      <c r="G5615" s="3">
        <v>70398.12</v>
      </c>
    </row>
    <row r="5616" spans="1:7" x14ac:dyDescent="0.2">
      <c r="A5616" s="3" t="s">
        <v>1037</v>
      </c>
      <c r="B5616" s="4">
        <v>45351</v>
      </c>
      <c r="C5616" s="3" t="s">
        <v>1148</v>
      </c>
      <c r="D5616" s="3" t="s">
        <v>1209</v>
      </c>
      <c r="E5616" s="3" t="s">
        <v>1210</v>
      </c>
      <c r="F5616" s="3">
        <v>0</v>
      </c>
      <c r="G5616" s="3">
        <v>17562360.850000001</v>
      </c>
    </row>
    <row r="5617" spans="1:7" x14ac:dyDescent="0.2">
      <c r="A5617" s="3" t="s">
        <v>1037</v>
      </c>
      <c r="B5617" s="4">
        <v>45351</v>
      </c>
      <c r="C5617" s="3" t="s">
        <v>1148</v>
      </c>
      <c r="D5617" s="3" t="s">
        <v>1701</v>
      </c>
      <c r="E5617" s="3" t="s">
        <v>1702</v>
      </c>
      <c r="F5617" s="3">
        <v>0</v>
      </c>
      <c r="G5617" s="3">
        <v>13457359</v>
      </c>
    </row>
    <row r="5618" spans="1:7" x14ac:dyDescent="0.2">
      <c r="A5618" s="3" t="s">
        <v>1040</v>
      </c>
      <c r="B5618" s="4">
        <v>45351</v>
      </c>
      <c r="C5618" s="3" t="s">
        <v>1148</v>
      </c>
      <c r="D5618" s="3" t="s">
        <v>1451</v>
      </c>
      <c r="E5618" s="3" t="s">
        <v>1145</v>
      </c>
      <c r="F5618" s="3">
        <v>40000</v>
      </c>
      <c r="G5618" s="3">
        <v>-4017423.63</v>
      </c>
    </row>
    <row r="5619" spans="1:7" x14ac:dyDescent="0.2">
      <c r="A5619" s="3" t="s">
        <v>1040</v>
      </c>
      <c r="B5619" s="4">
        <v>45351</v>
      </c>
      <c r="C5619" s="3" t="s">
        <v>1148</v>
      </c>
      <c r="D5619" s="3" t="s">
        <v>1356</v>
      </c>
      <c r="E5619" s="3" t="s">
        <v>1357</v>
      </c>
      <c r="F5619" s="3">
        <v>0</v>
      </c>
      <c r="G5619" s="3">
        <v>-4342.5</v>
      </c>
    </row>
    <row r="5620" spans="1:7" x14ac:dyDescent="0.2">
      <c r="A5620" s="3" t="s">
        <v>1040</v>
      </c>
      <c r="B5620" s="4">
        <v>45351</v>
      </c>
      <c r="C5620" s="3" t="s">
        <v>1148</v>
      </c>
      <c r="D5620" s="3" t="s">
        <v>1691</v>
      </c>
      <c r="E5620" s="3" t="s">
        <v>1692</v>
      </c>
      <c r="F5620" s="3">
        <v>0</v>
      </c>
      <c r="G5620" s="3">
        <v>4702.3500000000004</v>
      </c>
    </row>
    <row r="5621" spans="1:7" x14ac:dyDescent="0.2">
      <c r="A5621" s="3" t="s">
        <v>1040</v>
      </c>
      <c r="B5621" s="4">
        <v>45351</v>
      </c>
      <c r="C5621" s="3" t="s">
        <v>1148</v>
      </c>
      <c r="D5621" s="3" t="s">
        <v>1358</v>
      </c>
      <c r="E5621" s="3" t="s">
        <v>1359</v>
      </c>
      <c r="F5621" s="3">
        <v>-185000</v>
      </c>
      <c r="G5621" s="3">
        <v>-1756000</v>
      </c>
    </row>
    <row r="5622" spans="1:7" x14ac:dyDescent="0.2">
      <c r="A5622" s="3" t="s">
        <v>1040</v>
      </c>
      <c r="B5622" s="4">
        <v>45351</v>
      </c>
      <c r="C5622" s="3" t="s">
        <v>1148</v>
      </c>
      <c r="D5622" s="3" t="s">
        <v>1360</v>
      </c>
      <c r="E5622" s="3" t="s">
        <v>1361</v>
      </c>
      <c r="F5622" s="3">
        <v>0</v>
      </c>
      <c r="G5622" s="3">
        <v>4342.5</v>
      </c>
    </row>
    <row r="5623" spans="1:7" x14ac:dyDescent="0.2">
      <c r="A5623" s="3" t="s">
        <v>1040</v>
      </c>
      <c r="B5623" s="4">
        <v>45351</v>
      </c>
      <c r="C5623" s="3" t="s">
        <v>1148</v>
      </c>
      <c r="D5623" s="3" t="s">
        <v>1362</v>
      </c>
      <c r="E5623" s="3" t="s">
        <v>1224</v>
      </c>
      <c r="F5623" s="3">
        <v>600</v>
      </c>
      <c r="G5623" s="3">
        <v>-17600</v>
      </c>
    </row>
    <row r="5624" spans="1:7" x14ac:dyDescent="0.2">
      <c r="A5624" s="3" t="s">
        <v>1040</v>
      </c>
      <c r="B5624" s="4">
        <v>45351</v>
      </c>
      <c r="C5624" s="3" t="s">
        <v>1148</v>
      </c>
      <c r="D5624" s="3" t="s">
        <v>1363</v>
      </c>
      <c r="E5624" s="3" t="s">
        <v>1364</v>
      </c>
      <c r="F5624" s="3">
        <v>-3450000</v>
      </c>
      <c r="G5624" s="3">
        <v>-26224738.420000002</v>
      </c>
    </row>
    <row r="5625" spans="1:7" x14ac:dyDescent="0.2">
      <c r="A5625" s="3" t="s">
        <v>1040</v>
      </c>
      <c r="B5625" s="4">
        <v>45351</v>
      </c>
      <c r="C5625" s="3" t="s">
        <v>1148</v>
      </c>
      <c r="D5625" s="3" t="s">
        <v>1365</v>
      </c>
      <c r="E5625" s="3" t="s">
        <v>1366</v>
      </c>
      <c r="F5625" s="3">
        <v>600</v>
      </c>
      <c r="G5625" s="3">
        <v>-200189.44</v>
      </c>
    </row>
    <row r="5626" spans="1:7" x14ac:dyDescent="0.2">
      <c r="A5626" s="3" t="s">
        <v>1040</v>
      </c>
      <c r="B5626" s="4">
        <v>45351</v>
      </c>
      <c r="C5626" s="3" t="s">
        <v>1148</v>
      </c>
      <c r="D5626" s="3" t="s">
        <v>1480</v>
      </c>
      <c r="E5626" s="3" t="s">
        <v>1481</v>
      </c>
      <c r="F5626" s="3">
        <v>2580000</v>
      </c>
      <c r="G5626" s="3">
        <v>27542687.399999999</v>
      </c>
    </row>
    <row r="5627" spans="1:7" x14ac:dyDescent="0.2">
      <c r="A5627" s="3" t="s">
        <v>1040</v>
      </c>
      <c r="B5627" s="4">
        <v>45351</v>
      </c>
      <c r="C5627" s="3" t="s">
        <v>1148</v>
      </c>
      <c r="D5627" s="3" t="s">
        <v>1367</v>
      </c>
      <c r="E5627" s="3" t="s">
        <v>1368</v>
      </c>
      <c r="F5627" s="3">
        <v>130000</v>
      </c>
      <c r="G5627" s="3">
        <v>267399</v>
      </c>
    </row>
    <row r="5628" spans="1:7" x14ac:dyDescent="0.2">
      <c r="A5628" s="3" t="s">
        <v>1042</v>
      </c>
      <c r="B5628" s="4">
        <v>45351</v>
      </c>
      <c r="C5628" s="3" t="s">
        <v>1143</v>
      </c>
      <c r="D5628" s="3" t="s">
        <v>1460</v>
      </c>
      <c r="E5628" s="3" t="s">
        <v>1461</v>
      </c>
      <c r="F5628" s="3">
        <v>9039780.2200000007</v>
      </c>
      <c r="G5628" s="3">
        <v>-47598342.799999997</v>
      </c>
    </row>
    <row r="5629" spans="1:7" x14ac:dyDescent="0.2">
      <c r="A5629" s="3" t="s">
        <v>1037</v>
      </c>
      <c r="B5629" s="4">
        <v>45351</v>
      </c>
      <c r="C5629" s="3" t="s">
        <v>1143</v>
      </c>
      <c r="D5629" s="3" t="s">
        <v>1144</v>
      </c>
      <c r="E5629" s="3" t="s">
        <v>1145</v>
      </c>
      <c r="F5629" s="3">
        <v>1800000</v>
      </c>
      <c r="G5629" s="3">
        <v>1800000</v>
      </c>
    </row>
    <row r="5630" spans="1:7" x14ac:dyDescent="0.2">
      <c r="A5630" s="3" t="s">
        <v>1037</v>
      </c>
      <c r="B5630" s="4">
        <v>45351</v>
      </c>
      <c r="C5630" s="3" t="s">
        <v>1143</v>
      </c>
      <c r="D5630" s="3" t="s">
        <v>1146</v>
      </c>
      <c r="E5630" s="3" t="s">
        <v>1147</v>
      </c>
      <c r="F5630" s="3">
        <v>3200000</v>
      </c>
      <c r="G5630" s="3">
        <v>25974738.420000002</v>
      </c>
    </row>
    <row r="5631" spans="1:7" x14ac:dyDescent="0.2">
      <c r="A5631" s="3" t="s">
        <v>1037</v>
      </c>
      <c r="B5631" s="4">
        <v>45351</v>
      </c>
      <c r="C5631" s="3" t="s">
        <v>1143</v>
      </c>
      <c r="D5631" s="3" t="s">
        <v>1201</v>
      </c>
      <c r="E5631" s="3" t="s">
        <v>1202</v>
      </c>
      <c r="F5631" s="3">
        <v>80000</v>
      </c>
      <c r="G5631" s="3">
        <v>4174275</v>
      </c>
    </row>
    <row r="5632" spans="1:7" x14ac:dyDescent="0.2">
      <c r="A5632" s="3" t="s">
        <v>1037</v>
      </c>
      <c r="B5632" s="4">
        <v>45351</v>
      </c>
      <c r="C5632" s="3" t="s">
        <v>1143</v>
      </c>
      <c r="D5632" s="3" t="s">
        <v>1462</v>
      </c>
      <c r="E5632" s="3" t="s">
        <v>1463</v>
      </c>
      <c r="F5632" s="3">
        <v>-8519782.3399999999</v>
      </c>
      <c r="G5632" s="3">
        <v>48117140.149999999</v>
      </c>
    </row>
    <row r="5633" spans="1:7" x14ac:dyDescent="0.2">
      <c r="A5633" s="3" t="s">
        <v>1037</v>
      </c>
      <c r="B5633" s="4">
        <v>45351</v>
      </c>
      <c r="C5633" s="3" t="s">
        <v>1143</v>
      </c>
      <c r="D5633" s="3" t="s">
        <v>1724</v>
      </c>
      <c r="E5633" s="3" t="s">
        <v>1725</v>
      </c>
      <c r="F5633" s="3">
        <v>0</v>
      </c>
      <c r="G5633" s="3">
        <v>10000</v>
      </c>
    </row>
    <row r="5634" spans="1:7" x14ac:dyDescent="0.2">
      <c r="A5634" s="3" t="s">
        <v>1037</v>
      </c>
      <c r="B5634" s="4">
        <v>45351</v>
      </c>
      <c r="C5634" s="3" t="s">
        <v>1143</v>
      </c>
      <c r="D5634" s="3" t="s">
        <v>1484</v>
      </c>
      <c r="E5634" s="3" t="s">
        <v>1368</v>
      </c>
      <c r="F5634" s="3">
        <v>-140000</v>
      </c>
      <c r="G5634" s="3">
        <v>-107900</v>
      </c>
    </row>
    <row r="5635" spans="1:7" x14ac:dyDescent="0.2">
      <c r="A5635" s="3" t="s">
        <v>1037</v>
      </c>
      <c r="B5635" s="4">
        <v>45351</v>
      </c>
      <c r="C5635" s="3" t="s">
        <v>1143</v>
      </c>
      <c r="D5635" s="3" t="s">
        <v>1706</v>
      </c>
      <c r="E5635" s="3" t="s">
        <v>1707</v>
      </c>
      <c r="F5635" s="3">
        <v>0</v>
      </c>
      <c r="G5635" s="3">
        <v>500</v>
      </c>
    </row>
    <row r="5636" spans="1:7" x14ac:dyDescent="0.2">
      <c r="A5636" s="3" t="s">
        <v>1037</v>
      </c>
      <c r="B5636" s="4">
        <v>45351</v>
      </c>
      <c r="C5636" s="3" t="s">
        <v>1148</v>
      </c>
      <c r="D5636" s="3" t="s">
        <v>1716</v>
      </c>
      <c r="E5636" s="3" t="s">
        <v>1717</v>
      </c>
      <c r="F5636" s="3">
        <v>0</v>
      </c>
      <c r="G5636" s="3">
        <v>1304260.8700000001</v>
      </c>
    </row>
    <row r="5637" spans="1:7" x14ac:dyDescent="0.2">
      <c r="A5637" s="3" t="s">
        <v>1037</v>
      </c>
      <c r="B5637" s="4">
        <v>45351</v>
      </c>
      <c r="C5637" s="3" t="s">
        <v>1148</v>
      </c>
      <c r="D5637" s="3" t="s">
        <v>1718</v>
      </c>
      <c r="E5637" s="3" t="s">
        <v>1719</v>
      </c>
      <c r="F5637" s="3">
        <v>0</v>
      </c>
      <c r="G5637" s="3">
        <v>1356434.78</v>
      </c>
    </row>
    <row r="5638" spans="1:7" x14ac:dyDescent="0.2">
      <c r="A5638" s="3" t="s">
        <v>1037</v>
      </c>
      <c r="B5638" s="4">
        <v>45351</v>
      </c>
      <c r="C5638" s="3" t="s">
        <v>1148</v>
      </c>
      <c r="D5638" s="3" t="s">
        <v>1720</v>
      </c>
      <c r="E5638" s="3" t="s">
        <v>1721</v>
      </c>
      <c r="F5638" s="3">
        <v>0</v>
      </c>
      <c r="G5638" s="3">
        <v>1373826.09</v>
      </c>
    </row>
    <row r="5639" spans="1:7" x14ac:dyDescent="0.2">
      <c r="A5639" s="3" t="s">
        <v>1037</v>
      </c>
      <c r="B5639" s="4">
        <v>45351</v>
      </c>
      <c r="C5639" s="3" t="s">
        <v>1148</v>
      </c>
      <c r="D5639" s="3" t="s">
        <v>1722</v>
      </c>
      <c r="E5639" s="3" t="s">
        <v>1723</v>
      </c>
      <c r="F5639" s="3">
        <v>0</v>
      </c>
      <c r="G5639" s="3">
        <v>1391217.39</v>
      </c>
    </row>
    <row r="5640" spans="1:7" x14ac:dyDescent="0.2">
      <c r="A5640" s="3" t="s">
        <v>1037</v>
      </c>
      <c r="B5640" s="4">
        <v>45351</v>
      </c>
      <c r="C5640" s="3" t="s">
        <v>1148</v>
      </c>
      <c r="D5640" s="3" t="s">
        <v>1708</v>
      </c>
      <c r="E5640" s="3" t="s">
        <v>1709</v>
      </c>
      <c r="F5640" s="3">
        <v>0</v>
      </c>
      <c r="G5640" s="3">
        <v>1304260.8700000001</v>
      </c>
    </row>
    <row r="5641" spans="1:7" x14ac:dyDescent="0.2">
      <c r="A5641" s="3" t="s">
        <v>1040</v>
      </c>
      <c r="B5641" s="4">
        <v>45351</v>
      </c>
      <c r="C5641" s="3" t="s">
        <v>1148</v>
      </c>
      <c r="D5641" s="3" t="s">
        <v>1377</v>
      </c>
      <c r="E5641" s="3" t="s">
        <v>1378</v>
      </c>
      <c r="F5641" s="3">
        <v>0</v>
      </c>
      <c r="G5641" s="3">
        <v>216064.1</v>
      </c>
    </row>
    <row r="5642" spans="1:7" x14ac:dyDescent="0.2">
      <c r="A5642" s="3" t="s">
        <v>1040</v>
      </c>
      <c r="B5642" s="4">
        <v>45351</v>
      </c>
      <c r="C5642" s="3" t="s">
        <v>1148</v>
      </c>
      <c r="D5642" s="3" t="s">
        <v>1379</v>
      </c>
      <c r="E5642" s="3" t="s">
        <v>1380</v>
      </c>
      <c r="F5642" s="3">
        <v>0</v>
      </c>
      <c r="G5642" s="3">
        <v>-216063.1</v>
      </c>
    </row>
    <row r="5643" spans="1:7" x14ac:dyDescent="0.2">
      <c r="A5643" s="3" t="s">
        <v>1040</v>
      </c>
      <c r="B5643" s="4">
        <v>45351</v>
      </c>
      <c r="C5643" s="3" t="s">
        <v>1148</v>
      </c>
      <c r="D5643" s="3" t="s">
        <v>1381</v>
      </c>
      <c r="E5643" s="3" t="s">
        <v>1382</v>
      </c>
      <c r="F5643" s="3">
        <v>6086.09</v>
      </c>
      <c r="G5643" s="3">
        <v>184238.57</v>
      </c>
    </row>
    <row r="5644" spans="1:7" x14ac:dyDescent="0.2">
      <c r="A5644" s="3" t="s">
        <v>1040</v>
      </c>
      <c r="B5644" s="4">
        <v>45351</v>
      </c>
      <c r="C5644" s="3" t="s">
        <v>1148</v>
      </c>
      <c r="D5644" s="3" t="s">
        <v>1383</v>
      </c>
      <c r="E5644" s="3" t="s">
        <v>1384</v>
      </c>
      <c r="F5644" s="3">
        <v>-4705.18</v>
      </c>
      <c r="G5644" s="3">
        <v>-89440.92</v>
      </c>
    </row>
    <row r="5645" spans="1:7" x14ac:dyDescent="0.2">
      <c r="A5645" s="3" t="s">
        <v>1040</v>
      </c>
      <c r="B5645" s="4">
        <v>45351</v>
      </c>
      <c r="C5645" s="3" t="s">
        <v>1148</v>
      </c>
      <c r="D5645" s="3" t="s">
        <v>1430</v>
      </c>
      <c r="E5645" s="3" t="s">
        <v>1431</v>
      </c>
      <c r="F5645" s="3">
        <v>0</v>
      </c>
      <c r="G5645" s="3">
        <v>37955.300000000003</v>
      </c>
    </row>
    <row r="5646" spans="1:7" x14ac:dyDescent="0.2">
      <c r="A5646" s="3" t="s">
        <v>1040</v>
      </c>
      <c r="B5646" s="4">
        <v>45351</v>
      </c>
      <c r="C5646" s="3" t="s">
        <v>1148</v>
      </c>
      <c r="D5646" s="3" t="s">
        <v>1452</v>
      </c>
      <c r="E5646" s="3" t="s">
        <v>1453</v>
      </c>
      <c r="F5646" s="3">
        <v>-547.66999999999996</v>
      </c>
      <c r="G5646" s="3">
        <v>-12466.67</v>
      </c>
    </row>
    <row r="5647" spans="1:7" x14ac:dyDescent="0.2">
      <c r="A5647" s="3" t="s">
        <v>1040</v>
      </c>
      <c r="B5647" s="4">
        <v>45351</v>
      </c>
      <c r="C5647" s="3" t="s">
        <v>1148</v>
      </c>
      <c r="D5647" s="3" t="s">
        <v>1385</v>
      </c>
      <c r="E5647" s="3" t="s">
        <v>1386</v>
      </c>
      <c r="F5647" s="3">
        <v>0</v>
      </c>
      <c r="G5647" s="3">
        <v>71322</v>
      </c>
    </row>
    <row r="5648" spans="1:7" x14ac:dyDescent="0.2">
      <c r="A5648" s="3" t="s">
        <v>1040</v>
      </c>
      <c r="B5648" s="4">
        <v>45351</v>
      </c>
      <c r="C5648" s="3" t="s">
        <v>1148</v>
      </c>
      <c r="D5648" s="3" t="s">
        <v>1387</v>
      </c>
      <c r="E5648" s="3" t="s">
        <v>1388</v>
      </c>
      <c r="F5648" s="3">
        <v>-1188.7</v>
      </c>
      <c r="G5648" s="3">
        <v>-15399.23</v>
      </c>
    </row>
    <row r="5649" spans="1:7" x14ac:dyDescent="0.2">
      <c r="A5649" s="3" t="s">
        <v>1037</v>
      </c>
      <c r="B5649" s="4">
        <v>45351</v>
      </c>
      <c r="C5649" s="3" t="s">
        <v>1148</v>
      </c>
      <c r="D5649" s="3" t="s">
        <v>1389</v>
      </c>
      <c r="E5649" s="3" t="s">
        <v>1390</v>
      </c>
      <c r="F5649" s="3">
        <v>0</v>
      </c>
      <c r="G5649" s="3">
        <v>874505.75</v>
      </c>
    </row>
    <row r="5650" spans="1:7" x14ac:dyDescent="0.2">
      <c r="A5650" s="3" t="s">
        <v>1042</v>
      </c>
      <c r="B5650" s="4">
        <v>45351</v>
      </c>
      <c r="C5650" s="3" t="s">
        <v>1148</v>
      </c>
      <c r="D5650" s="3" t="s">
        <v>1389</v>
      </c>
      <c r="E5650" s="3" t="s">
        <v>1501</v>
      </c>
      <c r="F5650" s="3">
        <v>0</v>
      </c>
      <c r="G5650" s="3">
        <v>2472501.08</v>
      </c>
    </row>
    <row r="5651" spans="1:7" x14ac:dyDescent="0.2">
      <c r="A5651" s="3" t="s">
        <v>1037</v>
      </c>
      <c r="B5651" s="4">
        <v>45351</v>
      </c>
      <c r="C5651" s="3" t="s">
        <v>1148</v>
      </c>
      <c r="D5651" s="3" t="s">
        <v>1182</v>
      </c>
      <c r="E5651" s="3" t="s">
        <v>1183</v>
      </c>
      <c r="F5651" s="3">
        <v>0</v>
      </c>
      <c r="G5651" s="3">
        <v>26200000</v>
      </c>
    </row>
    <row r="5652" spans="1:7" x14ac:dyDescent="0.2">
      <c r="A5652" s="3" t="s">
        <v>1037</v>
      </c>
      <c r="B5652" s="4">
        <v>45351</v>
      </c>
      <c r="C5652" s="3" t="s">
        <v>1148</v>
      </c>
      <c r="D5652" s="3" t="s">
        <v>1184</v>
      </c>
      <c r="E5652" s="3" t="s">
        <v>1185</v>
      </c>
      <c r="F5652" s="3">
        <v>0</v>
      </c>
      <c r="G5652" s="3">
        <v>68427</v>
      </c>
    </row>
    <row r="5653" spans="1:7" x14ac:dyDescent="0.2">
      <c r="A5653" s="3" t="s">
        <v>1037</v>
      </c>
      <c r="B5653" s="4">
        <v>45351</v>
      </c>
      <c r="C5653" s="3" t="s">
        <v>1148</v>
      </c>
      <c r="D5653" s="3" t="s">
        <v>1186</v>
      </c>
      <c r="E5653" s="3" t="s">
        <v>1187</v>
      </c>
      <c r="F5653" s="3">
        <v>0</v>
      </c>
      <c r="G5653" s="3">
        <v>103812</v>
      </c>
    </row>
    <row r="5654" spans="1:7" x14ac:dyDescent="0.2">
      <c r="A5654" s="3" t="s">
        <v>1037</v>
      </c>
      <c r="B5654" s="4">
        <v>45351</v>
      </c>
      <c r="C5654" s="3" t="s">
        <v>1148</v>
      </c>
      <c r="D5654" s="3" t="s">
        <v>1165</v>
      </c>
      <c r="E5654" s="3" t="s">
        <v>1166</v>
      </c>
      <c r="F5654" s="3">
        <v>0</v>
      </c>
      <c r="G5654" s="3">
        <v>314087</v>
      </c>
    </row>
    <row r="5655" spans="1:7" x14ac:dyDescent="0.2">
      <c r="A5655" s="3" t="s">
        <v>1042</v>
      </c>
      <c r="B5655" s="4">
        <v>45351</v>
      </c>
      <c r="C5655" s="3" t="s">
        <v>1148</v>
      </c>
      <c r="D5655" s="3" t="s">
        <v>1165</v>
      </c>
      <c r="E5655" s="3" t="s">
        <v>1518</v>
      </c>
      <c r="F5655" s="3">
        <v>25315.69</v>
      </c>
      <c r="G5655" s="3">
        <v>715552.6</v>
      </c>
    </row>
    <row r="5656" spans="1:7" x14ac:dyDescent="0.2">
      <c r="A5656" s="3" t="s">
        <v>1037</v>
      </c>
      <c r="B5656" s="4">
        <v>45351</v>
      </c>
      <c r="C5656" s="3" t="s">
        <v>1148</v>
      </c>
      <c r="D5656" s="3" t="s">
        <v>1464</v>
      </c>
      <c r="E5656" s="3" t="s">
        <v>1465</v>
      </c>
      <c r="F5656" s="3">
        <v>0</v>
      </c>
      <c r="G5656" s="3">
        <v>139500</v>
      </c>
    </row>
    <row r="5657" spans="1:7" x14ac:dyDescent="0.2">
      <c r="A5657" s="3" t="s">
        <v>1037</v>
      </c>
      <c r="B5657" s="4">
        <v>45351</v>
      </c>
      <c r="C5657" s="3" t="s">
        <v>1148</v>
      </c>
      <c r="D5657" s="3" t="s">
        <v>1149</v>
      </c>
      <c r="E5657" s="3" t="s">
        <v>1150</v>
      </c>
      <c r="F5657" s="3">
        <v>0</v>
      </c>
      <c r="G5657" s="3">
        <v>8557641.8000000007</v>
      </c>
    </row>
    <row r="5658" spans="1:7" x14ac:dyDescent="0.2">
      <c r="A5658" s="3" t="s">
        <v>1037</v>
      </c>
      <c r="B5658" s="4">
        <v>45351</v>
      </c>
      <c r="C5658" s="3" t="s">
        <v>1148</v>
      </c>
      <c r="D5658" s="3" t="s">
        <v>1231</v>
      </c>
      <c r="E5658" s="3" t="s">
        <v>1232</v>
      </c>
      <c r="F5658" s="3">
        <v>0</v>
      </c>
      <c r="G5658" s="3">
        <v>13807.78</v>
      </c>
    </row>
    <row r="5659" spans="1:7" x14ac:dyDescent="0.2">
      <c r="A5659" s="3" t="s">
        <v>1037</v>
      </c>
      <c r="B5659" s="4">
        <v>45351</v>
      </c>
      <c r="C5659" s="3" t="s">
        <v>1148</v>
      </c>
      <c r="D5659" s="3" t="s">
        <v>1170</v>
      </c>
      <c r="E5659" s="3" t="s">
        <v>1171</v>
      </c>
      <c r="F5659" s="3">
        <v>0</v>
      </c>
      <c r="G5659" s="3">
        <v>197060.09</v>
      </c>
    </row>
    <row r="5660" spans="1:7" x14ac:dyDescent="0.2">
      <c r="A5660" s="3" t="s">
        <v>1042</v>
      </c>
      <c r="B5660" s="4">
        <v>45351</v>
      </c>
      <c r="C5660" s="3" t="s">
        <v>1148</v>
      </c>
      <c r="D5660" s="3" t="s">
        <v>1170</v>
      </c>
      <c r="E5660" s="3" t="s">
        <v>1545</v>
      </c>
      <c r="F5660" s="3">
        <v>0</v>
      </c>
      <c r="G5660" s="3">
        <v>321942.46999999997</v>
      </c>
    </row>
    <row r="5661" spans="1:7" x14ac:dyDescent="0.2">
      <c r="A5661" s="3" t="s">
        <v>1037</v>
      </c>
      <c r="B5661" s="4">
        <v>45351</v>
      </c>
      <c r="C5661" s="3" t="s">
        <v>1148</v>
      </c>
      <c r="D5661" s="3" t="s">
        <v>1172</v>
      </c>
      <c r="E5661" s="3" t="s">
        <v>1173</v>
      </c>
      <c r="F5661" s="3">
        <v>0</v>
      </c>
      <c r="G5661" s="3">
        <v>7500</v>
      </c>
    </row>
    <row r="5662" spans="1:7" x14ac:dyDescent="0.2">
      <c r="A5662" s="3" t="s">
        <v>1042</v>
      </c>
      <c r="B5662" s="4">
        <v>45351</v>
      </c>
      <c r="C5662" s="3" t="s">
        <v>1148</v>
      </c>
      <c r="D5662" s="3" t="s">
        <v>1172</v>
      </c>
      <c r="E5662" s="3" t="s">
        <v>1641</v>
      </c>
      <c r="F5662" s="3">
        <v>0</v>
      </c>
      <c r="G5662" s="3">
        <v>114370.5</v>
      </c>
    </row>
    <row r="5663" spans="1:7" x14ac:dyDescent="0.2">
      <c r="A5663" s="3" t="s">
        <v>1037</v>
      </c>
      <c r="B5663" s="4">
        <v>45351</v>
      </c>
      <c r="C5663" s="3" t="s">
        <v>1148</v>
      </c>
      <c r="D5663" s="3" t="s">
        <v>1167</v>
      </c>
      <c r="E5663" s="3" t="s">
        <v>1168</v>
      </c>
      <c r="F5663" s="3">
        <v>0</v>
      </c>
      <c r="G5663" s="3">
        <v>146256.38</v>
      </c>
    </row>
    <row r="5664" spans="1:7" x14ac:dyDescent="0.2">
      <c r="A5664" s="3" t="s">
        <v>1037</v>
      </c>
      <c r="B5664" s="4">
        <v>45351</v>
      </c>
      <c r="C5664" s="3" t="s">
        <v>1148</v>
      </c>
      <c r="D5664" s="3" t="s">
        <v>1454</v>
      </c>
      <c r="E5664" s="3" t="s">
        <v>1455</v>
      </c>
      <c r="F5664" s="3">
        <v>0</v>
      </c>
      <c r="G5664" s="3">
        <v>20600</v>
      </c>
    </row>
    <row r="5665" spans="1:7" x14ac:dyDescent="0.2">
      <c r="A5665" s="3" t="s">
        <v>1037</v>
      </c>
      <c r="B5665" s="4">
        <v>45351</v>
      </c>
      <c r="C5665" s="3" t="s">
        <v>1148</v>
      </c>
      <c r="D5665" s="3" t="s">
        <v>1188</v>
      </c>
      <c r="E5665" s="3" t="s">
        <v>1189</v>
      </c>
      <c r="F5665" s="3">
        <v>0</v>
      </c>
      <c r="G5665" s="3">
        <v>15175</v>
      </c>
    </row>
    <row r="5666" spans="1:7" x14ac:dyDescent="0.2">
      <c r="A5666" s="3" t="s">
        <v>1037</v>
      </c>
      <c r="B5666" s="4">
        <v>45351</v>
      </c>
      <c r="C5666" s="3" t="s">
        <v>1148</v>
      </c>
      <c r="D5666" s="3" t="s">
        <v>1466</v>
      </c>
      <c r="E5666" s="3" t="s">
        <v>1467</v>
      </c>
      <c r="F5666" s="3">
        <v>0</v>
      </c>
      <c r="G5666" s="3">
        <v>570856.07999999996</v>
      </c>
    </row>
    <row r="5667" spans="1:7" x14ac:dyDescent="0.2">
      <c r="A5667" s="3" t="s">
        <v>1037</v>
      </c>
      <c r="B5667" s="4">
        <v>45351</v>
      </c>
      <c r="C5667" s="3" t="s">
        <v>1148</v>
      </c>
      <c r="D5667" s="3" t="s">
        <v>1151</v>
      </c>
      <c r="E5667" s="3" t="s">
        <v>1152</v>
      </c>
      <c r="F5667" s="3">
        <v>0</v>
      </c>
      <c r="G5667" s="3">
        <v>47748851.509999998</v>
      </c>
    </row>
    <row r="5668" spans="1:7" x14ac:dyDescent="0.2">
      <c r="A5668" s="3" t="s">
        <v>1042</v>
      </c>
      <c r="B5668" s="4">
        <v>45351</v>
      </c>
      <c r="C5668" s="3" t="s">
        <v>1148</v>
      </c>
      <c r="D5668" s="3" t="s">
        <v>1151</v>
      </c>
      <c r="E5668" s="3" t="s">
        <v>1599</v>
      </c>
      <c r="F5668" s="3">
        <v>2521739.13</v>
      </c>
      <c r="G5668" s="3">
        <v>46625790.909999996</v>
      </c>
    </row>
    <row r="5669" spans="1:7" x14ac:dyDescent="0.2">
      <c r="A5669" s="3" t="s">
        <v>1037</v>
      </c>
      <c r="B5669" s="4">
        <v>45351</v>
      </c>
      <c r="C5669" s="3" t="s">
        <v>1148</v>
      </c>
      <c r="D5669" s="3" t="s">
        <v>1190</v>
      </c>
      <c r="E5669" s="3" t="s">
        <v>1191</v>
      </c>
      <c r="F5669" s="3">
        <v>0</v>
      </c>
      <c r="G5669" s="3">
        <v>3850818.04</v>
      </c>
    </row>
    <row r="5670" spans="1:7" x14ac:dyDescent="0.2">
      <c r="A5670" s="3" t="s">
        <v>1042</v>
      </c>
      <c r="B5670" s="4">
        <v>45351</v>
      </c>
      <c r="C5670" s="3" t="s">
        <v>1148</v>
      </c>
      <c r="D5670" s="3" t="s">
        <v>1190</v>
      </c>
      <c r="E5670" s="3" t="s">
        <v>1632</v>
      </c>
      <c r="F5670" s="3">
        <v>0</v>
      </c>
      <c r="G5670" s="3">
        <v>1826086.96</v>
      </c>
    </row>
    <row r="5671" spans="1:7" x14ac:dyDescent="0.2">
      <c r="A5671" s="3" t="s">
        <v>1037</v>
      </c>
      <c r="B5671" s="4">
        <v>45351</v>
      </c>
      <c r="C5671" s="3" t="s">
        <v>1148</v>
      </c>
      <c r="D5671" s="3" t="s">
        <v>1203</v>
      </c>
      <c r="E5671" s="3" t="s">
        <v>1204</v>
      </c>
      <c r="F5671" s="3">
        <v>0</v>
      </c>
      <c r="G5671" s="3">
        <v>782608.07</v>
      </c>
    </row>
    <row r="5672" spans="1:7" x14ac:dyDescent="0.2">
      <c r="A5672" s="3" t="s">
        <v>1042</v>
      </c>
      <c r="B5672" s="4">
        <v>45351</v>
      </c>
      <c r="C5672" s="3" t="s">
        <v>1148</v>
      </c>
      <c r="D5672" s="3" t="s">
        <v>1203</v>
      </c>
      <c r="E5672" s="3" t="s">
        <v>1683</v>
      </c>
      <c r="F5672" s="3">
        <v>0</v>
      </c>
      <c r="G5672" s="3">
        <v>217391.3</v>
      </c>
    </row>
    <row r="5673" spans="1:7" x14ac:dyDescent="0.2">
      <c r="A5673" s="3" t="s">
        <v>1037</v>
      </c>
      <c r="B5673" s="4">
        <v>45351</v>
      </c>
      <c r="C5673" s="3" t="s">
        <v>1148</v>
      </c>
      <c r="D5673" s="3" t="s">
        <v>1174</v>
      </c>
      <c r="E5673" s="3" t="s">
        <v>1175</v>
      </c>
      <c r="F5673" s="3">
        <v>0</v>
      </c>
      <c r="G5673" s="3">
        <v>166550</v>
      </c>
    </row>
    <row r="5674" spans="1:7" x14ac:dyDescent="0.2">
      <c r="A5674" s="3" t="s">
        <v>1042</v>
      </c>
      <c r="B5674" s="4">
        <v>45351</v>
      </c>
      <c r="C5674" s="3" t="s">
        <v>1148</v>
      </c>
      <c r="D5674" s="3" t="s">
        <v>1174</v>
      </c>
      <c r="E5674" s="3" t="s">
        <v>1665</v>
      </c>
      <c r="F5674" s="3">
        <v>0</v>
      </c>
      <c r="G5674" s="3">
        <v>2834.7</v>
      </c>
    </row>
    <row r="5675" spans="1:7" x14ac:dyDescent="0.2">
      <c r="A5675" s="3" t="s">
        <v>1037</v>
      </c>
      <c r="B5675" s="4">
        <v>45351</v>
      </c>
      <c r="C5675" s="3" t="s">
        <v>1148</v>
      </c>
      <c r="D5675" s="3" t="s">
        <v>1176</v>
      </c>
      <c r="E5675" s="3" t="s">
        <v>1177</v>
      </c>
      <c r="F5675" s="3">
        <v>0</v>
      </c>
      <c r="G5675" s="3">
        <v>45000</v>
      </c>
    </row>
    <row r="5676" spans="1:7" x14ac:dyDescent="0.2">
      <c r="A5676" s="3" t="s">
        <v>1037</v>
      </c>
      <c r="B5676" s="4">
        <v>45351</v>
      </c>
      <c r="C5676" s="3" t="s">
        <v>1148</v>
      </c>
      <c r="D5676" s="3" t="s">
        <v>1227</v>
      </c>
      <c r="E5676" s="3" t="s">
        <v>1228</v>
      </c>
      <c r="F5676" s="3">
        <v>6000</v>
      </c>
      <c r="G5676" s="3">
        <v>203000</v>
      </c>
    </row>
    <row r="5677" spans="1:7" x14ac:dyDescent="0.2">
      <c r="A5677" s="3" t="s">
        <v>1042</v>
      </c>
      <c r="B5677" s="4">
        <v>45351</v>
      </c>
      <c r="C5677" s="3" t="s">
        <v>1148</v>
      </c>
      <c r="D5677" s="3" t="s">
        <v>1642</v>
      </c>
      <c r="E5677" s="3" t="s">
        <v>1643</v>
      </c>
      <c r="F5677" s="3">
        <v>0</v>
      </c>
      <c r="G5677" s="3">
        <v>666877.14</v>
      </c>
    </row>
    <row r="5678" spans="1:7" x14ac:dyDescent="0.2">
      <c r="A5678" s="3" t="s">
        <v>1042</v>
      </c>
      <c r="B5678" s="4">
        <v>45351</v>
      </c>
      <c r="C5678" s="3" t="s">
        <v>1148</v>
      </c>
      <c r="D5678" s="3" t="s">
        <v>1546</v>
      </c>
      <c r="E5678" s="3" t="s">
        <v>1547</v>
      </c>
      <c r="F5678" s="3">
        <v>0</v>
      </c>
      <c r="G5678" s="3">
        <v>66190.11</v>
      </c>
    </row>
    <row r="5679" spans="1:7" x14ac:dyDescent="0.2">
      <c r="A5679" s="3" t="s">
        <v>1037</v>
      </c>
      <c r="B5679" s="4">
        <v>45351</v>
      </c>
      <c r="C5679" s="3" t="s">
        <v>1148</v>
      </c>
      <c r="D5679" s="3" t="s">
        <v>1233</v>
      </c>
      <c r="E5679" s="3" t="s">
        <v>1234</v>
      </c>
      <c r="F5679" s="3">
        <v>0</v>
      </c>
      <c r="G5679" s="3">
        <v>3252759.95</v>
      </c>
    </row>
    <row r="5680" spans="1:7" x14ac:dyDescent="0.2">
      <c r="A5680" s="3" t="s">
        <v>1042</v>
      </c>
      <c r="B5680" s="4">
        <v>45351</v>
      </c>
      <c r="C5680" s="3" t="s">
        <v>1148</v>
      </c>
      <c r="D5680" s="3" t="s">
        <v>1233</v>
      </c>
      <c r="E5680" s="3" t="s">
        <v>1486</v>
      </c>
      <c r="F5680" s="3">
        <v>0</v>
      </c>
      <c r="G5680" s="3">
        <v>1673231.19</v>
      </c>
    </row>
    <row r="5681" spans="1:7" x14ac:dyDescent="0.2">
      <c r="A5681" s="3" t="s">
        <v>1037</v>
      </c>
      <c r="B5681" s="4">
        <v>45351</v>
      </c>
      <c r="C5681" s="3" t="s">
        <v>1148</v>
      </c>
      <c r="D5681" s="3" t="s">
        <v>1391</v>
      </c>
      <c r="E5681" s="3" t="s">
        <v>1392</v>
      </c>
      <c r="F5681" s="3">
        <v>0</v>
      </c>
      <c r="G5681" s="3">
        <v>622274.51</v>
      </c>
    </row>
    <row r="5682" spans="1:7" x14ac:dyDescent="0.2">
      <c r="A5682" s="3" t="s">
        <v>1042</v>
      </c>
      <c r="B5682" s="4">
        <v>45351</v>
      </c>
      <c r="C5682" s="3" t="s">
        <v>1148</v>
      </c>
      <c r="D5682" s="3" t="s">
        <v>1487</v>
      </c>
      <c r="E5682" s="3" t="s">
        <v>1519</v>
      </c>
      <c r="F5682" s="3">
        <v>0</v>
      </c>
      <c r="G5682" s="3">
        <v>76530</v>
      </c>
    </row>
    <row r="5683" spans="1:7" x14ac:dyDescent="0.2">
      <c r="A5683" s="3" t="s">
        <v>1037</v>
      </c>
      <c r="B5683" s="4">
        <v>45351</v>
      </c>
      <c r="C5683" s="3" t="s">
        <v>1148</v>
      </c>
      <c r="D5683" s="3" t="s">
        <v>1487</v>
      </c>
      <c r="E5683" s="3" t="s">
        <v>1488</v>
      </c>
      <c r="F5683" s="3">
        <v>0</v>
      </c>
      <c r="G5683" s="3">
        <v>985049.68</v>
      </c>
    </row>
    <row r="5684" spans="1:7" x14ac:dyDescent="0.2">
      <c r="A5684" s="3" t="s">
        <v>1042</v>
      </c>
      <c r="B5684" s="4">
        <v>45351</v>
      </c>
      <c r="C5684" s="3" t="s">
        <v>1148</v>
      </c>
      <c r="D5684" s="3" t="s">
        <v>1489</v>
      </c>
      <c r="E5684" s="3" t="s">
        <v>1490</v>
      </c>
      <c r="F5684" s="3">
        <v>1400</v>
      </c>
      <c r="G5684" s="3">
        <v>30000</v>
      </c>
    </row>
    <row r="5685" spans="1:7" x14ac:dyDescent="0.2">
      <c r="A5685" s="3" t="s">
        <v>1042</v>
      </c>
      <c r="B5685" s="4">
        <v>45351</v>
      </c>
      <c r="C5685" s="3" t="s">
        <v>1148</v>
      </c>
      <c r="D5685" s="3" t="s">
        <v>1502</v>
      </c>
      <c r="E5685" s="3" t="s">
        <v>1503</v>
      </c>
      <c r="F5685" s="3">
        <v>334782.61</v>
      </c>
      <c r="G5685" s="3">
        <v>2693478.26</v>
      </c>
    </row>
    <row r="5686" spans="1:7" x14ac:dyDescent="0.2">
      <c r="A5686" s="3" t="s">
        <v>1042</v>
      </c>
      <c r="B5686" s="4">
        <v>45351</v>
      </c>
      <c r="C5686" s="3" t="s">
        <v>1148</v>
      </c>
      <c r="D5686" s="3" t="s">
        <v>1578</v>
      </c>
      <c r="E5686" s="3" t="s">
        <v>1579</v>
      </c>
      <c r="F5686" s="3">
        <v>0</v>
      </c>
      <c r="G5686" s="3">
        <v>1540502.11</v>
      </c>
    </row>
    <row r="5687" spans="1:7" x14ac:dyDescent="0.2">
      <c r="A5687" s="3" t="s">
        <v>1042</v>
      </c>
      <c r="B5687" s="4">
        <v>45351</v>
      </c>
      <c r="C5687" s="3" t="s">
        <v>1148</v>
      </c>
      <c r="D5687" s="3" t="s">
        <v>1621</v>
      </c>
      <c r="E5687" s="3" t="s">
        <v>1622</v>
      </c>
      <c r="F5687" s="3">
        <v>0</v>
      </c>
      <c r="G5687" s="3">
        <v>16307183.050000001</v>
      </c>
    </row>
    <row r="5688" spans="1:7" x14ac:dyDescent="0.2">
      <c r="A5688" s="3" t="s">
        <v>1037</v>
      </c>
      <c r="B5688" s="4">
        <v>45351</v>
      </c>
      <c r="C5688" s="3" t="s">
        <v>1148</v>
      </c>
      <c r="D5688" s="3" t="s">
        <v>1504</v>
      </c>
      <c r="E5688" s="3" t="s">
        <v>1505</v>
      </c>
      <c r="F5688" s="3">
        <v>0</v>
      </c>
      <c r="G5688" s="3">
        <v>2148883.15</v>
      </c>
    </row>
    <row r="5689" spans="1:7" x14ac:dyDescent="0.2">
      <c r="A5689" s="3" t="s">
        <v>1037</v>
      </c>
      <c r="B5689" s="4">
        <v>45351</v>
      </c>
      <c r="C5689" s="3" t="s">
        <v>1148</v>
      </c>
      <c r="D5689" s="3" t="s">
        <v>1633</v>
      </c>
      <c r="E5689" s="3" t="s">
        <v>1634</v>
      </c>
      <c r="F5689" s="3">
        <v>0</v>
      </c>
      <c r="G5689" s="3">
        <v>1068455</v>
      </c>
    </row>
    <row r="5690" spans="1:7" x14ac:dyDescent="0.2">
      <c r="A5690" s="3" t="s">
        <v>1042</v>
      </c>
      <c r="B5690" s="4">
        <v>45351</v>
      </c>
      <c r="C5690" s="3" t="s">
        <v>1148</v>
      </c>
      <c r="D5690" s="3" t="s">
        <v>1633</v>
      </c>
      <c r="E5690" s="3" t="s">
        <v>1684</v>
      </c>
      <c r="F5690" s="3">
        <v>0</v>
      </c>
      <c r="G5690" s="3">
        <v>2188325.96</v>
      </c>
    </row>
    <row r="5691" spans="1:7" x14ac:dyDescent="0.2">
      <c r="A5691" s="3" t="s">
        <v>1037</v>
      </c>
      <c r="B5691" s="4">
        <v>45351</v>
      </c>
      <c r="C5691" s="3" t="s">
        <v>1148</v>
      </c>
      <c r="D5691" s="3" t="s">
        <v>1623</v>
      </c>
      <c r="E5691" s="3" t="s">
        <v>1624</v>
      </c>
      <c r="F5691" s="3">
        <v>0</v>
      </c>
      <c r="G5691" s="3">
        <v>-24427668.440000001</v>
      </c>
    </row>
    <row r="5692" spans="1:7" x14ac:dyDescent="0.2">
      <c r="A5692" s="3" t="s">
        <v>1040</v>
      </c>
      <c r="B5692" s="4">
        <v>45351</v>
      </c>
      <c r="C5692" s="3" t="s">
        <v>1148</v>
      </c>
      <c r="D5692" s="3" t="s">
        <v>1393</v>
      </c>
      <c r="E5692" s="3" t="s">
        <v>1394</v>
      </c>
      <c r="F5692" s="3">
        <v>0</v>
      </c>
      <c r="G5692" s="3">
        <v>29600</v>
      </c>
    </row>
    <row r="5693" spans="1:7" x14ac:dyDescent="0.2">
      <c r="A5693" s="3" t="s">
        <v>1040</v>
      </c>
      <c r="B5693" s="4">
        <v>45351</v>
      </c>
      <c r="C5693" s="3" t="s">
        <v>1148</v>
      </c>
      <c r="D5693" s="3" t="s">
        <v>1395</v>
      </c>
      <c r="E5693" s="3" t="s">
        <v>1396</v>
      </c>
      <c r="F5693" s="3">
        <v>-1500000</v>
      </c>
      <c r="G5693" s="3">
        <v>3924127.74</v>
      </c>
    </row>
    <row r="5694" spans="1:7" x14ac:dyDescent="0.2">
      <c r="A5694" s="3" t="s">
        <v>1037</v>
      </c>
      <c r="B5694" s="4">
        <v>45351</v>
      </c>
      <c r="C5694" s="3" t="s">
        <v>1148</v>
      </c>
      <c r="D5694" s="3" t="s">
        <v>1395</v>
      </c>
      <c r="E5694" s="3" t="s">
        <v>1396</v>
      </c>
      <c r="F5694" s="3">
        <v>-967.88</v>
      </c>
      <c r="G5694" s="3">
        <v>370057.81</v>
      </c>
    </row>
    <row r="5695" spans="1:7" x14ac:dyDescent="0.2">
      <c r="A5695" s="3" t="s">
        <v>1042</v>
      </c>
      <c r="B5695" s="4">
        <v>45351</v>
      </c>
      <c r="C5695" s="3" t="s">
        <v>1148</v>
      </c>
      <c r="D5695" s="3" t="s">
        <v>1395</v>
      </c>
      <c r="E5695" s="3" t="s">
        <v>1396</v>
      </c>
      <c r="F5695" s="3">
        <v>387.11</v>
      </c>
      <c r="G5695" s="3">
        <v>696.85</v>
      </c>
    </row>
    <row r="5696" spans="1:7" x14ac:dyDescent="0.2">
      <c r="A5696" s="3" t="s">
        <v>1040</v>
      </c>
      <c r="B5696" s="4">
        <v>45351</v>
      </c>
      <c r="C5696" s="3" t="s">
        <v>1148</v>
      </c>
      <c r="D5696" s="3" t="s">
        <v>1710</v>
      </c>
      <c r="E5696" s="3" t="s">
        <v>1711</v>
      </c>
      <c r="F5696" s="3">
        <v>0</v>
      </c>
      <c r="G5696" s="3">
        <v>-3510.34</v>
      </c>
    </row>
    <row r="5697" spans="1:7" x14ac:dyDescent="0.2">
      <c r="A5697" s="3" t="s">
        <v>1037</v>
      </c>
      <c r="B5697" s="4">
        <v>45351</v>
      </c>
      <c r="C5697" s="3" t="s">
        <v>1148</v>
      </c>
      <c r="D5697" s="3" t="s">
        <v>1155</v>
      </c>
      <c r="E5697" s="3" t="s">
        <v>1156</v>
      </c>
      <c r="F5697" s="3">
        <v>-3050995.26</v>
      </c>
      <c r="G5697" s="3">
        <v>142073.73000000001</v>
      </c>
    </row>
    <row r="5698" spans="1:7" x14ac:dyDescent="0.2">
      <c r="A5698" s="3" t="s">
        <v>1040</v>
      </c>
      <c r="B5698" s="4">
        <v>45351</v>
      </c>
      <c r="C5698" s="3" t="s">
        <v>1148</v>
      </c>
      <c r="D5698" s="3" t="s">
        <v>1155</v>
      </c>
      <c r="E5698" s="3" t="s">
        <v>1401</v>
      </c>
      <c r="F5698" s="3">
        <v>-72027.11</v>
      </c>
      <c r="G5698" s="3">
        <v>295875.36</v>
      </c>
    </row>
    <row r="5699" spans="1:7" x14ac:dyDescent="0.2">
      <c r="A5699" s="3" t="s">
        <v>1040</v>
      </c>
      <c r="B5699" s="4">
        <v>45351</v>
      </c>
      <c r="C5699" s="3" t="s">
        <v>1148</v>
      </c>
      <c r="D5699" s="3" t="s">
        <v>1157</v>
      </c>
      <c r="E5699" s="3" t="s">
        <v>1402</v>
      </c>
      <c r="F5699" s="3">
        <v>0</v>
      </c>
      <c r="G5699" s="3">
        <v>-1188</v>
      </c>
    </row>
    <row r="5700" spans="1:7" x14ac:dyDescent="0.2">
      <c r="A5700" s="3" t="s">
        <v>1040</v>
      </c>
      <c r="B5700" s="4">
        <v>45351</v>
      </c>
      <c r="C5700" s="3" t="s">
        <v>1148</v>
      </c>
      <c r="D5700" s="3" t="s">
        <v>1403</v>
      </c>
      <c r="E5700" s="3" t="s">
        <v>1404</v>
      </c>
      <c r="F5700" s="3">
        <v>0</v>
      </c>
      <c r="G5700" s="3">
        <v>571.54999999999995</v>
      </c>
    </row>
    <row r="5701" spans="1:7" x14ac:dyDescent="0.2">
      <c r="A5701" s="3" t="s">
        <v>1037</v>
      </c>
      <c r="B5701" s="4">
        <v>45351</v>
      </c>
      <c r="C5701" s="3" t="s">
        <v>1148</v>
      </c>
      <c r="D5701" s="3" t="s">
        <v>1403</v>
      </c>
      <c r="E5701" s="3" t="s">
        <v>1402</v>
      </c>
      <c r="F5701" s="3">
        <v>0</v>
      </c>
      <c r="G5701" s="3">
        <v>8620</v>
      </c>
    </row>
    <row r="5702" spans="1:7" x14ac:dyDescent="0.2">
      <c r="A5702" s="3" t="s">
        <v>1037</v>
      </c>
      <c r="B5702" s="4">
        <v>45351</v>
      </c>
      <c r="C5702" s="3" t="s">
        <v>1148</v>
      </c>
      <c r="D5702" s="3" t="s">
        <v>1211</v>
      </c>
      <c r="E5702" s="3" t="s">
        <v>1212</v>
      </c>
      <c r="F5702" s="3">
        <v>17.22</v>
      </c>
      <c r="G5702" s="3">
        <v>889.13</v>
      </c>
    </row>
    <row r="5703" spans="1:7" x14ac:dyDescent="0.2">
      <c r="A5703" s="3" t="s">
        <v>1037</v>
      </c>
      <c r="B5703" s="4">
        <v>45351</v>
      </c>
      <c r="C5703" s="3" t="s">
        <v>1148</v>
      </c>
      <c r="D5703" s="3" t="s">
        <v>1213</v>
      </c>
      <c r="E5703" s="3" t="s">
        <v>1214</v>
      </c>
      <c r="F5703" s="3">
        <v>324114.3</v>
      </c>
      <c r="G5703" s="3">
        <v>12938990.67</v>
      </c>
    </row>
    <row r="5704" spans="1:7" x14ac:dyDescent="0.2">
      <c r="A5704" s="3" t="s">
        <v>1037</v>
      </c>
      <c r="B5704" s="4">
        <v>45351</v>
      </c>
      <c r="C5704" s="3" t="s">
        <v>1148</v>
      </c>
      <c r="D5704" s="3" t="s">
        <v>1695</v>
      </c>
      <c r="E5704" s="3" t="s">
        <v>1696</v>
      </c>
      <c r="F5704" s="3">
        <v>0</v>
      </c>
      <c r="G5704" s="3">
        <v>150500</v>
      </c>
    </row>
    <row r="5705" spans="1:7" x14ac:dyDescent="0.2">
      <c r="A5705" s="3" t="s">
        <v>1040</v>
      </c>
      <c r="B5705" s="4">
        <v>45351</v>
      </c>
      <c r="C5705" s="3" t="s">
        <v>1143</v>
      </c>
      <c r="D5705" s="3" t="s">
        <v>1405</v>
      </c>
      <c r="E5705" s="3" t="s">
        <v>1406</v>
      </c>
      <c r="F5705" s="3">
        <v>-12.49</v>
      </c>
      <c r="G5705" s="3">
        <v>-13.04</v>
      </c>
    </row>
    <row r="5706" spans="1:7" x14ac:dyDescent="0.2">
      <c r="A5706" s="3" t="s">
        <v>1037</v>
      </c>
      <c r="B5706" s="4">
        <v>45351</v>
      </c>
      <c r="C5706" s="3" t="s">
        <v>1143</v>
      </c>
      <c r="D5706" s="3" t="s">
        <v>1405</v>
      </c>
      <c r="E5706" s="3" t="s">
        <v>1406</v>
      </c>
      <c r="F5706" s="3">
        <v>0</v>
      </c>
      <c r="G5706" s="3">
        <v>0.04</v>
      </c>
    </row>
    <row r="5707" spans="1:7" x14ac:dyDescent="0.2">
      <c r="A5707" s="3" t="s">
        <v>1042</v>
      </c>
      <c r="B5707" s="4">
        <v>45351</v>
      </c>
      <c r="C5707" s="3" t="s">
        <v>1143</v>
      </c>
      <c r="D5707" s="3" t="s">
        <v>1405</v>
      </c>
      <c r="E5707" s="3" t="s">
        <v>1406</v>
      </c>
      <c r="F5707" s="3">
        <v>0</v>
      </c>
      <c r="G5707" s="3">
        <v>-0.03</v>
      </c>
    </row>
    <row r="5708" spans="1:7" x14ac:dyDescent="0.2">
      <c r="A5708" s="3" t="s">
        <v>1040</v>
      </c>
      <c r="B5708" s="4">
        <v>45351</v>
      </c>
      <c r="C5708" s="3" t="s">
        <v>1143</v>
      </c>
      <c r="D5708" s="3" t="s">
        <v>1159</v>
      </c>
      <c r="E5708" s="3" t="s">
        <v>1160</v>
      </c>
      <c r="F5708" s="3">
        <v>-315512.49</v>
      </c>
      <c r="G5708" s="3">
        <v>-1326220.43</v>
      </c>
    </row>
    <row r="5709" spans="1:7" x14ac:dyDescent="0.2">
      <c r="A5709" s="3" t="s">
        <v>1037</v>
      </c>
      <c r="B5709" s="4">
        <v>45351</v>
      </c>
      <c r="C5709" s="3" t="s">
        <v>1143</v>
      </c>
      <c r="D5709" s="3" t="s">
        <v>1159</v>
      </c>
      <c r="E5709" s="3" t="s">
        <v>1160</v>
      </c>
      <c r="F5709" s="3">
        <v>6703120.4699999997</v>
      </c>
      <c r="G5709" s="3">
        <v>-161666823.52000001</v>
      </c>
    </row>
    <row r="5710" spans="1:7" x14ac:dyDescent="0.2">
      <c r="A5710" s="3" t="s">
        <v>1042</v>
      </c>
      <c r="B5710" s="4">
        <v>45351</v>
      </c>
      <c r="C5710" s="3" t="s">
        <v>1143</v>
      </c>
      <c r="D5710" s="3" t="s">
        <v>1159</v>
      </c>
      <c r="E5710" s="3" t="s">
        <v>1160</v>
      </c>
      <c r="F5710" s="3">
        <v>-2668917.38</v>
      </c>
      <c r="G5710" s="3">
        <v>-4416501.53</v>
      </c>
    </row>
    <row r="5711" spans="1:7" x14ac:dyDescent="0.2">
      <c r="A5711" s="3" t="s">
        <v>1040</v>
      </c>
      <c r="B5711" s="4">
        <v>45351</v>
      </c>
      <c r="C5711" s="3" t="s">
        <v>1143</v>
      </c>
      <c r="D5711" s="3" t="s">
        <v>1456</v>
      </c>
      <c r="E5711" s="3" t="s">
        <v>1457</v>
      </c>
      <c r="F5711" s="3">
        <v>0</v>
      </c>
      <c r="G5711" s="3">
        <v>1309</v>
      </c>
    </row>
    <row r="5712" spans="1:7" x14ac:dyDescent="0.2">
      <c r="A5712" s="3" t="s">
        <v>1040</v>
      </c>
      <c r="B5712" s="4">
        <v>45351</v>
      </c>
      <c r="C5712" s="3" t="s">
        <v>1143</v>
      </c>
      <c r="D5712" s="3" t="s">
        <v>1409</v>
      </c>
      <c r="E5712" s="3" t="s">
        <v>1410</v>
      </c>
      <c r="F5712" s="3">
        <v>888.38</v>
      </c>
      <c r="G5712" s="3">
        <v>-106119.66</v>
      </c>
    </row>
    <row r="5713" spans="1:7" x14ac:dyDescent="0.2">
      <c r="A5713" s="3" t="s">
        <v>1040</v>
      </c>
      <c r="B5713" s="4">
        <v>45351</v>
      </c>
      <c r="C5713" s="3" t="s">
        <v>1143</v>
      </c>
      <c r="D5713" s="3" t="s">
        <v>1432</v>
      </c>
      <c r="E5713" s="3" t="s">
        <v>1433</v>
      </c>
      <c r="F5713" s="3">
        <v>0</v>
      </c>
      <c r="G5713" s="3">
        <v>-49413.95</v>
      </c>
    </row>
    <row r="5714" spans="1:7" x14ac:dyDescent="0.2">
      <c r="A5714" s="3" t="s">
        <v>1040</v>
      </c>
      <c r="B5714" s="4">
        <v>45351</v>
      </c>
      <c r="C5714" s="3" t="s">
        <v>1143</v>
      </c>
      <c r="D5714" s="3" t="s">
        <v>1697</v>
      </c>
      <c r="E5714" s="3" t="s">
        <v>1698</v>
      </c>
      <c r="F5714" s="3">
        <v>0</v>
      </c>
      <c r="G5714" s="3">
        <v>130000</v>
      </c>
    </row>
    <row r="5715" spans="1:7" x14ac:dyDescent="0.2">
      <c r="A5715" s="3" t="s">
        <v>1040</v>
      </c>
      <c r="B5715" s="4">
        <v>45351</v>
      </c>
      <c r="C5715" s="3" t="s">
        <v>1143</v>
      </c>
      <c r="D5715" s="3" t="s">
        <v>1161</v>
      </c>
      <c r="E5715" s="3" t="s">
        <v>1411</v>
      </c>
      <c r="F5715" s="3">
        <v>194420.19</v>
      </c>
      <c r="G5715" s="3">
        <v>-52457.87</v>
      </c>
    </row>
    <row r="5716" spans="1:7" x14ac:dyDescent="0.2">
      <c r="A5716" s="3" t="s">
        <v>1037</v>
      </c>
      <c r="B5716" s="4">
        <v>45351</v>
      </c>
      <c r="C5716" s="3" t="s">
        <v>1143</v>
      </c>
      <c r="D5716" s="3" t="s">
        <v>1161</v>
      </c>
      <c r="E5716" s="3" t="s">
        <v>1162</v>
      </c>
      <c r="F5716" s="3">
        <v>24662.67</v>
      </c>
      <c r="G5716" s="3">
        <v>-3346962.45</v>
      </c>
    </row>
    <row r="5717" spans="1:7" x14ac:dyDescent="0.2">
      <c r="A5717" s="3" t="s">
        <v>1042</v>
      </c>
      <c r="B5717" s="4">
        <v>45351</v>
      </c>
      <c r="C5717" s="3" t="s">
        <v>1143</v>
      </c>
      <c r="D5717" s="3" t="s">
        <v>1161</v>
      </c>
      <c r="E5717" s="3" t="s">
        <v>1162</v>
      </c>
      <c r="F5717" s="3">
        <v>-1121585.05</v>
      </c>
      <c r="G5717" s="3">
        <v>5266714.79</v>
      </c>
    </row>
    <row r="5718" spans="1:7" x14ac:dyDescent="0.2">
      <c r="A5718" s="3" t="s">
        <v>1040</v>
      </c>
      <c r="B5718" s="4">
        <v>45351</v>
      </c>
      <c r="C5718" s="3" t="s">
        <v>1143</v>
      </c>
      <c r="D5718" s="3" t="s">
        <v>1699</v>
      </c>
      <c r="E5718" s="3" t="s">
        <v>1700</v>
      </c>
      <c r="F5718" s="3">
        <v>0</v>
      </c>
      <c r="G5718" s="3">
        <v>-1869.8</v>
      </c>
    </row>
    <row r="5719" spans="1:7" x14ac:dyDescent="0.2">
      <c r="A5719" s="3" t="s">
        <v>1037</v>
      </c>
      <c r="B5719" s="4">
        <v>45351</v>
      </c>
      <c r="C5719" s="3" t="s">
        <v>1143</v>
      </c>
      <c r="D5719" s="3" t="s">
        <v>1625</v>
      </c>
      <c r="E5719" s="3" t="s">
        <v>1626</v>
      </c>
      <c r="F5719" s="3">
        <v>0</v>
      </c>
      <c r="G5719" s="3">
        <v>59039.93</v>
      </c>
    </row>
    <row r="5720" spans="1:7" x14ac:dyDescent="0.2">
      <c r="A5720" s="3" t="s">
        <v>1042</v>
      </c>
      <c r="B5720" s="4">
        <v>45351</v>
      </c>
      <c r="C5720" s="3" t="s">
        <v>1143</v>
      </c>
      <c r="D5720" s="3" t="s">
        <v>1685</v>
      </c>
      <c r="E5720" s="3" t="s">
        <v>1686</v>
      </c>
      <c r="F5720" s="3">
        <v>0</v>
      </c>
      <c r="G5720" s="3">
        <v>-0.4</v>
      </c>
    </row>
    <row r="5721" spans="1:7" x14ac:dyDescent="0.2">
      <c r="A5721" s="3" t="s">
        <v>1040</v>
      </c>
      <c r="B5721" s="4">
        <v>45351</v>
      </c>
      <c r="C5721" s="3" t="s">
        <v>1143</v>
      </c>
      <c r="D5721" s="3" t="s">
        <v>1412</v>
      </c>
      <c r="E5721" s="3" t="s">
        <v>1413</v>
      </c>
      <c r="F5721" s="3">
        <v>391929.81</v>
      </c>
      <c r="G5721" s="3">
        <v>393799.61</v>
      </c>
    </row>
    <row r="5722" spans="1:7" x14ac:dyDescent="0.2">
      <c r="A5722" s="3" t="s">
        <v>1040</v>
      </c>
      <c r="B5722" s="4">
        <v>45351</v>
      </c>
      <c r="C5722" s="3" t="s">
        <v>1148</v>
      </c>
      <c r="D5722" s="3" t="s">
        <v>1726</v>
      </c>
      <c r="E5722" s="3" t="s">
        <v>1711</v>
      </c>
      <c r="F5722" s="3">
        <v>3510.34</v>
      </c>
      <c r="G5722" s="3">
        <v>0</v>
      </c>
    </row>
    <row r="5723" spans="1:7" x14ac:dyDescent="0.2">
      <c r="A5723" s="3" t="s">
        <v>1040</v>
      </c>
      <c r="B5723" s="4">
        <v>45351</v>
      </c>
      <c r="C5723" s="3" t="s">
        <v>1143</v>
      </c>
      <c r="D5723" s="3" t="s">
        <v>1414</v>
      </c>
      <c r="E5723" s="3" t="s">
        <v>1415</v>
      </c>
      <c r="F5723" s="3">
        <v>0</v>
      </c>
      <c r="G5723" s="3">
        <v>-254.99</v>
      </c>
    </row>
    <row r="5724" spans="1:7" x14ac:dyDescent="0.2">
      <c r="A5724" s="3" t="s">
        <v>1735</v>
      </c>
      <c r="B5724" s="4">
        <v>44561</v>
      </c>
      <c r="C5724" s="3" t="s">
        <v>1148</v>
      </c>
      <c r="D5724" s="3" t="s">
        <v>1155</v>
      </c>
      <c r="E5724" s="3" t="s">
        <v>1736</v>
      </c>
      <c r="F5724" s="3">
        <v>100228.16</v>
      </c>
      <c r="G5724" s="3">
        <v>112865.05</v>
      </c>
    </row>
    <row r="5725" spans="1:7" x14ac:dyDescent="0.2">
      <c r="A5725" s="3" t="s">
        <v>1737</v>
      </c>
      <c r="B5725" s="4">
        <v>44561</v>
      </c>
      <c r="C5725" s="3" t="s">
        <v>1148</v>
      </c>
      <c r="D5725" s="3" t="s">
        <v>1155</v>
      </c>
      <c r="E5725" s="3" t="s">
        <v>1738</v>
      </c>
      <c r="F5725" s="3">
        <v>21535.56</v>
      </c>
      <c r="G5725" s="3">
        <v>34051.47</v>
      </c>
    </row>
    <row r="5726" spans="1:7" x14ac:dyDescent="0.2">
      <c r="A5726" s="3" t="s">
        <v>1739</v>
      </c>
      <c r="B5726" s="4">
        <v>44561</v>
      </c>
      <c r="C5726" s="3" t="s">
        <v>1148</v>
      </c>
      <c r="D5726" s="3" t="s">
        <v>1155</v>
      </c>
      <c r="E5726" s="3" t="s">
        <v>1740</v>
      </c>
      <c r="F5726" s="3">
        <v>22.63</v>
      </c>
      <c r="G5726" s="3">
        <v>152828.91</v>
      </c>
    </row>
    <row r="5727" spans="1:7" x14ac:dyDescent="0.2">
      <c r="A5727" s="3" t="s">
        <v>1741</v>
      </c>
      <c r="B5727" s="4">
        <v>44561</v>
      </c>
      <c r="C5727" s="3" t="s">
        <v>1148</v>
      </c>
      <c r="D5727" s="3" t="s">
        <v>1155</v>
      </c>
      <c r="E5727" s="3" t="s">
        <v>1742</v>
      </c>
      <c r="F5727" s="3">
        <v>43487.34</v>
      </c>
      <c r="G5727" s="3">
        <v>61453.25</v>
      </c>
    </row>
    <row r="5728" spans="1:7" x14ac:dyDescent="0.2">
      <c r="A5728" s="3" t="s">
        <v>1743</v>
      </c>
      <c r="B5728" s="4">
        <v>44561</v>
      </c>
      <c r="C5728" s="3" t="s">
        <v>1148</v>
      </c>
      <c r="D5728" s="3" t="s">
        <v>1155</v>
      </c>
      <c r="E5728" s="3" t="s">
        <v>1744</v>
      </c>
      <c r="F5728" s="3">
        <v>6164.74</v>
      </c>
      <c r="G5728" s="3">
        <v>36778.65</v>
      </c>
    </row>
    <row r="5729" spans="1:7" x14ac:dyDescent="0.2">
      <c r="A5729" s="3" t="s">
        <v>1062</v>
      </c>
      <c r="B5729" s="4">
        <v>44561</v>
      </c>
      <c r="C5729" s="3" t="s">
        <v>1148</v>
      </c>
      <c r="D5729" s="3" t="s">
        <v>1155</v>
      </c>
      <c r="E5729" s="3" t="s">
        <v>1745</v>
      </c>
      <c r="F5729" s="3">
        <v>1686.66</v>
      </c>
      <c r="G5729" s="3">
        <v>3743.29</v>
      </c>
    </row>
    <row r="5730" spans="1:7" x14ac:dyDescent="0.2">
      <c r="A5730" s="3" t="s">
        <v>1746</v>
      </c>
      <c r="B5730" s="4">
        <v>44561</v>
      </c>
      <c r="C5730" s="3" t="s">
        <v>1148</v>
      </c>
      <c r="D5730" s="3" t="s">
        <v>1155</v>
      </c>
      <c r="E5730" s="3" t="s">
        <v>1747</v>
      </c>
      <c r="F5730" s="3">
        <v>63110.09</v>
      </c>
      <c r="G5730" s="3">
        <v>64999.74</v>
      </c>
    </row>
    <row r="5731" spans="1:7" x14ac:dyDescent="0.2">
      <c r="A5731" s="3" t="s">
        <v>1735</v>
      </c>
      <c r="B5731" s="4">
        <v>44561</v>
      </c>
      <c r="C5731" s="3" t="s">
        <v>1148</v>
      </c>
      <c r="D5731" s="3" t="s">
        <v>1748</v>
      </c>
      <c r="E5731" s="3" t="s">
        <v>1749</v>
      </c>
      <c r="F5731" s="3">
        <v>650.86</v>
      </c>
      <c r="G5731" s="3">
        <v>727.46</v>
      </c>
    </row>
    <row r="5732" spans="1:7" x14ac:dyDescent="0.2">
      <c r="A5732" s="3" t="s">
        <v>1062</v>
      </c>
      <c r="B5732" s="4">
        <v>44561</v>
      </c>
      <c r="C5732" s="3" t="s">
        <v>1148</v>
      </c>
      <c r="D5732" s="3" t="s">
        <v>1157</v>
      </c>
      <c r="E5732" s="3" t="s">
        <v>1750</v>
      </c>
      <c r="F5732" s="3">
        <v>-3643862</v>
      </c>
      <c r="G5732" s="3">
        <v>822937.7</v>
      </c>
    </row>
    <row r="5733" spans="1:7" x14ac:dyDescent="0.2">
      <c r="A5733" s="3" t="s">
        <v>1746</v>
      </c>
      <c r="B5733" s="4">
        <v>44561</v>
      </c>
      <c r="C5733" s="3" t="s">
        <v>1148</v>
      </c>
      <c r="D5733" s="3" t="s">
        <v>1157</v>
      </c>
      <c r="E5733" s="3" t="s">
        <v>1751</v>
      </c>
      <c r="F5733" s="3">
        <v>-259.12</v>
      </c>
      <c r="G5733" s="3">
        <v>141.03</v>
      </c>
    </row>
    <row r="5734" spans="1:7" x14ac:dyDescent="0.2">
      <c r="A5734" s="3" t="s">
        <v>1743</v>
      </c>
      <c r="B5734" s="4">
        <v>44561</v>
      </c>
      <c r="C5734" s="3" t="s">
        <v>1148</v>
      </c>
      <c r="D5734" s="3" t="s">
        <v>1157</v>
      </c>
      <c r="E5734" s="3" t="s">
        <v>1752</v>
      </c>
      <c r="F5734" s="3">
        <v>644.54</v>
      </c>
      <c r="G5734" s="3">
        <v>681.56</v>
      </c>
    </row>
    <row r="5735" spans="1:7" x14ac:dyDescent="0.2">
      <c r="A5735" s="3" t="s">
        <v>1739</v>
      </c>
      <c r="B5735" s="4">
        <v>44561</v>
      </c>
      <c r="C5735" s="3" t="s">
        <v>1148</v>
      </c>
      <c r="D5735" s="3" t="s">
        <v>1753</v>
      </c>
      <c r="E5735" s="3" t="s">
        <v>1754</v>
      </c>
      <c r="F5735" s="3">
        <v>-85</v>
      </c>
      <c r="G5735" s="3">
        <v>4486.21</v>
      </c>
    </row>
    <row r="5736" spans="1:7" x14ac:dyDescent="0.2">
      <c r="A5736" s="3" t="s">
        <v>1739</v>
      </c>
      <c r="B5736" s="4">
        <v>44561</v>
      </c>
      <c r="C5736" s="3" t="s">
        <v>1148</v>
      </c>
      <c r="D5736" s="3" t="s">
        <v>1211</v>
      </c>
      <c r="E5736" s="3" t="s">
        <v>1755</v>
      </c>
      <c r="F5736" s="3">
        <v>0</v>
      </c>
      <c r="G5736" s="3">
        <v>500</v>
      </c>
    </row>
    <row r="5737" spans="1:7" x14ac:dyDescent="0.2">
      <c r="A5737" s="3" t="s">
        <v>1735</v>
      </c>
      <c r="B5737" s="4">
        <v>44561</v>
      </c>
      <c r="C5737" s="3" t="s">
        <v>1148</v>
      </c>
      <c r="D5737" s="3" t="s">
        <v>1213</v>
      </c>
      <c r="E5737" s="3" t="s">
        <v>1756</v>
      </c>
      <c r="F5737" s="3">
        <v>-268.60000000000002</v>
      </c>
      <c r="G5737" s="3">
        <v>818.07</v>
      </c>
    </row>
    <row r="5738" spans="1:7" x14ac:dyDescent="0.2">
      <c r="A5738" s="3" t="s">
        <v>1735</v>
      </c>
      <c r="B5738" s="4">
        <v>44561</v>
      </c>
      <c r="C5738" s="3" t="s">
        <v>1148</v>
      </c>
      <c r="D5738" s="3" t="s">
        <v>1757</v>
      </c>
      <c r="E5738" s="3" t="s">
        <v>1758</v>
      </c>
      <c r="F5738" s="3">
        <v>48.56</v>
      </c>
      <c r="G5738" s="3">
        <v>4402.21</v>
      </c>
    </row>
    <row r="5739" spans="1:7" x14ac:dyDescent="0.2">
      <c r="A5739" s="3" t="s">
        <v>1739</v>
      </c>
      <c r="B5739" s="4">
        <v>44561</v>
      </c>
      <c r="C5739" s="3" t="s">
        <v>1148</v>
      </c>
      <c r="D5739" s="3" t="s">
        <v>1695</v>
      </c>
      <c r="E5739" s="3" t="s">
        <v>1759</v>
      </c>
      <c r="F5739" s="3">
        <v>62630.13</v>
      </c>
      <c r="G5739" s="3">
        <v>89640.61</v>
      </c>
    </row>
    <row r="5740" spans="1:7" x14ac:dyDescent="0.2">
      <c r="A5740" s="3" t="s">
        <v>1739</v>
      </c>
      <c r="B5740" s="4">
        <v>44561</v>
      </c>
      <c r="C5740" s="3" t="s">
        <v>1148</v>
      </c>
      <c r="D5740" s="3" t="s">
        <v>1760</v>
      </c>
      <c r="E5740" s="3" t="s">
        <v>1158</v>
      </c>
      <c r="F5740" s="3">
        <v>0</v>
      </c>
      <c r="G5740" s="3">
        <v>200010</v>
      </c>
    </row>
    <row r="5741" spans="1:7" x14ac:dyDescent="0.2">
      <c r="A5741" s="3" t="s">
        <v>1735</v>
      </c>
      <c r="B5741" s="4">
        <v>44592</v>
      </c>
      <c r="C5741" s="3" t="s">
        <v>1148</v>
      </c>
      <c r="D5741" s="3" t="s">
        <v>1155</v>
      </c>
      <c r="E5741" s="3" t="s">
        <v>1736</v>
      </c>
      <c r="F5741" s="3">
        <v>-110733.18</v>
      </c>
      <c r="G5741" s="3">
        <v>2131.87</v>
      </c>
    </row>
    <row r="5742" spans="1:7" x14ac:dyDescent="0.2">
      <c r="A5742" s="3" t="s">
        <v>1737</v>
      </c>
      <c r="B5742" s="4">
        <v>44592</v>
      </c>
      <c r="C5742" s="3" t="s">
        <v>1148</v>
      </c>
      <c r="D5742" s="3" t="s">
        <v>1155</v>
      </c>
      <c r="E5742" s="3" t="s">
        <v>1738</v>
      </c>
      <c r="F5742" s="3">
        <v>-26911.360000000001</v>
      </c>
      <c r="G5742" s="3">
        <v>7140.11</v>
      </c>
    </row>
    <row r="5743" spans="1:7" x14ac:dyDescent="0.2">
      <c r="A5743" s="3" t="s">
        <v>1739</v>
      </c>
      <c r="B5743" s="4">
        <v>44592</v>
      </c>
      <c r="C5743" s="3" t="s">
        <v>1148</v>
      </c>
      <c r="D5743" s="3" t="s">
        <v>1155</v>
      </c>
      <c r="E5743" s="3" t="s">
        <v>1740</v>
      </c>
      <c r="F5743" s="3">
        <v>34.880000000000003</v>
      </c>
      <c r="G5743" s="3">
        <v>152863.79</v>
      </c>
    </row>
    <row r="5744" spans="1:7" x14ac:dyDescent="0.2">
      <c r="A5744" s="3" t="s">
        <v>1741</v>
      </c>
      <c r="B5744" s="4">
        <v>44592</v>
      </c>
      <c r="C5744" s="3" t="s">
        <v>1148</v>
      </c>
      <c r="D5744" s="3" t="s">
        <v>1155</v>
      </c>
      <c r="E5744" s="3" t="s">
        <v>1742</v>
      </c>
      <c r="F5744" s="3">
        <v>-15887.08</v>
      </c>
      <c r="G5744" s="3">
        <v>45566.17</v>
      </c>
    </row>
    <row r="5745" spans="1:7" x14ac:dyDescent="0.2">
      <c r="A5745" s="3" t="s">
        <v>1743</v>
      </c>
      <c r="B5745" s="4">
        <v>44592</v>
      </c>
      <c r="C5745" s="3" t="s">
        <v>1148</v>
      </c>
      <c r="D5745" s="3" t="s">
        <v>1155</v>
      </c>
      <c r="E5745" s="3" t="s">
        <v>1744</v>
      </c>
      <c r="F5745" s="3">
        <v>15553.18</v>
      </c>
      <c r="G5745" s="3">
        <v>52331.83</v>
      </c>
    </row>
    <row r="5746" spans="1:7" x14ac:dyDescent="0.2">
      <c r="A5746" s="3" t="s">
        <v>1062</v>
      </c>
      <c r="B5746" s="4">
        <v>44592</v>
      </c>
      <c r="C5746" s="3" t="s">
        <v>1148</v>
      </c>
      <c r="D5746" s="3" t="s">
        <v>1155</v>
      </c>
      <c r="E5746" s="3" t="s">
        <v>1745</v>
      </c>
      <c r="F5746" s="3">
        <v>22854.25</v>
      </c>
      <c r="G5746" s="3">
        <v>26597.54</v>
      </c>
    </row>
    <row r="5747" spans="1:7" x14ac:dyDescent="0.2">
      <c r="A5747" s="3" t="s">
        <v>1746</v>
      </c>
      <c r="B5747" s="4">
        <v>44592</v>
      </c>
      <c r="C5747" s="3" t="s">
        <v>1148</v>
      </c>
      <c r="D5747" s="3" t="s">
        <v>1155</v>
      </c>
      <c r="E5747" s="3" t="s">
        <v>1747</v>
      </c>
      <c r="F5747" s="3">
        <v>-42311.48</v>
      </c>
      <c r="G5747" s="3">
        <v>22688.26</v>
      </c>
    </row>
    <row r="5748" spans="1:7" x14ac:dyDescent="0.2">
      <c r="A5748" s="3" t="s">
        <v>1735</v>
      </c>
      <c r="B5748" s="4">
        <v>44592</v>
      </c>
      <c r="C5748" s="3" t="s">
        <v>1148</v>
      </c>
      <c r="D5748" s="3" t="s">
        <v>1748</v>
      </c>
      <c r="E5748" s="3" t="s">
        <v>1749</v>
      </c>
      <c r="F5748" s="3">
        <v>-334.92</v>
      </c>
      <c r="G5748" s="3">
        <v>392.54</v>
      </c>
    </row>
    <row r="5749" spans="1:7" x14ac:dyDescent="0.2">
      <c r="A5749" s="3" t="s">
        <v>1062</v>
      </c>
      <c r="B5749" s="4">
        <v>44592</v>
      </c>
      <c r="C5749" s="3" t="s">
        <v>1148</v>
      </c>
      <c r="D5749" s="3" t="s">
        <v>1157</v>
      </c>
      <c r="E5749" s="3" t="s">
        <v>1750</v>
      </c>
      <c r="F5749" s="3">
        <v>1461951.42</v>
      </c>
      <c r="G5749" s="3">
        <v>2284889.12</v>
      </c>
    </row>
    <row r="5750" spans="1:7" x14ac:dyDescent="0.2">
      <c r="A5750" s="3" t="s">
        <v>1746</v>
      </c>
      <c r="B5750" s="4">
        <v>44592</v>
      </c>
      <c r="C5750" s="3" t="s">
        <v>1148</v>
      </c>
      <c r="D5750" s="3" t="s">
        <v>1157</v>
      </c>
      <c r="E5750" s="3" t="s">
        <v>1751</v>
      </c>
      <c r="F5750" s="3">
        <v>751.94</v>
      </c>
      <c r="G5750" s="3">
        <v>892.97</v>
      </c>
    </row>
    <row r="5751" spans="1:7" x14ac:dyDescent="0.2">
      <c r="A5751" s="3" t="s">
        <v>1743</v>
      </c>
      <c r="B5751" s="4">
        <v>44592</v>
      </c>
      <c r="C5751" s="3" t="s">
        <v>1148</v>
      </c>
      <c r="D5751" s="3" t="s">
        <v>1157</v>
      </c>
      <c r="E5751" s="3" t="s">
        <v>1752</v>
      </c>
      <c r="F5751" s="3">
        <v>-347.56</v>
      </c>
      <c r="G5751" s="3">
        <v>334</v>
      </c>
    </row>
    <row r="5752" spans="1:7" x14ac:dyDescent="0.2">
      <c r="A5752" s="3" t="s">
        <v>1739</v>
      </c>
      <c r="B5752" s="4">
        <v>44592</v>
      </c>
      <c r="C5752" s="3" t="s">
        <v>1148</v>
      </c>
      <c r="D5752" s="3" t="s">
        <v>1753</v>
      </c>
      <c r="E5752" s="3" t="s">
        <v>1754</v>
      </c>
      <c r="F5752" s="3">
        <v>0</v>
      </c>
      <c r="G5752" s="3">
        <v>4486.21</v>
      </c>
    </row>
    <row r="5753" spans="1:7" x14ac:dyDescent="0.2">
      <c r="A5753" s="3" t="s">
        <v>1739</v>
      </c>
      <c r="B5753" s="4">
        <v>44592</v>
      </c>
      <c r="C5753" s="3" t="s">
        <v>1148</v>
      </c>
      <c r="D5753" s="3" t="s">
        <v>1211</v>
      </c>
      <c r="E5753" s="3" t="s">
        <v>1755</v>
      </c>
      <c r="F5753" s="3">
        <v>0</v>
      </c>
      <c r="G5753" s="3">
        <v>500</v>
      </c>
    </row>
    <row r="5754" spans="1:7" x14ac:dyDescent="0.2">
      <c r="A5754" s="3" t="s">
        <v>1735</v>
      </c>
      <c r="B5754" s="4">
        <v>44592</v>
      </c>
      <c r="C5754" s="3" t="s">
        <v>1148</v>
      </c>
      <c r="D5754" s="3" t="s">
        <v>1213</v>
      </c>
      <c r="E5754" s="3" t="s">
        <v>1756</v>
      </c>
      <c r="F5754" s="3">
        <v>-259.12</v>
      </c>
      <c r="G5754" s="3">
        <v>558.95000000000005</v>
      </c>
    </row>
    <row r="5755" spans="1:7" x14ac:dyDescent="0.2">
      <c r="A5755" s="3" t="s">
        <v>1735</v>
      </c>
      <c r="B5755" s="4">
        <v>44592</v>
      </c>
      <c r="C5755" s="3" t="s">
        <v>1148</v>
      </c>
      <c r="D5755" s="3" t="s">
        <v>1757</v>
      </c>
      <c r="E5755" s="3" t="s">
        <v>1758</v>
      </c>
      <c r="F5755" s="3">
        <v>17.27</v>
      </c>
      <c r="G5755" s="3">
        <v>4419.4799999999996</v>
      </c>
    </row>
    <row r="5756" spans="1:7" x14ac:dyDescent="0.2">
      <c r="A5756" s="3" t="s">
        <v>1739</v>
      </c>
      <c r="B5756" s="4">
        <v>44592</v>
      </c>
      <c r="C5756" s="3" t="s">
        <v>1148</v>
      </c>
      <c r="D5756" s="3" t="s">
        <v>1695</v>
      </c>
      <c r="E5756" s="3" t="s">
        <v>1759</v>
      </c>
      <c r="F5756" s="3">
        <v>-73294.759999999995</v>
      </c>
      <c r="G5756" s="3">
        <v>16345.85</v>
      </c>
    </row>
    <row r="5757" spans="1:7" x14ac:dyDescent="0.2">
      <c r="A5757" s="3" t="s">
        <v>1739</v>
      </c>
      <c r="B5757" s="4">
        <v>44592</v>
      </c>
      <c r="C5757" s="3" t="s">
        <v>1148</v>
      </c>
      <c r="D5757" s="3" t="s">
        <v>1760</v>
      </c>
      <c r="E5757" s="3" t="s">
        <v>1158</v>
      </c>
      <c r="F5757" s="3">
        <v>0</v>
      </c>
      <c r="G5757" s="3">
        <v>200010</v>
      </c>
    </row>
    <row r="5758" spans="1:7" x14ac:dyDescent="0.2">
      <c r="A5758" s="3" t="s">
        <v>1735</v>
      </c>
      <c r="B5758" s="4">
        <v>44620</v>
      </c>
      <c r="C5758" s="3" t="s">
        <v>1148</v>
      </c>
      <c r="D5758" s="3" t="s">
        <v>1155</v>
      </c>
      <c r="E5758" s="3" t="s">
        <v>1736</v>
      </c>
      <c r="F5758" s="3">
        <v>26671.29</v>
      </c>
      <c r="G5758" s="3">
        <v>28803.16</v>
      </c>
    </row>
    <row r="5759" spans="1:7" x14ac:dyDescent="0.2">
      <c r="A5759" s="3" t="s">
        <v>1737</v>
      </c>
      <c r="B5759" s="4">
        <v>44620</v>
      </c>
      <c r="C5759" s="3" t="s">
        <v>1148</v>
      </c>
      <c r="D5759" s="3" t="s">
        <v>1155</v>
      </c>
      <c r="E5759" s="3" t="s">
        <v>1738</v>
      </c>
      <c r="F5759" s="3">
        <v>30196.19</v>
      </c>
      <c r="G5759" s="3">
        <v>37336.300000000003</v>
      </c>
    </row>
    <row r="5760" spans="1:7" x14ac:dyDescent="0.2">
      <c r="A5760" s="3" t="s">
        <v>1739</v>
      </c>
      <c r="B5760" s="4">
        <v>44620</v>
      </c>
      <c r="C5760" s="3" t="s">
        <v>1148</v>
      </c>
      <c r="D5760" s="3" t="s">
        <v>1155</v>
      </c>
      <c r="E5760" s="3" t="s">
        <v>1740</v>
      </c>
      <c r="F5760" s="3">
        <v>2.9</v>
      </c>
      <c r="G5760" s="3">
        <v>152866.69</v>
      </c>
    </row>
    <row r="5761" spans="1:7" x14ac:dyDescent="0.2">
      <c r="A5761" s="3" t="s">
        <v>1741</v>
      </c>
      <c r="B5761" s="4">
        <v>44620</v>
      </c>
      <c r="C5761" s="3" t="s">
        <v>1148</v>
      </c>
      <c r="D5761" s="3" t="s">
        <v>1155</v>
      </c>
      <c r="E5761" s="3" t="s">
        <v>1742</v>
      </c>
      <c r="F5761" s="3">
        <v>-13480.8</v>
      </c>
      <c r="G5761" s="3">
        <v>32085.37</v>
      </c>
    </row>
    <row r="5762" spans="1:7" x14ac:dyDescent="0.2">
      <c r="A5762" s="3" t="s">
        <v>1743</v>
      </c>
      <c r="B5762" s="4">
        <v>44620</v>
      </c>
      <c r="C5762" s="3" t="s">
        <v>1148</v>
      </c>
      <c r="D5762" s="3" t="s">
        <v>1155</v>
      </c>
      <c r="E5762" s="3" t="s">
        <v>1744</v>
      </c>
      <c r="F5762" s="3">
        <v>-23467.040000000001</v>
      </c>
      <c r="G5762" s="3">
        <v>28864.79</v>
      </c>
    </row>
    <row r="5763" spans="1:7" x14ac:dyDescent="0.2">
      <c r="A5763" s="3" t="s">
        <v>1062</v>
      </c>
      <c r="B5763" s="4">
        <v>44620</v>
      </c>
      <c r="C5763" s="3" t="s">
        <v>1148</v>
      </c>
      <c r="D5763" s="3" t="s">
        <v>1155</v>
      </c>
      <c r="E5763" s="3" t="s">
        <v>1745</v>
      </c>
      <c r="F5763" s="3">
        <v>66754.070000000007</v>
      </c>
      <c r="G5763" s="3">
        <v>93351.61</v>
      </c>
    </row>
    <row r="5764" spans="1:7" x14ac:dyDescent="0.2">
      <c r="A5764" s="3" t="s">
        <v>1746</v>
      </c>
      <c r="B5764" s="4">
        <v>44620</v>
      </c>
      <c r="C5764" s="3" t="s">
        <v>1148</v>
      </c>
      <c r="D5764" s="3" t="s">
        <v>1155</v>
      </c>
      <c r="E5764" s="3" t="s">
        <v>1747</v>
      </c>
      <c r="F5764" s="3">
        <v>-1707.13</v>
      </c>
      <c r="G5764" s="3">
        <v>20981.13</v>
      </c>
    </row>
    <row r="5765" spans="1:7" x14ac:dyDescent="0.2">
      <c r="A5765" s="3" t="s">
        <v>1735</v>
      </c>
      <c r="B5765" s="4">
        <v>44620</v>
      </c>
      <c r="C5765" s="3" t="s">
        <v>1148</v>
      </c>
      <c r="D5765" s="3" t="s">
        <v>1748</v>
      </c>
      <c r="E5765" s="3" t="s">
        <v>1749</v>
      </c>
      <c r="F5765" s="3">
        <v>-390.22</v>
      </c>
      <c r="G5765" s="3">
        <v>2.3199999999999998</v>
      </c>
    </row>
    <row r="5766" spans="1:7" x14ac:dyDescent="0.2">
      <c r="A5766" s="3" t="s">
        <v>1062</v>
      </c>
      <c r="B5766" s="4">
        <v>44620</v>
      </c>
      <c r="C5766" s="3" t="s">
        <v>1148</v>
      </c>
      <c r="D5766" s="3" t="s">
        <v>1157</v>
      </c>
      <c r="E5766" s="3" t="s">
        <v>1750</v>
      </c>
      <c r="F5766" s="3">
        <v>-1285162.56</v>
      </c>
      <c r="G5766" s="3">
        <v>999726.56</v>
      </c>
    </row>
    <row r="5767" spans="1:7" x14ac:dyDescent="0.2">
      <c r="A5767" s="3" t="s">
        <v>1746</v>
      </c>
      <c r="B5767" s="4">
        <v>44620</v>
      </c>
      <c r="C5767" s="3" t="s">
        <v>1148</v>
      </c>
      <c r="D5767" s="3" t="s">
        <v>1157</v>
      </c>
      <c r="E5767" s="3" t="s">
        <v>1751</v>
      </c>
      <c r="F5767" s="3">
        <v>-279.66000000000003</v>
      </c>
      <c r="G5767" s="3">
        <v>613.30999999999995</v>
      </c>
    </row>
    <row r="5768" spans="1:7" x14ac:dyDescent="0.2">
      <c r="A5768" s="3" t="s">
        <v>1743</v>
      </c>
      <c r="B5768" s="4">
        <v>44620</v>
      </c>
      <c r="C5768" s="3" t="s">
        <v>1148</v>
      </c>
      <c r="D5768" s="3" t="s">
        <v>1157</v>
      </c>
      <c r="E5768" s="3" t="s">
        <v>1752</v>
      </c>
      <c r="F5768" s="3">
        <v>601.88</v>
      </c>
      <c r="G5768" s="3">
        <v>935.88</v>
      </c>
    </row>
    <row r="5769" spans="1:7" x14ac:dyDescent="0.2">
      <c r="A5769" s="3" t="s">
        <v>1739</v>
      </c>
      <c r="B5769" s="4">
        <v>44620</v>
      </c>
      <c r="C5769" s="3" t="s">
        <v>1148</v>
      </c>
      <c r="D5769" s="3" t="s">
        <v>1753</v>
      </c>
      <c r="E5769" s="3" t="s">
        <v>1754</v>
      </c>
      <c r="F5769" s="3">
        <v>-170</v>
      </c>
      <c r="G5769" s="3">
        <v>4316.21</v>
      </c>
    </row>
    <row r="5770" spans="1:7" x14ac:dyDescent="0.2">
      <c r="A5770" s="3" t="s">
        <v>1739</v>
      </c>
      <c r="B5770" s="4">
        <v>44620</v>
      </c>
      <c r="C5770" s="3" t="s">
        <v>1148</v>
      </c>
      <c r="D5770" s="3" t="s">
        <v>1211</v>
      </c>
      <c r="E5770" s="3" t="s">
        <v>1755</v>
      </c>
      <c r="F5770" s="3">
        <v>7.48</v>
      </c>
      <c r="G5770" s="3">
        <v>507.48</v>
      </c>
    </row>
    <row r="5771" spans="1:7" x14ac:dyDescent="0.2">
      <c r="A5771" s="3" t="s">
        <v>1735</v>
      </c>
      <c r="B5771" s="4">
        <v>44620</v>
      </c>
      <c r="C5771" s="3" t="s">
        <v>1148</v>
      </c>
      <c r="D5771" s="3" t="s">
        <v>1213</v>
      </c>
      <c r="E5771" s="3" t="s">
        <v>1756</v>
      </c>
      <c r="F5771" s="3">
        <v>-284.39999999999998</v>
      </c>
      <c r="G5771" s="3">
        <v>274.55</v>
      </c>
    </row>
    <row r="5772" spans="1:7" x14ac:dyDescent="0.2">
      <c r="A5772" s="3" t="s">
        <v>1735</v>
      </c>
      <c r="B5772" s="4">
        <v>44620</v>
      </c>
      <c r="C5772" s="3" t="s">
        <v>1148</v>
      </c>
      <c r="D5772" s="3" t="s">
        <v>1757</v>
      </c>
      <c r="E5772" s="3" t="s">
        <v>1758</v>
      </c>
      <c r="F5772" s="3">
        <v>15.68</v>
      </c>
      <c r="G5772" s="3">
        <v>4435.16</v>
      </c>
    </row>
    <row r="5773" spans="1:7" x14ac:dyDescent="0.2">
      <c r="A5773" s="3" t="s">
        <v>1739</v>
      </c>
      <c r="B5773" s="4">
        <v>44620</v>
      </c>
      <c r="C5773" s="3" t="s">
        <v>1148</v>
      </c>
      <c r="D5773" s="3" t="s">
        <v>1695</v>
      </c>
      <c r="E5773" s="3" t="s">
        <v>1759</v>
      </c>
      <c r="F5773" s="3">
        <v>22198</v>
      </c>
      <c r="G5773" s="3">
        <v>38543.85</v>
      </c>
    </row>
    <row r="5774" spans="1:7" x14ac:dyDescent="0.2">
      <c r="A5774" s="3" t="s">
        <v>1746</v>
      </c>
      <c r="B5774" s="4">
        <v>44620</v>
      </c>
      <c r="C5774" s="3" t="s">
        <v>1148</v>
      </c>
      <c r="D5774" s="3" t="s">
        <v>1695</v>
      </c>
      <c r="E5774" s="3" t="s">
        <v>1761</v>
      </c>
      <c r="F5774" s="3">
        <v>1240.7</v>
      </c>
      <c r="G5774" s="3">
        <v>1240.7</v>
      </c>
    </row>
    <row r="5775" spans="1:7" x14ac:dyDescent="0.2">
      <c r="A5775" s="3" t="s">
        <v>1739</v>
      </c>
      <c r="B5775" s="4">
        <v>44620</v>
      </c>
      <c r="C5775" s="3" t="s">
        <v>1148</v>
      </c>
      <c r="D5775" s="3" t="s">
        <v>1760</v>
      </c>
      <c r="E5775" s="3" t="s">
        <v>1158</v>
      </c>
      <c r="F5775" s="3">
        <v>-200010</v>
      </c>
      <c r="G5775" s="3">
        <v>0</v>
      </c>
    </row>
    <row r="5776" spans="1:7" x14ac:dyDescent="0.2">
      <c r="A5776" s="3" t="s">
        <v>1735</v>
      </c>
      <c r="B5776" s="4">
        <v>44651</v>
      </c>
      <c r="C5776" s="3" t="s">
        <v>1148</v>
      </c>
      <c r="D5776" s="3" t="s">
        <v>1155</v>
      </c>
      <c r="E5776" s="3" t="s">
        <v>1736</v>
      </c>
      <c r="F5776" s="3">
        <v>111644.74</v>
      </c>
      <c r="G5776" s="3">
        <v>140447.9</v>
      </c>
    </row>
    <row r="5777" spans="1:7" x14ac:dyDescent="0.2">
      <c r="A5777" s="3" t="s">
        <v>1737</v>
      </c>
      <c r="B5777" s="4">
        <v>44651</v>
      </c>
      <c r="C5777" s="3" t="s">
        <v>1148</v>
      </c>
      <c r="D5777" s="3" t="s">
        <v>1155</v>
      </c>
      <c r="E5777" s="3" t="s">
        <v>1738</v>
      </c>
      <c r="F5777" s="3">
        <v>-8809.52</v>
      </c>
      <c r="G5777" s="3">
        <v>28526.78</v>
      </c>
    </row>
    <row r="5778" spans="1:7" x14ac:dyDescent="0.2">
      <c r="A5778" s="3" t="s">
        <v>1739</v>
      </c>
      <c r="B5778" s="4">
        <v>44651</v>
      </c>
      <c r="C5778" s="3" t="s">
        <v>1148</v>
      </c>
      <c r="D5778" s="3" t="s">
        <v>1155</v>
      </c>
      <c r="E5778" s="3" t="s">
        <v>1740</v>
      </c>
      <c r="F5778" s="3">
        <v>-177.04</v>
      </c>
      <c r="G5778" s="3">
        <v>152689.65</v>
      </c>
    </row>
    <row r="5779" spans="1:7" x14ac:dyDescent="0.2">
      <c r="A5779" s="3" t="s">
        <v>1741</v>
      </c>
      <c r="B5779" s="4">
        <v>44651</v>
      </c>
      <c r="C5779" s="3" t="s">
        <v>1148</v>
      </c>
      <c r="D5779" s="3" t="s">
        <v>1155</v>
      </c>
      <c r="E5779" s="3" t="s">
        <v>1742</v>
      </c>
      <c r="F5779" s="3">
        <v>8384.3700000000008</v>
      </c>
      <c r="G5779" s="3">
        <v>40469.74</v>
      </c>
    </row>
    <row r="5780" spans="1:7" x14ac:dyDescent="0.2">
      <c r="A5780" s="3" t="s">
        <v>1743</v>
      </c>
      <c r="B5780" s="4">
        <v>44651</v>
      </c>
      <c r="C5780" s="3" t="s">
        <v>1148</v>
      </c>
      <c r="D5780" s="3" t="s">
        <v>1155</v>
      </c>
      <c r="E5780" s="3" t="s">
        <v>1744</v>
      </c>
      <c r="F5780" s="3">
        <v>15459.2</v>
      </c>
      <c r="G5780" s="3">
        <v>44323.99</v>
      </c>
    </row>
    <row r="5781" spans="1:7" x14ac:dyDescent="0.2">
      <c r="A5781" s="3" t="s">
        <v>1062</v>
      </c>
      <c r="B5781" s="4">
        <v>44651</v>
      </c>
      <c r="C5781" s="3" t="s">
        <v>1148</v>
      </c>
      <c r="D5781" s="3" t="s">
        <v>1155</v>
      </c>
      <c r="E5781" s="3" t="s">
        <v>1745</v>
      </c>
      <c r="F5781" s="3">
        <v>90249.8</v>
      </c>
      <c r="G5781" s="3">
        <v>183601.41</v>
      </c>
    </row>
    <row r="5782" spans="1:7" x14ac:dyDescent="0.2">
      <c r="A5782" s="3" t="s">
        <v>1746</v>
      </c>
      <c r="B5782" s="4">
        <v>44651</v>
      </c>
      <c r="C5782" s="3" t="s">
        <v>1148</v>
      </c>
      <c r="D5782" s="3" t="s">
        <v>1155</v>
      </c>
      <c r="E5782" s="3" t="s">
        <v>1747</v>
      </c>
      <c r="F5782" s="3">
        <v>73355.94</v>
      </c>
      <c r="G5782" s="3">
        <v>94337.07</v>
      </c>
    </row>
    <row r="5783" spans="1:7" x14ac:dyDescent="0.2">
      <c r="A5783" s="3" t="s">
        <v>1735</v>
      </c>
      <c r="B5783" s="4">
        <v>44651</v>
      </c>
      <c r="C5783" s="3" t="s">
        <v>1148</v>
      </c>
      <c r="D5783" s="3" t="s">
        <v>1748</v>
      </c>
      <c r="E5783" s="3" t="s">
        <v>1749</v>
      </c>
      <c r="F5783" s="3">
        <v>454.94</v>
      </c>
      <c r="G5783" s="3">
        <v>457.26</v>
      </c>
    </row>
    <row r="5784" spans="1:7" x14ac:dyDescent="0.2">
      <c r="A5784" s="3" t="s">
        <v>1062</v>
      </c>
      <c r="B5784" s="4">
        <v>44651</v>
      </c>
      <c r="C5784" s="3" t="s">
        <v>1148</v>
      </c>
      <c r="D5784" s="3" t="s">
        <v>1157</v>
      </c>
      <c r="E5784" s="3" t="s">
        <v>1750</v>
      </c>
      <c r="F5784" s="3">
        <v>-101662.2</v>
      </c>
      <c r="G5784" s="3">
        <v>898064.36</v>
      </c>
    </row>
    <row r="5785" spans="1:7" x14ac:dyDescent="0.2">
      <c r="A5785" s="3" t="s">
        <v>1746</v>
      </c>
      <c r="B5785" s="4">
        <v>44651</v>
      </c>
      <c r="C5785" s="3" t="s">
        <v>1148</v>
      </c>
      <c r="D5785" s="3" t="s">
        <v>1157</v>
      </c>
      <c r="E5785" s="3" t="s">
        <v>1751</v>
      </c>
      <c r="F5785" s="3">
        <v>-387.1</v>
      </c>
      <c r="G5785" s="3">
        <v>226.21</v>
      </c>
    </row>
    <row r="5786" spans="1:7" x14ac:dyDescent="0.2">
      <c r="A5786" s="3" t="s">
        <v>1743</v>
      </c>
      <c r="B5786" s="4">
        <v>44651</v>
      </c>
      <c r="C5786" s="3" t="s">
        <v>1148</v>
      </c>
      <c r="D5786" s="3" t="s">
        <v>1157</v>
      </c>
      <c r="E5786" s="3" t="s">
        <v>1752</v>
      </c>
      <c r="F5786" s="3">
        <v>-565.6</v>
      </c>
      <c r="G5786" s="3">
        <v>370.28</v>
      </c>
    </row>
    <row r="5787" spans="1:7" x14ac:dyDescent="0.2">
      <c r="A5787" s="3" t="s">
        <v>1739</v>
      </c>
      <c r="B5787" s="4">
        <v>44651</v>
      </c>
      <c r="C5787" s="3" t="s">
        <v>1148</v>
      </c>
      <c r="D5787" s="3" t="s">
        <v>1753</v>
      </c>
      <c r="E5787" s="3" t="s">
        <v>1754</v>
      </c>
      <c r="F5787" s="3">
        <v>-85</v>
      </c>
      <c r="G5787" s="3">
        <v>4231.21</v>
      </c>
    </row>
    <row r="5788" spans="1:7" x14ac:dyDescent="0.2">
      <c r="A5788" s="3" t="s">
        <v>1739</v>
      </c>
      <c r="B5788" s="4">
        <v>44651</v>
      </c>
      <c r="C5788" s="3" t="s">
        <v>1148</v>
      </c>
      <c r="D5788" s="3" t="s">
        <v>1211</v>
      </c>
      <c r="E5788" s="3" t="s">
        <v>1755</v>
      </c>
      <c r="F5788" s="3">
        <v>1.79</v>
      </c>
      <c r="G5788" s="3">
        <v>509.27</v>
      </c>
    </row>
    <row r="5789" spans="1:7" x14ac:dyDescent="0.2">
      <c r="A5789" s="3" t="s">
        <v>1735</v>
      </c>
      <c r="B5789" s="4">
        <v>44651</v>
      </c>
      <c r="C5789" s="3" t="s">
        <v>1148</v>
      </c>
      <c r="D5789" s="3" t="s">
        <v>1213</v>
      </c>
      <c r="E5789" s="3" t="s">
        <v>1756</v>
      </c>
      <c r="F5789" s="3">
        <v>601.84</v>
      </c>
      <c r="G5789" s="3">
        <v>876.39</v>
      </c>
    </row>
    <row r="5790" spans="1:7" x14ac:dyDescent="0.2">
      <c r="A5790" s="3" t="s">
        <v>1735</v>
      </c>
      <c r="B5790" s="4">
        <v>44651</v>
      </c>
      <c r="C5790" s="3" t="s">
        <v>1148</v>
      </c>
      <c r="D5790" s="3" t="s">
        <v>1757</v>
      </c>
      <c r="E5790" s="3" t="s">
        <v>1758</v>
      </c>
      <c r="F5790" s="3">
        <v>17.579999999999998</v>
      </c>
      <c r="G5790" s="3">
        <v>4452.74</v>
      </c>
    </row>
    <row r="5791" spans="1:7" x14ac:dyDescent="0.2">
      <c r="A5791" s="3" t="s">
        <v>1739</v>
      </c>
      <c r="B5791" s="4">
        <v>44651</v>
      </c>
      <c r="C5791" s="3" t="s">
        <v>1148</v>
      </c>
      <c r="D5791" s="3" t="s">
        <v>1695</v>
      </c>
      <c r="E5791" s="3" t="s">
        <v>1759</v>
      </c>
      <c r="F5791" s="3">
        <v>43676.28</v>
      </c>
      <c r="G5791" s="3">
        <v>82220.13</v>
      </c>
    </row>
    <row r="5792" spans="1:7" x14ac:dyDescent="0.2">
      <c r="A5792" s="3" t="s">
        <v>1746</v>
      </c>
      <c r="B5792" s="4">
        <v>44651</v>
      </c>
      <c r="C5792" s="3" t="s">
        <v>1148</v>
      </c>
      <c r="D5792" s="3" t="s">
        <v>1695</v>
      </c>
      <c r="E5792" s="3" t="s">
        <v>1761</v>
      </c>
      <c r="F5792" s="3">
        <v>1537.3</v>
      </c>
      <c r="G5792" s="3">
        <v>2778</v>
      </c>
    </row>
    <row r="5793" spans="1:7" x14ac:dyDescent="0.2">
      <c r="A5793" s="3" t="s">
        <v>1735</v>
      </c>
      <c r="B5793" s="4">
        <v>44681</v>
      </c>
      <c r="C5793" s="3" t="s">
        <v>1148</v>
      </c>
      <c r="D5793" s="3" t="s">
        <v>1155</v>
      </c>
      <c r="E5793" s="3" t="s">
        <v>1736</v>
      </c>
      <c r="F5793" s="3">
        <v>-107722.98</v>
      </c>
      <c r="G5793" s="3">
        <v>32724.92</v>
      </c>
    </row>
    <row r="5794" spans="1:7" x14ac:dyDescent="0.2">
      <c r="A5794" s="3" t="s">
        <v>1737</v>
      </c>
      <c r="B5794" s="4">
        <v>44681</v>
      </c>
      <c r="C5794" s="3" t="s">
        <v>1148</v>
      </c>
      <c r="D5794" s="3" t="s">
        <v>1155</v>
      </c>
      <c r="E5794" s="3" t="s">
        <v>1738</v>
      </c>
      <c r="F5794" s="3">
        <v>18420.47</v>
      </c>
      <c r="G5794" s="3">
        <v>46947.25</v>
      </c>
    </row>
    <row r="5795" spans="1:7" x14ac:dyDescent="0.2">
      <c r="A5795" s="3" t="s">
        <v>1739</v>
      </c>
      <c r="B5795" s="4">
        <v>44681</v>
      </c>
      <c r="C5795" s="3" t="s">
        <v>1148</v>
      </c>
      <c r="D5795" s="3" t="s">
        <v>1155</v>
      </c>
      <c r="E5795" s="3" t="s">
        <v>1740</v>
      </c>
      <c r="F5795" s="3">
        <v>-162.93</v>
      </c>
      <c r="G5795" s="3">
        <v>152526.72</v>
      </c>
    </row>
    <row r="5796" spans="1:7" x14ac:dyDescent="0.2">
      <c r="A5796" s="3" t="s">
        <v>1741</v>
      </c>
      <c r="B5796" s="4">
        <v>44681</v>
      </c>
      <c r="C5796" s="3" t="s">
        <v>1148</v>
      </c>
      <c r="D5796" s="3" t="s">
        <v>1155</v>
      </c>
      <c r="E5796" s="3" t="s">
        <v>1742</v>
      </c>
      <c r="F5796" s="3">
        <v>-10015.4</v>
      </c>
      <c r="G5796" s="3">
        <v>30454.34</v>
      </c>
    </row>
    <row r="5797" spans="1:7" x14ac:dyDescent="0.2">
      <c r="A5797" s="3" t="s">
        <v>1743</v>
      </c>
      <c r="B5797" s="4">
        <v>44681</v>
      </c>
      <c r="C5797" s="3" t="s">
        <v>1148</v>
      </c>
      <c r="D5797" s="3" t="s">
        <v>1155</v>
      </c>
      <c r="E5797" s="3" t="s">
        <v>1744</v>
      </c>
      <c r="F5797" s="3">
        <v>-10713.48</v>
      </c>
      <c r="G5797" s="3">
        <v>33610.51</v>
      </c>
    </row>
    <row r="5798" spans="1:7" x14ac:dyDescent="0.2">
      <c r="A5798" s="3" t="s">
        <v>1062</v>
      </c>
      <c r="B5798" s="4">
        <v>44681</v>
      </c>
      <c r="C5798" s="3" t="s">
        <v>1148</v>
      </c>
      <c r="D5798" s="3" t="s">
        <v>1155</v>
      </c>
      <c r="E5798" s="3" t="s">
        <v>1745</v>
      </c>
      <c r="F5798" s="3">
        <v>-130433.1</v>
      </c>
      <c r="G5798" s="3">
        <v>53168.31</v>
      </c>
    </row>
    <row r="5799" spans="1:7" x14ac:dyDescent="0.2">
      <c r="A5799" s="3" t="s">
        <v>1746</v>
      </c>
      <c r="B5799" s="4">
        <v>44681</v>
      </c>
      <c r="C5799" s="3" t="s">
        <v>1148</v>
      </c>
      <c r="D5799" s="3" t="s">
        <v>1155</v>
      </c>
      <c r="E5799" s="3" t="s">
        <v>1747</v>
      </c>
      <c r="F5799" s="3">
        <v>-64690.98</v>
      </c>
      <c r="G5799" s="3">
        <v>29646.09</v>
      </c>
    </row>
    <row r="5800" spans="1:7" x14ac:dyDescent="0.2">
      <c r="A5800" s="3" t="s">
        <v>1735</v>
      </c>
      <c r="B5800" s="4">
        <v>44681</v>
      </c>
      <c r="C5800" s="3" t="s">
        <v>1148</v>
      </c>
      <c r="D5800" s="3" t="s">
        <v>1748</v>
      </c>
      <c r="E5800" s="3" t="s">
        <v>1749</v>
      </c>
      <c r="F5800" s="3">
        <v>387</v>
      </c>
      <c r="G5800" s="3">
        <v>844.26</v>
      </c>
    </row>
    <row r="5801" spans="1:7" x14ac:dyDescent="0.2">
      <c r="A5801" s="3" t="s">
        <v>1062</v>
      </c>
      <c r="B5801" s="4">
        <v>44681</v>
      </c>
      <c r="C5801" s="3" t="s">
        <v>1148</v>
      </c>
      <c r="D5801" s="3" t="s">
        <v>1157</v>
      </c>
      <c r="E5801" s="3" t="s">
        <v>1750</v>
      </c>
      <c r="F5801" s="3">
        <v>1412197.77</v>
      </c>
      <c r="G5801" s="3">
        <v>2310262.13</v>
      </c>
    </row>
    <row r="5802" spans="1:7" x14ac:dyDescent="0.2">
      <c r="A5802" s="3" t="s">
        <v>1746</v>
      </c>
      <c r="B5802" s="4">
        <v>44681</v>
      </c>
      <c r="C5802" s="3" t="s">
        <v>1148</v>
      </c>
      <c r="D5802" s="3" t="s">
        <v>1157</v>
      </c>
      <c r="E5802" s="3" t="s">
        <v>1751</v>
      </c>
      <c r="F5802" s="3">
        <v>508.62</v>
      </c>
      <c r="G5802" s="3">
        <v>734.83</v>
      </c>
    </row>
    <row r="5803" spans="1:7" x14ac:dyDescent="0.2">
      <c r="A5803" s="3" t="s">
        <v>1743</v>
      </c>
      <c r="B5803" s="4">
        <v>44681</v>
      </c>
      <c r="C5803" s="3" t="s">
        <v>1148</v>
      </c>
      <c r="D5803" s="3" t="s">
        <v>1157</v>
      </c>
      <c r="E5803" s="3" t="s">
        <v>1752</v>
      </c>
      <c r="F5803" s="3">
        <v>368.02</v>
      </c>
      <c r="G5803" s="3">
        <v>738.3</v>
      </c>
    </row>
    <row r="5804" spans="1:7" x14ac:dyDescent="0.2">
      <c r="A5804" s="3" t="s">
        <v>1739</v>
      </c>
      <c r="B5804" s="4">
        <v>44681</v>
      </c>
      <c r="C5804" s="3" t="s">
        <v>1148</v>
      </c>
      <c r="D5804" s="3" t="s">
        <v>1753</v>
      </c>
      <c r="E5804" s="3" t="s">
        <v>1754</v>
      </c>
      <c r="F5804" s="3">
        <v>-85</v>
      </c>
      <c r="G5804" s="3">
        <v>4146.21</v>
      </c>
    </row>
    <row r="5805" spans="1:7" x14ac:dyDescent="0.2">
      <c r="A5805" s="3" t="s">
        <v>1739</v>
      </c>
      <c r="B5805" s="4">
        <v>44681</v>
      </c>
      <c r="C5805" s="3" t="s">
        <v>1148</v>
      </c>
      <c r="D5805" s="3" t="s">
        <v>1211</v>
      </c>
      <c r="E5805" s="3" t="s">
        <v>1755</v>
      </c>
      <c r="F5805" s="3">
        <v>1.74</v>
      </c>
      <c r="G5805" s="3">
        <v>511.01</v>
      </c>
    </row>
    <row r="5806" spans="1:7" x14ac:dyDescent="0.2">
      <c r="A5806" s="3" t="s">
        <v>1735</v>
      </c>
      <c r="B5806" s="4">
        <v>44681</v>
      </c>
      <c r="C5806" s="3" t="s">
        <v>1148</v>
      </c>
      <c r="D5806" s="3" t="s">
        <v>1213</v>
      </c>
      <c r="E5806" s="3" t="s">
        <v>1756</v>
      </c>
      <c r="F5806" s="3">
        <v>-489.8</v>
      </c>
      <c r="G5806" s="3">
        <v>386.59</v>
      </c>
    </row>
    <row r="5807" spans="1:7" x14ac:dyDescent="0.2">
      <c r="A5807" s="3" t="s">
        <v>1735</v>
      </c>
      <c r="B5807" s="4">
        <v>44681</v>
      </c>
      <c r="C5807" s="3" t="s">
        <v>1148</v>
      </c>
      <c r="D5807" s="3" t="s">
        <v>1757</v>
      </c>
      <c r="E5807" s="3" t="s">
        <v>1758</v>
      </c>
      <c r="F5807" s="3">
        <v>0</v>
      </c>
      <c r="G5807" s="3">
        <v>4452.74</v>
      </c>
    </row>
    <row r="5808" spans="1:7" x14ac:dyDescent="0.2">
      <c r="A5808" s="3" t="s">
        <v>1739</v>
      </c>
      <c r="B5808" s="4">
        <v>44681</v>
      </c>
      <c r="C5808" s="3" t="s">
        <v>1148</v>
      </c>
      <c r="D5808" s="3" t="s">
        <v>1695</v>
      </c>
      <c r="E5808" s="3" t="s">
        <v>1759</v>
      </c>
      <c r="F5808" s="3">
        <v>50044.26</v>
      </c>
      <c r="G5808" s="3">
        <v>132264.39000000001</v>
      </c>
    </row>
    <row r="5809" spans="1:7" x14ac:dyDescent="0.2">
      <c r="A5809" s="3" t="s">
        <v>1746</v>
      </c>
      <c r="B5809" s="4">
        <v>44681</v>
      </c>
      <c r="C5809" s="3" t="s">
        <v>1148</v>
      </c>
      <c r="D5809" s="3" t="s">
        <v>1695</v>
      </c>
      <c r="E5809" s="3" t="s">
        <v>1761</v>
      </c>
      <c r="F5809" s="3">
        <v>-2054.9</v>
      </c>
      <c r="G5809" s="3">
        <v>723.1</v>
      </c>
    </row>
    <row r="5810" spans="1:7" x14ac:dyDescent="0.2">
      <c r="A5810" s="3" t="s">
        <v>1735</v>
      </c>
      <c r="B5810" s="4">
        <v>44712</v>
      </c>
      <c r="C5810" s="3" t="s">
        <v>1148</v>
      </c>
      <c r="D5810" s="3" t="s">
        <v>1155</v>
      </c>
      <c r="E5810" s="3" t="s">
        <v>1736</v>
      </c>
      <c r="F5810" s="3">
        <v>-8297.99</v>
      </c>
      <c r="G5810" s="3">
        <v>24426.93</v>
      </c>
    </row>
    <row r="5811" spans="1:7" x14ac:dyDescent="0.2">
      <c r="A5811" s="3" t="s">
        <v>1737</v>
      </c>
      <c r="B5811" s="4">
        <v>44712</v>
      </c>
      <c r="C5811" s="3" t="s">
        <v>1148</v>
      </c>
      <c r="D5811" s="3" t="s">
        <v>1155</v>
      </c>
      <c r="E5811" s="3" t="s">
        <v>1738</v>
      </c>
      <c r="F5811" s="3">
        <v>485.62</v>
      </c>
      <c r="G5811" s="3">
        <v>47432.87</v>
      </c>
    </row>
    <row r="5812" spans="1:7" x14ac:dyDescent="0.2">
      <c r="A5812" s="3" t="s">
        <v>1739</v>
      </c>
      <c r="B5812" s="4">
        <v>44712</v>
      </c>
      <c r="C5812" s="3" t="s">
        <v>1148</v>
      </c>
      <c r="D5812" s="3" t="s">
        <v>1155</v>
      </c>
      <c r="E5812" s="3" t="s">
        <v>1740</v>
      </c>
      <c r="F5812" s="3">
        <v>-38.57</v>
      </c>
      <c r="G5812" s="3">
        <v>152488.15</v>
      </c>
    </row>
    <row r="5813" spans="1:7" x14ac:dyDescent="0.2">
      <c r="A5813" s="3" t="s">
        <v>1741</v>
      </c>
      <c r="B5813" s="4">
        <v>44712</v>
      </c>
      <c r="C5813" s="3" t="s">
        <v>1148</v>
      </c>
      <c r="D5813" s="3" t="s">
        <v>1155</v>
      </c>
      <c r="E5813" s="3" t="s">
        <v>1742</v>
      </c>
      <c r="F5813" s="3">
        <v>20154.439999999999</v>
      </c>
      <c r="G5813" s="3">
        <v>50608.78</v>
      </c>
    </row>
    <row r="5814" spans="1:7" x14ac:dyDescent="0.2">
      <c r="A5814" s="3" t="s">
        <v>1743</v>
      </c>
      <c r="B5814" s="4">
        <v>44712</v>
      </c>
      <c r="C5814" s="3" t="s">
        <v>1148</v>
      </c>
      <c r="D5814" s="3" t="s">
        <v>1155</v>
      </c>
      <c r="E5814" s="3" t="s">
        <v>1744</v>
      </c>
      <c r="F5814" s="3">
        <v>-171.1</v>
      </c>
      <c r="G5814" s="3">
        <v>33439.410000000003</v>
      </c>
    </row>
    <row r="5815" spans="1:7" x14ac:dyDescent="0.2">
      <c r="A5815" s="3" t="s">
        <v>1062</v>
      </c>
      <c r="B5815" s="4">
        <v>44712</v>
      </c>
      <c r="C5815" s="3" t="s">
        <v>1148</v>
      </c>
      <c r="D5815" s="3" t="s">
        <v>1155</v>
      </c>
      <c r="E5815" s="3" t="s">
        <v>1745</v>
      </c>
      <c r="F5815" s="3">
        <v>403261.39</v>
      </c>
      <c r="G5815" s="3">
        <v>456429.7</v>
      </c>
    </row>
    <row r="5816" spans="1:7" x14ac:dyDescent="0.2">
      <c r="A5816" s="3" t="s">
        <v>1746</v>
      </c>
      <c r="B5816" s="4">
        <v>44712</v>
      </c>
      <c r="C5816" s="3" t="s">
        <v>1148</v>
      </c>
      <c r="D5816" s="3" t="s">
        <v>1155</v>
      </c>
      <c r="E5816" s="3" t="s">
        <v>1747</v>
      </c>
      <c r="F5816" s="3">
        <v>51907.19</v>
      </c>
      <c r="G5816" s="3">
        <v>81553.279999999999</v>
      </c>
    </row>
    <row r="5817" spans="1:7" x14ac:dyDescent="0.2">
      <c r="A5817" s="3" t="s">
        <v>1735</v>
      </c>
      <c r="B5817" s="4">
        <v>44712</v>
      </c>
      <c r="C5817" s="3" t="s">
        <v>1148</v>
      </c>
      <c r="D5817" s="3" t="s">
        <v>1748</v>
      </c>
      <c r="E5817" s="3" t="s">
        <v>1749</v>
      </c>
      <c r="F5817" s="3">
        <v>-511.88</v>
      </c>
      <c r="G5817" s="3">
        <v>332.38</v>
      </c>
    </row>
    <row r="5818" spans="1:7" x14ac:dyDescent="0.2">
      <c r="A5818" s="3" t="s">
        <v>1062</v>
      </c>
      <c r="B5818" s="4">
        <v>44712</v>
      </c>
      <c r="C5818" s="3" t="s">
        <v>1148</v>
      </c>
      <c r="D5818" s="3" t="s">
        <v>1157</v>
      </c>
      <c r="E5818" s="3" t="s">
        <v>1750</v>
      </c>
      <c r="F5818" s="3">
        <v>-1603053.6</v>
      </c>
      <c r="G5818" s="3">
        <v>707208.53</v>
      </c>
    </row>
    <row r="5819" spans="1:7" x14ac:dyDescent="0.2">
      <c r="A5819" s="3" t="s">
        <v>1746</v>
      </c>
      <c r="B5819" s="4">
        <v>44712</v>
      </c>
      <c r="C5819" s="3" t="s">
        <v>1148</v>
      </c>
      <c r="D5819" s="3" t="s">
        <v>1157</v>
      </c>
      <c r="E5819" s="3" t="s">
        <v>1751</v>
      </c>
      <c r="F5819" s="3">
        <v>-407.64</v>
      </c>
      <c r="G5819" s="3">
        <v>327.19</v>
      </c>
    </row>
    <row r="5820" spans="1:7" x14ac:dyDescent="0.2">
      <c r="A5820" s="3" t="s">
        <v>1743</v>
      </c>
      <c r="B5820" s="4">
        <v>44712</v>
      </c>
      <c r="C5820" s="3" t="s">
        <v>1148</v>
      </c>
      <c r="D5820" s="3" t="s">
        <v>1157</v>
      </c>
      <c r="E5820" s="3" t="s">
        <v>1752</v>
      </c>
      <c r="F5820" s="3">
        <v>-556.12</v>
      </c>
      <c r="G5820" s="3">
        <v>182.18</v>
      </c>
    </row>
    <row r="5821" spans="1:7" x14ac:dyDescent="0.2">
      <c r="A5821" s="3" t="s">
        <v>1739</v>
      </c>
      <c r="B5821" s="4">
        <v>44712</v>
      </c>
      <c r="C5821" s="3" t="s">
        <v>1148</v>
      </c>
      <c r="D5821" s="3" t="s">
        <v>1753</v>
      </c>
      <c r="E5821" s="3" t="s">
        <v>1754</v>
      </c>
      <c r="F5821" s="3">
        <v>-85</v>
      </c>
      <c r="G5821" s="3">
        <v>4061.21</v>
      </c>
    </row>
    <row r="5822" spans="1:7" x14ac:dyDescent="0.2">
      <c r="A5822" s="3" t="s">
        <v>1739</v>
      </c>
      <c r="B5822" s="4">
        <v>44712</v>
      </c>
      <c r="C5822" s="3" t="s">
        <v>1148</v>
      </c>
      <c r="D5822" s="3" t="s">
        <v>1211</v>
      </c>
      <c r="E5822" s="3" t="s">
        <v>1755</v>
      </c>
      <c r="F5822" s="3">
        <v>0</v>
      </c>
      <c r="G5822" s="3">
        <v>511.01</v>
      </c>
    </row>
    <row r="5823" spans="1:7" x14ac:dyDescent="0.2">
      <c r="A5823" s="3" t="s">
        <v>1735</v>
      </c>
      <c r="B5823" s="4">
        <v>44712</v>
      </c>
      <c r="C5823" s="3" t="s">
        <v>1148</v>
      </c>
      <c r="D5823" s="3" t="s">
        <v>1213</v>
      </c>
      <c r="E5823" s="3" t="s">
        <v>1756</v>
      </c>
      <c r="F5823" s="3">
        <v>581.29999999999995</v>
      </c>
      <c r="G5823" s="3">
        <v>967.89</v>
      </c>
    </row>
    <row r="5824" spans="1:7" x14ac:dyDescent="0.2">
      <c r="A5824" s="3" t="s">
        <v>1735</v>
      </c>
      <c r="B5824" s="4">
        <v>44712</v>
      </c>
      <c r="C5824" s="3" t="s">
        <v>1148</v>
      </c>
      <c r="D5824" s="3" t="s">
        <v>1757</v>
      </c>
      <c r="E5824" s="3" t="s">
        <v>1758</v>
      </c>
      <c r="F5824" s="3">
        <v>0</v>
      </c>
      <c r="G5824" s="3">
        <v>4452.74</v>
      </c>
    </row>
    <row r="5825" spans="1:7" x14ac:dyDescent="0.2">
      <c r="A5825" s="3" t="s">
        <v>1739</v>
      </c>
      <c r="B5825" s="4">
        <v>44712</v>
      </c>
      <c r="C5825" s="3" t="s">
        <v>1148</v>
      </c>
      <c r="D5825" s="3" t="s">
        <v>1695</v>
      </c>
      <c r="E5825" s="3" t="s">
        <v>1759</v>
      </c>
      <c r="F5825" s="3">
        <v>162928.32999999999</v>
      </c>
      <c r="G5825" s="3">
        <v>295192.71999999997</v>
      </c>
    </row>
    <row r="5826" spans="1:7" x14ac:dyDescent="0.2">
      <c r="A5826" s="3" t="s">
        <v>1746</v>
      </c>
      <c r="B5826" s="4">
        <v>44712</v>
      </c>
      <c r="C5826" s="3" t="s">
        <v>1148</v>
      </c>
      <c r="D5826" s="3" t="s">
        <v>1695</v>
      </c>
      <c r="E5826" s="3" t="s">
        <v>1761</v>
      </c>
      <c r="F5826" s="3">
        <v>0</v>
      </c>
      <c r="G5826" s="3">
        <v>723.1</v>
      </c>
    </row>
    <row r="5827" spans="1:7" x14ac:dyDescent="0.2">
      <c r="A5827" s="3" t="s">
        <v>1735</v>
      </c>
      <c r="B5827" s="4">
        <v>44742</v>
      </c>
      <c r="C5827" s="3" t="s">
        <v>1148</v>
      </c>
      <c r="D5827" s="3" t="s">
        <v>1155</v>
      </c>
      <c r="E5827" s="3" t="s">
        <v>1736</v>
      </c>
      <c r="F5827" s="3">
        <v>-13618.26</v>
      </c>
      <c r="G5827" s="3">
        <v>10808.67</v>
      </c>
    </row>
    <row r="5828" spans="1:7" x14ac:dyDescent="0.2">
      <c r="A5828" s="3" t="s">
        <v>1737</v>
      </c>
      <c r="B5828" s="4">
        <v>44742</v>
      </c>
      <c r="C5828" s="3" t="s">
        <v>1148</v>
      </c>
      <c r="D5828" s="3" t="s">
        <v>1155</v>
      </c>
      <c r="E5828" s="3" t="s">
        <v>1738</v>
      </c>
      <c r="F5828" s="3">
        <v>-32058.34</v>
      </c>
      <c r="G5828" s="3">
        <v>15374.53</v>
      </c>
    </row>
    <row r="5829" spans="1:7" x14ac:dyDescent="0.2">
      <c r="A5829" s="3" t="s">
        <v>1739</v>
      </c>
      <c r="B5829" s="4">
        <v>44742</v>
      </c>
      <c r="C5829" s="3" t="s">
        <v>1148</v>
      </c>
      <c r="D5829" s="3" t="s">
        <v>1155</v>
      </c>
      <c r="E5829" s="3" t="s">
        <v>1740</v>
      </c>
      <c r="F5829" s="3">
        <v>958.55</v>
      </c>
      <c r="G5829" s="3">
        <v>153446.70000000001</v>
      </c>
    </row>
    <row r="5830" spans="1:7" x14ac:dyDescent="0.2">
      <c r="A5830" s="3" t="s">
        <v>1741</v>
      </c>
      <c r="B5830" s="4">
        <v>44742</v>
      </c>
      <c r="C5830" s="3" t="s">
        <v>1148</v>
      </c>
      <c r="D5830" s="3" t="s">
        <v>1155</v>
      </c>
      <c r="E5830" s="3" t="s">
        <v>1742</v>
      </c>
      <c r="F5830" s="3">
        <v>-43596.37</v>
      </c>
      <c r="G5830" s="3">
        <v>7012.41</v>
      </c>
    </row>
    <row r="5831" spans="1:7" x14ac:dyDescent="0.2">
      <c r="A5831" s="3" t="s">
        <v>1743</v>
      </c>
      <c r="B5831" s="4">
        <v>44742</v>
      </c>
      <c r="C5831" s="3" t="s">
        <v>1148</v>
      </c>
      <c r="D5831" s="3" t="s">
        <v>1155</v>
      </c>
      <c r="E5831" s="3" t="s">
        <v>1744</v>
      </c>
      <c r="F5831" s="3">
        <v>-3814.72</v>
      </c>
      <c r="G5831" s="3">
        <v>29624.69</v>
      </c>
    </row>
    <row r="5832" spans="1:7" x14ac:dyDescent="0.2">
      <c r="A5832" s="3" t="s">
        <v>1062</v>
      </c>
      <c r="B5832" s="4">
        <v>44742</v>
      </c>
      <c r="C5832" s="3" t="s">
        <v>1148</v>
      </c>
      <c r="D5832" s="3" t="s">
        <v>1155</v>
      </c>
      <c r="E5832" s="3" t="s">
        <v>1745</v>
      </c>
      <c r="F5832" s="3">
        <v>-446475.52000000002</v>
      </c>
      <c r="G5832" s="3">
        <v>9954.18</v>
      </c>
    </row>
    <row r="5833" spans="1:7" x14ac:dyDescent="0.2">
      <c r="A5833" s="3" t="s">
        <v>1746</v>
      </c>
      <c r="B5833" s="4">
        <v>44742</v>
      </c>
      <c r="C5833" s="3" t="s">
        <v>1148</v>
      </c>
      <c r="D5833" s="3" t="s">
        <v>1155</v>
      </c>
      <c r="E5833" s="3" t="s">
        <v>1747</v>
      </c>
      <c r="F5833" s="3">
        <v>-73365.06</v>
      </c>
      <c r="G5833" s="3">
        <v>8188.22</v>
      </c>
    </row>
    <row r="5834" spans="1:7" x14ac:dyDescent="0.2">
      <c r="A5834" s="3" t="s">
        <v>1735</v>
      </c>
      <c r="B5834" s="4">
        <v>44742</v>
      </c>
      <c r="C5834" s="3" t="s">
        <v>1148</v>
      </c>
      <c r="D5834" s="3" t="s">
        <v>1748</v>
      </c>
      <c r="E5834" s="3" t="s">
        <v>1749</v>
      </c>
      <c r="F5834" s="3">
        <v>481.8</v>
      </c>
      <c r="G5834" s="3">
        <v>814.18</v>
      </c>
    </row>
    <row r="5835" spans="1:7" x14ac:dyDescent="0.2">
      <c r="A5835" s="3" t="s">
        <v>1062</v>
      </c>
      <c r="B5835" s="4">
        <v>44742</v>
      </c>
      <c r="C5835" s="3" t="s">
        <v>1148</v>
      </c>
      <c r="D5835" s="3" t="s">
        <v>1157</v>
      </c>
      <c r="E5835" s="3" t="s">
        <v>1750</v>
      </c>
      <c r="F5835" s="3">
        <v>688343.39</v>
      </c>
      <c r="G5835" s="3">
        <v>1395551.92</v>
      </c>
    </row>
    <row r="5836" spans="1:7" x14ac:dyDescent="0.2">
      <c r="A5836" s="3" t="s">
        <v>1746</v>
      </c>
      <c r="B5836" s="4">
        <v>44742</v>
      </c>
      <c r="C5836" s="3" t="s">
        <v>1148</v>
      </c>
      <c r="D5836" s="3" t="s">
        <v>1157</v>
      </c>
      <c r="E5836" s="3" t="s">
        <v>1751</v>
      </c>
      <c r="F5836" s="3">
        <v>567.08000000000004</v>
      </c>
      <c r="G5836" s="3">
        <v>894.27</v>
      </c>
    </row>
    <row r="5837" spans="1:7" x14ac:dyDescent="0.2">
      <c r="A5837" s="3" t="s">
        <v>1743</v>
      </c>
      <c r="B5837" s="4">
        <v>44742</v>
      </c>
      <c r="C5837" s="3" t="s">
        <v>1148</v>
      </c>
      <c r="D5837" s="3" t="s">
        <v>1157</v>
      </c>
      <c r="E5837" s="3" t="s">
        <v>1752</v>
      </c>
      <c r="F5837" s="3">
        <v>450.2</v>
      </c>
      <c r="G5837" s="3">
        <v>632.38</v>
      </c>
    </row>
    <row r="5838" spans="1:7" x14ac:dyDescent="0.2">
      <c r="A5838" s="3" t="s">
        <v>1739</v>
      </c>
      <c r="B5838" s="4">
        <v>44742</v>
      </c>
      <c r="C5838" s="3" t="s">
        <v>1148</v>
      </c>
      <c r="D5838" s="3" t="s">
        <v>1753</v>
      </c>
      <c r="E5838" s="3" t="s">
        <v>1754</v>
      </c>
      <c r="F5838" s="3">
        <v>-85</v>
      </c>
      <c r="G5838" s="3">
        <v>3976.21</v>
      </c>
    </row>
    <row r="5839" spans="1:7" x14ac:dyDescent="0.2">
      <c r="A5839" s="3" t="s">
        <v>1739</v>
      </c>
      <c r="B5839" s="4">
        <v>44742</v>
      </c>
      <c r="C5839" s="3" t="s">
        <v>1148</v>
      </c>
      <c r="D5839" s="3" t="s">
        <v>1211</v>
      </c>
      <c r="E5839" s="3" t="s">
        <v>1755</v>
      </c>
      <c r="F5839" s="3">
        <v>3.75</v>
      </c>
      <c r="G5839" s="3">
        <v>514.76</v>
      </c>
    </row>
    <row r="5840" spans="1:7" x14ac:dyDescent="0.2">
      <c r="A5840" s="3" t="s">
        <v>1735</v>
      </c>
      <c r="B5840" s="4">
        <v>44742</v>
      </c>
      <c r="C5840" s="3" t="s">
        <v>1148</v>
      </c>
      <c r="D5840" s="3" t="s">
        <v>1213</v>
      </c>
      <c r="E5840" s="3" t="s">
        <v>1756</v>
      </c>
      <c r="F5840" s="3">
        <v>-440.82</v>
      </c>
      <c r="G5840" s="3">
        <v>527.07000000000005</v>
      </c>
    </row>
    <row r="5841" spans="1:7" x14ac:dyDescent="0.2">
      <c r="A5841" s="3" t="s">
        <v>1735</v>
      </c>
      <c r="B5841" s="4">
        <v>44742</v>
      </c>
      <c r="C5841" s="3" t="s">
        <v>1148</v>
      </c>
      <c r="D5841" s="3" t="s">
        <v>1757</v>
      </c>
      <c r="E5841" s="3" t="s">
        <v>1758</v>
      </c>
      <c r="F5841" s="3">
        <v>54.57</v>
      </c>
      <c r="G5841" s="3">
        <v>4507.3100000000004</v>
      </c>
    </row>
    <row r="5842" spans="1:7" x14ac:dyDescent="0.2">
      <c r="A5842" s="3" t="s">
        <v>1739</v>
      </c>
      <c r="B5842" s="4">
        <v>44742</v>
      </c>
      <c r="C5842" s="3" t="s">
        <v>1148</v>
      </c>
      <c r="D5842" s="3" t="s">
        <v>1695</v>
      </c>
      <c r="E5842" s="3" t="s">
        <v>1759</v>
      </c>
      <c r="F5842" s="3">
        <v>-283395.59000000003</v>
      </c>
      <c r="G5842" s="3">
        <v>11797.13</v>
      </c>
    </row>
    <row r="5843" spans="1:7" x14ac:dyDescent="0.2">
      <c r="A5843" s="3" t="s">
        <v>1746</v>
      </c>
      <c r="B5843" s="4">
        <v>44742</v>
      </c>
      <c r="C5843" s="3" t="s">
        <v>1148</v>
      </c>
      <c r="D5843" s="3" t="s">
        <v>1695</v>
      </c>
      <c r="E5843" s="3" t="s">
        <v>1761</v>
      </c>
      <c r="F5843" s="3">
        <v>0</v>
      </c>
      <c r="G5843" s="3">
        <v>723.1</v>
      </c>
    </row>
    <row r="5844" spans="1:7" x14ac:dyDescent="0.2">
      <c r="A5844" s="3" t="s">
        <v>1735</v>
      </c>
      <c r="B5844" s="4">
        <v>44773</v>
      </c>
      <c r="C5844" s="3" t="s">
        <v>1148</v>
      </c>
      <c r="D5844" s="3" t="s">
        <v>1155</v>
      </c>
      <c r="E5844" s="3" t="s">
        <v>1736</v>
      </c>
      <c r="F5844" s="3">
        <v>26495.48</v>
      </c>
      <c r="G5844" s="3">
        <v>37304.15</v>
      </c>
    </row>
    <row r="5845" spans="1:7" x14ac:dyDescent="0.2">
      <c r="A5845" s="3" t="s">
        <v>1737</v>
      </c>
      <c r="B5845" s="4">
        <v>44773</v>
      </c>
      <c r="C5845" s="3" t="s">
        <v>1148</v>
      </c>
      <c r="D5845" s="3" t="s">
        <v>1155</v>
      </c>
      <c r="E5845" s="3" t="s">
        <v>1738</v>
      </c>
      <c r="F5845" s="3">
        <v>9477.2099999999991</v>
      </c>
      <c r="G5845" s="3">
        <v>24851.74</v>
      </c>
    </row>
    <row r="5846" spans="1:7" x14ac:dyDescent="0.2">
      <c r="A5846" s="3" t="s">
        <v>1739</v>
      </c>
      <c r="B5846" s="4">
        <v>44773</v>
      </c>
      <c r="C5846" s="3" t="s">
        <v>1148</v>
      </c>
      <c r="D5846" s="3" t="s">
        <v>1155</v>
      </c>
      <c r="E5846" s="3" t="s">
        <v>1740</v>
      </c>
      <c r="F5846" s="3">
        <v>-505.18</v>
      </c>
      <c r="G5846" s="3">
        <v>152941.51999999999</v>
      </c>
    </row>
    <row r="5847" spans="1:7" x14ac:dyDescent="0.2">
      <c r="A5847" s="3" t="s">
        <v>1741</v>
      </c>
      <c r="B5847" s="4">
        <v>44773</v>
      </c>
      <c r="C5847" s="3" t="s">
        <v>1148</v>
      </c>
      <c r="D5847" s="3" t="s">
        <v>1155</v>
      </c>
      <c r="E5847" s="3" t="s">
        <v>1742</v>
      </c>
      <c r="F5847" s="3">
        <v>43850.77</v>
      </c>
      <c r="G5847" s="3">
        <v>50863.18</v>
      </c>
    </row>
    <row r="5848" spans="1:7" x14ac:dyDescent="0.2">
      <c r="A5848" s="3" t="s">
        <v>1743</v>
      </c>
      <c r="B5848" s="4">
        <v>44773</v>
      </c>
      <c r="C5848" s="3" t="s">
        <v>1148</v>
      </c>
      <c r="D5848" s="3" t="s">
        <v>1155</v>
      </c>
      <c r="E5848" s="3" t="s">
        <v>1744</v>
      </c>
      <c r="F5848" s="3">
        <v>16737.939999999999</v>
      </c>
      <c r="G5848" s="3">
        <v>46362.63</v>
      </c>
    </row>
    <row r="5849" spans="1:7" x14ac:dyDescent="0.2">
      <c r="A5849" s="3" t="s">
        <v>1062</v>
      </c>
      <c r="B5849" s="4">
        <v>44773</v>
      </c>
      <c r="C5849" s="3" t="s">
        <v>1148</v>
      </c>
      <c r="D5849" s="3" t="s">
        <v>1155</v>
      </c>
      <c r="E5849" s="3" t="s">
        <v>1745</v>
      </c>
      <c r="F5849" s="3">
        <v>4497.1000000000004</v>
      </c>
      <c r="G5849" s="3">
        <v>14451.28</v>
      </c>
    </row>
    <row r="5850" spans="1:7" x14ac:dyDescent="0.2">
      <c r="A5850" s="3" t="s">
        <v>1746</v>
      </c>
      <c r="B5850" s="4">
        <v>44773</v>
      </c>
      <c r="C5850" s="3" t="s">
        <v>1148</v>
      </c>
      <c r="D5850" s="3" t="s">
        <v>1155</v>
      </c>
      <c r="E5850" s="3" t="s">
        <v>1747</v>
      </c>
      <c r="F5850" s="3">
        <v>22948.39</v>
      </c>
      <c r="G5850" s="3">
        <v>31136.61</v>
      </c>
    </row>
    <row r="5851" spans="1:7" x14ac:dyDescent="0.2">
      <c r="A5851" s="3" t="s">
        <v>1735</v>
      </c>
      <c r="B5851" s="4">
        <v>44773</v>
      </c>
      <c r="C5851" s="3" t="s">
        <v>1148</v>
      </c>
      <c r="D5851" s="3" t="s">
        <v>1748</v>
      </c>
      <c r="E5851" s="3" t="s">
        <v>1749</v>
      </c>
      <c r="F5851" s="3">
        <v>-40.020000000000003</v>
      </c>
      <c r="G5851" s="3">
        <v>774.16</v>
      </c>
    </row>
    <row r="5852" spans="1:7" x14ac:dyDescent="0.2">
      <c r="A5852" s="3" t="s">
        <v>1062</v>
      </c>
      <c r="B5852" s="4">
        <v>44773</v>
      </c>
      <c r="C5852" s="3" t="s">
        <v>1148</v>
      </c>
      <c r="D5852" s="3" t="s">
        <v>1157</v>
      </c>
      <c r="E5852" s="3" t="s">
        <v>1750</v>
      </c>
      <c r="F5852" s="3">
        <v>-997836.75</v>
      </c>
      <c r="G5852" s="3">
        <v>397715.17</v>
      </c>
    </row>
    <row r="5853" spans="1:7" x14ac:dyDescent="0.2">
      <c r="A5853" s="3" t="s">
        <v>1746</v>
      </c>
      <c r="B5853" s="4">
        <v>44773</v>
      </c>
      <c r="C5853" s="3" t="s">
        <v>1148</v>
      </c>
      <c r="D5853" s="3" t="s">
        <v>1157</v>
      </c>
      <c r="E5853" s="3" t="s">
        <v>1751</v>
      </c>
      <c r="F5853" s="3">
        <v>63.06</v>
      </c>
      <c r="G5853" s="3">
        <v>957.33</v>
      </c>
    </row>
    <row r="5854" spans="1:7" x14ac:dyDescent="0.2">
      <c r="A5854" s="3" t="s">
        <v>1743</v>
      </c>
      <c r="B5854" s="4">
        <v>44773</v>
      </c>
      <c r="C5854" s="3" t="s">
        <v>1148</v>
      </c>
      <c r="D5854" s="3" t="s">
        <v>1157</v>
      </c>
      <c r="E5854" s="3" t="s">
        <v>1752</v>
      </c>
      <c r="F5854" s="3">
        <v>-65.3</v>
      </c>
      <c r="G5854" s="3">
        <v>567.08000000000004</v>
      </c>
    </row>
    <row r="5855" spans="1:7" x14ac:dyDescent="0.2">
      <c r="A5855" s="3" t="s">
        <v>1739</v>
      </c>
      <c r="B5855" s="4">
        <v>44773</v>
      </c>
      <c r="C5855" s="3" t="s">
        <v>1148</v>
      </c>
      <c r="D5855" s="3" t="s">
        <v>1753</v>
      </c>
      <c r="E5855" s="3" t="s">
        <v>1754</v>
      </c>
      <c r="F5855" s="3">
        <v>-85</v>
      </c>
      <c r="G5855" s="3">
        <v>3891.21</v>
      </c>
    </row>
    <row r="5856" spans="1:7" x14ac:dyDescent="0.2">
      <c r="A5856" s="3" t="s">
        <v>1739</v>
      </c>
      <c r="B5856" s="4">
        <v>44773</v>
      </c>
      <c r="C5856" s="3" t="s">
        <v>1148</v>
      </c>
      <c r="D5856" s="3" t="s">
        <v>1211</v>
      </c>
      <c r="E5856" s="3" t="s">
        <v>1755</v>
      </c>
      <c r="F5856" s="3">
        <v>2.0299999999999998</v>
      </c>
      <c r="G5856" s="3">
        <v>516.79</v>
      </c>
    </row>
    <row r="5857" spans="1:7" x14ac:dyDescent="0.2">
      <c r="A5857" s="3" t="s">
        <v>1735</v>
      </c>
      <c r="B5857" s="4">
        <v>44773</v>
      </c>
      <c r="C5857" s="3" t="s">
        <v>1148</v>
      </c>
      <c r="D5857" s="3" t="s">
        <v>1213</v>
      </c>
      <c r="E5857" s="3" t="s">
        <v>1756</v>
      </c>
      <c r="F5857" s="3">
        <v>58.32</v>
      </c>
      <c r="G5857" s="3">
        <v>585.39</v>
      </c>
    </row>
    <row r="5858" spans="1:7" x14ac:dyDescent="0.2">
      <c r="A5858" s="3" t="s">
        <v>1735</v>
      </c>
      <c r="B5858" s="4">
        <v>44773</v>
      </c>
      <c r="C5858" s="3" t="s">
        <v>1148</v>
      </c>
      <c r="D5858" s="3" t="s">
        <v>1757</v>
      </c>
      <c r="E5858" s="3" t="s">
        <v>1758</v>
      </c>
      <c r="F5858" s="3">
        <v>19.84</v>
      </c>
      <c r="G5858" s="3">
        <v>4527.1499999999996</v>
      </c>
    </row>
    <row r="5859" spans="1:7" x14ac:dyDescent="0.2">
      <c r="A5859" s="3" t="s">
        <v>1739</v>
      </c>
      <c r="B5859" s="4">
        <v>44773</v>
      </c>
      <c r="C5859" s="3" t="s">
        <v>1148</v>
      </c>
      <c r="D5859" s="3" t="s">
        <v>1695</v>
      </c>
      <c r="E5859" s="3" t="s">
        <v>1759</v>
      </c>
      <c r="F5859" s="3">
        <v>20247.099999999999</v>
      </c>
      <c r="G5859" s="3">
        <v>32044.23</v>
      </c>
    </row>
    <row r="5860" spans="1:7" x14ac:dyDescent="0.2">
      <c r="A5860" s="3" t="s">
        <v>1746</v>
      </c>
      <c r="B5860" s="4">
        <v>44773</v>
      </c>
      <c r="C5860" s="3" t="s">
        <v>1148</v>
      </c>
      <c r="D5860" s="3" t="s">
        <v>1695</v>
      </c>
      <c r="E5860" s="3" t="s">
        <v>1761</v>
      </c>
      <c r="F5860" s="3">
        <v>1000</v>
      </c>
      <c r="G5860" s="3">
        <v>1723.1</v>
      </c>
    </row>
    <row r="5861" spans="1:7" x14ac:dyDescent="0.2">
      <c r="A5861" s="3" t="s">
        <v>1735</v>
      </c>
      <c r="B5861" s="4">
        <v>44804</v>
      </c>
      <c r="C5861" s="3" t="s">
        <v>1148</v>
      </c>
      <c r="D5861" s="3" t="s">
        <v>1155</v>
      </c>
      <c r="E5861" s="3" t="s">
        <v>1736</v>
      </c>
      <c r="F5861" s="3">
        <v>19964.05</v>
      </c>
      <c r="G5861" s="3">
        <v>57268.2</v>
      </c>
    </row>
    <row r="5862" spans="1:7" x14ac:dyDescent="0.2">
      <c r="A5862" s="3" t="s">
        <v>1737</v>
      </c>
      <c r="B5862" s="4">
        <v>44804</v>
      </c>
      <c r="C5862" s="3" t="s">
        <v>1148</v>
      </c>
      <c r="D5862" s="3" t="s">
        <v>1155</v>
      </c>
      <c r="E5862" s="3" t="s">
        <v>1738</v>
      </c>
      <c r="F5862" s="3">
        <v>5809.21</v>
      </c>
      <c r="G5862" s="3">
        <v>30660.95</v>
      </c>
    </row>
    <row r="5863" spans="1:7" x14ac:dyDescent="0.2">
      <c r="A5863" s="3" t="s">
        <v>1739</v>
      </c>
      <c r="B5863" s="4">
        <v>44804</v>
      </c>
      <c r="C5863" s="3" t="s">
        <v>1148</v>
      </c>
      <c r="D5863" s="3" t="s">
        <v>1155</v>
      </c>
      <c r="E5863" s="3" t="s">
        <v>1740</v>
      </c>
      <c r="F5863" s="3">
        <v>64.02</v>
      </c>
      <c r="G5863" s="3">
        <v>153005.54</v>
      </c>
    </row>
    <row r="5864" spans="1:7" x14ac:dyDescent="0.2">
      <c r="A5864" s="3" t="s">
        <v>1741</v>
      </c>
      <c r="B5864" s="4">
        <v>44804</v>
      </c>
      <c r="C5864" s="3" t="s">
        <v>1148</v>
      </c>
      <c r="D5864" s="3" t="s">
        <v>1155</v>
      </c>
      <c r="E5864" s="3" t="s">
        <v>1742</v>
      </c>
      <c r="F5864" s="3">
        <v>-1841.3</v>
      </c>
      <c r="G5864" s="3">
        <v>49021.88</v>
      </c>
    </row>
    <row r="5865" spans="1:7" x14ac:dyDescent="0.2">
      <c r="A5865" s="3" t="s">
        <v>1743</v>
      </c>
      <c r="B5865" s="4">
        <v>44804</v>
      </c>
      <c r="C5865" s="3" t="s">
        <v>1148</v>
      </c>
      <c r="D5865" s="3" t="s">
        <v>1155</v>
      </c>
      <c r="E5865" s="3" t="s">
        <v>1744</v>
      </c>
      <c r="F5865" s="3">
        <v>-2489.83</v>
      </c>
      <c r="G5865" s="3">
        <v>43872.800000000003</v>
      </c>
    </row>
    <row r="5866" spans="1:7" x14ac:dyDescent="0.2">
      <c r="A5866" s="3" t="s">
        <v>1062</v>
      </c>
      <c r="B5866" s="4">
        <v>44804</v>
      </c>
      <c r="C5866" s="3" t="s">
        <v>1148</v>
      </c>
      <c r="D5866" s="3" t="s">
        <v>1155</v>
      </c>
      <c r="E5866" s="3" t="s">
        <v>1745</v>
      </c>
      <c r="F5866" s="3">
        <v>98331.31</v>
      </c>
      <c r="G5866" s="3">
        <v>112782.59</v>
      </c>
    </row>
    <row r="5867" spans="1:7" x14ac:dyDescent="0.2">
      <c r="A5867" s="3" t="s">
        <v>1746</v>
      </c>
      <c r="B5867" s="4">
        <v>44804</v>
      </c>
      <c r="C5867" s="3" t="s">
        <v>1148</v>
      </c>
      <c r="D5867" s="3" t="s">
        <v>1155</v>
      </c>
      <c r="E5867" s="3" t="s">
        <v>1747</v>
      </c>
      <c r="F5867" s="3">
        <v>38780.9</v>
      </c>
      <c r="G5867" s="3">
        <v>69917.509999999995</v>
      </c>
    </row>
    <row r="5868" spans="1:7" x14ac:dyDescent="0.2">
      <c r="A5868" s="3" t="s">
        <v>1735</v>
      </c>
      <c r="B5868" s="4">
        <v>44804</v>
      </c>
      <c r="C5868" s="3" t="s">
        <v>1148</v>
      </c>
      <c r="D5868" s="3" t="s">
        <v>1748</v>
      </c>
      <c r="E5868" s="3" t="s">
        <v>1749</v>
      </c>
      <c r="F5868" s="3">
        <v>-151.34</v>
      </c>
      <c r="G5868" s="3">
        <v>622.82000000000005</v>
      </c>
    </row>
    <row r="5869" spans="1:7" x14ac:dyDescent="0.2">
      <c r="A5869" s="3" t="s">
        <v>1062</v>
      </c>
      <c r="B5869" s="4">
        <v>44804</v>
      </c>
      <c r="C5869" s="3" t="s">
        <v>1148</v>
      </c>
      <c r="D5869" s="3" t="s">
        <v>1157</v>
      </c>
      <c r="E5869" s="3" t="s">
        <v>1750</v>
      </c>
      <c r="F5869" s="3">
        <v>-395124.46</v>
      </c>
      <c r="G5869" s="3">
        <v>2590.71</v>
      </c>
    </row>
    <row r="5870" spans="1:7" x14ac:dyDescent="0.2">
      <c r="A5870" s="3" t="s">
        <v>1746</v>
      </c>
      <c r="B5870" s="4">
        <v>44804</v>
      </c>
      <c r="C5870" s="3" t="s">
        <v>1148</v>
      </c>
      <c r="D5870" s="3" t="s">
        <v>1157</v>
      </c>
      <c r="E5870" s="3" t="s">
        <v>1751</v>
      </c>
      <c r="F5870" s="3">
        <v>-76.790000000000006</v>
      </c>
      <c r="G5870" s="3">
        <v>880.54</v>
      </c>
    </row>
    <row r="5871" spans="1:7" x14ac:dyDescent="0.2">
      <c r="A5871" s="3" t="s">
        <v>1743</v>
      </c>
      <c r="B5871" s="4">
        <v>44804</v>
      </c>
      <c r="C5871" s="3" t="s">
        <v>1148</v>
      </c>
      <c r="D5871" s="3" t="s">
        <v>1157</v>
      </c>
      <c r="E5871" s="3" t="s">
        <v>1752</v>
      </c>
      <c r="F5871" s="3">
        <v>-63.98</v>
      </c>
      <c r="G5871" s="3">
        <v>503.1</v>
      </c>
    </row>
    <row r="5872" spans="1:7" x14ac:dyDescent="0.2">
      <c r="A5872" s="3" t="s">
        <v>1739</v>
      </c>
      <c r="B5872" s="4">
        <v>44804</v>
      </c>
      <c r="C5872" s="3" t="s">
        <v>1148</v>
      </c>
      <c r="D5872" s="3" t="s">
        <v>1753</v>
      </c>
      <c r="E5872" s="3" t="s">
        <v>1754</v>
      </c>
      <c r="F5872" s="3">
        <v>-85</v>
      </c>
      <c r="G5872" s="3">
        <v>3806.21</v>
      </c>
    </row>
    <row r="5873" spans="1:7" x14ac:dyDescent="0.2">
      <c r="A5873" s="3" t="s">
        <v>1739</v>
      </c>
      <c r="B5873" s="4">
        <v>44804</v>
      </c>
      <c r="C5873" s="3" t="s">
        <v>1148</v>
      </c>
      <c r="D5873" s="3" t="s">
        <v>1211</v>
      </c>
      <c r="E5873" s="3" t="s">
        <v>1755</v>
      </c>
      <c r="F5873" s="3">
        <v>2.13</v>
      </c>
      <c r="G5873" s="3">
        <v>518.91999999999996</v>
      </c>
    </row>
    <row r="5874" spans="1:7" x14ac:dyDescent="0.2">
      <c r="A5874" s="3" t="s">
        <v>1735</v>
      </c>
      <c r="B5874" s="4">
        <v>44804</v>
      </c>
      <c r="C5874" s="3" t="s">
        <v>1148</v>
      </c>
      <c r="D5874" s="3" t="s">
        <v>1213</v>
      </c>
      <c r="E5874" s="3" t="s">
        <v>1756</v>
      </c>
      <c r="F5874" s="3">
        <v>-83.02</v>
      </c>
      <c r="G5874" s="3">
        <v>502.37</v>
      </c>
    </row>
    <row r="5875" spans="1:7" x14ac:dyDescent="0.2">
      <c r="A5875" s="3" t="s">
        <v>1735</v>
      </c>
      <c r="B5875" s="4">
        <v>44804</v>
      </c>
      <c r="C5875" s="3" t="s">
        <v>1148</v>
      </c>
      <c r="D5875" s="3" t="s">
        <v>1757</v>
      </c>
      <c r="E5875" s="3" t="s">
        <v>1758</v>
      </c>
      <c r="F5875" s="3">
        <v>20.84</v>
      </c>
      <c r="G5875" s="3">
        <v>4547.99</v>
      </c>
    </row>
    <row r="5876" spans="1:7" x14ac:dyDescent="0.2">
      <c r="A5876" s="3" t="s">
        <v>1739</v>
      </c>
      <c r="B5876" s="4">
        <v>44804</v>
      </c>
      <c r="C5876" s="3" t="s">
        <v>1148</v>
      </c>
      <c r="D5876" s="3" t="s">
        <v>1695</v>
      </c>
      <c r="E5876" s="3" t="s">
        <v>1759</v>
      </c>
      <c r="F5876" s="3">
        <v>47866.39</v>
      </c>
      <c r="G5876" s="3">
        <v>79910.62</v>
      </c>
    </row>
    <row r="5877" spans="1:7" x14ac:dyDescent="0.2">
      <c r="A5877" s="3" t="s">
        <v>1746</v>
      </c>
      <c r="B5877" s="4">
        <v>44804</v>
      </c>
      <c r="C5877" s="3" t="s">
        <v>1148</v>
      </c>
      <c r="D5877" s="3" t="s">
        <v>1695</v>
      </c>
      <c r="E5877" s="3" t="s">
        <v>1761</v>
      </c>
      <c r="F5877" s="3">
        <v>-874.2</v>
      </c>
      <c r="G5877" s="3">
        <v>848.9</v>
      </c>
    </row>
    <row r="5878" spans="1:7" x14ac:dyDescent="0.2">
      <c r="A5878" s="3" t="s">
        <v>1735</v>
      </c>
      <c r="B5878" s="4">
        <v>44834</v>
      </c>
      <c r="C5878" s="3" t="s">
        <v>1148</v>
      </c>
      <c r="D5878" s="3" t="s">
        <v>1155</v>
      </c>
      <c r="E5878" s="3" t="s">
        <v>1736</v>
      </c>
      <c r="F5878" s="3">
        <v>49250.65</v>
      </c>
      <c r="G5878" s="3">
        <v>106518.85</v>
      </c>
    </row>
    <row r="5879" spans="1:7" x14ac:dyDescent="0.2">
      <c r="A5879" s="3" t="s">
        <v>1737</v>
      </c>
      <c r="B5879" s="4">
        <v>44834</v>
      </c>
      <c r="C5879" s="3" t="s">
        <v>1148</v>
      </c>
      <c r="D5879" s="3" t="s">
        <v>1155</v>
      </c>
      <c r="E5879" s="3" t="s">
        <v>1738</v>
      </c>
      <c r="F5879" s="3">
        <v>126021.11</v>
      </c>
      <c r="G5879" s="3">
        <v>156682.06</v>
      </c>
    </row>
    <row r="5880" spans="1:7" x14ac:dyDescent="0.2">
      <c r="A5880" s="3" t="s">
        <v>1739</v>
      </c>
      <c r="B5880" s="4">
        <v>44834</v>
      </c>
      <c r="C5880" s="3" t="s">
        <v>1148</v>
      </c>
      <c r="D5880" s="3" t="s">
        <v>1155</v>
      </c>
      <c r="E5880" s="3" t="s">
        <v>1740</v>
      </c>
      <c r="F5880" s="3">
        <v>-391.17</v>
      </c>
      <c r="G5880" s="3">
        <v>152614.37</v>
      </c>
    </row>
    <row r="5881" spans="1:7" x14ac:dyDescent="0.2">
      <c r="A5881" s="3" t="s">
        <v>1741</v>
      </c>
      <c r="B5881" s="4">
        <v>44834</v>
      </c>
      <c r="C5881" s="3" t="s">
        <v>1148</v>
      </c>
      <c r="D5881" s="3" t="s">
        <v>1155</v>
      </c>
      <c r="E5881" s="3" t="s">
        <v>1742</v>
      </c>
      <c r="F5881" s="3">
        <v>12108.71</v>
      </c>
      <c r="G5881" s="3">
        <v>61130.59</v>
      </c>
    </row>
    <row r="5882" spans="1:7" x14ac:dyDescent="0.2">
      <c r="A5882" s="3" t="s">
        <v>1743</v>
      </c>
      <c r="B5882" s="4">
        <v>44834</v>
      </c>
      <c r="C5882" s="3" t="s">
        <v>1148</v>
      </c>
      <c r="D5882" s="3" t="s">
        <v>1155</v>
      </c>
      <c r="E5882" s="3" t="s">
        <v>1744</v>
      </c>
      <c r="F5882" s="3">
        <v>-9216.61</v>
      </c>
      <c r="G5882" s="3">
        <v>34656.19</v>
      </c>
    </row>
    <row r="5883" spans="1:7" x14ac:dyDescent="0.2">
      <c r="A5883" s="3" t="s">
        <v>1062</v>
      </c>
      <c r="B5883" s="4">
        <v>44834</v>
      </c>
      <c r="C5883" s="3" t="s">
        <v>1148</v>
      </c>
      <c r="D5883" s="3" t="s">
        <v>1155</v>
      </c>
      <c r="E5883" s="3" t="s">
        <v>1745</v>
      </c>
      <c r="F5883" s="3">
        <v>407493.65</v>
      </c>
      <c r="G5883" s="3">
        <v>520276.24</v>
      </c>
    </row>
    <row r="5884" spans="1:7" x14ac:dyDescent="0.2">
      <c r="A5884" s="3" t="s">
        <v>1746</v>
      </c>
      <c r="B5884" s="4">
        <v>44834</v>
      </c>
      <c r="C5884" s="3" t="s">
        <v>1148</v>
      </c>
      <c r="D5884" s="3" t="s">
        <v>1155</v>
      </c>
      <c r="E5884" s="3" t="s">
        <v>1747</v>
      </c>
      <c r="F5884" s="3">
        <v>-37850.46</v>
      </c>
      <c r="G5884" s="3">
        <v>32067.05</v>
      </c>
    </row>
    <row r="5885" spans="1:7" x14ac:dyDescent="0.2">
      <c r="A5885" s="3" t="s">
        <v>1735</v>
      </c>
      <c r="B5885" s="4">
        <v>44834</v>
      </c>
      <c r="C5885" s="3" t="s">
        <v>1148</v>
      </c>
      <c r="D5885" s="3" t="s">
        <v>1748</v>
      </c>
      <c r="E5885" s="3" t="s">
        <v>1749</v>
      </c>
      <c r="F5885" s="3">
        <v>415.02</v>
      </c>
      <c r="G5885" s="3">
        <v>1037.8399999999999</v>
      </c>
    </row>
    <row r="5886" spans="1:7" x14ac:dyDescent="0.2">
      <c r="A5886" s="3" t="s">
        <v>1062</v>
      </c>
      <c r="B5886" s="4">
        <v>44834</v>
      </c>
      <c r="C5886" s="3" t="s">
        <v>1148</v>
      </c>
      <c r="D5886" s="3" t="s">
        <v>1157</v>
      </c>
      <c r="E5886" s="3" t="s">
        <v>1750</v>
      </c>
      <c r="F5886" s="3">
        <v>10.9</v>
      </c>
      <c r="G5886" s="3">
        <v>2601.61</v>
      </c>
    </row>
    <row r="5887" spans="1:7" x14ac:dyDescent="0.2">
      <c r="A5887" s="3" t="s">
        <v>1746</v>
      </c>
      <c r="B5887" s="4">
        <v>44834</v>
      </c>
      <c r="C5887" s="3" t="s">
        <v>1148</v>
      </c>
      <c r="D5887" s="3" t="s">
        <v>1157</v>
      </c>
      <c r="E5887" s="3" t="s">
        <v>1751</v>
      </c>
      <c r="F5887" s="3">
        <v>193.12</v>
      </c>
      <c r="G5887" s="3">
        <v>1073.6600000000001</v>
      </c>
    </row>
    <row r="5888" spans="1:7" x14ac:dyDescent="0.2">
      <c r="A5888" s="3" t="s">
        <v>1743</v>
      </c>
      <c r="B5888" s="4">
        <v>44834</v>
      </c>
      <c r="C5888" s="3" t="s">
        <v>1148</v>
      </c>
      <c r="D5888" s="3" t="s">
        <v>1157</v>
      </c>
      <c r="E5888" s="3" t="s">
        <v>1752</v>
      </c>
      <c r="F5888" s="3">
        <v>377.1</v>
      </c>
      <c r="G5888" s="3">
        <v>880.2</v>
      </c>
    </row>
    <row r="5889" spans="1:7" x14ac:dyDescent="0.2">
      <c r="A5889" s="3" t="s">
        <v>1739</v>
      </c>
      <c r="B5889" s="4">
        <v>44834</v>
      </c>
      <c r="C5889" s="3" t="s">
        <v>1148</v>
      </c>
      <c r="D5889" s="3" t="s">
        <v>1753</v>
      </c>
      <c r="E5889" s="3" t="s">
        <v>1754</v>
      </c>
      <c r="F5889" s="3">
        <v>-85</v>
      </c>
      <c r="G5889" s="3">
        <v>3721.21</v>
      </c>
    </row>
    <row r="5890" spans="1:7" x14ac:dyDescent="0.2">
      <c r="A5890" s="3" t="s">
        <v>1739</v>
      </c>
      <c r="B5890" s="4">
        <v>44834</v>
      </c>
      <c r="C5890" s="3" t="s">
        <v>1148</v>
      </c>
      <c r="D5890" s="3" t="s">
        <v>1211</v>
      </c>
      <c r="E5890" s="3" t="s">
        <v>1755</v>
      </c>
      <c r="F5890" s="3">
        <v>2.1800000000000002</v>
      </c>
      <c r="G5890" s="3">
        <v>521.1</v>
      </c>
    </row>
    <row r="5891" spans="1:7" x14ac:dyDescent="0.2">
      <c r="A5891" s="3" t="s">
        <v>1735</v>
      </c>
      <c r="B5891" s="4">
        <v>44834</v>
      </c>
      <c r="C5891" s="3" t="s">
        <v>1148</v>
      </c>
      <c r="D5891" s="3" t="s">
        <v>1213</v>
      </c>
      <c r="E5891" s="3" t="s">
        <v>1756</v>
      </c>
      <c r="F5891" s="3">
        <v>483.34</v>
      </c>
      <c r="G5891" s="3">
        <v>985.71</v>
      </c>
    </row>
    <row r="5892" spans="1:7" x14ac:dyDescent="0.2">
      <c r="A5892" s="3" t="s">
        <v>1735</v>
      </c>
      <c r="B5892" s="4">
        <v>44834</v>
      </c>
      <c r="C5892" s="3" t="s">
        <v>1148</v>
      </c>
      <c r="D5892" s="3" t="s">
        <v>1757</v>
      </c>
      <c r="E5892" s="3" t="s">
        <v>1758</v>
      </c>
      <c r="F5892" s="3">
        <v>0</v>
      </c>
      <c r="G5892" s="3">
        <v>4547.99</v>
      </c>
    </row>
    <row r="5893" spans="1:7" x14ac:dyDescent="0.2">
      <c r="A5893" s="3" t="s">
        <v>1739</v>
      </c>
      <c r="B5893" s="4">
        <v>44834</v>
      </c>
      <c r="C5893" s="3" t="s">
        <v>1148</v>
      </c>
      <c r="D5893" s="3" t="s">
        <v>1695</v>
      </c>
      <c r="E5893" s="3" t="s">
        <v>1759</v>
      </c>
      <c r="F5893" s="3">
        <v>101652.27</v>
      </c>
      <c r="G5893" s="3">
        <v>181562.89</v>
      </c>
    </row>
    <row r="5894" spans="1:7" x14ac:dyDescent="0.2">
      <c r="A5894" s="3" t="s">
        <v>1746</v>
      </c>
      <c r="B5894" s="4">
        <v>44834</v>
      </c>
      <c r="C5894" s="3" t="s">
        <v>1148</v>
      </c>
      <c r="D5894" s="3" t="s">
        <v>1695</v>
      </c>
      <c r="E5894" s="3" t="s">
        <v>1761</v>
      </c>
      <c r="F5894" s="3">
        <v>-250</v>
      </c>
      <c r="G5894" s="3">
        <v>598.9</v>
      </c>
    </row>
    <row r="5895" spans="1:7" x14ac:dyDescent="0.2">
      <c r="A5895" s="3" t="s">
        <v>1735</v>
      </c>
      <c r="B5895" s="4">
        <v>44865</v>
      </c>
      <c r="C5895" s="3" t="s">
        <v>1148</v>
      </c>
      <c r="D5895" s="3" t="s">
        <v>1155</v>
      </c>
      <c r="E5895" s="3" t="s">
        <v>1736</v>
      </c>
      <c r="F5895" s="3">
        <v>-41341.71</v>
      </c>
      <c r="G5895" s="3">
        <v>65177.14</v>
      </c>
    </row>
    <row r="5896" spans="1:7" x14ac:dyDescent="0.2">
      <c r="A5896" s="3" t="s">
        <v>1737</v>
      </c>
      <c r="B5896" s="4">
        <v>44865</v>
      </c>
      <c r="C5896" s="3" t="s">
        <v>1148</v>
      </c>
      <c r="D5896" s="3" t="s">
        <v>1155</v>
      </c>
      <c r="E5896" s="3" t="s">
        <v>1738</v>
      </c>
      <c r="F5896" s="3">
        <v>42120.71</v>
      </c>
      <c r="G5896" s="3">
        <v>198802.77</v>
      </c>
    </row>
    <row r="5897" spans="1:7" x14ac:dyDescent="0.2">
      <c r="A5897" s="3" t="s">
        <v>1739</v>
      </c>
      <c r="B5897" s="4">
        <v>44865</v>
      </c>
      <c r="C5897" s="3" t="s">
        <v>1148</v>
      </c>
      <c r="D5897" s="3" t="s">
        <v>1155</v>
      </c>
      <c r="E5897" s="3" t="s">
        <v>1740</v>
      </c>
      <c r="F5897" s="3">
        <v>590.04</v>
      </c>
      <c r="G5897" s="3">
        <v>153204.41</v>
      </c>
    </row>
    <row r="5898" spans="1:7" x14ac:dyDescent="0.2">
      <c r="A5898" s="3" t="s">
        <v>1741</v>
      </c>
      <c r="B5898" s="4">
        <v>44865</v>
      </c>
      <c r="C5898" s="3" t="s">
        <v>1148</v>
      </c>
      <c r="D5898" s="3" t="s">
        <v>1155</v>
      </c>
      <c r="E5898" s="3" t="s">
        <v>1742</v>
      </c>
      <c r="F5898" s="3">
        <v>39013.74</v>
      </c>
      <c r="G5898" s="3">
        <v>100144.33</v>
      </c>
    </row>
    <row r="5899" spans="1:7" x14ac:dyDescent="0.2">
      <c r="A5899" s="3" t="s">
        <v>1743</v>
      </c>
      <c r="B5899" s="4">
        <v>44865</v>
      </c>
      <c r="C5899" s="3" t="s">
        <v>1148</v>
      </c>
      <c r="D5899" s="3" t="s">
        <v>1155</v>
      </c>
      <c r="E5899" s="3" t="s">
        <v>1744</v>
      </c>
      <c r="F5899" s="3">
        <v>25344.73</v>
      </c>
      <c r="G5899" s="3">
        <v>60000.92</v>
      </c>
    </row>
    <row r="5900" spans="1:7" x14ac:dyDescent="0.2">
      <c r="A5900" s="3" t="s">
        <v>1062</v>
      </c>
      <c r="B5900" s="4">
        <v>44865</v>
      </c>
      <c r="C5900" s="3" t="s">
        <v>1148</v>
      </c>
      <c r="D5900" s="3" t="s">
        <v>1155</v>
      </c>
      <c r="E5900" s="3" t="s">
        <v>1745</v>
      </c>
      <c r="F5900" s="3">
        <v>-271130.25</v>
      </c>
      <c r="G5900" s="3">
        <v>249145.99</v>
      </c>
    </row>
    <row r="5901" spans="1:7" x14ac:dyDescent="0.2">
      <c r="A5901" s="3" t="s">
        <v>1746</v>
      </c>
      <c r="B5901" s="4">
        <v>44865</v>
      </c>
      <c r="C5901" s="3" t="s">
        <v>1148</v>
      </c>
      <c r="D5901" s="3" t="s">
        <v>1155</v>
      </c>
      <c r="E5901" s="3" t="s">
        <v>1747</v>
      </c>
      <c r="F5901" s="3">
        <v>44219.33</v>
      </c>
      <c r="G5901" s="3">
        <v>76286.38</v>
      </c>
    </row>
    <row r="5902" spans="1:7" x14ac:dyDescent="0.2">
      <c r="A5902" s="3" t="s">
        <v>1735</v>
      </c>
      <c r="B5902" s="4">
        <v>44865</v>
      </c>
      <c r="C5902" s="3" t="s">
        <v>1148</v>
      </c>
      <c r="D5902" s="3" t="s">
        <v>1748</v>
      </c>
      <c r="E5902" s="3" t="s">
        <v>1749</v>
      </c>
      <c r="F5902" s="3">
        <v>-73.06</v>
      </c>
      <c r="G5902" s="3">
        <v>964.78</v>
      </c>
    </row>
    <row r="5903" spans="1:7" x14ac:dyDescent="0.2">
      <c r="A5903" s="3" t="s">
        <v>1062</v>
      </c>
      <c r="B5903" s="4">
        <v>44865</v>
      </c>
      <c r="C5903" s="3" t="s">
        <v>1148</v>
      </c>
      <c r="D5903" s="3" t="s">
        <v>1157</v>
      </c>
      <c r="E5903" s="3" t="s">
        <v>1750</v>
      </c>
      <c r="F5903" s="3">
        <v>12.63</v>
      </c>
      <c r="G5903" s="3">
        <v>2614.2399999999998</v>
      </c>
    </row>
    <row r="5904" spans="1:7" x14ac:dyDescent="0.2">
      <c r="A5904" s="3" t="s">
        <v>1746</v>
      </c>
      <c r="B5904" s="4">
        <v>44865</v>
      </c>
      <c r="C5904" s="3" t="s">
        <v>1148</v>
      </c>
      <c r="D5904" s="3" t="s">
        <v>1157</v>
      </c>
      <c r="E5904" s="3" t="s">
        <v>1751</v>
      </c>
      <c r="F5904" s="3">
        <v>-2.62</v>
      </c>
      <c r="G5904" s="3">
        <v>1071.04</v>
      </c>
    </row>
    <row r="5905" spans="1:7" x14ac:dyDescent="0.2">
      <c r="A5905" s="3" t="s">
        <v>1743</v>
      </c>
      <c r="B5905" s="4">
        <v>44865</v>
      </c>
      <c r="C5905" s="3" t="s">
        <v>1148</v>
      </c>
      <c r="D5905" s="3" t="s">
        <v>1157</v>
      </c>
      <c r="E5905" s="3" t="s">
        <v>1752</v>
      </c>
      <c r="F5905" s="3">
        <v>-71.48</v>
      </c>
      <c r="G5905" s="3">
        <v>808.72</v>
      </c>
    </row>
    <row r="5906" spans="1:7" x14ac:dyDescent="0.2">
      <c r="A5906" s="3" t="s">
        <v>1739</v>
      </c>
      <c r="B5906" s="4">
        <v>44865</v>
      </c>
      <c r="C5906" s="3" t="s">
        <v>1148</v>
      </c>
      <c r="D5906" s="3" t="s">
        <v>1753</v>
      </c>
      <c r="E5906" s="3" t="s">
        <v>1754</v>
      </c>
      <c r="F5906" s="3">
        <v>-85</v>
      </c>
      <c r="G5906" s="3">
        <v>3636.21</v>
      </c>
    </row>
    <row r="5907" spans="1:7" x14ac:dyDescent="0.2">
      <c r="A5907" s="3" t="s">
        <v>1739</v>
      </c>
      <c r="B5907" s="4">
        <v>44865</v>
      </c>
      <c r="C5907" s="3" t="s">
        <v>1148</v>
      </c>
      <c r="D5907" s="3" t="s">
        <v>1211</v>
      </c>
      <c r="E5907" s="3" t="s">
        <v>1755</v>
      </c>
      <c r="F5907" s="3">
        <v>2.54</v>
      </c>
      <c r="G5907" s="3">
        <v>523.64</v>
      </c>
    </row>
    <row r="5908" spans="1:7" x14ac:dyDescent="0.2">
      <c r="A5908" s="3" t="s">
        <v>1735</v>
      </c>
      <c r="B5908" s="4">
        <v>44865</v>
      </c>
      <c r="C5908" s="3" t="s">
        <v>1148</v>
      </c>
      <c r="D5908" s="3" t="s">
        <v>1213</v>
      </c>
      <c r="E5908" s="3" t="s">
        <v>1756</v>
      </c>
      <c r="F5908" s="3">
        <v>-9.48</v>
      </c>
      <c r="G5908" s="3">
        <v>976.23</v>
      </c>
    </row>
    <row r="5909" spans="1:7" x14ac:dyDescent="0.2">
      <c r="A5909" s="3" t="s">
        <v>1735</v>
      </c>
      <c r="B5909" s="4">
        <v>44865</v>
      </c>
      <c r="C5909" s="3" t="s">
        <v>1148</v>
      </c>
      <c r="D5909" s="3" t="s">
        <v>1757</v>
      </c>
      <c r="E5909" s="3" t="s">
        <v>1758</v>
      </c>
      <c r="F5909" s="3">
        <v>45.78</v>
      </c>
      <c r="G5909" s="3">
        <v>4593.7700000000004</v>
      </c>
    </row>
    <row r="5910" spans="1:7" x14ac:dyDescent="0.2">
      <c r="A5910" s="3" t="s">
        <v>1739</v>
      </c>
      <c r="B5910" s="4">
        <v>44865</v>
      </c>
      <c r="C5910" s="3" t="s">
        <v>1148</v>
      </c>
      <c r="D5910" s="3" t="s">
        <v>1695</v>
      </c>
      <c r="E5910" s="3" t="s">
        <v>1759</v>
      </c>
      <c r="F5910" s="3">
        <v>-71656.97</v>
      </c>
      <c r="G5910" s="3">
        <v>109905.92</v>
      </c>
    </row>
    <row r="5911" spans="1:7" x14ac:dyDescent="0.2">
      <c r="A5911" s="3" t="s">
        <v>1746</v>
      </c>
      <c r="B5911" s="4">
        <v>44865</v>
      </c>
      <c r="C5911" s="3" t="s">
        <v>1148</v>
      </c>
      <c r="D5911" s="3" t="s">
        <v>1695</v>
      </c>
      <c r="E5911" s="3" t="s">
        <v>1761</v>
      </c>
      <c r="F5911" s="3">
        <v>0</v>
      </c>
      <c r="G5911" s="3">
        <v>598.9</v>
      </c>
    </row>
    <row r="5912" spans="1:7" x14ac:dyDescent="0.2">
      <c r="A5912" s="3" t="s">
        <v>1735</v>
      </c>
      <c r="B5912" s="4">
        <v>44895</v>
      </c>
      <c r="C5912" s="3" t="s">
        <v>1148</v>
      </c>
      <c r="D5912" s="3" t="s">
        <v>1155</v>
      </c>
      <c r="E5912" s="3" t="s">
        <v>1736</v>
      </c>
      <c r="F5912" s="3">
        <v>936.73</v>
      </c>
      <c r="G5912" s="3">
        <v>66113.87</v>
      </c>
    </row>
    <row r="5913" spans="1:7" x14ac:dyDescent="0.2">
      <c r="A5913" s="3" t="s">
        <v>1737</v>
      </c>
      <c r="B5913" s="4">
        <v>44895</v>
      </c>
      <c r="C5913" s="3" t="s">
        <v>1148</v>
      </c>
      <c r="D5913" s="3" t="s">
        <v>1155</v>
      </c>
      <c r="E5913" s="3" t="s">
        <v>1738</v>
      </c>
      <c r="F5913" s="3">
        <v>104630.44</v>
      </c>
      <c r="G5913" s="3">
        <v>303433.21000000002</v>
      </c>
    </row>
    <row r="5914" spans="1:7" x14ac:dyDescent="0.2">
      <c r="A5914" s="3" t="s">
        <v>1739</v>
      </c>
      <c r="B5914" s="4">
        <v>44895</v>
      </c>
      <c r="C5914" s="3" t="s">
        <v>1148</v>
      </c>
      <c r="D5914" s="3" t="s">
        <v>1155</v>
      </c>
      <c r="E5914" s="3" t="s">
        <v>1740</v>
      </c>
      <c r="F5914" s="3">
        <v>599.66</v>
      </c>
      <c r="G5914" s="3">
        <v>153804.07</v>
      </c>
    </row>
    <row r="5915" spans="1:7" x14ac:dyDescent="0.2">
      <c r="A5915" s="3" t="s">
        <v>1741</v>
      </c>
      <c r="B5915" s="4">
        <v>44895</v>
      </c>
      <c r="C5915" s="3" t="s">
        <v>1148</v>
      </c>
      <c r="D5915" s="3" t="s">
        <v>1155</v>
      </c>
      <c r="E5915" s="3" t="s">
        <v>1742</v>
      </c>
      <c r="F5915" s="3">
        <v>-17549.09</v>
      </c>
      <c r="G5915" s="3">
        <v>82595.240000000005</v>
      </c>
    </row>
    <row r="5916" spans="1:7" x14ac:dyDescent="0.2">
      <c r="A5916" s="3" t="s">
        <v>1743</v>
      </c>
      <c r="B5916" s="4">
        <v>44895</v>
      </c>
      <c r="C5916" s="3" t="s">
        <v>1148</v>
      </c>
      <c r="D5916" s="3" t="s">
        <v>1155</v>
      </c>
      <c r="E5916" s="3" t="s">
        <v>1744</v>
      </c>
      <c r="F5916" s="3">
        <v>-12376.1</v>
      </c>
      <c r="G5916" s="3">
        <v>47624.82</v>
      </c>
    </row>
    <row r="5917" spans="1:7" x14ac:dyDescent="0.2">
      <c r="A5917" s="3" t="s">
        <v>1062</v>
      </c>
      <c r="B5917" s="4">
        <v>44895</v>
      </c>
      <c r="C5917" s="3" t="s">
        <v>1148</v>
      </c>
      <c r="D5917" s="3" t="s">
        <v>1155</v>
      </c>
      <c r="E5917" s="3" t="s">
        <v>1745</v>
      </c>
      <c r="F5917" s="3">
        <v>116087.34</v>
      </c>
      <c r="G5917" s="3">
        <v>365233.33</v>
      </c>
    </row>
    <row r="5918" spans="1:7" x14ac:dyDescent="0.2">
      <c r="A5918" s="3" t="s">
        <v>1746</v>
      </c>
      <c r="B5918" s="4">
        <v>44895</v>
      </c>
      <c r="C5918" s="3" t="s">
        <v>1148</v>
      </c>
      <c r="D5918" s="3" t="s">
        <v>1155</v>
      </c>
      <c r="E5918" s="3" t="s">
        <v>1747</v>
      </c>
      <c r="F5918" s="3">
        <v>6571.48</v>
      </c>
      <c r="G5918" s="3">
        <v>82857.86</v>
      </c>
    </row>
    <row r="5919" spans="1:7" x14ac:dyDescent="0.2">
      <c r="A5919" s="3" t="s">
        <v>1735</v>
      </c>
      <c r="B5919" s="4">
        <v>44895</v>
      </c>
      <c r="C5919" s="3" t="s">
        <v>1148</v>
      </c>
      <c r="D5919" s="3" t="s">
        <v>1748</v>
      </c>
      <c r="E5919" s="3" t="s">
        <v>1749</v>
      </c>
      <c r="F5919" s="3">
        <v>-71.48</v>
      </c>
      <c r="G5919" s="3">
        <v>893.3</v>
      </c>
    </row>
    <row r="5920" spans="1:7" x14ac:dyDescent="0.2">
      <c r="A5920" s="3" t="s">
        <v>1062</v>
      </c>
      <c r="B5920" s="4">
        <v>44895</v>
      </c>
      <c r="C5920" s="3" t="s">
        <v>1148</v>
      </c>
      <c r="D5920" s="3" t="s">
        <v>1157</v>
      </c>
      <c r="E5920" s="3" t="s">
        <v>1750</v>
      </c>
      <c r="F5920" s="3">
        <v>0</v>
      </c>
      <c r="G5920" s="3">
        <v>2614.2399999999998</v>
      </c>
    </row>
    <row r="5921" spans="1:7" x14ac:dyDescent="0.2">
      <c r="A5921" s="3" t="s">
        <v>1746</v>
      </c>
      <c r="B5921" s="4">
        <v>44895</v>
      </c>
      <c r="C5921" s="3" t="s">
        <v>1148</v>
      </c>
      <c r="D5921" s="3" t="s">
        <v>1157</v>
      </c>
      <c r="E5921" s="3" t="s">
        <v>1751</v>
      </c>
      <c r="F5921" s="3">
        <v>150116.53</v>
      </c>
      <c r="G5921" s="3">
        <v>151187.57</v>
      </c>
    </row>
    <row r="5922" spans="1:7" x14ac:dyDescent="0.2">
      <c r="A5922" s="3" t="s">
        <v>1743</v>
      </c>
      <c r="B5922" s="4">
        <v>44895</v>
      </c>
      <c r="C5922" s="3" t="s">
        <v>1148</v>
      </c>
      <c r="D5922" s="3" t="s">
        <v>1157</v>
      </c>
      <c r="E5922" s="3" t="s">
        <v>1752</v>
      </c>
      <c r="F5922" s="3">
        <v>-73.06</v>
      </c>
      <c r="G5922" s="3">
        <v>735.66</v>
      </c>
    </row>
    <row r="5923" spans="1:7" x14ac:dyDescent="0.2">
      <c r="A5923" s="3" t="s">
        <v>1739</v>
      </c>
      <c r="B5923" s="4">
        <v>44895</v>
      </c>
      <c r="C5923" s="3" t="s">
        <v>1148</v>
      </c>
      <c r="D5923" s="3" t="s">
        <v>1753</v>
      </c>
      <c r="E5923" s="3" t="s">
        <v>1754</v>
      </c>
      <c r="F5923" s="3">
        <v>0</v>
      </c>
      <c r="G5923" s="3">
        <v>3636.21</v>
      </c>
    </row>
    <row r="5924" spans="1:7" x14ac:dyDescent="0.2">
      <c r="A5924" s="3" t="s">
        <v>1739</v>
      </c>
      <c r="B5924" s="4">
        <v>44895</v>
      </c>
      <c r="C5924" s="3" t="s">
        <v>1148</v>
      </c>
      <c r="D5924" s="3" t="s">
        <v>1211</v>
      </c>
      <c r="E5924" s="3" t="s">
        <v>1755</v>
      </c>
      <c r="F5924" s="3">
        <v>0</v>
      </c>
      <c r="G5924" s="3">
        <v>523.64</v>
      </c>
    </row>
    <row r="5925" spans="1:7" x14ac:dyDescent="0.2">
      <c r="A5925" s="3" t="s">
        <v>1735</v>
      </c>
      <c r="B5925" s="4">
        <v>44895</v>
      </c>
      <c r="C5925" s="3" t="s">
        <v>1148</v>
      </c>
      <c r="D5925" s="3" t="s">
        <v>1213</v>
      </c>
      <c r="E5925" s="3" t="s">
        <v>1756</v>
      </c>
      <c r="F5925" s="3">
        <v>-11.06</v>
      </c>
      <c r="G5925" s="3">
        <v>965.17</v>
      </c>
    </row>
    <row r="5926" spans="1:7" x14ac:dyDescent="0.2">
      <c r="A5926" s="3" t="s">
        <v>1735</v>
      </c>
      <c r="B5926" s="4">
        <v>44895</v>
      </c>
      <c r="C5926" s="3" t="s">
        <v>1148</v>
      </c>
      <c r="D5926" s="3" t="s">
        <v>1757</v>
      </c>
      <c r="E5926" s="3" t="s">
        <v>1758</v>
      </c>
      <c r="F5926" s="3">
        <v>0</v>
      </c>
      <c r="G5926" s="3">
        <v>4593.7700000000004</v>
      </c>
    </row>
    <row r="5927" spans="1:7" x14ac:dyDescent="0.2">
      <c r="A5927" s="3" t="s">
        <v>1739</v>
      </c>
      <c r="B5927" s="4">
        <v>44895</v>
      </c>
      <c r="C5927" s="3" t="s">
        <v>1148</v>
      </c>
      <c r="D5927" s="3" t="s">
        <v>1695</v>
      </c>
      <c r="E5927" s="3" t="s">
        <v>1759</v>
      </c>
      <c r="F5927" s="3">
        <v>6905.25</v>
      </c>
      <c r="G5927" s="3">
        <v>116811.17</v>
      </c>
    </row>
    <row r="5928" spans="1:7" x14ac:dyDescent="0.2">
      <c r="A5928" s="3" t="s">
        <v>1746</v>
      </c>
      <c r="B5928" s="4">
        <v>44895</v>
      </c>
      <c r="C5928" s="3" t="s">
        <v>1148</v>
      </c>
      <c r="D5928" s="3" t="s">
        <v>1695</v>
      </c>
      <c r="E5928" s="3" t="s">
        <v>1761</v>
      </c>
      <c r="F5928" s="3">
        <v>-250</v>
      </c>
      <c r="G5928" s="3">
        <v>348.9</v>
      </c>
    </row>
    <row r="5929" spans="1:7" x14ac:dyDescent="0.2">
      <c r="A5929" s="3" t="s">
        <v>1735</v>
      </c>
      <c r="B5929" s="4">
        <v>44926</v>
      </c>
      <c r="C5929" s="3" t="s">
        <v>1148</v>
      </c>
      <c r="D5929" s="3" t="s">
        <v>1155</v>
      </c>
      <c r="E5929" s="3" t="s">
        <v>1736</v>
      </c>
      <c r="F5929" s="3">
        <v>-29577.74</v>
      </c>
      <c r="G5929" s="3">
        <v>36536.129999999997</v>
      </c>
    </row>
    <row r="5930" spans="1:7" x14ac:dyDescent="0.2">
      <c r="A5930" s="3" t="s">
        <v>1737</v>
      </c>
      <c r="B5930" s="4">
        <v>44926</v>
      </c>
      <c r="C5930" s="3" t="s">
        <v>1148</v>
      </c>
      <c r="D5930" s="3" t="s">
        <v>1155</v>
      </c>
      <c r="E5930" s="3" t="s">
        <v>1738</v>
      </c>
      <c r="F5930" s="3">
        <v>-286826.82</v>
      </c>
      <c r="G5930" s="3">
        <v>16606.39</v>
      </c>
    </row>
    <row r="5931" spans="1:7" x14ac:dyDescent="0.2">
      <c r="A5931" s="3" t="s">
        <v>1739</v>
      </c>
      <c r="B5931" s="4">
        <v>44926</v>
      </c>
      <c r="C5931" s="3" t="s">
        <v>1148</v>
      </c>
      <c r="D5931" s="3" t="s">
        <v>1155</v>
      </c>
      <c r="E5931" s="3" t="s">
        <v>1740</v>
      </c>
      <c r="F5931" s="3">
        <v>697.46</v>
      </c>
      <c r="G5931" s="3">
        <v>154501.53</v>
      </c>
    </row>
    <row r="5932" spans="1:7" x14ac:dyDescent="0.2">
      <c r="A5932" s="3" t="s">
        <v>1741</v>
      </c>
      <c r="B5932" s="4">
        <v>44926</v>
      </c>
      <c r="C5932" s="3" t="s">
        <v>1148</v>
      </c>
      <c r="D5932" s="3" t="s">
        <v>1155</v>
      </c>
      <c r="E5932" s="3" t="s">
        <v>1742</v>
      </c>
      <c r="F5932" s="3">
        <v>-36425.339999999997</v>
      </c>
      <c r="G5932" s="3">
        <v>46169.9</v>
      </c>
    </row>
    <row r="5933" spans="1:7" x14ac:dyDescent="0.2">
      <c r="A5933" s="3" t="s">
        <v>1743</v>
      </c>
      <c r="B5933" s="4">
        <v>44926</v>
      </c>
      <c r="C5933" s="3" t="s">
        <v>1148</v>
      </c>
      <c r="D5933" s="3" t="s">
        <v>1155</v>
      </c>
      <c r="E5933" s="3" t="s">
        <v>1744</v>
      </c>
      <c r="F5933" s="3">
        <v>23551.97</v>
      </c>
      <c r="G5933" s="3">
        <v>71176.789999999994</v>
      </c>
    </row>
    <row r="5934" spans="1:7" x14ac:dyDescent="0.2">
      <c r="A5934" s="3" t="s">
        <v>1062</v>
      </c>
      <c r="B5934" s="4">
        <v>44926</v>
      </c>
      <c r="C5934" s="3" t="s">
        <v>1148</v>
      </c>
      <c r="D5934" s="3" t="s">
        <v>1155</v>
      </c>
      <c r="E5934" s="3" t="s">
        <v>1745</v>
      </c>
      <c r="F5934" s="3">
        <v>-342424.79</v>
      </c>
      <c r="G5934" s="3">
        <v>22808.54</v>
      </c>
    </row>
    <row r="5935" spans="1:7" x14ac:dyDescent="0.2">
      <c r="A5935" s="3" t="s">
        <v>1746</v>
      </c>
      <c r="B5935" s="4">
        <v>44926</v>
      </c>
      <c r="C5935" s="3" t="s">
        <v>1148</v>
      </c>
      <c r="D5935" s="3" t="s">
        <v>1155</v>
      </c>
      <c r="E5935" s="3" t="s">
        <v>1747</v>
      </c>
      <c r="F5935" s="3">
        <v>-48153.13</v>
      </c>
      <c r="G5935" s="3">
        <v>34704.730000000003</v>
      </c>
    </row>
    <row r="5936" spans="1:7" x14ac:dyDescent="0.2">
      <c r="A5936" s="3" t="s">
        <v>1735</v>
      </c>
      <c r="B5936" s="4">
        <v>44926</v>
      </c>
      <c r="C5936" s="3" t="s">
        <v>1148</v>
      </c>
      <c r="D5936" s="3" t="s">
        <v>1748</v>
      </c>
      <c r="E5936" s="3" t="s">
        <v>1749</v>
      </c>
      <c r="F5936" s="3">
        <v>-73.06</v>
      </c>
      <c r="G5936" s="3">
        <v>820.24</v>
      </c>
    </row>
    <row r="5937" spans="1:7" x14ac:dyDescent="0.2">
      <c r="A5937" s="3" t="s">
        <v>1062</v>
      </c>
      <c r="B5937" s="4">
        <v>44926</v>
      </c>
      <c r="C5937" s="3" t="s">
        <v>1148</v>
      </c>
      <c r="D5937" s="3" t="s">
        <v>1157</v>
      </c>
      <c r="E5937" s="3" t="s">
        <v>1750</v>
      </c>
      <c r="F5937" s="3">
        <v>0</v>
      </c>
      <c r="G5937" s="3">
        <v>2614.2399999999998</v>
      </c>
    </row>
    <row r="5938" spans="1:7" x14ac:dyDescent="0.2">
      <c r="A5938" s="3" t="s">
        <v>1746</v>
      </c>
      <c r="B5938" s="4">
        <v>44926</v>
      </c>
      <c r="C5938" s="3" t="s">
        <v>1148</v>
      </c>
      <c r="D5938" s="3" t="s">
        <v>1157</v>
      </c>
      <c r="E5938" s="3" t="s">
        <v>1751</v>
      </c>
      <c r="F5938" s="3">
        <v>-149870.89000000001</v>
      </c>
      <c r="G5938" s="3">
        <v>1316.68</v>
      </c>
    </row>
    <row r="5939" spans="1:7" x14ac:dyDescent="0.2">
      <c r="A5939" s="3" t="s">
        <v>1743</v>
      </c>
      <c r="B5939" s="4">
        <v>44926</v>
      </c>
      <c r="C5939" s="3" t="s">
        <v>1148</v>
      </c>
      <c r="D5939" s="3" t="s">
        <v>1157</v>
      </c>
      <c r="E5939" s="3" t="s">
        <v>1752</v>
      </c>
      <c r="F5939" s="3">
        <v>-76.22</v>
      </c>
      <c r="G5939" s="3">
        <v>659.44</v>
      </c>
    </row>
    <row r="5940" spans="1:7" x14ac:dyDescent="0.2">
      <c r="A5940" s="3" t="s">
        <v>1739</v>
      </c>
      <c r="B5940" s="4">
        <v>44926</v>
      </c>
      <c r="C5940" s="3" t="s">
        <v>1148</v>
      </c>
      <c r="D5940" s="3" t="s">
        <v>1753</v>
      </c>
      <c r="E5940" s="3" t="s">
        <v>1754</v>
      </c>
      <c r="F5940" s="3">
        <v>0</v>
      </c>
      <c r="G5940" s="3">
        <v>3636.21</v>
      </c>
    </row>
    <row r="5941" spans="1:7" x14ac:dyDescent="0.2">
      <c r="A5941" s="3" t="s">
        <v>1741</v>
      </c>
      <c r="B5941" s="4">
        <v>44926</v>
      </c>
      <c r="C5941" s="3" t="s">
        <v>1148</v>
      </c>
      <c r="D5941" s="3" t="s">
        <v>1403</v>
      </c>
      <c r="E5941" s="3" t="s">
        <v>1762</v>
      </c>
      <c r="F5941" s="3">
        <v>52</v>
      </c>
      <c r="G5941" s="3">
        <v>52</v>
      </c>
    </row>
    <row r="5942" spans="1:7" x14ac:dyDescent="0.2">
      <c r="A5942" s="3" t="s">
        <v>1739</v>
      </c>
      <c r="B5942" s="4">
        <v>44926</v>
      </c>
      <c r="C5942" s="3" t="s">
        <v>1148</v>
      </c>
      <c r="D5942" s="3" t="s">
        <v>1211</v>
      </c>
      <c r="E5942" s="3" t="s">
        <v>1755</v>
      </c>
      <c r="F5942" s="3">
        <v>0</v>
      </c>
      <c r="G5942" s="3">
        <v>523.64</v>
      </c>
    </row>
    <row r="5943" spans="1:7" x14ac:dyDescent="0.2">
      <c r="A5943" s="3" t="s">
        <v>1735</v>
      </c>
      <c r="B5943" s="4">
        <v>44926</v>
      </c>
      <c r="C5943" s="3" t="s">
        <v>1148</v>
      </c>
      <c r="D5943" s="3" t="s">
        <v>1213</v>
      </c>
      <c r="E5943" s="3" t="s">
        <v>1756</v>
      </c>
      <c r="F5943" s="3">
        <v>-7.9</v>
      </c>
      <c r="G5943" s="3">
        <v>957.27</v>
      </c>
    </row>
    <row r="5944" spans="1:7" x14ac:dyDescent="0.2">
      <c r="A5944" s="3" t="s">
        <v>1735</v>
      </c>
      <c r="B5944" s="4">
        <v>44926</v>
      </c>
      <c r="C5944" s="3" t="s">
        <v>1148</v>
      </c>
      <c r="D5944" s="3" t="s">
        <v>1757</v>
      </c>
      <c r="E5944" s="3" t="s">
        <v>1758</v>
      </c>
      <c r="F5944" s="3">
        <v>0</v>
      </c>
      <c r="G5944" s="3">
        <v>4593.7700000000004</v>
      </c>
    </row>
    <row r="5945" spans="1:7" x14ac:dyDescent="0.2">
      <c r="A5945" s="3" t="s">
        <v>1739</v>
      </c>
      <c r="B5945" s="4">
        <v>44926</v>
      </c>
      <c r="C5945" s="3" t="s">
        <v>1148</v>
      </c>
      <c r="D5945" s="3" t="s">
        <v>1695</v>
      </c>
      <c r="E5945" s="3" t="s">
        <v>1759</v>
      </c>
      <c r="F5945" s="3">
        <v>59735.32</v>
      </c>
      <c r="G5945" s="3">
        <v>176546.49</v>
      </c>
    </row>
    <row r="5946" spans="1:7" x14ac:dyDescent="0.2">
      <c r="A5946" s="3" t="s">
        <v>1746</v>
      </c>
      <c r="B5946" s="4">
        <v>44926</v>
      </c>
      <c r="C5946" s="3" t="s">
        <v>1148</v>
      </c>
      <c r="D5946" s="3" t="s">
        <v>1695</v>
      </c>
      <c r="E5946" s="3" t="s">
        <v>1761</v>
      </c>
      <c r="F5946" s="3">
        <v>0</v>
      </c>
      <c r="G5946" s="3">
        <v>348.9</v>
      </c>
    </row>
    <row r="5947" spans="1:7" x14ac:dyDescent="0.2">
      <c r="A5947" s="3" t="s">
        <v>1735</v>
      </c>
      <c r="B5947" s="4">
        <v>44957</v>
      </c>
      <c r="C5947" s="3" t="s">
        <v>1148</v>
      </c>
      <c r="D5947" s="3" t="s">
        <v>1155</v>
      </c>
      <c r="E5947" s="3" t="s">
        <v>1736</v>
      </c>
      <c r="F5947" s="3">
        <v>52593.01</v>
      </c>
      <c r="G5947" s="3">
        <v>89129.14</v>
      </c>
    </row>
    <row r="5948" spans="1:7" x14ac:dyDescent="0.2">
      <c r="A5948" s="3" t="s">
        <v>1737</v>
      </c>
      <c r="B5948" s="4">
        <v>44957</v>
      </c>
      <c r="C5948" s="3" t="s">
        <v>1148</v>
      </c>
      <c r="D5948" s="3" t="s">
        <v>1155</v>
      </c>
      <c r="E5948" s="3" t="s">
        <v>1738</v>
      </c>
      <c r="F5948" s="3">
        <v>175681.76</v>
      </c>
      <c r="G5948" s="3">
        <v>192288.15</v>
      </c>
    </row>
    <row r="5949" spans="1:7" x14ac:dyDescent="0.2">
      <c r="A5949" s="3" t="s">
        <v>1739</v>
      </c>
      <c r="B5949" s="4">
        <v>44957</v>
      </c>
      <c r="C5949" s="3" t="s">
        <v>1148</v>
      </c>
      <c r="D5949" s="3" t="s">
        <v>1155</v>
      </c>
      <c r="E5949" s="3" t="s">
        <v>1740</v>
      </c>
      <c r="F5949" s="3">
        <v>709.13</v>
      </c>
      <c r="G5949" s="3">
        <v>155210.66</v>
      </c>
    </row>
    <row r="5950" spans="1:7" x14ac:dyDescent="0.2">
      <c r="A5950" s="3" t="s">
        <v>1741</v>
      </c>
      <c r="B5950" s="4">
        <v>44957</v>
      </c>
      <c r="C5950" s="3" t="s">
        <v>1148</v>
      </c>
      <c r="D5950" s="3" t="s">
        <v>1155</v>
      </c>
      <c r="E5950" s="3" t="s">
        <v>1742</v>
      </c>
      <c r="F5950" s="3">
        <v>27508.28</v>
      </c>
      <c r="G5950" s="3">
        <v>73678.179999999993</v>
      </c>
    </row>
    <row r="5951" spans="1:7" x14ac:dyDescent="0.2">
      <c r="A5951" s="3" t="s">
        <v>1743</v>
      </c>
      <c r="B5951" s="4">
        <v>44957</v>
      </c>
      <c r="C5951" s="3" t="s">
        <v>1148</v>
      </c>
      <c r="D5951" s="3" t="s">
        <v>1155</v>
      </c>
      <c r="E5951" s="3" t="s">
        <v>1744</v>
      </c>
      <c r="F5951" s="3">
        <v>-8732.1200000000008</v>
      </c>
      <c r="G5951" s="3">
        <v>62444.67</v>
      </c>
    </row>
    <row r="5952" spans="1:7" x14ac:dyDescent="0.2">
      <c r="A5952" s="3" t="s">
        <v>1062</v>
      </c>
      <c r="B5952" s="4">
        <v>44957</v>
      </c>
      <c r="C5952" s="3" t="s">
        <v>1148</v>
      </c>
      <c r="D5952" s="3" t="s">
        <v>1155</v>
      </c>
      <c r="E5952" s="3" t="s">
        <v>1745</v>
      </c>
      <c r="F5952" s="3">
        <v>-15596.96</v>
      </c>
      <c r="G5952" s="3">
        <v>7211.58</v>
      </c>
    </row>
    <row r="5953" spans="1:7" x14ac:dyDescent="0.2">
      <c r="A5953" s="3" t="s">
        <v>1746</v>
      </c>
      <c r="B5953" s="4">
        <v>44957</v>
      </c>
      <c r="C5953" s="3" t="s">
        <v>1148</v>
      </c>
      <c r="D5953" s="3" t="s">
        <v>1155</v>
      </c>
      <c r="E5953" s="3" t="s">
        <v>1747</v>
      </c>
      <c r="F5953" s="3">
        <v>84388.02</v>
      </c>
      <c r="G5953" s="3">
        <v>119092.75</v>
      </c>
    </row>
    <row r="5954" spans="1:7" x14ac:dyDescent="0.2">
      <c r="A5954" s="3" t="s">
        <v>1735</v>
      </c>
      <c r="B5954" s="4">
        <v>44957</v>
      </c>
      <c r="C5954" s="3" t="s">
        <v>1148</v>
      </c>
      <c r="D5954" s="3" t="s">
        <v>1748</v>
      </c>
      <c r="E5954" s="3" t="s">
        <v>1749</v>
      </c>
      <c r="F5954" s="3">
        <v>-63.58</v>
      </c>
      <c r="G5954" s="3">
        <v>756.66</v>
      </c>
    </row>
    <row r="5955" spans="1:7" x14ac:dyDescent="0.2">
      <c r="A5955" s="3" t="s">
        <v>1062</v>
      </c>
      <c r="B5955" s="4">
        <v>44957</v>
      </c>
      <c r="C5955" s="3" t="s">
        <v>1148</v>
      </c>
      <c r="D5955" s="3" t="s">
        <v>1157</v>
      </c>
      <c r="E5955" s="3" t="s">
        <v>1750</v>
      </c>
      <c r="F5955" s="3">
        <v>0</v>
      </c>
      <c r="G5955" s="3">
        <v>2614.2399999999998</v>
      </c>
    </row>
    <row r="5956" spans="1:7" x14ac:dyDescent="0.2">
      <c r="A5956" s="3" t="s">
        <v>1746</v>
      </c>
      <c r="B5956" s="4">
        <v>44957</v>
      </c>
      <c r="C5956" s="3" t="s">
        <v>1148</v>
      </c>
      <c r="D5956" s="3" t="s">
        <v>1157</v>
      </c>
      <c r="E5956" s="3" t="s">
        <v>1751</v>
      </c>
      <c r="F5956" s="3">
        <v>119.8</v>
      </c>
      <c r="G5956" s="3">
        <v>1436.48</v>
      </c>
    </row>
    <row r="5957" spans="1:7" x14ac:dyDescent="0.2">
      <c r="A5957" s="3" t="s">
        <v>1743</v>
      </c>
      <c r="B5957" s="4">
        <v>44957</v>
      </c>
      <c r="C5957" s="3" t="s">
        <v>1148</v>
      </c>
      <c r="D5957" s="3" t="s">
        <v>1157</v>
      </c>
      <c r="E5957" s="3" t="s">
        <v>1752</v>
      </c>
      <c r="F5957" s="3">
        <v>-69.900000000000006</v>
      </c>
      <c r="G5957" s="3">
        <v>589.54</v>
      </c>
    </row>
    <row r="5958" spans="1:7" x14ac:dyDescent="0.2">
      <c r="A5958" s="3" t="s">
        <v>1739</v>
      </c>
      <c r="B5958" s="4">
        <v>44957</v>
      </c>
      <c r="C5958" s="3" t="s">
        <v>1148</v>
      </c>
      <c r="D5958" s="3" t="s">
        <v>1753</v>
      </c>
      <c r="E5958" s="3" t="s">
        <v>1754</v>
      </c>
      <c r="F5958" s="3">
        <v>-255</v>
      </c>
      <c r="G5958" s="3">
        <v>3381.21</v>
      </c>
    </row>
    <row r="5959" spans="1:7" x14ac:dyDescent="0.2">
      <c r="A5959" s="3" t="s">
        <v>1741</v>
      </c>
      <c r="B5959" s="4">
        <v>44957</v>
      </c>
      <c r="C5959" s="3" t="s">
        <v>1148</v>
      </c>
      <c r="D5959" s="3" t="s">
        <v>1403</v>
      </c>
      <c r="E5959" s="3" t="s">
        <v>1762</v>
      </c>
      <c r="F5959" s="3">
        <v>0</v>
      </c>
      <c r="G5959" s="3">
        <v>52</v>
      </c>
    </row>
    <row r="5960" spans="1:7" x14ac:dyDescent="0.2">
      <c r="A5960" s="3" t="s">
        <v>1739</v>
      </c>
      <c r="B5960" s="4">
        <v>44957</v>
      </c>
      <c r="C5960" s="3" t="s">
        <v>1148</v>
      </c>
      <c r="D5960" s="3" t="s">
        <v>1211</v>
      </c>
      <c r="E5960" s="3" t="s">
        <v>1755</v>
      </c>
      <c r="F5960" s="3">
        <v>0</v>
      </c>
      <c r="G5960" s="3">
        <v>523.64</v>
      </c>
    </row>
    <row r="5961" spans="1:7" x14ac:dyDescent="0.2">
      <c r="A5961" s="3" t="s">
        <v>1735</v>
      </c>
      <c r="B5961" s="4">
        <v>44957</v>
      </c>
      <c r="C5961" s="3" t="s">
        <v>1148</v>
      </c>
      <c r="D5961" s="3" t="s">
        <v>1213</v>
      </c>
      <c r="E5961" s="3" t="s">
        <v>1756</v>
      </c>
      <c r="F5961" s="3">
        <v>-4.74</v>
      </c>
      <c r="G5961" s="3">
        <v>952.53</v>
      </c>
    </row>
    <row r="5962" spans="1:7" x14ac:dyDescent="0.2">
      <c r="A5962" s="3" t="s">
        <v>1735</v>
      </c>
      <c r="B5962" s="4">
        <v>44957</v>
      </c>
      <c r="C5962" s="3" t="s">
        <v>1148</v>
      </c>
      <c r="D5962" s="3" t="s">
        <v>1757</v>
      </c>
      <c r="E5962" s="3" t="s">
        <v>1758</v>
      </c>
      <c r="F5962" s="3">
        <v>82.35</v>
      </c>
      <c r="G5962" s="3">
        <v>4676.12</v>
      </c>
    </row>
    <row r="5963" spans="1:7" x14ac:dyDescent="0.2">
      <c r="A5963" s="3" t="s">
        <v>1739</v>
      </c>
      <c r="B5963" s="4">
        <v>44957</v>
      </c>
      <c r="C5963" s="3" t="s">
        <v>1148</v>
      </c>
      <c r="D5963" s="3" t="s">
        <v>1695</v>
      </c>
      <c r="E5963" s="3" t="s">
        <v>1759</v>
      </c>
      <c r="F5963" s="3">
        <v>-143578.94</v>
      </c>
      <c r="G5963" s="3">
        <v>32967.550000000003</v>
      </c>
    </row>
    <row r="5964" spans="1:7" x14ac:dyDescent="0.2">
      <c r="A5964" s="3" t="s">
        <v>1746</v>
      </c>
      <c r="B5964" s="4">
        <v>44957</v>
      </c>
      <c r="C5964" s="3" t="s">
        <v>1148</v>
      </c>
      <c r="D5964" s="3" t="s">
        <v>1695</v>
      </c>
      <c r="E5964" s="3" t="s">
        <v>1761</v>
      </c>
      <c r="F5964" s="3">
        <v>-270</v>
      </c>
      <c r="G5964" s="3">
        <v>78.900000000000006</v>
      </c>
    </row>
    <row r="5965" spans="1:7" x14ac:dyDescent="0.2">
      <c r="A5965" s="3" t="s">
        <v>1735</v>
      </c>
      <c r="B5965" s="4">
        <v>44985</v>
      </c>
      <c r="C5965" s="3" t="s">
        <v>1148</v>
      </c>
      <c r="D5965" s="3" t="s">
        <v>1155</v>
      </c>
      <c r="E5965" s="3" t="s">
        <v>1736</v>
      </c>
      <c r="F5965" s="3">
        <v>-41659.279999999999</v>
      </c>
      <c r="G5965" s="3">
        <v>47469.86</v>
      </c>
    </row>
    <row r="5966" spans="1:7" x14ac:dyDescent="0.2">
      <c r="A5966" s="3" t="s">
        <v>1737</v>
      </c>
      <c r="B5966" s="4">
        <v>44985</v>
      </c>
      <c r="C5966" s="3" t="s">
        <v>1148</v>
      </c>
      <c r="D5966" s="3" t="s">
        <v>1155</v>
      </c>
      <c r="E5966" s="3" t="s">
        <v>1738</v>
      </c>
      <c r="F5966" s="3">
        <v>-100773.5</v>
      </c>
      <c r="G5966" s="3">
        <v>91514.65</v>
      </c>
    </row>
    <row r="5967" spans="1:7" x14ac:dyDescent="0.2">
      <c r="A5967" s="3" t="s">
        <v>1739</v>
      </c>
      <c r="B5967" s="4">
        <v>44985</v>
      </c>
      <c r="C5967" s="3" t="s">
        <v>1148</v>
      </c>
      <c r="D5967" s="3" t="s">
        <v>1155</v>
      </c>
      <c r="E5967" s="3" t="s">
        <v>1740</v>
      </c>
      <c r="F5967" s="3">
        <v>663.2</v>
      </c>
      <c r="G5967" s="3">
        <v>155873.85999999999</v>
      </c>
    </row>
    <row r="5968" spans="1:7" x14ac:dyDescent="0.2">
      <c r="A5968" s="3" t="s">
        <v>1741</v>
      </c>
      <c r="B5968" s="4">
        <v>44985</v>
      </c>
      <c r="C5968" s="3" t="s">
        <v>1148</v>
      </c>
      <c r="D5968" s="3" t="s">
        <v>1155</v>
      </c>
      <c r="E5968" s="3" t="s">
        <v>1742</v>
      </c>
      <c r="F5968" s="3">
        <v>-46229.11</v>
      </c>
      <c r="G5968" s="3">
        <v>27449.07</v>
      </c>
    </row>
    <row r="5969" spans="1:7" x14ac:dyDescent="0.2">
      <c r="A5969" s="3" t="s">
        <v>1743</v>
      </c>
      <c r="B5969" s="4">
        <v>44985</v>
      </c>
      <c r="C5969" s="3" t="s">
        <v>1148</v>
      </c>
      <c r="D5969" s="3" t="s">
        <v>1155</v>
      </c>
      <c r="E5969" s="3" t="s">
        <v>1744</v>
      </c>
      <c r="F5969" s="3">
        <v>-22795.95</v>
      </c>
      <c r="G5969" s="3">
        <v>39648.720000000001</v>
      </c>
    </row>
    <row r="5970" spans="1:7" x14ac:dyDescent="0.2">
      <c r="A5970" s="3" t="s">
        <v>1062</v>
      </c>
      <c r="B5970" s="4">
        <v>44985</v>
      </c>
      <c r="C5970" s="3" t="s">
        <v>1148</v>
      </c>
      <c r="D5970" s="3" t="s">
        <v>1155</v>
      </c>
      <c r="E5970" s="3" t="s">
        <v>1745</v>
      </c>
      <c r="F5970" s="3">
        <v>22377.13</v>
      </c>
      <c r="G5970" s="3">
        <v>29588.71</v>
      </c>
    </row>
    <row r="5971" spans="1:7" x14ac:dyDescent="0.2">
      <c r="A5971" s="3" t="s">
        <v>1746</v>
      </c>
      <c r="B5971" s="4">
        <v>44985</v>
      </c>
      <c r="C5971" s="3" t="s">
        <v>1148</v>
      </c>
      <c r="D5971" s="3" t="s">
        <v>1155</v>
      </c>
      <c r="E5971" s="3" t="s">
        <v>1747</v>
      </c>
      <c r="F5971" s="3">
        <v>-109777.32</v>
      </c>
      <c r="G5971" s="3">
        <v>9315.43</v>
      </c>
    </row>
    <row r="5972" spans="1:7" x14ac:dyDescent="0.2">
      <c r="A5972" s="3" t="s">
        <v>1735</v>
      </c>
      <c r="B5972" s="4">
        <v>44985</v>
      </c>
      <c r="C5972" s="3" t="s">
        <v>1148</v>
      </c>
      <c r="D5972" s="3" t="s">
        <v>1748</v>
      </c>
      <c r="E5972" s="3" t="s">
        <v>1749</v>
      </c>
      <c r="F5972" s="3">
        <v>-71.400000000000006</v>
      </c>
      <c r="G5972" s="3">
        <v>685.26</v>
      </c>
    </row>
    <row r="5973" spans="1:7" x14ac:dyDescent="0.2">
      <c r="A5973" s="3" t="s">
        <v>1062</v>
      </c>
      <c r="B5973" s="4">
        <v>44985</v>
      </c>
      <c r="C5973" s="3" t="s">
        <v>1148</v>
      </c>
      <c r="D5973" s="3" t="s">
        <v>1157</v>
      </c>
      <c r="E5973" s="3" t="s">
        <v>1750</v>
      </c>
      <c r="F5973" s="3">
        <v>57.49</v>
      </c>
      <c r="G5973" s="3">
        <v>2671.73</v>
      </c>
    </row>
    <row r="5974" spans="1:7" x14ac:dyDescent="0.2">
      <c r="A5974" s="3" t="s">
        <v>1746</v>
      </c>
      <c r="B5974" s="4">
        <v>44985</v>
      </c>
      <c r="C5974" s="3" t="s">
        <v>1148</v>
      </c>
      <c r="D5974" s="3" t="s">
        <v>1157</v>
      </c>
      <c r="E5974" s="3" t="s">
        <v>1751</v>
      </c>
      <c r="F5974" s="3">
        <v>-1.66</v>
      </c>
      <c r="G5974" s="3">
        <v>1434.82</v>
      </c>
    </row>
    <row r="5975" spans="1:7" x14ac:dyDescent="0.2">
      <c r="A5975" s="3" t="s">
        <v>1743</v>
      </c>
      <c r="B5975" s="4">
        <v>44985</v>
      </c>
      <c r="C5975" s="3" t="s">
        <v>1148</v>
      </c>
      <c r="D5975" s="3" t="s">
        <v>1157</v>
      </c>
      <c r="E5975" s="3" t="s">
        <v>1752</v>
      </c>
      <c r="F5975" s="3">
        <v>-15.8</v>
      </c>
      <c r="G5975" s="3">
        <v>573.74</v>
      </c>
    </row>
    <row r="5976" spans="1:7" x14ac:dyDescent="0.2">
      <c r="A5976" s="3" t="s">
        <v>1739</v>
      </c>
      <c r="B5976" s="4">
        <v>44985</v>
      </c>
      <c r="C5976" s="3" t="s">
        <v>1148</v>
      </c>
      <c r="D5976" s="3" t="s">
        <v>1753</v>
      </c>
      <c r="E5976" s="3" t="s">
        <v>1754</v>
      </c>
      <c r="F5976" s="3">
        <v>-85</v>
      </c>
      <c r="G5976" s="3">
        <v>3296.21</v>
      </c>
    </row>
    <row r="5977" spans="1:7" x14ac:dyDescent="0.2">
      <c r="A5977" s="3" t="s">
        <v>1741</v>
      </c>
      <c r="B5977" s="4">
        <v>44985</v>
      </c>
      <c r="C5977" s="3" t="s">
        <v>1148</v>
      </c>
      <c r="D5977" s="3" t="s">
        <v>1403</v>
      </c>
      <c r="E5977" s="3" t="s">
        <v>1762</v>
      </c>
      <c r="F5977" s="3">
        <v>0</v>
      </c>
      <c r="G5977" s="3">
        <v>52</v>
      </c>
    </row>
    <row r="5978" spans="1:7" x14ac:dyDescent="0.2">
      <c r="A5978" s="3" t="s">
        <v>1739</v>
      </c>
      <c r="B5978" s="4">
        <v>44985</v>
      </c>
      <c r="C5978" s="3" t="s">
        <v>1148</v>
      </c>
      <c r="D5978" s="3" t="s">
        <v>1211</v>
      </c>
      <c r="E5978" s="3" t="s">
        <v>1755</v>
      </c>
      <c r="F5978" s="3">
        <v>11.51</v>
      </c>
      <c r="G5978" s="3">
        <v>535.15</v>
      </c>
    </row>
    <row r="5979" spans="1:7" x14ac:dyDescent="0.2">
      <c r="A5979" s="3" t="s">
        <v>1735</v>
      </c>
      <c r="B5979" s="4">
        <v>44985</v>
      </c>
      <c r="C5979" s="3" t="s">
        <v>1148</v>
      </c>
      <c r="D5979" s="3" t="s">
        <v>1213</v>
      </c>
      <c r="E5979" s="3" t="s">
        <v>1756</v>
      </c>
      <c r="F5979" s="3">
        <v>-9.48</v>
      </c>
      <c r="G5979" s="3">
        <v>943.05</v>
      </c>
    </row>
    <row r="5980" spans="1:7" x14ac:dyDescent="0.2">
      <c r="A5980" s="3" t="s">
        <v>1735</v>
      </c>
      <c r="B5980" s="4">
        <v>44985</v>
      </c>
      <c r="C5980" s="3" t="s">
        <v>1148</v>
      </c>
      <c r="D5980" s="3" t="s">
        <v>1757</v>
      </c>
      <c r="E5980" s="3" t="s">
        <v>1758</v>
      </c>
      <c r="F5980" s="3">
        <v>0</v>
      </c>
      <c r="G5980" s="3">
        <v>4676.12</v>
      </c>
    </row>
    <row r="5981" spans="1:7" x14ac:dyDescent="0.2">
      <c r="A5981" s="3" t="s">
        <v>1739</v>
      </c>
      <c r="B5981" s="4">
        <v>44985</v>
      </c>
      <c r="C5981" s="3" t="s">
        <v>1148</v>
      </c>
      <c r="D5981" s="3" t="s">
        <v>1695</v>
      </c>
      <c r="E5981" s="3" t="s">
        <v>1759</v>
      </c>
      <c r="F5981" s="3">
        <v>84244.800000000003</v>
      </c>
      <c r="G5981" s="3">
        <v>117212.35</v>
      </c>
    </row>
    <row r="5982" spans="1:7" x14ac:dyDescent="0.2">
      <c r="A5982" s="3" t="s">
        <v>1746</v>
      </c>
      <c r="B5982" s="4">
        <v>44985</v>
      </c>
      <c r="C5982" s="3" t="s">
        <v>1148</v>
      </c>
      <c r="D5982" s="3" t="s">
        <v>1695</v>
      </c>
      <c r="E5982" s="3" t="s">
        <v>1761</v>
      </c>
      <c r="F5982" s="3">
        <v>258.3</v>
      </c>
      <c r="G5982" s="3">
        <v>337.2</v>
      </c>
    </row>
    <row r="5983" spans="1:7" x14ac:dyDescent="0.2">
      <c r="A5983" s="3" t="s">
        <v>1735</v>
      </c>
      <c r="B5983" s="4">
        <v>45016</v>
      </c>
      <c r="C5983" s="3" t="s">
        <v>1148</v>
      </c>
      <c r="D5983" s="3" t="s">
        <v>1155</v>
      </c>
      <c r="E5983" s="3" t="s">
        <v>1736</v>
      </c>
      <c r="F5983" s="3">
        <v>2033923.76</v>
      </c>
      <c r="G5983" s="3">
        <v>2081393.62</v>
      </c>
    </row>
    <row r="5984" spans="1:7" x14ac:dyDescent="0.2">
      <c r="A5984" s="3" t="s">
        <v>1737</v>
      </c>
      <c r="B5984" s="4">
        <v>45016</v>
      </c>
      <c r="C5984" s="3" t="s">
        <v>1148</v>
      </c>
      <c r="D5984" s="3" t="s">
        <v>1155</v>
      </c>
      <c r="E5984" s="3" t="s">
        <v>1738</v>
      </c>
      <c r="F5984" s="3">
        <v>-33794.81</v>
      </c>
      <c r="G5984" s="3">
        <v>57719.839999999997</v>
      </c>
    </row>
    <row r="5985" spans="1:7" x14ac:dyDescent="0.2">
      <c r="A5985" s="3" t="s">
        <v>1739</v>
      </c>
      <c r="B5985" s="4">
        <v>45016</v>
      </c>
      <c r="C5985" s="3" t="s">
        <v>1148</v>
      </c>
      <c r="D5985" s="3" t="s">
        <v>1155</v>
      </c>
      <c r="E5985" s="3" t="s">
        <v>1740</v>
      </c>
      <c r="F5985" s="3">
        <v>-270.77999999999997</v>
      </c>
      <c r="G5985" s="3">
        <v>155603.07999999999</v>
      </c>
    </row>
    <row r="5986" spans="1:7" x14ac:dyDescent="0.2">
      <c r="A5986" s="3" t="s">
        <v>1741</v>
      </c>
      <c r="B5986" s="4">
        <v>45016</v>
      </c>
      <c r="C5986" s="3" t="s">
        <v>1148</v>
      </c>
      <c r="D5986" s="3" t="s">
        <v>1155</v>
      </c>
      <c r="E5986" s="3" t="s">
        <v>1742</v>
      </c>
      <c r="F5986" s="3">
        <v>26829.31</v>
      </c>
      <c r="G5986" s="3">
        <v>54278.38</v>
      </c>
    </row>
    <row r="5987" spans="1:7" x14ac:dyDescent="0.2">
      <c r="A5987" s="3" t="s">
        <v>1743</v>
      </c>
      <c r="B5987" s="4">
        <v>45016</v>
      </c>
      <c r="C5987" s="3" t="s">
        <v>1148</v>
      </c>
      <c r="D5987" s="3" t="s">
        <v>1155</v>
      </c>
      <c r="E5987" s="3" t="s">
        <v>1744</v>
      </c>
      <c r="F5987" s="3">
        <v>6161.47</v>
      </c>
      <c r="G5987" s="3">
        <v>45810.19</v>
      </c>
    </row>
    <row r="5988" spans="1:7" x14ac:dyDescent="0.2">
      <c r="A5988" s="3" t="s">
        <v>1062</v>
      </c>
      <c r="B5988" s="4">
        <v>45016</v>
      </c>
      <c r="C5988" s="3" t="s">
        <v>1148</v>
      </c>
      <c r="D5988" s="3" t="s">
        <v>1155</v>
      </c>
      <c r="E5988" s="3" t="s">
        <v>1745</v>
      </c>
      <c r="F5988" s="3">
        <v>-14410.27</v>
      </c>
      <c r="G5988" s="3">
        <v>15178.44</v>
      </c>
    </row>
    <row r="5989" spans="1:7" x14ac:dyDescent="0.2">
      <c r="A5989" s="3" t="s">
        <v>1746</v>
      </c>
      <c r="B5989" s="4">
        <v>45016</v>
      </c>
      <c r="C5989" s="3" t="s">
        <v>1148</v>
      </c>
      <c r="D5989" s="3" t="s">
        <v>1155</v>
      </c>
      <c r="E5989" s="3" t="s">
        <v>1747</v>
      </c>
      <c r="F5989" s="3">
        <v>110997.11</v>
      </c>
      <c r="G5989" s="3">
        <v>120312.54</v>
      </c>
    </row>
    <row r="5990" spans="1:7" x14ac:dyDescent="0.2">
      <c r="A5990" s="3" t="s">
        <v>1735</v>
      </c>
      <c r="B5990" s="4">
        <v>45016</v>
      </c>
      <c r="C5990" s="3" t="s">
        <v>1148</v>
      </c>
      <c r="D5990" s="3" t="s">
        <v>1748</v>
      </c>
      <c r="E5990" s="3" t="s">
        <v>1749</v>
      </c>
      <c r="F5990" s="3">
        <v>0</v>
      </c>
      <c r="G5990" s="3">
        <v>685.26</v>
      </c>
    </row>
    <row r="5991" spans="1:7" x14ac:dyDescent="0.2">
      <c r="A5991" s="3" t="s">
        <v>1062</v>
      </c>
      <c r="B5991" s="4">
        <v>45016</v>
      </c>
      <c r="C5991" s="3" t="s">
        <v>1148</v>
      </c>
      <c r="D5991" s="3" t="s">
        <v>1157</v>
      </c>
      <c r="E5991" s="3" t="s">
        <v>1750</v>
      </c>
      <c r="F5991" s="3">
        <v>16.73</v>
      </c>
      <c r="G5991" s="3">
        <v>2688.46</v>
      </c>
    </row>
    <row r="5992" spans="1:7" x14ac:dyDescent="0.2">
      <c r="A5992" s="3" t="s">
        <v>1746</v>
      </c>
      <c r="B5992" s="4">
        <v>45016</v>
      </c>
      <c r="C5992" s="3" t="s">
        <v>1148</v>
      </c>
      <c r="D5992" s="3" t="s">
        <v>1157</v>
      </c>
      <c r="E5992" s="3" t="s">
        <v>1751</v>
      </c>
      <c r="F5992" s="3">
        <v>0</v>
      </c>
      <c r="G5992" s="3">
        <v>1434.82</v>
      </c>
    </row>
    <row r="5993" spans="1:7" x14ac:dyDescent="0.2">
      <c r="A5993" s="3" t="s">
        <v>1743</v>
      </c>
      <c r="B5993" s="4">
        <v>45016</v>
      </c>
      <c r="C5993" s="3" t="s">
        <v>1148</v>
      </c>
      <c r="D5993" s="3" t="s">
        <v>1157</v>
      </c>
      <c r="E5993" s="3" t="s">
        <v>1752</v>
      </c>
      <c r="F5993" s="3">
        <v>-61.9</v>
      </c>
      <c r="G5993" s="3">
        <v>511.84</v>
      </c>
    </row>
    <row r="5994" spans="1:7" x14ac:dyDescent="0.2">
      <c r="A5994" s="3" t="s">
        <v>1739</v>
      </c>
      <c r="B5994" s="4">
        <v>45016</v>
      </c>
      <c r="C5994" s="3" t="s">
        <v>1148</v>
      </c>
      <c r="D5994" s="3" t="s">
        <v>1753</v>
      </c>
      <c r="E5994" s="3" t="s">
        <v>1754</v>
      </c>
      <c r="F5994" s="3">
        <v>-85</v>
      </c>
      <c r="G5994" s="3">
        <v>3211.21</v>
      </c>
    </row>
    <row r="5995" spans="1:7" x14ac:dyDescent="0.2">
      <c r="A5995" s="3" t="s">
        <v>1741</v>
      </c>
      <c r="B5995" s="4">
        <v>45016</v>
      </c>
      <c r="C5995" s="3" t="s">
        <v>1148</v>
      </c>
      <c r="D5995" s="3" t="s">
        <v>1403</v>
      </c>
      <c r="E5995" s="3" t="s">
        <v>1762</v>
      </c>
      <c r="F5995" s="3">
        <v>52</v>
      </c>
      <c r="G5995" s="3">
        <v>104</v>
      </c>
    </row>
    <row r="5996" spans="1:7" x14ac:dyDescent="0.2">
      <c r="A5996" s="3" t="s">
        <v>1739</v>
      </c>
      <c r="B5996" s="4">
        <v>45016</v>
      </c>
      <c r="C5996" s="3" t="s">
        <v>1148</v>
      </c>
      <c r="D5996" s="3" t="s">
        <v>1211</v>
      </c>
      <c r="E5996" s="3" t="s">
        <v>1755</v>
      </c>
      <c r="F5996" s="3">
        <v>3.35</v>
      </c>
      <c r="G5996" s="3">
        <v>538.5</v>
      </c>
    </row>
    <row r="5997" spans="1:7" x14ac:dyDescent="0.2">
      <c r="A5997" s="3" t="s">
        <v>1735</v>
      </c>
      <c r="B5997" s="4">
        <v>45016</v>
      </c>
      <c r="C5997" s="3" t="s">
        <v>1148</v>
      </c>
      <c r="D5997" s="3" t="s">
        <v>1213</v>
      </c>
      <c r="E5997" s="3" t="s">
        <v>1756</v>
      </c>
      <c r="F5997" s="3">
        <v>0</v>
      </c>
      <c r="G5997" s="3">
        <v>943.05</v>
      </c>
    </row>
    <row r="5998" spans="1:7" x14ac:dyDescent="0.2">
      <c r="A5998" s="3" t="s">
        <v>1735</v>
      </c>
      <c r="B5998" s="4">
        <v>45016</v>
      </c>
      <c r="C5998" s="3" t="s">
        <v>1148</v>
      </c>
      <c r="D5998" s="3" t="s">
        <v>1757</v>
      </c>
      <c r="E5998" s="3" t="s">
        <v>1758</v>
      </c>
      <c r="F5998" s="3">
        <v>59.26</v>
      </c>
      <c r="G5998" s="3">
        <v>4735.38</v>
      </c>
    </row>
    <row r="5999" spans="1:7" x14ac:dyDescent="0.2">
      <c r="A5999" s="3" t="s">
        <v>1739</v>
      </c>
      <c r="B5999" s="4">
        <v>45016</v>
      </c>
      <c r="C5999" s="3" t="s">
        <v>1148</v>
      </c>
      <c r="D5999" s="3" t="s">
        <v>1695</v>
      </c>
      <c r="E5999" s="3" t="s">
        <v>1759</v>
      </c>
      <c r="F5999" s="3">
        <v>20122.5</v>
      </c>
      <c r="G5999" s="3">
        <v>137334.85</v>
      </c>
    </row>
    <row r="6000" spans="1:7" x14ac:dyDescent="0.2">
      <c r="A6000" s="3" t="s">
        <v>1746</v>
      </c>
      <c r="B6000" s="4">
        <v>45016</v>
      </c>
      <c r="C6000" s="3" t="s">
        <v>1148</v>
      </c>
      <c r="D6000" s="3" t="s">
        <v>1695</v>
      </c>
      <c r="E6000" s="3" t="s">
        <v>1761</v>
      </c>
      <c r="F6000" s="3">
        <v>-20</v>
      </c>
      <c r="G6000" s="3">
        <v>317.2</v>
      </c>
    </row>
    <row r="6001" spans="1:7" x14ac:dyDescent="0.2">
      <c r="A6001" s="3" t="s">
        <v>1735</v>
      </c>
      <c r="B6001" s="4">
        <v>45046</v>
      </c>
      <c r="C6001" s="3" t="s">
        <v>1148</v>
      </c>
      <c r="D6001" s="3" t="s">
        <v>1155</v>
      </c>
      <c r="E6001" s="3" t="s">
        <v>1736</v>
      </c>
      <c r="F6001" s="3">
        <v>-2011872.49</v>
      </c>
      <c r="G6001" s="3">
        <v>69521.13</v>
      </c>
    </row>
    <row r="6002" spans="1:7" x14ac:dyDescent="0.2">
      <c r="A6002" s="3" t="s">
        <v>1737</v>
      </c>
      <c r="B6002" s="4">
        <v>45046</v>
      </c>
      <c r="C6002" s="3" t="s">
        <v>1148</v>
      </c>
      <c r="D6002" s="3" t="s">
        <v>1155</v>
      </c>
      <c r="E6002" s="3" t="s">
        <v>1738</v>
      </c>
      <c r="F6002" s="3">
        <v>137127.57</v>
      </c>
      <c r="G6002" s="3">
        <v>194847.41</v>
      </c>
    </row>
    <row r="6003" spans="1:7" x14ac:dyDescent="0.2">
      <c r="A6003" s="3" t="s">
        <v>1739</v>
      </c>
      <c r="B6003" s="4">
        <v>45046</v>
      </c>
      <c r="C6003" s="3" t="s">
        <v>1148</v>
      </c>
      <c r="D6003" s="3" t="s">
        <v>1155</v>
      </c>
      <c r="E6003" s="3" t="s">
        <v>1740</v>
      </c>
      <c r="F6003" s="3">
        <v>777.01</v>
      </c>
      <c r="G6003" s="3">
        <v>156380.09</v>
      </c>
    </row>
    <row r="6004" spans="1:7" x14ac:dyDescent="0.2">
      <c r="A6004" s="3" t="s">
        <v>1741</v>
      </c>
      <c r="B6004" s="4">
        <v>45046</v>
      </c>
      <c r="C6004" s="3" t="s">
        <v>1148</v>
      </c>
      <c r="D6004" s="3" t="s">
        <v>1155</v>
      </c>
      <c r="E6004" s="3" t="s">
        <v>1742</v>
      </c>
      <c r="F6004" s="3">
        <v>5087.8599999999997</v>
      </c>
      <c r="G6004" s="3">
        <v>59366.239999999998</v>
      </c>
    </row>
    <row r="6005" spans="1:7" x14ac:dyDescent="0.2">
      <c r="A6005" s="3" t="s">
        <v>1743</v>
      </c>
      <c r="B6005" s="4">
        <v>45046</v>
      </c>
      <c r="C6005" s="3" t="s">
        <v>1148</v>
      </c>
      <c r="D6005" s="3" t="s">
        <v>1155</v>
      </c>
      <c r="E6005" s="3" t="s">
        <v>1744</v>
      </c>
      <c r="F6005" s="3">
        <v>3703.59</v>
      </c>
      <c r="G6005" s="3">
        <v>49513.78</v>
      </c>
    </row>
    <row r="6006" spans="1:7" x14ac:dyDescent="0.2">
      <c r="A6006" s="3" t="s">
        <v>1062</v>
      </c>
      <c r="B6006" s="4">
        <v>45046</v>
      </c>
      <c r="C6006" s="3" t="s">
        <v>1148</v>
      </c>
      <c r="D6006" s="3" t="s">
        <v>1155</v>
      </c>
      <c r="E6006" s="3" t="s">
        <v>1745</v>
      </c>
      <c r="F6006" s="3">
        <v>32391.98</v>
      </c>
      <c r="G6006" s="3">
        <v>47570.42</v>
      </c>
    </row>
    <row r="6007" spans="1:7" x14ac:dyDescent="0.2">
      <c r="A6007" s="3" t="s">
        <v>1746</v>
      </c>
      <c r="B6007" s="4">
        <v>45046</v>
      </c>
      <c r="C6007" s="3" t="s">
        <v>1148</v>
      </c>
      <c r="D6007" s="3" t="s">
        <v>1155</v>
      </c>
      <c r="E6007" s="3" t="s">
        <v>1747</v>
      </c>
      <c r="F6007" s="3">
        <v>-99306.02</v>
      </c>
      <c r="G6007" s="3">
        <v>21006.52</v>
      </c>
    </row>
    <row r="6008" spans="1:7" x14ac:dyDescent="0.2">
      <c r="A6008" s="3" t="s">
        <v>1735</v>
      </c>
      <c r="B6008" s="4">
        <v>45046</v>
      </c>
      <c r="C6008" s="3" t="s">
        <v>1148</v>
      </c>
      <c r="D6008" s="3" t="s">
        <v>1748</v>
      </c>
      <c r="E6008" s="3" t="s">
        <v>1749</v>
      </c>
      <c r="F6008" s="3">
        <v>-71.290000000000006</v>
      </c>
      <c r="G6008" s="3">
        <v>613.97</v>
      </c>
    </row>
    <row r="6009" spans="1:7" x14ac:dyDescent="0.2">
      <c r="A6009" s="3" t="s">
        <v>1062</v>
      </c>
      <c r="B6009" s="4">
        <v>45046</v>
      </c>
      <c r="C6009" s="3" t="s">
        <v>1148</v>
      </c>
      <c r="D6009" s="3" t="s">
        <v>1157</v>
      </c>
      <c r="E6009" s="3" t="s">
        <v>1750</v>
      </c>
      <c r="F6009" s="3">
        <v>16.350000000000001</v>
      </c>
      <c r="G6009" s="3">
        <v>2704.81</v>
      </c>
    </row>
    <row r="6010" spans="1:7" x14ac:dyDescent="0.2">
      <c r="A6010" s="3" t="s">
        <v>1746</v>
      </c>
      <c r="B6010" s="4">
        <v>45046</v>
      </c>
      <c r="C6010" s="3" t="s">
        <v>1148</v>
      </c>
      <c r="D6010" s="3" t="s">
        <v>1157</v>
      </c>
      <c r="E6010" s="3" t="s">
        <v>1751</v>
      </c>
      <c r="F6010" s="3">
        <v>-1.35</v>
      </c>
      <c r="G6010" s="3">
        <v>1433.47</v>
      </c>
    </row>
    <row r="6011" spans="1:7" x14ac:dyDescent="0.2">
      <c r="A6011" s="3" t="s">
        <v>1743</v>
      </c>
      <c r="B6011" s="4">
        <v>45046</v>
      </c>
      <c r="C6011" s="3" t="s">
        <v>1148</v>
      </c>
      <c r="D6011" s="3" t="s">
        <v>1157</v>
      </c>
      <c r="E6011" s="3" t="s">
        <v>1752</v>
      </c>
      <c r="F6011" s="3">
        <v>-71.27</v>
      </c>
      <c r="G6011" s="3">
        <v>440.57</v>
      </c>
    </row>
    <row r="6012" spans="1:7" x14ac:dyDescent="0.2">
      <c r="A6012" s="3" t="s">
        <v>1739</v>
      </c>
      <c r="B6012" s="4">
        <v>45046</v>
      </c>
      <c r="C6012" s="3" t="s">
        <v>1148</v>
      </c>
      <c r="D6012" s="3" t="s">
        <v>1753</v>
      </c>
      <c r="E6012" s="3" t="s">
        <v>1754</v>
      </c>
      <c r="F6012" s="3">
        <v>-85</v>
      </c>
      <c r="G6012" s="3">
        <v>3126.21</v>
      </c>
    </row>
    <row r="6013" spans="1:7" x14ac:dyDescent="0.2">
      <c r="A6013" s="3" t="s">
        <v>1741</v>
      </c>
      <c r="B6013" s="4">
        <v>45046</v>
      </c>
      <c r="C6013" s="3" t="s">
        <v>1148</v>
      </c>
      <c r="D6013" s="3" t="s">
        <v>1403</v>
      </c>
      <c r="E6013" s="3" t="s">
        <v>1762</v>
      </c>
      <c r="F6013" s="3">
        <v>52</v>
      </c>
      <c r="G6013" s="3">
        <v>156</v>
      </c>
    </row>
    <row r="6014" spans="1:7" x14ac:dyDescent="0.2">
      <c r="A6014" s="3" t="s">
        <v>1739</v>
      </c>
      <c r="B6014" s="4">
        <v>45046</v>
      </c>
      <c r="C6014" s="3" t="s">
        <v>1148</v>
      </c>
      <c r="D6014" s="3" t="s">
        <v>1211</v>
      </c>
      <c r="E6014" s="3" t="s">
        <v>1755</v>
      </c>
      <c r="F6014" s="3">
        <v>3.28</v>
      </c>
      <c r="G6014" s="3">
        <v>541.78</v>
      </c>
    </row>
    <row r="6015" spans="1:7" x14ac:dyDescent="0.2">
      <c r="A6015" s="3" t="s">
        <v>1735</v>
      </c>
      <c r="B6015" s="4">
        <v>45046</v>
      </c>
      <c r="C6015" s="3" t="s">
        <v>1148</v>
      </c>
      <c r="D6015" s="3" t="s">
        <v>1213</v>
      </c>
      <c r="E6015" s="3" t="s">
        <v>1756</v>
      </c>
      <c r="F6015" s="3">
        <v>-12.64</v>
      </c>
      <c r="G6015" s="3">
        <v>930.41</v>
      </c>
    </row>
    <row r="6016" spans="1:7" x14ac:dyDescent="0.2">
      <c r="A6016" s="3" t="s">
        <v>1735</v>
      </c>
      <c r="B6016" s="4">
        <v>45046</v>
      </c>
      <c r="C6016" s="3" t="s">
        <v>1148</v>
      </c>
      <c r="D6016" s="3" t="s">
        <v>1757</v>
      </c>
      <c r="E6016" s="3" t="s">
        <v>1758</v>
      </c>
      <c r="F6016" s="3">
        <v>31.12</v>
      </c>
      <c r="G6016" s="3">
        <v>4766.5</v>
      </c>
    </row>
    <row r="6017" spans="1:7" x14ac:dyDescent="0.2">
      <c r="A6017" s="3" t="s">
        <v>1739</v>
      </c>
      <c r="B6017" s="4">
        <v>45046</v>
      </c>
      <c r="C6017" s="3" t="s">
        <v>1148</v>
      </c>
      <c r="D6017" s="3" t="s">
        <v>1695</v>
      </c>
      <c r="E6017" s="3" t="s">
        <v>1759</v>
      </c>
      <c r="F6017" s="3">
        <v>122971.26</v>
      </c>
      <c r="G6017" s="3">
        <v>260306.11</v>
      </c>
    </row>
    <row r="6018" spans="1:7" x14ac:dyDescent="0.2">
      <c r="A6018" s="3" t="s">
        <v>1746</v>
      </c>
      <c r="B6018" s="4">
        <v>45046</v>
      </c>
      <c r="C6018" s="3" t="s">
        <v>1148</v>
      </c>
      <c r="D6018" s="3" t="s">
        <v>1695</v>
      </c>
      <c r="E6018" s="3" t="s">
        <v>1761</v>
      </c>
      <c r="F6018" s="3">
        <v>-300</v>
      </c>
      <c r="G6018" s="3">
        <v>17.2</v>
      </c>
    </row>
    <row r="6019" spans="1:7" x14ac:dyDescent="0.2">
      <c r="A6019" s="3" t="s">
        <v>1735</v>
      </c>
      <c r="B6019" s="4">
        <v>45077</v>
      </c>
      <c r="C6019" s="3" t="s">
        <v>1148</v>
      </c>
      <c r="D6019" s="3" t="s">
        <v>1155</v>
      </c>
      <c r="E6019" s="3" t="s">
        <v>1736</v>
      </c>
      <c r="F6019" s="3">
        <v>-15279.59</v>
      </c>
      <c r="G6019" s="3">
        <v>54241.54</v>
      </c>
    </row>
    <row r="6020" spans="1:7" x14ac:dyDescent="0.2">
      <c r="A6020" s="3" t="s">
        <v>1737</v>
      </c>
      <c r="B6020" s="4">
        <v>45077</v>
      </c>
      <c r="C6020" s="3" t="s">
        <v>1148</v>
      </c>
      <c r="D6020" s="3" t="s">
        <v>1155</v>
      </c>
      <c r="E6020" s="3" t="s">
        <v>1738</v>
      </c>
      <c r="F6020" s="3">
        <v>-128014.26</v>
      </c>
      <c r="G6020" s="3">
        <v>66833.149999999994</v>
      </c>
    </row>
    <row r="6021" spans="1:7" x14ac:dyDescent="0.2">
      <c r="A6021" s="3" t="s">
        <v>1739</v>
      </c>
      <c r="B6021" s="4">
        <v>45077</v>
      </c>
      <c r="C6021" s="3" t="s">
        <v>1148</v>
      </c>
      <c r="D6021" s="3" t="s">
        <v>1155</v>
      </c>
      <c r="E6021" s="3" t="s">
        <v>1740</v>
      </c>
      <c r="F6021" s="3">
        <v>809.04</v>
      </c>
      <c r="G6021" s="3">
        <v>157189.13</v>
      </c>
    </row>
    <row r="6022" spans="1:7" x14ac:dyDescent="0.2">
      <c r="A6022" s="3" t="s">
        <v>1741</v>
      </c>
      <c r="B6022" s="4">
        <v>45077</v>
      </c>
      <c r="C6022" s="3" t="s">
        <v>1148</v>
      </c>
      <c r="D6022" s="3" t="s">
        <v>1155</v>
      </c>
      <c r="E6022" s="3" t="s">
        <v>1742</v>
      </c>
      <c r="F6022" s="3">
        <v>28920.38</v>
      </c>
      <c r="G6022" s="3">
        <v>88286.62</v>
      </c>
    </row>
    <row r="6023" spans="1:7" x14ac:dyDescent="0.2">
      <c r="A6023" s="3" t="s">
        <v>1743</v>
      </c>
      <c r="B6023" s="4">
        <v>45077</v>
      </c>
      <c r="C6023" s="3" t="s">
        <v>1148</v>
      </c>
      <c r="D6023" s="3" t="s">
        <v>1155</v>
      </c>
      <c r="E6023" s="3" t="s">
        <v>1744</v>
      </c>
      <c r="F6023" s="3">
        <v>15782.5</v>
      </c>
      <c r="G6023" s="3">
        <v>65296.28</v>
      </c>
    </row>
    <row r="6024" spans="1:7" x14ac:dyDescent="0.2">
      <c r="A6024" s="3" t="s">
        <v>1062</v>
      </c>
      <c r="B6024" s="4">
        <v>45077</v>
      </c>
      <c r="C6024" s="3" t="s">
        <v>1148</v>
      </c>
      <c r="D6024" s="3" t="s">
        <v>1155</v>
      </c>
      <c r="E6024" s="3" t="s">
        <v>1745</v>
      </c>
      <c r="F6024" s="3">
        <v>-5946.99</v>
      </c>
      <c r="G6024" s="3">
        <v>41623.43</v>
      </c>
    </row>
    <row r="6025" spans="1:7" x14ac:dyDescent="0.2">
      <c r="A6025" s="3" t="s">
        <v>1746</v>
      </c>
      <c r="B6025" s="4">
        <v>45077</v>
      </c>
      <c r="C6025" s="3" t="s">
        <v>1148</v>
      </c>
      <c r="D6025" s="3" t="s">
        <v>1155</v>
      </c>
      <c r="E6025" s="3" t="s">
        <v>1747</v>
      </c>
      <c r="F6025" s="3">
        <v>119621.57</v>
      </c>
      <c r="G6025" s="3">
        <v>140628.09</v>
      </c>
    </row>
    <row r="6026" spans="1:7" x14ac:dyDescent="0.2">
      <c r="A6026" s="3" t="s">
        <v>1735</v>
      </c>
      <c r="B6026" s="4">
        <v>45077</v>
      </c>
      <c r="C6026" s="3" t="s">
        <v>1148</v>
      </c>
      <c r="D6026" s="3" t="s">
        <v>1748</v>
      </c>
      <c r="E6026" s="3" t="s">
        <v>1749</v>
      </c>
      <c r="F6026" s="3">
        <v>-71.13</v>
      </c>
      <c r="G6026" s="3">
        <v>542.84</v>
      </c>
    </row>
    <row r="6027" spans="1:7" x14ac:dyDescent="0.2">
      <c r="A6027" s="3" t="s">
        <v>1062</v>
      </c>
      <c r="B6027" s="4">
        <v>45077</v>
      </c>
      <c r="C6027" s="3" t="s">
        <v>1148</v>
      </c>
      <c r="D6027" s="3" t="s">
        <v>1157</v>
      </c>
      <c r="E6027" s="3" t="s">
        <v>1750</v>
      </c>
      <c r="F6027" s="3">
        <v>17.52</v>
      </c>
      <c r="G6027" s="3">
        <v>2722.33</v>
      </c>
    </row>
    <row r="6028" spans="1:7" x14ac:dyDescent="0.2">
      <c r="A6028" s="3" t="s">
        <v>1746</v>
      </c>
      <c r="B6028" s="4">
        <v>45077</v>
      </c>
      <c r="C6028" s="3" t="s">
        <v>1148</v>
      </c>
      <c r="D6028" s="3" t="s">
        <v>1157</v>
      </c>
      <c r="E6028" s="3" t="s">
        <v>1751</v>
      </c>
      <c r="F6028" s="3">
        <v>-2.61</v>
      </c>
      <c r="G6028" s="3">
        <v>1430.86</v>
      </c>
    </row>
    <row r="6029" spans="1:7" x14ac:dyDescent="0.2">
      <c r="A6029" s="3" t="s">
        <v>1743</v>
      </c>
      <c r="B6029" s="4">
        <v>45077</v>
      </c>
      <c r="C6029" s="3" t="s">
        <v>1148</v>
      </c>
      <c r="D6029" s="3" t="s">
        <v>1157</v>
      </c>
      <c r="E6029" s="3" t="s">
        <v>1752</v>
      </c>
      <c r="F6029" s="3">
        <v>-71.260000000000005</v>
      </c>
      <c r="G6029" s="3">
        <v>369.31</v>
      </c>
    </row>
    <row r="6030" spans="1:7" x14ac:dyDescent="0.2">
      <c r="A6030" s="3" t="s">
        <v>1739</v>
      </c>
      <c r="B6030" s="4">
        <v>45077</v>
      </c>
      <c r="C6030" s="3" t="s">
        <v>1148</v>
      </c>
      <c r="D6030" s="3" t="s">
        <v>1753</v>
      </c>
      <c r="E6030" s="3" t="s">
        <v>1754</v>
      </c>
      <c r="F6030" s="3">
        <v>0</v>
      </c>
      <c r="G6030" s="3">
        <v>3126.21</v>
      </c>
    </row>
    <row r="6031" spans="1:7" x14ac:dyDescent="0.2">
      <c r="A6031" s="3" t="s">
        <v>1741</v>
      </c>
      <c r="B6031" s="4">
        <v>45077</v>
      </c>
      <c r="C6031" s="3" t="s">
        <v>1148</v>
      </c>
      <c r="D6031" s="3" t="s">
        <v>1403</v>
      </c>
      <c r="E6031" s="3" t="s">
        <v>1762</v>
      </c>
      <c r="F6031" s="3">
        <v>52</v>
      </c>
      <c r="G6031" s="3">
        <v>208</v>
      </c>
    </row>
    <row r="6032" spans="1:7" x14ac:dyDescent="0.2">
      <c r="A6032" s="3" t="s">
        <v>1739</v>
      </c>
      <c r="B6032" s="4">
        <v>45077</v>
      </c>
      <c r="C6032" s="3" t="s">
        <v>1148</v>
      </c>
      <c r="D6032" s="3" t="s">
        <v>1211</v>
      </c>
      <c r="E6032" s="3" t="s">
        <v>1755</v>
      </c>
      <c r="F6032" s="3">
        <v>3.51</v>
      </c>
      <c r="G6032" s="3">
        <v>545.29</v>
      </c>
    </row>
    <row r="6033" spans="1:7" x14ac:dyDescent="0.2">
      <c r="A6033" s="3" t="s">
        <v>1735</v>
      </c>
      <c r="B6033" s="4">
        <v>45077</v>
      </c>
      <c r="C6033" s="3" t="s">
        <v>1148</v>
      </c>
      <c r="D6033" s="3" t="s">
        <v>1213</v>
      </c>
      <c r="E6033" s="3" t="s">
        <v>1756</v>
      </c>
      <c r="F6033" s="3">
        <v>-14.22</v>
      </c>
      <c r="G6033" s="3">
        <v>916.19</v>
      </c>
    </row>
    <row r="6034" spans="1:7" x14ac:dyDescent="0.2">
      <c r="A6034" s="3" t="s">
        <v>1735</v>
      </c>
      <c r="B6034" s="4">
        <v>45077</v>
      </c>
      <c r="C6034" s="3" t="s">
        <v>1148</v>
      </c>
      <c r="D6034" s="3" t="s">
        <v>1757</v>
      </c>
      <c r="E6034" s="3" t="s">
        <v>1758</v>
      </c>
      <c r="F6034" s="3">
        <v>33.049999999999997</v>
      </c>
      <c r="G6034" s="3">
        <v>4799.55</v>
      </c>
    </row>
    <row r="6035" spans="1:7" x14ac:dyDescent="0.2">
      <c r="A6035" s="3" t="s">
        <v>1739</v>
      </c>
      <c r="B6035" s="4">
        <v>45077</v>
      </c>
      <c r="C6035" s="3" t="s">
        <v>1148</v>
      </c>
      <c r="D6035" s="3" t="s">
        <v>1695</v>
      </c>
      <c r="E6035" s="3" t="s">
        <v>1759</v>
      </c>
      <c r="F6035" s="3">
        <v>-121286.13</v>
      </c>
      <c r="G6035" s="3">
        <v>139019.98000000001</v>
      </c>
    </row>
    <row r="6036" spans="1:7" x14ac:dyDescent="0.2">
      <c r="A6036" s="3" t="s">
        <v>1746</v>
      </c>
      <c r="B6036" s="4">
        <v>45077</v>
      </c>
      <c r="C6036" s="3" t="s">
        <v>1148</v>
      </c>
      <c r="D6036" s="3" t="s">
        <v>1695</v>
      </c>
      <c r="E6036" s="3" t="s">
        <v>1761</v>
      </c>
      <c r="F6036" s="3">
        <v>0</v>
      </c>
      <c r="G6036" s="3">
        <v>17.2</v>
      </c>
    </row>
    <row r="6037" spans="1:7" x14ac:dyDescent="0.2">
      <c r="A6037" s="3" t="s">
        <v>1735</v>
      </c>
      <c r="B6037" s="4">
        <v>45107</v>
      </c>
      <c r="C6037" s="3" t="s">
        <v>1148</v>
      </c>
      <c r="D6037" s="3" t="s">
        <v>1155</v>
      </c>
      <c r="E6037" s="3" t="s">
        <v>1736</v>
      </c>
      <c r="F6037" s="3">
        <v>-18661.259999999998</v>
      </c>
      <c r="G6037" s="3">
        <v>35580.28</v>
      </c>
    </row>
    <row r="6038" spans="1:7" x14ac:dyDescent="0.2">
      <c r="A6038" s="3" t="s">
        <v>1737</v>
      </c>
      <c r="B6038" s="4">
        <v>45107</v>
      </c>
      <c r="C6038" s="3" t="s">
        <v>1148</v>
      </c>
      <c r="D6038" s="3" t="s">
        <v>1155</v>
      </c>
      <c r="E6038" s="3" t="s">
        <v>1738</v>
      </c>
      <c r="F6038" s="3">
        <v>-46440.13</v>
      </c>
      <c r="G6038" s="3">
        <v>20393.02</v>
      </c>
    </row>
    <row r="6039" spans="1:7" x14ac:dyDescent="0.2">
      <c r="A6039" s="3" t="s">
        <v>1739</v>
      </c>
      <c r="B6039" s="4">
        <v>45107</v>
      </c>
      <c r="C6039" s="3" t="s">
        <v>1148</v>
      </c>
      <c r="D6039" s="3" t="s">
        <v>1155</v>
      </c>
      <c r="E6039" s="3" t="s">
        <v>1740</v>
      </c>
      <c r="F6039" s="3">
        <v>-12.64</v>
      </c>
      <c r="G6039" s="3">
        <v>157176.49</v>
      </c>
    </row>
    <row r="6040" spans="1:7" x14ac:dyDescent="0.2">
      <c r="A6040" s="3" t="s">
        <v>1741</v>
      </c>
      <c r="B6040" s="4">
        <v>45107</v>
      </c>
      <c r="C6040" s="3" t="s">
        <v>1148</v>
      </c>
      <c r="D6040" s="3" t="s">
        <v>1155</v>
      </c>
      <c r="E6040" s="3" t="s">
        <v>1742</v>
      </c>
      <c r="F6040" s="3">
        <v>-7562.55</v>
      </c>
      <c r="G6040" s="3">
        <v>80724.070000000007</v>
      </c>
    </row>
    <row r="6041" spans="1:7" x14ac:dyDescent="0.2">
      <c r="A6041" s="3" t="s">
        <v>1743</v>
      </c>
      <c r="B6041" s="4">
        <v>45107</v>
      </c>
      <c r="C6041" s="3" t="s">
        <v>1148</v>
      </c>
      <c r="D6041" s="3" t="s">
        <v>1155</v>
      </c>
      <c r="E6041" s="3" t="s">
        <v>1744</v>
      </c>
      <c r="F6041" s="3">
        <v>8170.37</v>
      </c>
      <c r="G6041" s="3">
        <v>73466.649999999994</v>
      </c>
    </row>
    <row r="6042" spans="1:7" x14ac:dyDescent="0.2">
      <c r="A6042" s="3" t="s">
        <v>1062</v>
      </c>
      <c r="B6042" s="4">
        <v>45107</v>
      </c>
      <c r="C6042" s="3" t="s">
        <v>1148</v>
      </c>
      <c r="D6042" s="3" t="s">
        <v>1155</v>
      </c>
      <c r="E6042" s="3" t="s">
        <v>1745</v>
      </c>
      <c r="F6042" s="3">
        <v>-19798.150000000001</v>
      </c>
      <c r="G6042" s="3">
        <v>21825.279999999999</v>
      </c>
    </row>
    <row r="6043" spans="1:7" x14ac:dyDescent="0.2">
      <c r="A6043" s="3" t="s">
        <v>1746</v>
      </c>
      <c r="B6043" s="4">
        <v>45107</v>
      </c>
      <c r="C6043" s="3" t="s">
        <v>1148</v>
      </c>
      <c r="D6043" s="3" t="s">
        <v>1155</v>
      </c>
      <c r="E6043" s="3" t="s">
        <v>1747</v>
      </c>
      <c r="F6043" s="3">
        <v>-106665.06</v>
      </c>
      <c r="G6043" s="3">
        <v>33963.03</v>
      </c>
    </row>
    <row r="6044" spans="1:7" x14ac:dyDescent="0.2">
      <c r="A6044" s="3" t="s">
        <v>1735</v>
      </c>
      <c r="B6044" s="4">
        <v>45107</v>
      </c>
      <c r="C6044" s="3" t="s">
        <v>1148</v>
      </c>
      <c r="D6044" s="3" t="s">
        <v>1748</v>
      </c>
      <c r="E6044" s="3" t="s">
        <v>1749</v>
      </c>
      <c r="F6044" s="3">
        <v>-71.09</v>
      </c>
      <c r="G6044" s="3">
        <v>471.75</v>
      </c>
    </row>
    <row r="6045" spans="1:7" x14ac:dyDescent="0.2">
      <c r="A6045" s="3" t="s">
        <v>1062</v>
      </c>
      <c r="B6045" s="4">
        <v>45107</v>
      </c>
      <c r="C6045" s="3" t="s">
        <v>1148</v>
      </c>
      <c r="D6045" s="3" t="s">
        <v>1157</v>
      </c>
      <c r="E6045" s="3" t="s">
        <v>1750</v>
      </c>
      <c r="F6045" s="3">
        <v>0</v>
      </c>
      <c r="G6045" s="3">
        <v>2722.33</v>
      </c>
    </row>
    <row r="6046" spans="1:7" x14ac:dyDescent="0.2">
      <c r="A6046" s="3" t="s">
        <v>1746</v>
      </c>
      <c r="B6046" s="4">
        <v>45107</v>
      </c>
      <c r="C6046" s="3" t="s">
        <v>1148</v>
      </c>
      <c r="D6046" s="3" t="s">
        <v>1157</v>
      </c>
      <c r="E6046" s="3" t="s">
        <v>1751</v>
      </c>
      <c r="F6046" s="3">
        <v>0</v>
      </c>
      <c r="G6046" s="3">
        <v>1430.86</v>
      </c>
    </row>
    <row r="6047" spans="1:7" x14ac:dyDescent="0.2">
      <c r="A6047" s="3" t="s">
        <v>1743</v>
      </c>
      <c r="B6047" s="4">
        <v>45107</v>
      </c>
      <c r="C6047" s="3" t="s">
        <v>1148</v>
      </c>
      <c r="D6047" s="3" t="s">
        <v>1157</v>
      </c>
      <c r="E6047" s="3" t="s">
        <v>1752</v>
      </c>
      <c r="F6047" s="3">
        <v>-69.61</v>
      </c>
      <c r="G6047" s="3">
        <v>299.7</v>
      </c>
    </row>
    <row r="6048" spans="1:7" x14ac:dyDescent="0.2">
      <c r="A6048" s="3" t="s">
        <v>1739</v>
      </c>
      <c r="B6048" s="4">
        <v>45107</v>
      </c>
      <c r="C6048" s="3" t="s">
        <v>1148</v>
      </c>
      <c r="D6048" s="3" t="s">
        <v>1753</v>
      </c>
      <c r="E6048" s="3" t="s">
        <v>1754</v>
      </c>
      <c r="F6048" s="3">
        <v>0</v>
      </c>
      <c r="G6048" s="3">
        <v>3126.21</v>
      </c>
    </row>
    <row r="6049" spans="1:7" x14ac:dyDescent="0.2">
      <c r="A6049" s="3" t="s">
        <v>1741</v>
      </c>
      <c r="B6049" s="4">
        <v>45107</v>
      </c>
      <c r="C6049" s="3" t="s">
        <v>1148</v>
      </c>
      <c r="D6049" s="3" t="s">
        <v>1403</v>
      </c>
      <c r="E6049" s="3" t="s">
        <v>1762</v>
      </c>
      <c r="F6049" s="3">
        <v>52</v>
      </c>
      <c r="G6049" s="3">
        <v>260</v>
      </c>
    </row>
    <row r="6050" spans="1:7" x14ac:dyDescent="0.2">
      <c r="A6050" s="3" t="s">
        <v>1739</v>
      </c>
      <c r="B6050" s="4">
        <v>45107</v>
      </c>
      <c r="C6050" s="3" t="s">
        <v>1148</v>
      </c>
      <c r="D6050" s="3" t="s">
        <v>1211</v>
      </c>
      <c r="E6050" s="3" t="s">
        <v>1755</v>
      </c>
      <c r="F6050" s="3">
        <v>0</v>
      </c>
      <c r="G6050" s="3">
        <v>545.29</v>
      </c>
    </row>
    <row r="6051" spans="1:7" x14ac:dyDescent="0.2">
      <c r="A6051" s="3" t="s">
        <v>1735</v>
      </c>
      <c r="B6051" s="4">
        <v>45107</v>
      </c>
      <c r="C6051" s="3" t="s">
        <v>1148</v>
      </c>
      <c r="D6051" s="3" t="s">
        <v>1213</v>
      </c>
      <c r="E6051" s="3" t="s">
        <v>1756</v>
      </c>
      <c r="F6051" s="3">
        <v>-11.06</v>
      </c>
      <c r="G6051" s="3">
        <v>905.13</v>
      </c>
    </row>
    <row r="6052" spans="1:7" x14ac:dyDescent="0.2">
      <c r="A6052" s="3" t="s">
        <v>1735</v>
      </c>
      <c r="B6052" s="4">
        <v>45107</v>
      </c>
      <c r="C6052" s="3" t="s">
        <v>1148</v>
      </c>
      <c r="D6052" s="3" t="s">
        <v>1757</v>
      </c>
      <c r="E6052" s="3" t="s">
        <v>1758</v>
      </c>
      <c r="F6052" s="3">
        <v>33.380000000000003</v>
      </c>
      <c r="G6052" s="3">
        <v>4832.93</v>
      </c>
    </row>
    <row r="6053" spans="1:7" x14ac:dyDescent="0.2">
      <c r="A6053" s="3" t="s">
        <v>1739</v>
      </c>
      <c r="B6053" s="4">
        <v>45107</v>
      </c>
      <c r="C6053" s="3" t="s">
        <v>1148</v>
      </c>
      <c r="D6053" s="3" t="s">
        <v>1695</v>
      </c>
      <c r="E6053" s="3" t="s">
        <v>1759</v>
      </c>
      <c r="F6053" s="3">
        <v>102142.26</v>
      </c>
      <c r="G6053" s="3">
        <v>241162.23999999999</v>
      </c>
    </row>
    <row r="6054" spans="1:7" x14ac:dyDescent="0.2">
      <c r="A6054" s="3" t="s">
        <v>1746</v>
      </c>
      <c r="B6054" s="4">
        <v>45107</v>
      </c>
      <c r="C6054" s="3" t="s">
        <v>1148</v>
      </c>
      <c r="D6054" s="3" t="s">
        <v>1695</v>
      </c>
      <c r="E6054" s="3" t="s">
        <v>1761</v>
      </c>
      <c r="F6054" s="3">
        <v>0</v>
      </c>
      <c r="G6054" s="3">
        <v>17.2</v>
      </c>
    </row>
    <row r="6055" spans="1:7" x14ac:dyDescent="0.2">
      <c r="A6055" s="3" t="s">
        <v>1735</v>
      </c>
      <c r="B6055" s="4">
        <v>45138</v>
      </c>
      <c r="C6055" s="3" t="s">
        <v>1148</v>
      </c>
      <c r="D6055" s="3" t="s">
        <v>1155</v>
      </c>
      <c r="E6055" s="3" t="s">
        <v>1736</v>
      </c>
      <c r="F6055" s="3">
        <v>-22804.58</v>
      </c>
      <c r="G6055" s="3">
        <v>12775.7</v>
      </c>
    </row>
    <row r="6056" spans="1:7" x14ac:dyDescent="0.2">
      <c r="A6056" s="3" t="s">
        <v>1737</v>
      </c>
      <c r="B6056" s="4">
        <v>45138</v>
      </c>
      <c r="C6056" s="3" t="s">
        <v>1148</v>
      </c>
      <c r="D6056" s="3" t="s">
        <v>1155</v>
      </c>
      <c r="E6056" s="3" t="s">
        <v>1738</v>
      </c>
      <c r="F6056" s="3">
        <v>78255.58</v>
      </c>
      <c r="G6056" s="3">
        <v>98648.6</v>
      </c>
    </row>
    <row r="6057" spans="1:7" x14ac:dyDescent="0.2">
      <c r="A6057" s="3" t="s">
        <v>1739</v>
      </c>
      <c r="B6057" s="4">
        <v>45138</v>
      </c>
      <c r="C6057" s="3" t="s">
        <v>1148</v>
      </c>
      <c r="D6057" s="3" t="s">
        <v>1155</v>
      </c>
      <c r="E6057" s="3" t="s">
        <v>1740</v>
      </c>
      <c r="F6057" s="3">
        <v>0</v>
      </c>
      <c r="G6057" s="3">
        <v>157176.49</v>
      </c>
    </row>
    <row r="6058" spans="1:7" x14ac:dyDescent="0.2">
      <c r="A6058" s="3" t="s">
        <v>1741</v>
      </c>
      <c r="B6058" s="4">
        <v>45138</v>
      </c>
      <c r="C6058" s="3" t="s">
        <v>1148</v>
      </c>
      <c r="D6058" s="3" t="s">
        <v>1155</v>
      </c>
      <c r="E6058" s="3" t="s">
        <v>1742</v>
      </c>
      <c r="F6058" s="3">
        <v>-41321.82</v>
      </c>
      <c r="G6058" s="3">
        <v>39402.25</v>
      </c>
    </row>
    <row r="6059" spans="1:7" x14ac:dyDescent="0.2">
      <c r="A6059" s="3" t="s">
        <v>1743</v>
      </c>
      <c r="B6059" s="4">
        <v>45138</v>
      </c>
      <c r="C6059" s="3" t="s">
        <v>1148</v>
      </c>
      <c r="D6059" s="3" t="s">
        <v>1155</v>
      </c>
      <c r="E6059" s="3" t="s">
        <v>1744</v>
      </c>
      <c r="F6059" s="3">
        <v>-22843</v>
      </c>
      <c r="G6059" s="3">
        <v>50623.65</v>
      </c>
    </row>
    <row r="6060" spans="1:7" x14ac:dyDescent="0.2">
      <c r="A6060" s="3" t="s">
        <v>1062</v>
      </c>
      <c r="B6060" s="4">
        <v>45138</v>
      </c>
      <c r="C6060" s="3" t="s">
        <v>1148</v>
      </c>
      <c r="D6060" s="3" t="s">
        <v>1155</v>
      </c>
      <c r="E6060" s="3" t="s">
        <v>1745</v>
      </c>
      <c r="F6060" s="3">
        <v>975.88</v>
      </c>
      <c r="G6060" s="3">
        <v>22801.16</v>
      </c>
    </row>
    <row r="6061" spans="1:7" x14ac:dyDescent="0.2">
      <c r="A6061" s="3" t="s">
        <v>1746</v>
      </c>
      <c r="B6061" s="4">
        <v>45138</v>
      </c>
      <c r="C6061" s="3" t="s">
        <v>1148</v>
      </c>
      <c r="D6061" s="3" t="s">
        <v>1155</v>
      </c>
      <c r="E6061" s="3" t="s">
        <v>1747</v>
      </c>
      <c r="F6061" s="3">
        <v>70536.77</v>
      </c>
      <c r="G6061" s="3">
        <v>104499.8</v>
      </c>
    </row>
    <row r="6062" spans="1:7" x14ac:dyDescent="0.2">
      <c r="A6062" s="3" t="s">
        <v>1735</v>
      </c>
      <c r="B6062" s="4">
        <v>45138</v>
      </c>
      <c r="C6062" s="3" t="s">
        <v>1148</v>
      </c>
      <c r="D6062" s="3" t="s">
        <v>1748</v>
      </c>
      <c r="E6062" s="3" t="s">
        <v>1749</v>
      </c>
      <c r="F6062" s="3">
        <v>0</v>
      </c>
      <c r="G6062" s="3">
        <v>471.75</v>
      </c>
    </row>
    <row r="6063" spans="1:7" x14ac:dyDescent="0.2">
      <c r="A6063" s="3" t="s">
        <v>1062</v>
      </c>
      <c r="B6063" s="4">
        <v>45138</v>
      </c>
      <c r="C6063" s="3" t="s">
        <v>1148</v>
      </c>
      <c r="D6063" s="3" t="s">
        <v>1157</v>
      </c>
      <c r="E6063" s="3" t="s">
        <v>1750</v>
      </c>
      <c r="F6063" s="3">
        <v>0</v>
      </c>
      <c r="G6063" s="3">
        <v>2722.33</v>
      </c>
    </row>
    <row r="6064" spans="1:7" x14ac:dyDescent="0.2">
      <c r="A6064" s="3" t="s">
        <v>1746</v>
      </c>
      <c r="B6064" s="4">
        <v>45138</v>
      </c>
      <c r="C6064" s="3" t="s">
        <v>1148</v>
      </c>
      <c r="D6064" s="3" t="s">
        <v>1157</v>
      </c>
      <c r="E6064" s="3" t="s">
        <v>1751</v>
      </c>
      <c r="F6064" s="3">
        <v>0</v>
      </c>
      <c r="G6064" s="3">
        <v>1430.86</v>
      </c>
    </row>
    <row r="6065" spans="1:7" x14ac:dyDescent="0.2">
      <c r="A6065" s="3" t="s">
        <v>1743</v>
      </c>
      <c r="B6065" s="4">
        <v>45138</v>
      </c>
      <c r="C6065" s="3" t="s">
        <v>1148</v>
      </c>
      <c r="D6065" s="3" t="s">
        <v>1157</v>
      </c>
      <c r="E6065" s="3" t="s">
        <v>1752</v>
      </c>
      <c r="F6065" s="3">
        <v>-64.78</v>
      </c>
      <c r="G6065" s="3">
        <v>234.92</v>
      </c>
    </row>
    <row r="6066" spans="1:7" x14ac:dyDescent="0.2">
      <c r="A6066" s="3" t="s">
        <v>1739</v>
      </c>
      <c r="B6066" s="4">
        <v>45138</v>
      </c>
      <c r="C6066" s="3" t="s">
        <v>1148</v>
      </c>
      <c r="D6066" s="3" t="s">
        <v>1753</v>
      </c>
      <c r="E6066" s="3" t="s">
        <v>1754</v>
      </c>
      <c r="F6066" s="3">
        <v>-170</v>
      </c>
      <c r="G6066" s="3">
        <v>2956.21</v>
      </c>
    </row>
    <row r="6067" spans="1:7" x14ac:dyDescent="0.2">
      <c r="A6067" s="3" t="s">
        <v>1741</v>
      </c>
      <c r="B6067" s="4">
        <v>45138</v>
      </c>
      <c r="C6067" s="3" t="s">
        <v>1148</v>
      </c>
      <c r="D6067" s="3" t="s">
        <v>1403</v>
      </c>
      <c r="E6067" s="3" t="s">
        <v>1762</v>
      </c>
      <c r="F6067" s="3">
        <v>52</v>
      </c>
      <c r="G6067" s="3">
        <v>312</v>
      </c>
    </row>
    <row r="6068" spans="1:7" x14ac:dyDescent="0.2">
      <c r="A6068" s="3" t="s">
        <v>1739</v>
      </c>
      <c r="B6068" s="4">
        <v>45138</v>
      </c>
      <c r="C6068" s="3" t="s">
        <v>1148</v>
      </c>
      <c r="D6068" s="3" t="s">
        <v>1211</v>
      </c>
      <c r="E6068" s="3" t="s">
        <v>1755</v>
      </c>
      <c r="F6068" s="3">
        <v>0</v>
      </c>
      <c r="G6068" s="3">
        <v>545.29</v>
      </c>
    </row>
    <row r="6069" spans="1:7" x14ac:dyDescent="0.2">
      <c r="A6069" s="3" t="s">
        <v>1735</v>
      </c>
      <c r="B6069" s="4">
        <v>45138</v>
      </c>
      <c r="C6069" s="3" t="s">
        <v>1148</v>
      </c>
      <c r="D6069" s="3" t="s">
        <v>1213</v>
      </c>
      <c r="E6069" s="3" t="s">
        <v>1756</v>
      </c>
      <c r="F6069" s="3">
        <v>0</v>
      </c>
      <c r="G6069" s="3">
        <v>905.13</v>
      </c>
    </row>
    <row r="6070" spans="1:7" x14ac:dyDescent="0.2">
      <c r="A6070" s="3" t="s">
        <v>1735</v>
      </c>
      <c r="B6070" s="4">
        <v>45138</v>
      </c>
      <c r="C6070" s="3" t="s">
        <v>1148</v>
      </c>
      <c r="D6070" s="3" t="s">
        <v>1757</v>
      </c>
      <c r="E6070" s="3" t="s">
        <v>1758</v>
      </c>
      <c r="F6070" s="3">
        <v>34.950000000000003</v>
      </c>
      <c r="G6070" s="3">
        <v>4867.88</v>
      </c>
    </row>
    <row r="6071" spans="1:7" x14ac:dyDescent="0.2">
      <c r="A6071" s="3" t="s">
        <v>1739</v>
      </c>
      <c r="B6071" s="4">
        <v>45138</v>
      </c>
      <c r="C6071" s="3" t="s">
        <v>1148</v>
      </c>
      <c r="D6071" s="3" t="s">
        <v>1695</v>
      </c>
      <c r="E6071" s="3" t="s">
        <v>1759</v>
      </c>
      <c r="F6071" s="3">
        <v>-173402.39</v>
      </c>
      <c r="G6071" s="3">
        <v>67759.850000000006</v>
      </c>
    </row>
    <row r="6072" spans="1:7" x14ac:dyDescent="0.2">
      <c r="A6072" s="3" t="s">
        <v>1746</v>
      </c>
      <c r="B6072" s="4">
        <v>45138</v>
      </c>
      <c r="C6072" s="3" t="s">
        <v>1148</v>
      </c>
      <c r="D6072" s="3" t="s">
        <v>1695</v>
      </c>
      <c r="E6072" s="3" t="s">
        <v>1761</v>
      </c>
      <c r="F6072" s="3">
        <v>999</v>
      </c>
      <c r="G6072" s="3">
        <v>1016.2</v>
      </c>
    </row>
    <row r="6073" spans="1:7" x14ac:dyDescent="0.2">
      <c r="A6073" s="3" t="s">
        <v>1735</v>
      </c>
      <c r="B6073" s="4">
        <v>45169</v>
      </c>
      <c r="C6073" s="3" t="s">
        <v>1148</v>
      </c>
      <c r="D6073" s="3" t="s">
        <v>1155</v>
      </c>
      <c r="E6073" s="3" t="s">
        <v>1736</v>
      </c>
      <c r="F6073" s="3">
        <v>10134.98</v>
      </c>
      <c r="G6073" s="3">
        <v>22910.68</v>
      </c>
    </row>
    <row r="6074" spans="1:7" x14ac:dyDescent="0.2">
      <c r="A6074" s="3" t="s">
        <v>1737</v>
      </c>
      <c r="B6074" s="4">
        <v>45169</v>
      </c>
      <c r="C6074" s="3" t="s">
        <v>1148</v>
      </c>
      <c r="D6074" s="3" t="s">
        <v>1155</v>
      </c>
      <c r="E6074" s="3" t="s">
        <v>1738</v>
      </c>
      <c r="F6074" s="3">
        <v>129931.9</v>
      </c>
      <c r="G6074" s="3">
        <v>228580.5</v>
      </c>
    </row>
    <row r="6075" spans="1:7" x14ac:dyDescent="0.2">
      <c r="A6075" s="3" t="s">
        <v>1739</v>
      </c>
      <c r="B6075" s="4">
        <v>45169</v>
      </c>
      <c r="C6075" s="3" t="s">
        <v>1148</v>
      </c>
      <c r="D6075" s="3" t="s">
        <v>1155</v>
      </c>
      <c r="E6075" s="3" t="s">
        <v>1740</v>
      </c>
      <c r="F6075" s="3">
        <v>2631.77</v>
      </c>
      <c r="G6075" s="3">
        <v>159808.26</v>
      </c>
    </row>
    <row r="6076" spans="1:7" x14ac:dyDescent="0.2">
      <c r="A6076" s="3" t="s">
        <v>1741</v>
      </c>
      <c r="B6076" s="4">
        <v>45169</v>
      </c>
      <c r="C6076" s="3" t="s">
        <v>1148</v>
      </c>
      <c r="D6076" s="3" t="s">
        <v>1155</v>
      </c>
      <c r="E6076" s="3" t="s">
        <v>1742</v>
      </c>
      <c r="F6076" s="3">
        <v>-29330.5</v>
      </c>
      <c r="G6076" s="3">
        <v>10071.75</v>
      </c>
    </row>
    <row r="6077" spans="1:7" x14ac:dyDescent="0.2">
      <c r="A6077" s="3" t="s">
        <v>1743</v>
      </c>
      <c r="B6077" s="4">
        <v>45169</v>
      </c>
      <c r="C6077" s="3" t="s">
        <v>1148</v>
      </c>
      <c r="D6077" s="3" t="s">
        <v>1155</v>
      </c>
      <c r="E6077" s="3" t="s">
        <v>1744</v>
      </c>
      <c r="F6077" s="3">
        <v>-9765.7900000000009</v>
      </c>
      <c r="G6077" s="3">
        <v>40857.86</v>
      </c>
    </row>
    <row r="6078" spans="1:7" x14ac:dyDescent="0.2">
      <c r="A6078" s="3" t="s">
        <v>1062</v>
      </c>
      <c r="B6078" s="4">
        <v>45169</v>
      </c>
      <c r="C6078" s="3" t="s">
        <v>1148</v>
      </c>
      <c r="D6078" s="3" t="s">
        <v>1155</v>
      </c>
      <c r="E6078" s="3" t="s">
        <v>1745</v>
      </c>
      <c r="F6078" s="3">
        <v>5465.74</v>
      </c>
      <c r="G6078" s="3">
        <v>28266.9</v>
      </c>
    </row>
    <row r="6079" spans="1:7" x14ac:dyDescent="0.2">
      <c r="A6079" s="3" t="s">
        <v>1746</v>
      </c>
      <c r="B6079" s="4">
        <v>45169</v>
      </c>
      <c r="C6079" s="3" t="s">
        <v>1148</v>
      </c>
      <c r="D6079" s="3" t="s">
        <v>1155</v>
      </c>
      <c r="E6079" s="3" t="s">
        <v>1747</v>
      </c>
      <c r="F6079" s="3">
        <v>-62405.17</v>
      </c>
      <c r="G6079" s="3">
        <v>42094.63</v>
      </c>
    </row>
    <row r="6080" spans="1:7" x14ac:dyDescent="0.2">
      <c r="A6080" s="3" t="s">
        <v>1735</v>
      </c>
      <c r="B6080" s="4">
        <v>45169</v>
      </c>
      <c r="C6080" s="3" t="s">
        <v>1148</v>
      </c>
      <c r="D6080" s="3" t="s">
        <v>1748</v>
      </c>
      <c r="E6080" s="3" t="s">
        <v>1749</v>
      </c>
      <c r="F6080" s="3">
        <v>-230.65</v>
      </c>
      <c r="G6080" s="3">
        <v>241.1</v>
      </c>
    </row>
    <row r="6081" spans="1:7" x14ac:dyDescent="0.2">
      <c r="A6081" s="3" t="s">
        <v>1062</v>
      </c>
      <c r="B6081" s="4">
        <v>45169</v>
      </c>
      <c r="C6081" s="3" t="s">
        <v>1148</v>
      </c>
      <c r="D6081" s="3" t="s">
        <v>1157</v>
      </c>
      <c r="E6081" s="3" t="s">
        <v>1750</v>
      </c>
      <c r="F6081" s="3">
        <v>54.72</v>
      </c>
      <c r="G6081" s="3">
        <v>2777.05</v>
      </c>
    </row>
    <row r="6082" spans="1:7" x14ac:dyDescent="0.2">
      <c r="A6082" s="3" t="s">
        <v>1746</v>
      </c>
      <c r="B6082" s="4">
        <v>45169</v>
      </c>
      <c r="C6082" s="3" t="s">
        <v>1148</v>
      </c>
      <c r="D6082" s="3" t="s">
        <v>1157</v>
      </c>
      <c r="E6082" s="3" t="s">
        <v>1751</v>
      </c>
      <c r="F6082" s="3">
        <v>1.48</v>
      </c>
      <c r="G6082" s="3">
        <v>1432.34</v>
      </c>
    </row>
    <row r="6083" spans="1:7" x14ac:dyDescent="0.2">
      <c r="A6083" s="3" t="s">
        <v>1743</v>
      </c>
      <c r="B6083" s="4">
        <v>45169</v>
      </c>
      <c r="C6083" s="3" t="s">
        <v>1148</v>
      </c>
      <c r="D6083" s="3" t="s">
        <v>1157</v>
      </c>
      <c r="E6083" s="3" t="s">
        <v>1752</v>
      </c>
      <c r="F6083" s="3">
        <v>-159.94</v>
      </c>
      <c r="G6083" s="3">
        <v>74.98</v>
      </c>
    </row>
    <row r="6084" spans="1:7" x14ac:dyDescent="0.2">
      <c r="A6084" s="3" t="s">
        <v>1739</v>
      </c>
      <c r="B6084" s="4">
        <v>45169</v>
      </c>
      <c r="C6084" s="3" t="s">
        <v>1148</v>
      </c>
      <c r="D6084" s="3" t="s">
        <v>1753</v>
      </c>
      <c r="E6084" s="3" t="s">
        <v>1754</v>
      </c>
      <c r="F6084" s="3">
        <v>-170</v>
      </c>
      <c r="G6084" s="3">
        <v>2786.21</v>
      </c>
    </row>
    <row r="6085" spans="1:7" x14ac:dyDescent="0.2">
      <c r="A6085" s="3" t="s">
        <v>1741</v>
      </c>
      <c r="B6085" s="4">
        <v>45169</v>
      </c>
      <c r="C6085" s="3" t="s">
        <v>1148</v>
      </c>
      <c r="D6085" s="3" t="s">
        <v>1403</v>
      </c>
      <c r="E6085" s="3" t="s">
        <v>1762</v>
      </c>
      <c r="F6085" s="3">
        <v>52</v>
      </c>
      <c r="G6085" s="3">
        <v>364</v>
      </c>
    </row>
    <row r="6086" spans="1:7" x14ac:dyDescent="0.2">
      <c r="A6086" s="3" t="s">
        <v>1739</v>
      </c>
      <c r="B6086" s="4">
        <v>45169</v>
      </c>
      <c r="C6086" s="3" t="s">
        <v>1148</v>
      </c>
      <c r="D6086" s="3" t="s">
        <v>1211</v>
      </c>
      <c r="E6086" s="3" t="s">
        <v>1755</v>
      </c>
      <c r="F6086" s="3">
        <v>10.97</v>
      </c>
      <c r="G6086" s="3">
        <v>556.26</v>
      </c>
    </row>
    <row r="6087" spans="1:7" x14ac:dyDescent="0.2">
      <c r="A6087" s="3" t="s">
        <v>1735</v>
      </c>
      <c r="B6087" s="4">
        <v>45169</v>
      </c>
      <c r="C6087" s="3" t="s">
        <v>1148</v>
      </c>
      <c r="D6087" s="3" t="s">
        <v>1213</v>
      </c>
      <c r="E6087" s="3" t="s">
        <v>1756</v>
      </c>
      <c r="F6087" s="3">
        <v>-26.86</v>
      </c>
      <c r="G6087" s="3">
        <v>878.27</v>
      </c>
    </row>
    <row r="6088" spans="1:7" x14ac:dyDescent="0.2">
      <c r="A6088" s="3" t="s">
        <v>1735</v>
      </c>
      <c r="B6088" s="4">
        <v>45169</v>
      </c>
      <c r="C6088" s="3" t="s">
        <v>1148</v>
      </c>
      <c r="D6088" s="3" t="s">
        <v>1757</v>
      </c>
      <c r="E6088" s="3" t="s">
        <v>1758</v>
      </c>
      <c r="F6088" s="3">
        <v>35.119999999999997</v>
      </c>
      <c r="G6088" s="3">
        <v>4903</v>
      </c>
    </row>
    <row r="6089" spans="1:7" x14ac:dyDescent="0.2">
      <c r="A6089" s="3" t="s">
        <v>1739</v>
      </c>
      <c r="B6089" s="4">
        <v>45169</v>
      </c>
      <c r="C6089" s="3" t="s">
        <v>1148</v>
      </c>
      <c r="D6089" s="3" t="s">
        <v>1695</v>
      </c>
      <c r="E6089" s="3" t="s">
        <v>1759</v>
      </c>
      <c r="F6089" s="3">
        <v>-13748.64</v>
      </c>
      <c r="G6089" s="3">
        <v>54011.21</v>
      </c>
    </row>
    <row r="6090" spans="1:7" x14ac:dyDescent="0.2">
      <c r="A6090" s="3" t="s">
        <v>1746</v>
      </c>
      <c r="B6090" s="4">
        <v>45169</v>
      </c>
      <c r="C6090" s="3" t="s">
        <v>1148</v>
      </c>
      <c r="D6090" s="3" t="s">
        <v>1695</v>
      </c>
      <c r="E6090" s="3" t="s">
        <v>1761</v>
      </c>
      <c r="F6090" s="3">
        <v>0</v>
      </c>
      <c r="G6090" s="3">
        <v>1016.2</v>
      </c>
    </row>
    <row r="6091" spans="1:7" x14ac:dyDescent="0.2">
      <c r="A6091" s="3" t="s">
        <v>1735</v>
      </c>
      <c r="B6091" s="4">
        <v>45199</v>
      </c>
      <c r="C6091" s="3" t="s">
        <v>1148</v>
      </c>
      <c r="D6091" s="3" t="s">
        <v>1155</v>
      </c>
      <c r="E6091" s="3" t="s">
        <v>1736</v>
      </c>
      <c r="F6091" s="3">
        <v>32418.42</v>
      </c>
      <c r="G6091" s="3">
        <v>55329.1</v>
      </c>
    </row>
    <row r="6092" spans="1:7" x14ac:dyDescent="0.2">
      <c r="A6092" s="3" t="s">
        <v>1737</v>
      </c>
      <c r="B6092" s="4">
        <v>45199</v>
      </c>
      <c r="C6092" s="3" t="s">
        <v>1148</v>
      </c>
      <c r="D6092" s="3" t="s">
        <v>1155</v>
      </c>
      <c r="E6092" s="3" t="s">
        <v>1738</v>
      </c>
      <c r="F6092" s="3">
        <v>-148335.19</v>
      </c>
      <c r="G6092" s="3">
        <v>80245.31</v>
      </c>
    </row>
    <row r="6093" spans="1:7" x14ac:dyDescent="0.2">
      <c r="A6093" s="3" t="s">
        <v>1739</v>
      </c>
      <c r="B6093" s="4">
        <v>45199</v>
      </c>
      <c r="C6093" s="3" t="s">
        <v>1148</v>
      </c>
      <c r="D6093" s="3" t="s">
        <v>1155</v>
      </c>
      <c r="E6093" s="3" t="s">
        <v>1740</v>
      </c>
      <c r="F6093" s="3">
        <v>-140</v>
      </c>
      <c r="G6093" s="3">
        <v>159668.26</v>
      </c>
    </row>
    <row r="6094" spans="1:7" x14ac:dyDescent="0.2">
      <c r="A6094" s="3" t="s">
        <v>1741</v>
      </c>
      <c r="B6094" s="4">
        <v>45199</v>
      </c>
      <c r="C6094" s="3" t="s">
        <v>1148</v>
      </c>
      <c r="D6094" s="3" t="s">
        <v>1155</v>
      </c>
      <c r="E6094" s="3" t="s">
        <v>1742</v>
      </c>
      <c r="F6094" s="3">
        <v>127751.37</v>
      </c>
      <c r="G6094" s="3">
        <v>137823.12</v>
      </c>
    </row>
    <row r="6095" spans="1:7" x14ac:dyDescent="0.2">
      <c r="A6095" s="3" t="s">
        <v>1743</v>
      </c>
      <c r="B6095" s="4">
        <v>45199</v>
      </c>
      <c r="C6095" s="3" t="s">
        <v>1148</v>
      </c>
      <c r="D6095" s="3" t="s">
        <v>1155</v>
      </c>
      <c r="E6095" s="3" t="s">
        <v>1744</v>
      </c>
      <c r="F6095" s="3">
        <v>104329.29</v>
      </c>
      <c r="G6095" s="3">
        <v>145187.15</v>
      </c>
    </row>
    <row r="6096" spans="1:7" x14ac:dyDescent="0.2">
      <c r="A6096" s="3" t="s">
        <v>1062</v>
      </c>
      <c r="B6096" s="4">
        <v>45199</v>
      </c>
      <c r="C6096" s="3" t="s">
        <v>1148</v>
      </c>
      <c r="D6096" s="3" t="s">
        <v>1155</v>
      </c>
      <c r="E6096" s="3" t="s">
        <v>1745</v>
      </c>
      <c r="F6096" s="3">
        <v>-8285.75</v>
      </c>
      <c r="G6096" s="3">
        <v>19981.150000000001</v>
      </c>
    </row>
    <row r="6097" spans="1:7" x14ac:dyDescent="0.2">
      <c r="A6097" s="3" t="s">
        <v>1746</v>
      </c>
      <c r="B6097" s="4">
        <v>45199</v>
      </c>
      <c r="C6097" s="3" t="s">
        <v>1148</v>
      </c>
      <c r="D6097" s="3" t="s">
        <v>1155</v>
      </c>
      <c r="E6097" s="3" t="s">
        <v>1747</v>
      </c>
      <c r="F6097" s="3">
        <v>2315.7399999999998</v>
      </c>
      <c r="G6097" s="3">
        <v>44410.37</v>
      </c>
    </row>
    <row r="6098" spans="1:7" x14ac:dyDescent="0.2">
      <c r="A6098" s="3" t="s">
        <v>1735</v>
      </c>
      <c r="B6098" s="4">
        <v>45199</v>
      </c>
      <c r="C6098" s="3" t="s">
        <v>1148</v>
      </c>
      <c r="D6098" s="3" t="s">
        <v>1748</v>
      </c>
      <c r="E6098" s="3" t="s">
        <v>1749</v>
      </c>
      <c r="F6098" s="3">
        <v>900</v>
      </c>
      <c r="G6098" s="3">
        <v>1141.0999999999999</v>
      </c>
    </row>
    <row r="6099" spans="1:7" x14ac:dyDescent="0.2">
      <c r="A6099" s="3" t="s">
        <v>1062</v>
      </c>
      <c r="B6099" s="4">
        <v>45199</v>
      </c>
      <c r="C6099" s="3" t="s">
        <v>1148</v>
      </c>
      <c r="D6099" s="3" t="s">
        <v>1157</v>
      </c>
      <c r="E6099" s="3" t="s">
        <v>1750</v>
      </c>
      <c r="F6099" s="3">
        <v>-2756.97</v>
      </c>
      <c r="G6099" s="3">
        <v>20.079999999999998</v>
      </c>
    </row>
    <row r="6100" spans="1:7" x14ac:dyDescent="0.2">
      <c r="A6100" s="3" t="s">
        <v>1746</v>
      </c>
      <c r="B6100" s="4">
        <v>45199</v>
      </c>
      <c r="C6100" s="3" t="s">
        <v>1148</v>
      </c>
      <c r="D6100" s="3" t="s">
        <v>1157</v>
      </c>
      <c r="E6100" s="3" t="s">
        <v>1751</v>
      </c>
      <c r="F6100" s="3">
        <v>0</v>
      </c>
      <c r="G6100" s="3">
        <v>1432.34</v>
      </c>
    </row>
    <row r="6101" spans="1:7" x14ac:dyDescent="0.2">
      <c r="A6101" s="3" t="s">
        <v>1743</v>
      </c>
      <c r="B6101" s="4">
        <v>45199</v>
      </c>
      <c r="C6101" s="3" t="s">
        <v>1148</v>
      </c>
      <c r="D6101" s="3" t="s">
        <v>1157</v>
      </c>
      <c r="E6101" s="3" t="s">
        <v>1752</v>
      </c>
      <c r="F6101" s="3">
        <v>825.59</v>
      </c>
      <c r="G6101" s="3">
        <v>900.57</v>
      </c>
    </row>
    <row r="6102" spans="1:7" x14ac:dyDescent="0.2">
      <c r="A6102" s="3" t="s">
        <v>1739</v>
      </c>
      <c r="B6102" s="4">
        <v>45199</v>
      </c>
      <c r="C6102" s="3" t="s">
        <v>1148</v>
      </c>
      <c r="D6102" s="3" t="s">
        <v>1753</v>
      </c>
      <c r="E6102" s="3" t="s">
        <v>1754</v>
      </c>
      <c r="F6102" s="3">
        <v>-85</v>
      </c>
      <c r="G6102" s="3">
        <v>2701.21</v>
      </c>
    </row>
    <row r="6103" spans="1:7" x14ac:dyDescent="0.2">
      <c r="A6103" s="3" t="s">
        <v>1741</v>
      </c>
      <c r="B6103" s="4">
        <v>45199</v>
      </c>
      <c r="C6103" s="3" t="s">
        <v>1148</v>
      </c>
      <c r="D6103" s="3" t="s">
        <v>1403</v>
      </c>
      <c r="E6103" s="3" t="s">
        <v>1762</v>
      </c>
      <c r="F6103" s="3">
        <v>52</v>
      </c>
      <c r="G6103" s="3">
        <v>416</v>
      </c>
    </row>
    <row r="6104" spans="1:7" x14ac:dyDescent="0.2">
      <c r="A6104" s="3" t="s">
        <v>1739</v>
      </c>
      <c r="B6104" s="4">
        <v>45199</v>
      </c>
      <c r="C6104" s="3" t="s">
        <v>1148</v>
      </c>
      <c r="D6104" s="3" t="s">
        <v>1211</v>
      </c>
      <c r="E6104" s="3" t="s">
        <v>1755</v>
      </c>
      <c r="F6104" s="3">
        <v>0</v>
      </c>
      <c r="G6104" s="3">
        <v>556.26</v>
      </c>
    </row>
    <row r="6105" spans="1:7" x14ac:dyDescent="0.2">
      <c r="A6105" s="3" t="s">
        <v>1735</v>
      </c>
      <c r="B6105" s="4">
        <v>45199</v>
      </c>
      <c r="C6105" s="3" t="s">
        <v>1148</v>
      </c>
      <c r="D6105" s="3" t="s">
        <v>1213</v>
      </c>
      <c r="E6105" s="3" t="s">
        <v>1756</v>
      </c>
      <c r="F6105" s="3">
        <v>-12.64</v>
      </c>
      <c r="G6105" s="3">
        <v>865.63</v>
      </c>
    </row>
    <row r="6106" spans="1:7" x14ac:dyDescent="0.2">
      <c r="A6106" s="3" t="s">
        <v>1735</v>
      </c>
      <c r="B6106" s="4">
        <v>45199</v>
      </c>
      <c r="C6106" s="3" t="s">
        <v>1148</v>
      </c>
      <c r="D6106" s="3" t="s">
        <v>1757</v>
      </c>
      <c r="E6106" s="3" t="s">
        <v>1758</v>
      </c>
      <c r="F6106" s="3">
        <v>34.81</v>
      </c>
      <c r="G6106" s="3">
        <v>4937.8100000000004</v>
      </c>
    </row>
    <row r="6107" spans="1:7" x14ac:dyDescent="0.2">
      <c r="A6107" s="3" t="s">
        <v>1739</v>
      </c>
      <c r="B6107" s="4">
        <v>45199</v>
      </c>
      <c r="C6107" s="3" t="s">
        <v>1148</v>
      </c>
      <c r="D6107" s="3" t="s">
        <v>1695</v>
      </c>
      <c r="E6107" s="3" t="s">
        <v>1759</v>
      </c>
      <c r="F6107" s="3">
        <v>91335.79</v>
      </c>
      <c r="G6107" s="3">
        <v>145347</v>
      </c>
    </row>
    <row r="6108" spans="1:7" x14ac:dyDescent="0.2">
      <c r="A6108" s="3" t="s">
        <v>1746</v>
      </c>
      <c r="B6108" s="4">
        <v>45199</v>
      </c>
      <c r="C6108" s="3" t="s">
        <v>1148</v>
      </c>
      <c r="D6108" s="3" t="s">
        <v>1695</v>
      </c>
      <c r="E6108" s="3" t="s">
        <v>1761</v>
      </c>
      <c r="F6108" s="3">
        <v>0</v>
      </c>
      <c r="G6108" s="3">
        <v>1016.2</v>
      </c>
    </row>
    <row r="6109" spans="1:7" x14ac:dyDescent="0.2">
      <c r="A6109" s="3" t="s">
        <v>1735</v>
      </c>
      <c r="B6109" s="4">
        <v>45230</v>
      </c>
      <c r="C6109" s="3" t="s">
        <v>1148</v>
      </c>
      <c r="D6109" s="3" t="s">
        <v>1155</v>
      </c>
      <c r="E6109" s="3" t="s">
        <v>1736</v>
      </c>
      <c r="F6109" s="3">
        <v>60597.919999999998</v>
      </c>
      <c r="G6109" s="3">
        <v>115927.02</v>
      </c>
    </row>
    <row r="6110" spans="1:7" x14ac:dyDescent="0.2">
      <c r="A6110" s="3" t="s">
        <v>1737</v>
      </c>
      <c r="B6110" s="4">
        <v>45230</v>
      </c>
      <c r="C6110" s="3" t="s">
        <v>1148</v>
      </c>
      <c r="D6110" s="3" t="s">
        <v>1155</v>
      </c>
      <c r="E6110" s="3" t="s">
        <v>1738</v>
      </c>
      <c r="F6110" s="3">
        <v>-62730.28</v>
      </c>
      <c r="G6110" s="3">
        <v>17515.03</v>
      </c>
    </row>
    <row r="6111" spans="1:7" x14ac:dyDescent="0.2">
      <c r="A6111" s="3" t="s">
        <v>1739</v>
      </c>
      <c r="B6111" s="4">
        <v>45230</v>
      </c>
      <c r="C6111" s="3" t="s">
        <v>1148</v>
      </c>
      <c r="D6111" s="3" t="s">
        <v>1155</v>
      </c>
      <c r="E6111" s="3" t="s">
        <v>1740</v>
      </c>
      <c r="F6111" s="3">
        <v>892.27</v>
      </c>
      <c r="G6111" s="3">
        <v>160560.53</v>
      </c>
    </row>
    <row r="6112" spans="1:7" x14ac:dyDescent="0.2">
      <c r="A6112" s="3" t="s">
        <v>1741</v>
      </c>
      <c r="B6112" s="4">
        <v>45230</v>
      </c>
      <c r="C6112" s="3" t="s">
        <v>1148</v>
      </c>
      <c r="D6112" s="3" t="s">
        <v>1155</v>
      </c>
      <c r="E6112" s="3" t="s">
        <v>1742</v>
      </c>
      <c r="F6112" s="3">
        <v>-94447.76</v>
      </c>
      <c r="G6112" s="3">
        <v>43375.360000000001</v>
      </c>
    </row>
    <row r="6113" spans="1:7" x14ac:dyDescent="0.2">
      <c r="A6113" s="3" t="s">
        <v>1743</v>
      </c>
      <c r="B6113" s="4">
        <v>45230</v>
      </c>
      <c r="C6113" s="3" t="s">
        <v>1148</v>
      </c>
      <c r="D6113" s="3" t="s">
        <v>1155</v>
      </c>
      <c r="E6113" s="3" t="s">
        <v>1744</v>
      </c>
      <c r="F6113" s="3">
        <v>-15735.62</v>
      </c>
      <c r="G6113" s="3">
        <v>129451.53</v>
      </c>
    </row>
    <row r="6114" spans="1:7" x14ac:dyDescent="0.2">
      <c r="A6114" s="3" t="s">
        <v>1062</v>
      </c>
      <c r="B6114" s="4">
        <v>45230</v>
      </c>
      <c r="C6114" s="3" t="s">
        <v>1148</v>
      </c>
      <c r="D6114" s="3" t="s">
        <v>1155</v>
      </c>
      <c r="E6114" s="3" t="s">
        <v>1745</v>
      </c>
      <c r="F6114" s="3">
        <v>14611.94</v>
      </c>
      <c r="G6114" s="3">
        <v>34593.089999999997</v>
      </c>
    </row>
    <row r="6115" spans="1:7" x14ac:dyDescent="0.2">
      <c r="A6115" s="3" t="s">
        <v>1746</v>
      </c>
      <c r="B6115" s="4">
        <v>45230</v>
      </c>
      <c r="C6115" s="3" t="s">
        <v>1148</v>
      </c>
      <c r="D6115" s="3" t="s">
        <v>1155</v>
      </c>
      <c r="E6115" s="3" t="s">
        <v>1747</v>
      </c>
      <c r="F6115" s="3">
        <v>47209.87</v>
      </c>
      <c r="G6115" s="3">
        <v>91620.24</v>
      </c>
    </row>
    <row r="6116" spans="1:7" x14ac:dyDescent="0.2">
      <c r="A6116" s="3" t="s">
        <v>1735</v>
      </c>
      <c r="B6116" s="4">
        <v>45230</v>
      </c>
      <c r="C6116" s="3" t="s">
        <v>1148</v>
      </c>
      <c r="D6116" s="3" t="s">
        <v>1748</v>
      </c>
      <c r="E6116" s="3" t="s">
        <v>1749</v>
      </c>
      <c r="F6116" s="3">
        <v>0</v>
      </c>
      <c r="G6116" s="3">
        <v>1141.0999999999999</v>
      </c>
    </row>
    <row r="6117" spans="1:7" x14ac:dyDescent="0.2">
      <c r="A6117" s="3" t="s">
        <v>1062</v>
      </c>
      <c r="B6117" s="4">
        <v>45230</v>
      </c>
      <c r="C6117" s="3" t="s">
        <v>1148</v>
      </c>
      <c r="D6117" s="3" t="s">
        <v>1157</v>
      </c>
      <c r="E6117" s="3" t="s">
        <v>1750</v>
      </c>
      <c r="F6117" s="3">
        <v>3.95</v>
      </c>
      <c r="G6117" s="3">
        <v>24.03</v>
      </c>
    </row>
    <row r="6118" spans="1:7" x14ac:dyDescent="0.2">
      <c r="A6118" s="3" t="s">
        <v>1746</v>
      </c>
      <c r="B6118" s="4">
        <v>45230</v>
      </c>
      <c r="C6118" s="3" t="s">
        <v>1148</v>
      </c>
      <c r="D6118" s="3" t="s">
        <v>1157</v>
      </c>
      <c r="E6118" s="3" t="s">
        <v>1751</v>
      </c>
      <c r="F6118" s="3">
        <v>0</v>
      </c>
      <c r="G6118" s="3">
        <v>1432.34</v>
      </c>
    </row>
    <row r="6119" spans="1:7" x14ac:dyDescent="0.2">
      <c r="A6119" s="3" t="s">
        <v>1743</v>
      </c>
      <c r="B6119" s="4">
        <v>45230</v>
      </c>
      <c r="C6119" s="3" t="s">
        <v>1148</v>
      </c>
      <c r="D6119" s="3" t="s">
        <v>1157</v>
      </c>
      <c r="E6119" s="3" t="s">
        <v>1752</v>
      </c>
      <c r="F6119" s="3">
        <v>-18.96</v>
      </c>
      <c r="G6119" s="3">
        <v>881.61</v>
      </c>
    </row>
    <row r="6120" spans="1:7" x14ac:dyDescent="0.2">
      <c r="A6120" s="3" t="s">
        <v>1739</v>
      </c>
      <c r="B6120" s="4">
        <v>45230</v>
      </c>
      <c r="C6120" s="3" t="s">
        <v>1148</v>
      </c>
      <c r="D6120" s="3" t="s">
        <v>1753</v>
      </c>
      <c r="E6120" s="3" t="s">
        <v>1754</v>
      </c>
      <c r="F6120" s="3">
        <v>-85</v>
      </c>
      <c r="G6120" s="3">
        <v>2616.21</v>
      </c>
    </row>
    <row r="6121" spans="1:7" x14ac:dyDescent="0.2">
      <c r="A6121" s="3" t="s">
        <v>1741</v>
      </c>
      <c r="B6121" s="4">
        <v>45230</v>
      </c>
      <c r="C6121" s="3" t="s">
        <v>1148</v>
      </c>
      <c r="D6121" s="3" t="s">
        <v>1403</v>
      </c>
      <c r="E6121" s="3" t="s">
        <v>1762</v>
      </c>
      <c r="F6121" s="3">
        <v>52</v>
      </c>
      <c r="G6121" s="3">
        <v>468</v>
      </c>
    </row>
    <row r="6122" spans="1:7" x14ac:dyDescent="0.2">
      <c r="A6122" s="3" t="s">
        <v>1739</v>
      </c>
      <c r="B6122" s="4">
        <v>45230</v>
      </c>
      <c r="C6122" s="3" t="s">
        <v>1148</v>
      </c>
      <c r="D6122" s="3" t="s">
        <v>1211</v>
      </c>
      <c r="E6122" s="3" t="s">
        <v>1755</v>
      </c>
      <c r="F6122" s="3">
        <v>7.48</v>
      </c>
      <c r="G6122" s="3">
        <v>563.74</v>
      </c>
    </row>
    <row r="6123" spans="1:7" x14ac:dyDescent="0.2">
      <c r="A6123" s="3" t="s">
        <v>1735</v>
      </c>
      <c r="B6123" s="4">
        <v>45230</v>
      </c>
      <c r="C6123" s="3" t="s">
        <v>1148</v>
      </c>
      <c r="D6123" s="3" t="s">
        <v>1213</v>
      </c>
      <c r="E6123" s="3" t="s">
        <v>1756</v>
      </c>
      <c r="F6123" s="3">
        <v>-11.06</v>
      </c>
      <c r="G6123" s="3">
        <v>854.57</v>
      </c>
    </row>
    <row r="6124" spans="1:7" x14ac:dyDescent="0.2">
      <c r="A6124" s="3" t="s">
        <v>1735</v>
      </c>
      <c r="B6124" s="4">
        <v>45230</v>
      </c>
      <c r="C6124" s="3" t="s">
        <v>1148</v>
      </c>
      <c r="D6124" s="3" t="s">
        <v>1757</v>
      </c>
      <c r="E6124" s="3" t="s">
        <v>1758</v>
      </c>
      <c r="F6124" s="3">
        <v>36</v>
      </c>
      <c r="G6124" s="3">
        <v>4973.8100000000004</v>
      </c>
    </row>
    <row r="6125" spans="1:7" x14ac:dyDescent="0.2">
      <c r="A6125" s="3" t="s">
        <v>1739</v>
      </c>
      <c r="B6125" s="4">
        <v>45230</v>
      </c>
      <c r="C6125" s="3" t="s">
        <v>1148</v>
      </c>
      <c r="D6125" s="3" t="s">
        <v>1695</v>
      </c>
      <c r="E6125" s="3" t="s">
        <v>1759</v>
      </c>
      <c r="F6125" s="3">
        <v>158334.88</v>
      </c>
      <c r="G6125" s="3">
        <v>303681.88</v>
      </c>
    </row>
    <row r="6126" spans="1:7" x14ac:dyDescent="0.2">
      <c r="A6126" s="3" t="s">
        <v>1746</v>
      </c>
      <c r="B6126" s="4">
        <v>45230</v>
      </c>
      <c r="C6126" s="3" t="s">
        <v>1148</v>
      </c>
      <c r="D6126" s="3" t="s">
        <v>1695</v>
      </c>
      <c r="E6126" s="3" t="s">
        <v>1761</v>
      </c>
      <c r="F6126" s="3">
        <v>0</v>
      </c>
      <c r="G6126" s="3">
        <v>1016.2</v>
      </c>
    </row>
    <row r="6127" spans="1:7" x14ac:dyDescent="0.2">
      <c r="A6127" s="3" t="s">
        <v>1739</v>
      </c>
      <c r="B6127" s="4">
        <v>45230</v>
      </c>
      <c r="C6127" s="3" t="s">
        <v>1148</v>
      </c>
      <c r="D6127" s="3" t="s">
        <v>1763</v>
      </c>
      <c r="E6127" s="3" t="s">
        <v>1764</v>
      </c>
      <c r="F6127" s="3">
        <v>500</v>
      </c>
      <c r="G6127" s="3">
        <v>500</v>
      </c>
    </row>
    <row r="6128" spans="1:7" x14ac:dyDescent="0.2">
      <c r="A6128" s="3" t="s">
        <v>1735</v>
      </c>
      <c r="B6128" s="4">
        <v>45260</v>
      </c>
      <c r="C6128" s="3" t="s">
        <v>1148</v>
      </c>
      <c r="D6128" s="3" t="s">
        <v>1155</v>
      </c>
      <c r="E6128" s="3" t="s">
        <v>1736</v>
      </c>
      <c r="F6128" s="3">
        <v>-83556.62</v>
      </c>
      <c r="G6128" s="3">
        <v>32370.400000000001</v>
      </c>
    </row>
    <row r="6129" spans="1:7" x14ac:dyDescent="0.2">
      <c r="A6129" s="3" t="s">
        <v>1737</v>
      </c>
      <c r="B6129" s="4">
        <v>45260</v>
      </c>
      <c r="C6129" s="3" t="s">
        <v>1148</v>
      </c>
      <c r="D6129" s="3" t="s">
        <v>1155</v>
      </c>
      <c r="E6129" s="3" t="s">
        <v>1738</v>
      </c>
      <c r="F6129" s="3">
        <v>30729.64</v>
      </c>
      <c r="G6129" s="3">
        <v>48244.67</v>
      </c>
    </row>
    <row r="6130" spans="1:7" x14ac:dyDescent="0.2">
      <c r="A6130" s="3" t="s">
        <v>1739</v>
      </c>
      <c r="B6130" s="4">
        <v>45260</v>
      </c>
      <c r="C6130" s="3" t="s">
        <v>1148</v>
      </c>
      <c r="D6130" s="3" t="s">
        <v>1155</v>
      </c>
      <c r="E6130" s="3" t="s">
        <v>1740</v>
      </c>
      <c r="F6130" s="3">
        <v>-8460.5300000000007</v>
      </c>
      <c r="G6130" s="3">
        <v>152100</v>
      </c>
    </row>
    <row r="6131" spans="1:7" x14ac:dyDescent="0.2">
      <c r="A6131" s="3" t="s">
        <v>1741</v>
      </c>
      <c r="B6131" s="4">
        <v>45260</v>
      </c>
      <c r="C6131" s="3" t="s">
        <v>1148</v>
      </c>
      <c r="D6131" s="3" t="s">
        <v>1155</v>
      </c>
      <c r="E6131" s="3" t="s">
        <v>1742</v>
      </c>
      <c r="F6131" s="3">
        <v>12422.65</v>
      </c>
      <c r="G6131" s="3">
        <v>55798.01</v>
      </c>
    </row>
    <row r="6132" spans="1:7" x14ac:dyDescent="0.2">
      <c r="A6132" s="3" t="s">
        <v>1743</v>
      </c>
      <c r="B6132" s="4">
        <v>45260</v>
      </c>
      <c r="C6132" s="3" t="s">
        <v>1148</v>
      </c>
      <c r="D6132" s="3" t="s">
        <v>1155</v>
      </c>
      <c r="E6132" s="3" t="s">
        <v>1744</v>
      </c>
      <c r="F6132" s="3">
        <v>-84012.89</v>
      </c>
      <c r="G6132" s="3">
        <v>45438.64</v>
      </c>
    </row>
    <row r="6133" spans="1:7" x14ac:dyDescent="0.2">
      <c r="A6133" s="3" t="s">
        <v>1062</v>
      </c>
      <c r="B6133" s="4">
        <v>45260</v>
      </c>
      <c r="C6133" s="3" t="s">
        <v>1148</v>
      </c>
      <c r="D6133" s="3" t="s">
        <v>1155</v>
      </c>
      <c r="E6133" s="3" t="s">
        <v>1745</v>
      </c>
      <c r="F6133" s="3">
        <v>1243891.69</v>
      </c>
      <c r="G6133" s="3">
        <v>1278484.78</v>
      </c>
    </row>
    <row r="6134" spans="1:7" x14ac:dyDescent="0.2">
      <c r="A6134" s="3" t="s">
        <v>1746</v>
      </c>
      <c r="B6134" s="4">
        <v>45260</v>
      </c>
      <c r="C6134" s="3" t="s">
        <v>1148</v>
      </c>
      <c r="D6134" s="3" t="s">
        <v>1155</v>
      </c>
      <c r="E6134" s="3" t="s">
        <v>1747</v>
      </c>
      <c r="F6134" s="3">
        <v>-35385.32</v>
      </c>
      <c r="G6134" s="3">
        <v>56234.92</v>
      </c>
    </row>
    <row r="6135" spans="1:7" x14ac:dyDescent="0.2">
      <c r="A6135" s="3" t="s">
        <v>1735</v>
      </c>
      <c r="B6135" s="4">
        <v>45260</v>
      </c>
      <c r="C6135" s="3" t="s">
        <v>1148</v>
      </c>
      <c r="D6135" s="3" t="s">
        <v>1748</v>
      </c>
      <c r="E6135" s="3" t="s">
        <v>1749</v>
      </c>
      <c r="F6135" s="3">
        <v>0</v>
      </c>
      <c r="G6135" s="3">
        <v>1141.0999999999999</v>
      </c>
    </row>
    <row r="6136" spans="1:7" x14ac:dyDescent="0.2">
      <c r="A6136" s="3" t="s">
        <v>1062</v>
      </c>
      <c r="B6136" s="4">
        <v>45260</v>
      </c>
      <c r="C6136" s="3" t="s">
        <v>1148</v>
      </c>
      <c r="D6136" s="3" t="s">
        <v>1157</v>
      </c>
      <c r="E6136" s="3" t="s">
        <v>1750</v>
      </c>
      <c r="F6136" s="3">
        <v>0</v>
      </c>
      <c r="G6136" s="3">
        <v>24.03</v>
      </c>
    </row>
    <row r="6137" spans="1:7" x14ac:dyDescent="0.2">
      <c r="A6137" s="3" t="s">
        <v>1746</v>
      </c>
      <c r="B6137" s="4">
        <v>45260</v>
      </c>
      <c r="C6137" s="3" t="s">
        <v>1148</v>
      </c>
      <c r="D6137" s="3" t="s">
        <v>1157</v>
      </c>
      <c r="E6137" s="3" t="s">
        <v>1751</v>
      </c>
      <c r="F6137" s="3">
        <v>0</v>
      </c>
      <c r="G6137" s="3">
        <v>1432.34</v>
      </c>
    </row>
    <row r="6138" spans="1:7" x14ac:dyDescent="0.2">
      <c r="A6138" s="3" t="s">
        <v>1743</v>
      </c>
      <c r="B6138" s="4">
        <v>45260</v>
      </c>
      <c r="C6138" s="3" t="s">
        <v>1148</v>
      </c>
      <c r="D6138" s="3" t="s">
        <v>1157</v>
      </c>
      <c r="E6138" s="3" t="s">
        <v>1752</v>
      </c>
      <c r="F6138" s="3">
        <v>0</v>
      </c>
      <c r="G6138" s="3">
        <v>881.61</v>
      </c>
    </row>
    <row r="6139" spans="1:7" x14ac:dyDescent="0.2">
      <c r="A6139" s="3" t="s">
        <v>1739</v>
      </c>
      <c r="B6139" s="4">
        <v>45260</v>
      </c>
      <c r="C6139" s="3" t="s">
        <v>1148</v>
      </c>
      <c r="D6139" s="3" t="s">
        <v>1753</v>
      </c>
      <c r="E6139" s="3" t="s">
        <v>1754</v>
      </c>
      <c r="F6139" s="3">
        <v>0</v>
      </c>
      <c r="G6139" s="3">
        <v>2616.21</v>
      </c>
    </row>
    <row r="6140" spans="1:7" x14ac:dyDescent="0.2">
      <c r="A6140" s="3" t="s">
        <v>1741</v>
      </c>
      <c r="B6140" s="4">
        <v>45260</v>
      </c>
      <c r="C6140" s="3" t="s">
        <v>1148</v>
      </c>
      <c r="D6140" s="3" t="s">
        <v>1403</v>
      </c>
      <c r="E6140" s="3" t="s">
        <v>1762</v>
      </c>
      <c r="F6140" s="3">
        <v>52</v>
      </c>
      <c r="G6140" s="3">
        <v>520</v>
      </c>
    </row>
    <row r="6141" spans="1:7" x14ac:dyDescent="0.2">
      <c r="A6141" s="3" t="s">
        <v>1739</v>
      </c>
      <c r="B6141" s="4">
        <v>45260</v>
      </c>
      <c r="C6141" s="3" t="s">
        <v>1148</v>
      </c>
      <c r="D6141" s="3" t="s">
        <v>1211</v>
      </c>
      <c r="E6141" s="3" t="s">
        <v>1755</v>
      </c>
      <c r="F6141" s="3">
        <v>0</v>
      </c>
      <c r="G6141" s="3">
        <v>563.74</v>
      </c>
    </row>
    <row r="6142" spans="1:7" x14ac:dyDescent="0.2">
      <c r="A6142" s="3" t="s">
        <v>1735</v>
      </c>
      <c r="B6142" s="4">
        <v>45260</v>
      </c>
      <c r="C6142" s="3" t="s">
        <v>1148</v>
      </c>
      <c r="D6142" s="3" t="s">
        <v>1213</v>
      </c>
      <c r="E6142" s="3" t="s">
        <v>1756</v>
      </c>
      <c r="F6142" s="3">
        <v>-40007.9</v>
      </c>
      <c r="G6142" s="3">
        <v>-39153.33</v>
      </c>
    </row>
    <row r="6143" spans="1:7" x14ac:dyDescent="0.2">
      <c r="A6143" s="3" t="s">
        <v>1735</v>
      </c>
      <c r="B6143" s="4">
        <v>45260</v>
      </c>
      <c r="C6143" s="3" t="s">
        <v>1148</v>
      </c>
      <c r="D6143" s="3" t="s">
        <v>1757</v>
      </c>
      <c r="E6143" s="3" t="s">
        <v>1758</v>
      </c>
      <c r="F6143" s="3">
        <v>0</v>
      </c>
      <c r="G6143" s="3">
        <v>4973.8100000000004</v>
      </c>
    </row>
    <row r="6144" spans="1:7" x14ac:dyDescent="0.2">
      <c r="A6144" s="3" t="s">
        <v>1739</v>
      </c>
      <c r="B6144" s="4">
        <v>45260</v>
      </c>
      <c r="C6144" s="3" t="s">
        <v>1148</v>
      </c>
      <c r="D6144" s="3" t="s">
        <v>1695</v>
      </c>
      <c r="E6144" s="3" t="s">
        <v>1759</v>
      </c>
      <c r="F6144" s="3">
        <v>-197772.73</v>
      </c>
      <c r="G6144" s="3">
        <v>105909.15</v>
      </c>
    </row>
    <row r="6145" spans="1:7" x14ac:dyDescent="0.2">
      <c r="A6145" s="3" t="s">
        <v>1746</v>
      </c>
      <c r="B6145" s="4">
        <v>45260</v>
      </c>
      <c r="C6145" s="3" t="s">
        <v>1148</v>
      </c>
      <c r="D6145" s="3" t="s">
        <v>1695</v>
      </c>
      <c r="E6145" s="3" t="s">
        <v>1761</v>
      </c>
      <c r="F6145" s="3">
        <v>0</v>
      </c>
      <c r="G6145" s="3">
        <v>1016.2</v>
      </c>
    </row>
    <row r="6146" spans="1:7" x14ac:dyDescent="0.2">
      <c r="A6146" s="3" t="s">
        <v>1739</v>
      </c>
      <c r="B6146" s="4">
        <v>45260</v>
      </c>
      <c r="C6146" s="3" t="s">
        <v>1148</v>
      </c>
      <c r="D6146" s="3" t="s">
        <v>1763</v>
      </c>
      <c r="E6146" s="3" t="s">
        <v>1764</v>
      </c>
      <c r="F6146" s="3">
        <v>0</v>
      </c>
      <c r="G6146" s="3">
        <v>500</v>
      </c>
    </row>
    <row r="6147" spans="1:7" x14ac:dyDescent="0.2">
      <c r="A6147" s="3" t="s">
        <v>1735</v>
      </c>
      <c r="B6147" s="4">
        <v>45291</v>
      </c>
      <c r="C6147" s="3" t="s">
        <v>1148</v>
      </c>
      <c r="D6147" s="3" t="s">
        <v>1155</v>
      </c>
      <c r="E6147" s="3" t="s">
        <v>1736</v>
      </c>
      <c r="F6147" s="3">
        <v>16676.77</v>
      </c>
      <c r="G6147" s="3">
        <v>49047.17</v>
      </c>
    </row>
    <row r="6148" spans="1:7" x14ac:dyDescent="0.2">
      <c r="A6148" s="3" t="s">
        <v>1737</v>
      </c>
      <c r="B6148" s="4">
        <v>45291</v>
      </c>
      <c r="C6148" s="3" t="s">
        <v>1148</v>
      </c>
      <c r="D6148" s="3" t="s">
        <v>1155</v>
      </c>
      <c r="E6148" s="3" t="s">
        <v>1738</v>
      </c>
      <c r="F6148" s="3">
        <v>-20974.11</v>
      </c>
      <c r="G6148" s="3">
        <v>27270.560000000001</v>
      </c>
    </row>
    <row r="6149" spans="1:7" x14ac:dyDescent="0.2">
      <c r="A6149" s="3" t="s">
        <v>1739</v>
      </c>
      <c r="B6149" s="4">
        <v>45291</v>
      </c>
      <c r="C6149" s="3" t="s">
        <v>1148</v>
      </c>
      <c r="D6149" s="3" t="s">
        <v>1155</v>
      </c>
      <c r="E6149" s="3" t="s">
        <v>1740</v>
      </c>
      <c r="F6149" s="3">
        <v>2926519.83</v>
      </c>
      <c r="G6149" s="3">
        <v>3078619.83</v>
      </c>
    </row>
    <row r="6150" spans="1:7" x14ac:dyDescent="0.2">
      <c r="A6150" s="3" t="s">
        <v>1741</v>
      </c>
      <c r="B6150" s="4">
        <v>45291</v>
      </c>
      <c r="C6150" s="3" t="s">
        <v>1148</v>
      </c>
      <c r="D6150" s="3" t="s">
        <v>1155</v>
      </c>
      <c r="E6150" s="3" t="s">
        <v>1742</v>
      </c>
      <c r="F6150" s="3">
        <v>25727.67</v>
      </c>
      <c r="G6150" s="3">
        <v>81525.679999999993</v>
      </c>
    </row>
    <row r="6151" spans="1:7" x14ac:dyDescent="0.2">
      <c r="A6151" s="3" t="s">
        <v>1743</v>
      </c>
      <c r="B6151" s="4">
        <v>45291</v>
      </c>
      <c r="C6151" s="3" t="s">
        <v>1148</v>
      </c>
      <c r="D6151" s="3" t="s">
        <v>1155</v>
      </c>
      <c r="E6151" s="3" t="s">
        <v>1744</v>
      </c>
      <c r="F6151" s="3">
        <v>8622.11</v>
      </c>
      <c r="G6151" s="3">
        <v>54060.75</v>
      </c>
    </row>
    <row r="6152" spans="1:7" x14ac:dyDescent="0.2">
      <c r="A6152" s="3" t="s">
        <v>1062</v>
      </c>
      <c r="B6152" s="4">
        <v>45291</v>
      </c>
      <c r="C6152" s="3" t="s">
        <v>1148</v>
      </c>
      <c r="D6152" s="3" t="s">
        <v>1155</v>
      </c>
      <c r="E6152" s="3" t="s">
        <v>1745</v>
      </c>
      <c r="F6152" s="3">
        <v>-1129042.21</v>
      </c>
      <c r="G6152" s="3">
        <v>149442.57</v>
      </c>
    </row>
    <row r="6153" spans="1:7" x14ac:dyDescent="0.2">
      <c r="A6153" s="3" t="s">
        <v>1746</v>
      </c>
      <c r="B6153" s="4">
        <v>45291</v>
      </c>
      <c r="C6153" s="3" t="s">
        <v>1148</v>
      </c>
      <c r="D6153" s="3" t="s">
        <v>1155</v>
      </c>
      <c r="E6153" s="3" t="s">
        <v>1747</v>
      </c>
      <c r="F6153" s="3">
        <v>51082.28</v>
      </c>
      <c r="G6153" s="3">
        <v>107317.2</v>
      </c>
    </row>
    <row r="6154" spans="1:7" x14ac:dyDescent="0.2">
      <c r="A6154" s="3" t="s">
        <v>1735</v>
      </c>
      <c r="B6154" s="4">
        <v>45291</v>
      </c>
      <c r="C6154" s="3" t="s">
        <v>1148</v>
      </c>
      <c r="D6154" s="3" t="s">
        <v>1748</v>
      </c>
      <c r="E6154" s="3" t="s">
        <v>1749</v>
      </c>
      <c r="F6154" s="3">
        <v>0</v>
      </c>
      <c r="G6154" s="3">
        <v>1141.0999999999999</v>
      </c>
    </row>
    <row r="6155" spans="1:7" x14ac:dyDescent="0.2">
      <c r="A6155" s="3" t="s">
        <v>1062</v>
      </c>
      <c r="B6155" s="4">
        <v>45291</v>
      </c>
      <c r="C6155" s="3" t="s">
        <v>1148</v>
      </c>
      <c r="D6155" s="3" t="s">
        <v>1157</v>
      </c>
      <c r="E6155" s="3" t="s">
        <v>1750</v>
      </c>
      <c r="F6155" s="3">
        <v>0</v>
      </c>
      <c r="G6155" s="3">
        <v>24.03</v>
      </c>
    </row>
    <row r="6156" spans="1:7" x14ac:dyDescent="0.2">
      <c r="A6156" s="3" t="s">
        <v>1746</v>
      </c>
      <c r="B6156" s="4">
        <v>45291</v>
      </c>
      <c r="C6156" s="3" t="s">
        <v>1148</v>
      </c>
      <c r="D6156" s="3" t="s">
        <v>1157</v>
      </c>
      <c r="E6156" s="3" t="s">
        <v>1751</v>
      </c>
      <c r="F6156" s="3">
        <v>0</v>
      </c>
      <c r="G6156" s="3">
        <v>1432.34</v>
      </c>
    </row>
    <row r="6157" spans="1:7" x14ac:dyDescent="0.2">
      <c r="A6157" s="3" t="s">
        <v>1743</v>
      </c>
      <c r="B6157" s="4">
        <v>45291</v>
      </c>
      <c r="C6157" s="3" t="s">
        <v>1148</v>
      </c>
      <c r="D6157" s="3" t="s">
        <v>1157</v>
      </c>
      <c r="E6157" s="3" t="s">
        <v>1752</v>
      </c>
      <c r="F6157" s="3">
        <v>0</v>
      </c>
      <c r="G6157" s="3">
        <v>881.61</v>
      </c>
    </row>
    <row r="6158" spans="1:7" x14ac:dyDescent="0.2">
      <c r="A6158" s="3" t="s">
        <v>1739</v>
      </c>
      <c r="B6158" s="4">
        <v>45291</v>
      </c>
      <c r="C6158" s="3" t="s">
        <v>1148</v>
      </c>
      <c r="D6158" s="3" t="s">
        <v>1753</v>
      </c>
      <c r="E6158" s="3" t="s">
        <v>1754</v>
      </c>
      <c r="F6158" s="3">
        <v>0</v>
      </c>
      <c r="G6158" s="3">
        <v>2616.21</v>
      </c>
    </row>
    <row r="6159" spans="1:7" x14ac:dyDescent="0.2">
      <c r="A6159" s="3" t="s">
        <v>1741</v>
      </c>
      <c r="B6159" s="4">
        <v>45291</v>
      </c>
      <c r="C6159" s="3" t="s">
        <v>1148</v>
      </c>
      <c r="D6159" s="3" t="s">
        <v>1403</v>
      </c>
      <c r="E6159" s="3" t="s">
        <v>1762</v>
      </c>
      <c r="F6159" s="3">
        <v>52</v>
      </c>
      <c r="G6159" s="3">
        <v>572</v>
      </c>
    </row>
    <row r="6160" spans="1:7" x14ac:dyDescent="0.2">
      <c r="A6160" s="3" t="s">
        <v>1739</v>
      </c>
      <c r="B6160" s="4">
        <v>45291</v>
      </c>
      <c r="C6160" s="3" t="s">
        <v>1148</v>
      </c>
      <c r="D6160" s="3" t="s">
        <v>1211</v>
      </c>
      <c r="E6160" s="3" t="s">
        <v>1755</v>
      </c>
      <c r="F6160" s="3">
        <v>0</v>
      </c>
      <c r="G6160" s="3">
        <v>563.74</v>
      </c>
    </row>
    <row r="6161" spans="1:7" x14ac:dyDescent="0.2">
      <c r="A6161" s="3" t="s">
        <v>1735</v>
      </c>
      <c r="B6161" s="4">
        <v>45291</v>
      </c>
      <c r="C6161" s="3" t="s">
        <v>1148</v>
      </c>
      <c r="D6161" s="3" t="s">
        <v>1213</v>
      </c>
      <c r="E6161" s="3" t="s">
        <v>1756</v>
      </c>
      <c r="F6161" s="3">
        <v>-4.74</v>
      </c>
      <c r="G6161" s="3">
        <v>-39158.07</v>
      </c>
    </row>
    <row r="6162" spans="1:7" x14ac:dyDescent="0.2">
      <c r="A6162" s="3" t="s">
        <v>1735</v>
      </c>
      <c r="B6162" s="4">
        <v>45291</v>
      </c>
      <c r="C6162" s="3" t="s">
        <v>1148</v>
      </c>
      <c r="D6162" s="3" t="s">
        <v>1757</v>
      </c>
      <c r="E6162" s="3" t="s">
        <v>1758</v>
      </c>
      <c r="F6162" s="3">
        <v>0</v>
      </c>
      <c r="G6162" s="3">
        <v>4973.8100000000004</v>
      </c>
    </row>
    <row r="6163" spans="1:7" x14ac:dyDescent="0.2">
      <c r="A6163" s="3" t="s">
        <v>1739</v>
      </c>
      <c r="B6163" s="4">
        <v>45291</v>
      </c>
      <c r="C6163" s="3" t="s">
        <v>1148</v>
      </c>
      <c r="D6163" s="3" t="s">
        <v>1695</v>
      </c>
      <c r="E6163" s="3" t="s">
        <v>1759</v>
      </c>
      <c r="F6163" s="3">
        <v>113792.8</v>
      </c>
      <c r="G6163" s="3">
        <v>219701.95</v>
      </c>
    </row>
    <row r="6164" spans="1:7" x14ac:dyDescent="0.2">
      <c r="A6164" s="3" t="s">
        <v>1746</v>
      </c>
      <c r="B6164" s="4">
        <v>45291</v>
      </c>
      <c r="C6164" s="3" t="s">
        <v>1148</v>
      </c>
      <c r="D6164" s="3" t="s">
        <v>1695</v>
      </c>
      <c r="E6164" s="3" t="s">
        <v>1761</v>
      </c>
      <c r="F6164" s="3">
        <v>0</v>
      </c>
      <c r="G6164" s="3">
        <v>1016.2</v>
      </c>
    </row>
    <row r="6165" spans="1:7" x14ac:dyDescent="0.2">
      <c r="A6165" s="3" t="s">
        <v>1739</v>
      </c>
      <c r="B6165" s="4">
        <v>45291</v>
      </c>
      <c r="C6165" s="3" t="s">
        <v>1148</v>
      </c>
      <c r="D6165" s="3" t="s">
        <v>1763</v>
      </c>
      <c r="E6165" s="3" t="s">
        <v>1764</v>
      </c>
      <c r="F6165" s="3">
        <v>0</v>
      </c>
      <c r="G6165" s="3">
        <v>500</v>
      </c>
    </row>
    <row r="6166" spans="1:7" x14ac:dyDescent="0.2">
      <c r="A6166" s="3" t="s">
        <v>1735</v>
      </c>
      <c r="B6166" s="4">
        <v>45322</v>
      </c>
      <c r="C6166" s="3" t="s">
        <v>1148</v>
      </c>
      <c r="D6166" s="3" t="s">
        <v>1155</v>
      </c>
      <c r="E6166" s="3" t="s">
        <v>1736</v>
      </c>
      <c r="F6166" s="3">
        <v>7520.18</v>
      </c>
      <c r="G6166" s="3">
        <v>56567.35</v>
      </c>
    </row>
    <row r="6167" spans="1:7" x14ac:dyDescent="0.2">
      <c r="A6167" s="3" t="s">
        <v>1737</v>
      </c>
      <c r="B6167" s="4">
        <v>45322</v>
      </c>
      <c r="C6167" s="3" t="s">
        <v>1148</v>
      </c>
      <c r="D6167" s="3" t="s">
        <v>1155</v>
      </c>
      <c r="E6167" s="3" t="s">
        <v>1738</v>
      </c>
      <c r="F6167" s="3">
        <v>26224.37</v>
      </c>
      <c r="G6167" s="3">
        <v>53494.93</v>
      </c>
    </row>
    <row r="6168" spans="1:7" x14ac:dyDescent="0.2">
      <c r="A6168" s="3" t="s">
        <v>1739</v>
      </c>
      <c r="B6168" s="4">
        <v>45322</v>
      </c>
      <c r="C6168" s="3" t="s">
        <v>1148</v>
      </c>
      <c r="D6168" s="3" t="s">
        <v>1155</v>
      </c>
      <c r="E6168" s="3" t="s">
        <v>1740</v>
      </c>
      <c r="F6168" s="3">
        <v>-1800000</v>
      </c>
      <c r="G6168" s="3">
        <v>1278619.83</v>
      </c>
    </row>
    <row r="6169" spans="1:7" x14ac:dyDescent="0.2">
      <c r="A6169" s="3" t="s">
        <v>1741</v>
      </c>
      <c r="B6169" s="4">
        <v>45322</v>
      </c>
      <c r="C6169" s="3" t="s">
        <v>1148</v>
      </c>
      <c r="D6169" s="3" t="s">
        <v>1155</v>
      </c>
      <c r="E6169" s="3" t="s">
        <v>1742</v>
      </c>
      <c r="F6169" s="3">
        <v>-41507.99</v>
      </c>
      <c r="G6169" s="3">
        <v>40017.69</v>
      </c>
    </row>
    <row r="6170" spans="1:7" x14ac:dyDescent="0.2">
      <c r="A6170" s="3" t="s">
        <v>1743</v>
      </c>
      <c r="B6170" s="4">
        <v>45322</v>
      </c>
      <c r="C6170" s="3" t="s">
        <v>1148</v>
      </c>
      <c r="D6170" s="3" t="s">
        <v>1155</v>
      </c>
      <c r="E6170" s="3" t="s">
        <v>1744</v>
      </c>
      <c r="F6170" s="3">
        <v>-9662.75</v>
      </c>
      <c r="G6170" s="3">
        <v>44398</v>
      </c>
    </row>
    <row r="6171" spans="1:7" x14ac:dyDescent="0.2">
      <c r="A6171" s="3" t="s">
        <v>1062</v>
      </c>
      <c r="B6171" s="4">
        <v>45322</v>
      </c>
      <c r="C6171" s="3" t="s">
        <v>1148</v>
      </c>
      <c r="D6171" s="3" t="s">
        <v>1155</v>
      </c>
      <c r="E6171" s="3" t="s">
        <v>1745</v>
      </c>
      <c r="F6171" s="3">
        <v>-123972.54</v>
      </c>
      <c r="G6171" s="3">
        <v>25470.03</v>
      </c>
    </row>
    <row r="6172" spans="1:7" x14ac:dyDescent="0.2">
      <c r="A6172" s="3" t="s">
        <v>1746</v>
      </c>
      <c r="B6172" s="4">
        <v>45322</v>
      </c>
      <c r="C6172" s="3" t="s">
        <v>1148</v>
      </c>
      <c r="D6172" s="3" t="s">
        <v>1155</v>
      </c>
      <c r="E6172" s="3" t="s">
        <v>1747</v>
      </c>
      <c r="F6172" s="3">
        <v>22684.95</v>
      </c>
      <c r="G6172" s="3">
        <v>130002.15</v>
      </c>
    </row>
    <row r="6173" spans="1:7" x14ac:dyDescent="0.2">
      <c r="A6173" s="3" t="s">
        <v>1735</v>
      </c>
      <c r="B6173" s="4">
        <v>45322</v>
      </c>
      <c r="C6173" s="3" t="s">
        <v>1148</v>
      </c>
      <c r="D6173" s="3" t="s">
        <v>1748</v>
      </c>
      <c r="E6173" s="3" t="s">
        <v>1749</v>
      </c>
      <c r="F6173" s="3">
        <v>0</v>
      </c>
      <c r="G6173" s="3">
        <v>1141.0999999999999</v>
      </c>
    </row>
    <row r="6174" spans="1:7" x14ac:dyDescent="0.2">
      <c r="A6174" s="3" t="s">
        <v>1062</v>
      </c>
      <c r="B6174" s="4">
        <v>45322</v>
      </c>
      <c r="C6174" s="3" t="s">
        <v>1148</v>
      </c>
      <c r="D6174" s="3" t="s">
        <v>1157</v>
      </c>
      <c r="E6174" s="3" t="s">
        <v>1750</v>
      </c>
      <c r="F6174" s="3">
        <v>0</v>
      </c>
      <c r="G6174" s="3">
        <v>24.03</v>
      </c>
    </row>
    <row r="6175" spans="1:7" x14ac:dyDescent="0.2">
      <c r="A6175" s="3" t="s">
        <v>1746</v>
      </c>
      <c r="B6175" s="4">
        <v>45322</v>
      </c>
      <c r="C6175" s="3" t="s">
        <v>1148</v>
      </c>
      <c r="D6175" s="3" t="s">
        <v>1157</v>
      </c>
      <c r="E6175" s="3" t="s">
        <v>1751</v>
      </c>
      <c r="F6175" s="3">
        <v>0</v>
      </c>
      <c r="G6175" s="3">
        <v>1432.34</v>
      </c>
    </row>
    <row r="6176" spans="1:7" x14ac:dyDescent="0.2">
      <c r="A6176" s="3" t="s">
        <v>1743</v>
      </c>
      <c r="B6176" s="4">
        <v>45322</v>
      </c>
      <c r="C6176" s="3" t="s">
        <v>1148</v>
      </c>
      <c r="D6176" s="3" t="s">
        <v>1157</v>
      </c>
      <c r="E6176" s="3" t="s">
        <v>1752</v>
      </c>
      <c r="F6176" s="3">
        <v>0</v>
      </c>
      <c r="G6176" s="3">
        <v>881.61</v>
      </c>
    </row>
    <row r="6177" spans="1:7" x14ac:dyDescent="0.2">
      <c r="A6177" s="3" t="s">
        <v>1739</v>
      </c>
      <c r="B6177" s="4">
        <v>45322</v>
      </c>
      <c r="C6177" s="3" t="s">
        <v>1148</v>
      </c>
      <c r="D6177" s="3" t="s">
        <v>1753</v>
      </c>
      <c r="E6177" s="3" t="s">
        <v>1754</v>
      </c>
      <c r="F6177" s="3">
        <v>0</v>
      </c>
      <c r="G6177" s="3">
        <v>2616.21</v>
      </c>
    </row>
    <row r="6178" spans="1:7" x14ac:dyDescent="0.2">
      <c r="A6178" s="3" t="s">
        <v>1741</v>
      </c>
      <c r="B6178" s="4">
        <v>45322</v>
      </c>
      <c r="C6178" s="3" t="s">
        <v>1148</v>
      </c>
      <c r="D6178" s="3" t="s">
        <v>1403</v>
      </c>
      <c r="E6178" s="3" t="s">
        <v>1762</v>
      </c>
      <c r="F6178" s="3">
        <v>52</v>
      </c>
      <c r="G6178" s="3">
        <v>624</v>
      </c>
    </row>
    <row r="6179" spans="1:7" x14ac:dyDescent="0.2">
      <c r="A6179" s="3" t="s">
        <v>1739</v>
      </c>
      <c r="B6179" s="4">
        <v>45322</v>
      </c>
      <c r="C6179" s="3" t="s">
        <v>1148</v>
      </c>
      <c r="D6179" s="3" t="s">
        <v>1211</v>
      </c>
      <c r="E6179" s="3" t="s">
        <v>1755</v>
      </c>
      <c r="F6179" s="3">
        <v>0</v>
      </c>
      <c r="G6179" s="3">
        <v>563.74</v>
      </c>
    </row>
    <row r="6180" spans="1:7" x14ac:dyDescent="0.2">
      <c r="A6180" s="3" t="s">
        <v>1735</v>
      </c>
      <c r="B6180" s="4">
        <v>45322</v>
      </c>
      <c r="C6180" s="3" t="s">
        <v>1148</v>
      </c>
      <c r="D6180" s="3" t="s">
        <v>1213</v>
      </c>
      <c r="E6180" s="3" t="s">
        <v>1756</v>
      </c>
      <c r="F6180" s="3">
        <v>-3.16</v>
      </c>
      <c r="G6180" s="3">
        <v>-39161.230000000003</v>
      </c>
    </row>
    <row r="6181" spans="1:7" x14ac:dyDescent="0.2">
      <c r="A6181" s="3" t="s">
        <v>1735</v>
      </c>
      <c r="B6181" s="4">
        <v>45322</v>
      </c>
      <c r="C6181" s="3" t="s">
        <v>1148</v>
      </c>
      <c r="D6181" s="3" t="s">
        <v>1757</v>
      </c>
      <c r="E6181" s="3" t="s">
        <v>1758</v>
      </c>
      <c r="F6181" s="3">
        <v>0</v>
      </c>
      <c r="G6181" s="3">
        <v>4973.8100000000004</v>
      </c>
    </row>
    <row r="6182" spans="1:7" x14ac:dyDescent="0.2">
      <c r="A6182" s="3" t="s">
        <v>1739</v>
      </c>
      <c r="B6182" s="4">
        <v>45322</v>
      </c>
      <c r="C6182" s="3" t="s">
        <v>1148</v>
      </c>
      <c r="D6182" s="3" t="s">
        <v>1695</v>
      </c>
      <c r="E6182" s="3" t="s">
        <v>1759</v>
      </c>
      <c r="F6182" s="3">
        <v>1056758.01</v>
      </c>
      <c r="G6182" s="3">
        <v>1276459.96</v>
      </c>
    </row>
    <row r="6183" spans="1:7" x14ac:dyDescent="0.2">
      <c r="A6183" s="3" t="s">
        <v>1746</v>
      </c>
      <c r="B6183" s="4">
        <v>45322</v>
      </c>
      <c r="C6183" s="3" t="s">
        <v>1148</v>
      </c>
      <c r="D6183" s="3" t="s">
        <v>1695</v>
      </c>
      <c r="E6183" s="3" t="s">
        <v>1761</v>
      </c>
      <c r="F6183" s="3">
        <v>0</v>
      </c>
      <c r="G6183" s="3">
        <v>1016.2</v>
      </c>
    </row>
    <row r="6184" spans="1:7" x14ac:dyDescent="0.2">
      <c r="A6184" s="3" t="s">
        <v>1739</v>
      </c>
      <c r="B6184" s="4">
        <v>45322</v>
      </c>
      <c r="C6184" s="3" t="s">
        <v>1148</v>
      </c>
      <c r="D6184" s="3" t="s">
        <v>1763</v>
      </c>
      <c r="E6184" s="3" t="s">
        <v>1764</v>
      </c>
      <c r="F6184" s="3">
        <v>0</v>
      </c>
      <c r="G6184" s="3">
        <v>500</v>
      </c>
    </row>
    <row r="6185" spans="1:7" x14ac:dyDescent="0.2">
      <c r="A6185" s="3" t="s">
        <v>1735</v>
      </c>
      <c r="B6185" s="4">
        <v>45351</v>
      </c>
      <c r="C6185" s="3" t="s">
        <v>1148</v>
      </c>
      <c r="D6185" s="3" t="s">
        <v>1155</v>
      </c>
      <c r="E6185" s="3" t="s">
        <v>1736</v>
      </c>
      <c r="F6185" s="3">
        <v>-7145.17</v>
      </c>
      <c r="G6185" s="3">
        <v>49422.18</v>
      </c>
    </row>
    <row r="6186" spans="1:7" x14ac:dyDescent="0.2">
      <c r="A6186" s="3" t="s">
        <v>1737</v>
      </c>
      <c r="B6186" s="4">
        <v>45351</v>
      </c>
      <c r="C6186" s="3" t="s">
        <v>1148</v>
      </c>
      <c r="D6186" s="3" t="s">
        <v>1155</v>
      </c>
      <c r="E6186" s="3" t="s">
        <v>1738</v>
      </c>
      <c r="F6186" s="3">
        <v>8654.15</v>
      </c>
      <c r="G6186" s="3">
        <v>62149.08</v>
      </c>
    </row>
    <row r="6187" spans="1:7" x14ac:dyDescent="0.2">
      <c r="A6187" s="3" t="s">
        <v>1739</v>
      </c>
      <c r="B6187" s="4">
        <v>45351</v>
      </c>
      <c r="C6187" s="3" t="s">
        <v>1148</v>
      </c>
      <c r="D6187" s="3" t="s">
        <v>1155</v>
      </c>
      <c r="E6187" s="3" t="s">
        <v>1740</v>
      </c>
      <c r="F6187" s="3">
        <v>0</v>
      </c>
      <c r="G6187" s="3">
        <v>1278619.83</v>
      </c>
    </row>
    <row r="6188" spans="1:7" x14ac:dyDescent="0.2">
      <c r="A6188" s="3" t="s">
        <v>1741</v>
      </c>
      <c r="B6188" s="4">
        <v>45351</v>
      </c>
      <c r="C6188" s="3" t="s">
        <v>1148</v>
      </c>
      <c r="D6188" s="3" t="s">
        <v>1155</v>
      </c>
      <c r="E6188" s="3" t="s">
        <v>1742</v>
      </c>
      <c r="F6188" s="3">
        <v>30137.7</v>
      </c>
      <c r="G6188" s="3">
        <v>70155.39</v>
      </c>
    </row>
    <row r="6189" spans="1:7" x14ac:dyDescent="0.2">
      <c r="A6189" s="3" t="s">
        <v>1743</v>
      </c>
      <c r="B6189" s="4">
        <v>45351</v>
      </c>
      <c r="C6189" s="3" t="s">
        <v>1148</v>
      </c>
      <c r="D6189" s="3" t="s">
        <v>1155</v>
      </c>
      <c r="E6189" s="3" t="s">
        <v>1744</v>
      </c>
      <c r="F6189" s="3">
        <v>3706.19</v>
      </c>
      <c r="G6189" s="3">
        <v>48104.19</v>
      </c>
    </row>
    <row r="6190" spans="1:7" x14ac:dyDescent="0.2">
      <c r="A6190" s="3" t="s">
        <v>1062</v>
      </c>
      <c r="B6190" s="4">
        <v>45351</v>
      </c>
      <c r="C6190" s="3" t="s">
        <v>1148</v>
      </c>
      <c r="D6190" s="3" t="s">
        <v>1155</v>
      </c>
      <c r="E6190" s="3" t="s">
        <v>1745</v>
      </c>
      <c r="F6190" s="3">
        <v>8597.3799999999992</v>
      </c>
      <c r="G6190" s="3">
        <v>34067.410000000003</v>
      </c>
    </row>
    <row r="6191" spans="1:7" x14ac:dyDescent="0.2">
      <c r="A6191" s="3" t="s">
        <v>1746</v>
      </c>
      <c r="B6191" s="4">
        <v>45351</v>
      </c>
      <c r="C6191" s="3" t="s">
        <v>1148</v>
      </c>
      <c r="D6191" s="3" t="s">
        <v>1155</v>
      </c>
      <c r="E6191" s="3" t="s">
        <v>1747</v>
      </c>
      <c r="F6191" s="3">
        <v>-67757.13</v>
      </c>
      <c r="G6191" s="3">
        <v>62245.02</v>
      </c>
    </row>
    <row r="6192" spans="1:7" x14ac:dyDescent="0.2">
      <c r="A6192" s="3" t="s">
        <v>1735</v>
      </c>
      <c r="B6192" s="4">
        <v>45351</v>
      </c>
      <c r="C6192" s="3" t="s">
        <v>1148</v>
      </c>
      <c r="D6192" s="3" t="s">
        <v>1748</v>
      </c>
      <c r="E6192" s="3" t="s">
        <v>1749</v>
      </c>
      <c r="F6192" s="3">
        <v>0</v>
      </c>
      <c r="G6192" s="3">
        <v>1141.0999999999999</v>
      </c>
    </row>
    <row r="6193" spans="1:7" x14ac:dyDescent="0.2">
      <c r="A6193" s="3" t="s">
        <v>1062</v>
      </c>
      <c r="B6193" s="4">
        <v>45351</v>
      </c>
      <c r="C6193" s="3" t="s">
        <v>1148</v>
      </c>
      <c r="D6193" s="3" t="s">
        <v>1157</v>
      </c>
      <c r="E6193" s="3" t="s">
        <v>1750</v>
      </c>
      <c r="F6193" s="3">
        <v>0.49</v>
      </c>
      <c r="G6193" s="3">
        <v>24.52</v>
      </c>
    </row>
    <row r="6194" spans="1:7" x14ac:dyDescent="0.2">
      <c r="A6194" s="3" t="s">
        <v>1746</v>
      </c>
      <c r="B6194" s="4">
        <v>45351</v>
      </c>
      <c r="C6194" s="3" t="s">
        <v>1148</v>
      </c>
      <c r="D6194" s="3" t="s">
        <v>1157</v>
      </c>
      <c r="E6194" s="3" t="s">
        <v>1751</v>
      </c>
      <c r="F6194" s="3">
        <v>0</v>
      </c>
      <c r="G6194" s="3">
        <v>1432.34</v>
      </c>
    </row>
    <row r="6195" spans="1:7" x14ac:dyDescent="0.2">
      <c r="A6195" s="3" t="s">
        <v>1743</v>
      </c>
      <c r="B6195" s="4">
        <v>45351</v>
      </c>
      <c r="C6195" s="3" t="s">
        <v>1148</v>
      </c>
      <c r="D6195" s="3" t="s">
        <v>1157</v>
      </c>
      <c r="E6195" s="3" t="s">
        <v>1752</v>
      </c>
      <c r="F6195" s="3">
        <v>-75.17</v>
      </c>
      <c r="G6195" s="3">
        <v>806.44</v>
      </c>
    </row>
    <row r="6196" spans="1:7" x14ac:dyDescent="0.2">
      <c r="A6196" s="3" t="s">
        <v>1739</v>
      </c>
      <c r="B6196" s="4">
        <v>45351</v>
      </c>
      <c r="C6196" s="3" t="s">
        <v>1148</v>
      </c>
      <c r="D6196" s="3" t="s">
        <v>1753</v>
      </c>
      <c r="E6196" s="3" t="s">
        <v>1754</v>
      </c>
      <c r="F6196" s="3">
        <v>0</v>
      </c>
      <c r="G6196" s="3">
        <v>2616.21</v>
      </c>
    </row>
    <row r="6197" spans="1:7" x14ac:dyDescent="0.2">
      <c r="A6197" s="3" t="s">
        <v>1741</v>
      </c>
      <c r="B6197" s="4">
        <v>45351</v>
      </c>
      <c r="C6197" s="3" t="s">
        <v>1148</v>
      </c>
      <c r="D6197" s="3" t="s">
        <v>1403</v>
      </c>
      <c r="E6197" s="3" t="s">
        <v>1762</v>
      </c>
      <c r="F6197" s="3">
        <v>0</v>
      </c>
      <c r="G6197" s="3">
        <v>624</v>
      </c>
    </row>
    <row r="6198" spans="1:7" x14ac:dyDescent="0.2">
      <c r="A6198" s="3" t="s">
        <v>1739</v>
      </c>
      <c r="B6198" s="4">
        <v>45351</v>
      </c>
      <c r="C6198" s="3" t="s">
        <v>1148</v>
      </c>
      <c r="D6198" s="3" t="s">
        <v>1211</v>
      </c>
      <c r="E6198" s="3" t="s">
        <v>1755</v>
      </c>
      <c r="F6198" s="3">
        <v>11.14</v>
      </c>
      <c r="G6198" s="3">
        <v>574.88</v>
      </c>
    </row>
    <row r="6199" spans="1:7" x14ac:dyDescent="0.2">
      <c r="A6199" s="3" t="s">
        <v>1735</v>
      </c>
      <c r="B6199" s="4">
        <v>45351</v>
      </c>
      <c r="C6199" s="3" t="s">
        <v>1148</v>
      </c>
      <c r="D6199" s="3" t="s">
        <v>1213</v>
      </c>
      <c r="E6199" s="3" t="s">
        <v>1756</v>
      </c>
      <c r="F6199" s="3">
        <v>-4.74</v>
      </c>
      <c r="G6199" s="3">
        <v>-39165.97</v>
      </c>
    </row>
    <row r="6200" spans="1:7" x14ac:dyDescent="0.2">
      <c r="A6200" s="3" t="s">
        <v>1735</v>
      </c>
      <c r="B6200" s="4">
        <v>45351</v>
      </c>
      <c r="C6200" s="3" t="s">
        <v>1148</v>
      </c>
      <c r="D6200" s="3" t="s">
        <v>1757</v>
      </c>
      <c r="E6200" s="3" t="s">
        <v>1758</v>
      </c>
      <c r="F6200" s="3">
        <v>108.08</v>
      </c>
      <c r="G6200" s="3">
        <v>5081.8900000000003</v>
      </c>
    </row>
    <row r="6201" spans="1:7" x14ac:dyDescent="0.2">
      <c r="A6201" s="3" t="s">
        <v>1739</v>
      </c>
      <c r="B6201" s="4">
        <v>45351</v>
      </c>
      <c r="C6201" s="3" t="s">
        <v>1148</v>
      </c>
      <c r="D6201" s="3" t="s">
        <v>1695</v>
      </c>
      <c r="E6201" s="3" t="s">
        <v>1759</v>
      </c>
      <c r="F6201" s="3">
        <v>-1097566.6100000001</v>
      </c>
      <c r="G6201" s="3">
        <v>178893.35</v>
      </c>
    </row>
    <row r="6202" spans="1:7" x14ac:dyDescent="0.2">
      <c r="A6202" s="3" t="s">
        <v>1746</v>
      </c>
      <c r="B6202" s="4">
        <v>45351</v>
      </c>
      <c r="C6202" s="3" t="s">
        <v>1148</v>
      </c>
      <c r="D6202" s="3" t="s">
        <v>1695</v>
      </c>
      <c r="E6202" s="3" t="s">
        <v>1761</v>
      </c>
      <c r="F6202" s="3">
        <v>0</v>
      </c>
      <c r="G6202" s="3">
        <v>1016.2</v>
      </c>
    </row>
    <row r="6203" spans="1:7" x14ac:dyDescent="0.2">
      <c r="A6203" s="3" t="s">
        <v>1739</v>
      </c>
      <c r="B6203" s="4">
        <v>45351</v>
      </c>
      <c r="C6203" s="3" t="s">
        <v>1148</v>
      </c>
      <c r="D6203" s="3" t="s">
        <v>1763</v>
      </c>
      <c r="E6203" s="3" t="s">
        <v>1764</v>
      </c>
      <c r="F6203" s="3">
        <v>0</v>
      </c>
      <c r="G6203" s="3">
        <v>500</v>
      </c>
    </row>
  </sheetData>
  <autoFilter ref="A4:G6203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72BA"/>
  </sheetPr>
  <dimension ref="A1:D56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1765</v>
      </c>
    </row>
    <row r="5" spans="1:4" x14ac:dyDescent="0.2">
      <c r="A5" t="s">
        <v>1119</v>
      </c>
      <c r="B5" t="s">
        <v>1136</v>
      </c>
      <c r="C5" s="6">
        <v>45230</v>
      </c>
      <c r="D5">
        <v>5125504.8499999996</v>
      </c>
    </row>
    <row r="6" spans="1:4" x14ac:dyDescent="0.2">
      <c r="A6" t="s">
        <v>1119</v>
      </c>
      <c r="B6" t="s">
        <v>1136</v>
      </c>
      <c r="C6" s="6">
        <v>45260</v>
      </c>
      <c r="D6">
        <v>314037.88</v>
      </c>
    </row>
    <row r="7" spans="1:4" x14ac:dyDescent="0.2">
      <c r="A7" t="s">
        <v>1119</v>
      </c>
      <c r="B7" t="s">
        <v>1136</v>
      </c>
      <c r="C7" s="6">
        <v>45291</v>
      </c>
      <c r="D7">
        <v>314037.88</v>
      </c>
    </row>
    <row r="8" spans="1:4" x14ac:dyDescent="0.2">
      <c r="A8" t="s">
        <v>1119</v>
      </c>
      <c r="B8" t="s">
        <v>1136</v>
      </c>
      <c r="C8" s="6">
        <v>45322</v>
      </c>
      <c r="D8">
        <v>314037.88</v>
      </c>
    </row>
    <row r="9" spans="1:4" x14ac:dyDescent="0.2">
      <c r="A9" t="s">
        <v>1119</v>
      </c>
      <c r="B9" t="s">
        <v>1136</v>
      </c>
      <c r="C9" s="6">
        <v>45351</v>
      </c>
      <c r="D9">
        <v>314037.88</v>
      </c>
    </row>
    <row r="10" spans="1:4" x14ac:dyDescent="0.2">
      <c r="A10" t="s">
        <v>1119</v>
      </c>
      <c r="B10" t="s">
        <v>1136</v>
      </c>
      <c r="C10" s="6">
        <v>45382</v>
      </c>
      <c r="D10">
        <v>314037.88</v>
      </c>
    </row>
    <row r="11" spans="1:4" x14ac:dyDescent="0.2">
      <c r="A11" t="s">
        <v>1119</v>
      </c>
      <c r="B11" t="s">
        <v>1136</v>
      </c>
      <c r="C11" s="6">
        <v>45412</v>
      </c>
      <c r="D11">
        <v>314037.88</v>
      </c>
    </row>
    <row r="12" spans="1:4" x14ac:dyDescent="0.2">
      <c r="A12" t="s">
        <v>1119</v>
      </c>
      <c r="B12" t="s">
        <v>1136</v>
      </c>
      <c r="C12" s="6">
        <v>45443</v>
      </c>
      <c r="D12">
        <v>314037.88</v>
      </c>
    </row>
    <row r="13" spans="1:4" x14ac:dyDescent="0.2">
      <c r="A13" t="s">
        <v>1119</v>
      </c>
      <c r="B13" t="s">
        <v>1136</v>
      </c>
      <c r="C13" s="6">
        <v>45473</v>
      </c>
      <c r="D13">
        <v>314037.88</v>
      </c>
    </row>
    <row r="14" spans="1:4" x14ac:dyDescent="0.2">
      <c r="A14" t="s">
        <v>1119</v>
      </c>
      <c r="B14" t="s">
        <v>1136</v>
      </c>
      <c r="C14" s="6">
        <v>45504</v>
      </c>
      <c r="D14">
        <v>314037.88</v>
      </c>
    </row>
    <row r="15" spans="1:4" x14ac:dyDescent="0.2">
      <c r="A15" t="s">
        <v>1119</v>
      </c>
      <c r="B15" t="s">
        <v>1136</v>
      </c>
      <c r="C15" s="6">
        <v>45535</v>
      </c>
      <c r="D15">
        <v>314037.88</v>
      </c>
    </row>
    <row r="16" spans="1:4" x14ac:dyDescent="0.2">
      <c r="A16" t="s">
        <v>1119</v>
      </c>
      <c r="B16" t="s">
        <v>1136</v>
      </c>
      <c r="C16" s="6">
        <v>45565</v>
      </c>
      <c r="D16">
        <v>314037.88</v>
      </c>
    </row>
    <row r="17" spans="1:4" x14ac:dyDescent="0.2">
      <c r="A17" t="s">
        <v>1119</v>
      </c>
      <c r="B17" t="s">
        <v>1136</v>
      </c>
      <c r="C17" s="6">
        <v>45596</v>
      </c>
      <c r="D17">
        <v>314037.88</v>
      </c>
    </row>
    <row r="18" spans="1:4" x14ac:dyDescent="0.2">
      <c r="A18" t="s">
        <v>1119</v>
      </c>
      <c r="B18" t="s">
        <v>1136</v>
      </c>
      <c r="C18" s="6">
        <v>45626</v>
      </c>
      <c r="D18">
        <v>314037.88</v>
      </c>
    </row>
    <row r="19" spans="1:4" x14ac:dyDescent="0.2">
      <c r="A19" t="s">
        <v>1119</v>
      </c>
      <c r="B19" t="s">
        <v>1136</v>
      </c>
      <c r="C19" s="6">
        <v>45657</v>
      </c>
      <c r="D19">
        <v>314037.88</v>
      </c>
    </row>
    <row r="20" spans="1:4" x14ac:dyDescent="0.2">
      <c r="A20" t="s">
        <v>1119</v>
      </c>
      <c r="B20" t="s">
        <v>1136</v>
      </c>
      <c r="C20" s="6">
        <v>45688</v>
      </c>
      <c r="D20">
        <v>314037.88</v>
      </c>
    </row>
    <row r="21" spans="1:4" x14ac:dyDescent="0.2">
      <c r="A21" t="s">
        <v>1119</v>
      </c>
      <c r="B21" t="s">
        <v>1136</v>
      </c>
      <c r="C21" s="6">
        <v>45716</v>
      </c>
      <c r="D21">
        <v>314037.88</v>
      </c>
    </row>
    <row r="22" spans="1:4" x14ac:dyDescent="0.2">
      <c r="A22" t="s">
        <v>1766</v>
      </c>
      <c r="B22" t="s">
        <v>1136</v>
      </c>
      <c r="C22" s="6">
        <v>45230</v>
      </c>
      <c r="D22">
        <v>5676905</v>
      </c>
    </row>
    <row r="23" spans="1:4" x14ac:dyDescent="0.2">
      <c r="A23" t="s">
        <v>1766</v>
      </c>
      <c r="B23" t="s">
        <v>1136</v>
      </c>
      <c r="C23" s="6">
        <v>45260</v>
      </c>
      <c r="D23">
        <v>392914.30200000003</v>
      </c>
    </row>
    <row r="24" spans="1:4" x14ac:dyDescent="0.2">
      <c r="A24" t="s">
        <v>1766</v>
      </c>
      <c r="B24" t="s">
        <v>1136</v>
      </c>
      <c r="C24" s="6">
        <v>45291</v>
      </c>
      <c r="D24">
        <v>392914.30200000003</v>
      </c>
    </row>
    <row r="25" spans="1:4" x14ac:dyDescent="0.2">
      <c r="A25" t="s">
        <v>1766</v>
      </c>
      <c r="B25" t="s">
        <v>1136</v>
      </c>
      <c r="C25" s="6">
        <v>45322</v>
      </c>
      <c r="D25">
        <v>392914.30200000003</v>
      </c>
    </row>
    <row r="26" spans="1:4" x14ac:dyDescent="0.2">
      <c r="A26" t="s">
        <v>1766</v>
      </c>
      <c r="B26" t="s">
        <v>1136</v>
      </c>
      <c r="C26" s="6">
        <v>45351</v>
      </c>
      <c r="D26">
        <v>392914.30200000003</v>
      </c>
    </row>
    <row r="27" spans="1:4" x14ac:dyDescent="0.2">
      <c r="A27" t="s">
        <v>1766</v>
      </c>
      <c r="B27" t="s">
        <v>1136</v>
      </c>
      <c r="C27" s="6">
        <v>45382</v>
      </c>
      <c r="D27">
        <v>392914.30200000003</v>
      </c>
    </row>
    <row r="28" spans="1:4" x14ac:dyDescent="0.2">
      <c r="A28" t="s">
        <v>1766</v>
      </c>
      <c r="B28" t="s">
        <v>1136</v>
      </c>
      <c r="C28" s="6">
        <v>45412</v>
      </c>
      <c r="D28">
        <v>392914.30200000003</v>
      </c>
    </row>
    <row r="29" spans="1:4" x14ac:dyDescent="0.2">
      <c r="A29" t="s">
        <v>1766</v>
      </c>
      <c r="B29" t="s">
        <v>1136</v>
      </c>
      <c r="C29" s="6">
        <v>45443</v>
      </c>
      <c r="D29">
        <v>392914.30200000003</v>
      </c>
    </row>
    <row r="30" spans="1:4" x14ac:dyDescent="0.2">
      <c r="A30" t="s">
        <v>1766</v>
      </c>
      <c r="B30" t="s">
        <v>1136</v>
      </c>
      <c r="C30" s="6">
        <v>45473</v>
      </c>
      <c r="D30">
        <v>392914.30200000003</v>
      </c>
    </row>
    <row r="31" spans="1:4" x14ac:dyDescent="0.2">
      <c r="A31" t="s">
        <v>1766</v>
      </c>
      <c r="B31" t="s">
        <v>1136</v>
      </c>
      <c r="C31" s="6">
        <v>45504</v>
      </c>
      <c r="D31">
        <v>392914.30200000003</v>
      </c>
    </row>
    <row r="32" spans="1:4" x14ac:dyDescent="0.2">
      <c r="A32" t="s">
        <v>1766</v>
      </c>
      <c r="B32" t="s">
        <v>1136</v>
      </c>
      <c r="C32" s="6">
        <v>45535</v>
      </c>
      <c r="D32">
        <v>392914.30200000003</v>
      </c>
    </row>
    <row r="33" spans="1:4" x14ac:dyDescent="0.2">
      <c r="A33" t="s">
        <v>1766</v>
      </c>
      <c r="B33" t="s">
        <v>1136</v>
      </c>
      <c r="C33" s="6">
        <v>45565</v>
      </c>
      <c r="D33">
        <v>392914.30200000003</v>
      </c>
    </row>
    <row r="34" spans="1:4" x14ac:dyDescent="0.2">
      <c r="A34" t="s">
        <v>1766</v>
      </c>
      <c r="B34" t="s">
        <v>1136</v>
      </c>
      <c r="C34" s="6">
        <v>45596</v>
      </c>
      <c r="D34">
        <v>392914.30200000003</v>
      </c>
    </row>
    <row r="35" spans="1:4" x14ac:dyDescent="0.2">
      <c r="A35" t="s">
        <v>1766</v>
      </c>
      <c r="B35" t="s">
        <v>1136</v>
      </c>
      <c r="C35" s="6">
        <v>45626</v>
      </c>
      <c r="D35">
        <v>392914.30200000003</v>
      </c>
    </row>
    <row r="36" spans="1:4" x14ac:dyDescent="0.2">
      <c r="A36" t="s">
        <v>1766</v>
      </c>
      <c r="B36" t="s">
        <v>1136</v>
      </c>
      <c r="C36" s="6">
        <v>45657</v>
      </c>
      <c r="D36">
        <v>392914.30200000003</v>
      </c>
    </row>
    <row r="37" spans="1:4" x14ac:dyDescent="0.2">
      <c r="A37" t="s">
        <v>1766</v>
      </c>
      <c r="B37" t="s">
        <v>1136</v>
      </c>
      <c r="C37" s="6">
        <v>45688</v>
      </c>
      <c r="D37">
        <v>392914.30200000003</v>
      </c>
    </row>
    <row r="38" spans="1:4" x14ac:dyDescent="0.2">
      <c r="A38" t="s">
        <v>1766</v>
      </c>
      <c r="B38" t="s">
        <v>1136</v>
      </c>
      <c r="C38" s="6">
        <v>45716</v>
      </c>
      <c r="D38">
        <v>392914.30200000003</v>
      </c>
    </row>
    <row r="39" spans="1:4" x14ac:dyDescent="0.2">
      <c r="A39" t="s">
        <v>1767</v>
      </c>
      <c r="B39" t="s">
        <v>1136</v>
      </c>
      <c r="C39" s="6">
        <v>45230</v>
      </c>
      <c r="D39">
        <v>17272544</v>
      </c>
    </row>
    <row r="40" spans="1:4" x14ac:dyDescent="0.2">
      <c r="A40" t="s">
        <v>1767</v>
      </c>
      <c r="B40" t="s">
        <v>1136</v>
      </c>
      <c r="C40" s="6">
        <v>45260</v>
      </c>
      <c r="D40">
        <v>800000</v>
      </c>
    </row>
    <row r="41" spans="1:4" x14ac:dyDescent="0.2">
      <c r="A41" t="s">
        <v>1767</v>
      </c>
      <c r="B41" t="s">
        <v>1136</v>
      </c>
      <c r="C41" s="6">
        <v>45291</v>
      </c>
      <c r="D41">
        <v>800000</v>
      </c>
    </row>
    <row r="42" spans="1:4" x14ac:dyDescent="0.2">
      <c r="A42" t="s">
        <v>1767</v>
      </c>
      <c r="B42" t="s">
        <v>1136</v>
      </c>
      <c r="C42" s="6">
        <v>45322</v>
      </c>
      <c r="D42">
        <v>800000</v>
      </c>
    </row>
    <row r="43" spans="1:4" x14ac:dyDescent="0.2">
      <c r="A43" t="s">
        <v>1767</v>
      </c>
      <c r="B43" t="s">
        <v>1136</v>
      </c>
      <c r="C43" s="6">
        <v>45351</v>
      </c>
      <c r="D43">
        <v>800000</v>
      </c>
    </row>
    <row r="44" spans="1:4" x14ac:dyDescent="0.2">
      <c r="A44" t="s">
        <v>1767</v>
      </c>
      <c r="B44" t="s">
        <v>1136</v>
      </c>
      <c r="C44" s="6">
        <v>45382</v>
      </c>
      <c r="D44">
        <v>800000</v>
      </c>
    </row>
    <row r="45" spans="1:4" x14ac:dyDescent="0.2">
      <c r="A45" t="s">
        <v>1767</v>
      </c>
      <c r="B45" t="s">
        <v>1136</v>
      </c>
      <c r="C45" s="6">
        <v>45412</v>
      </c>
      <c r="D45">
        <v>800000</v>
      </c>
    </row>
    <row r="46" spans="1:4" x14ac:dyDescent="0.2">
      <c r="A46" t="s">
        <v>1767</v>
      </c>
      <c r="B46" t="s">
        <v>1136</v>
      </c>
      <c r="C46" s="6">
        <v>45443</v>
      </c>
      <c r="D46">
        <v>800000</v>
      </c>
    </row>
    <row r="47" spans="1:4" x14ac:dyDescent="0.2">
      <c r="A47" t="s">
        <v>1767</v>
      </c>
      <c r="B47" t="s">
        <v>1136</v>
      </c>
      <c r="C47" s="6">
        <v>45473</v>
      </c>
      <c r="D47">
        <v>800000</v>
      </c>
    </row>
    <row r="48" spans="1:4" x14ac:dyDescent="0.2">
      <c r="A48" t="s">
        <v>1767</v>
      </c>
      <c r="B48" t="s">
        <v>1136</v>
      </c>
      <c r="C48" s="6">
        <v>45504</v>
      </c>
      <c r="D48">
        <v>800000</v>
      </c>
    </row>
    <row r="49" spans="1:4" x14ac:dyDescent="0.2">
      <c r="A49" t="s">
        <v>1767</v>
      </c>
      <c r="B49" t="s">
        <v>1136</v>
      </c>
      <c r="C49" s="6">
        <v>45535</v>
      </c>
      <c r="D49">
        <v>800000</v>
      </c>
    </row>
    <row r="50" spans="1:4" x14ac:dyDescent="0.2">
      <c r="A50" t="s">
        <v>1767</v>
      </c>
      <c r="B50" t="s">
        <v>1136</v>
      </c>
      <c r="C50" s="6">
        <v>45565</v>
      </c>
      <c r="D50">
        <v>800000</v>
      </c>
    </row>
    <row r="51" spans="1:4" x14ac:dyDescent="0.2">
      <c r="A51" t="s">
        <v>1767</v>
      </c>
      <c r="B51" t="s">
        <v>1136</v>
      </c>
      <c r="C51" s="6">
        <v>45596</v>
      </c>
      <c r="D51">
        <v>800000</v>
      </c>
    </row>
    <row r="52" spans="1:4" x14ac:dyDescent="0.2">
      <c r="A52" t="s">
        <v>1767</v>
      </c>
      <c r="B52" t="s">
        <v>1136</v>
      </c>
      <c r="C52" s="6">
        <v>45626</v>
      </c>
      <c r="D52">
        <v>800000</v>
      </c>
    </row>
    <row r="53" spans="1:4" x14ac:dyDescent="0.2">
      <c r="A53" t="s">
        <v>1767</v>
      </c>
      <c r="B53" t="s">
        <v>1136</v>
      </c>
      <c r="C53" s="6">
        <v>45657</v>
      </c>
      <c r="D53">
        <v>800000</v>
      </c>
    </row>
    <row r="54" spans="1:4" x14ac:dyDescent="0.2">
      <c r="A54" t="s">
        <v>1767</v>
      </c>
      <c r="B54" t="s">
        <v>1136</v>
      </c>
      <c r="C54" s="6">
        <v>45688</v>
      </c>
      <c r="D54">
        <v>800000</v>
      </c>
    </row>
    <row r="55" spans="1:4" x14ac:dyDescent="0.2">
      <c r="A55" t="s">
        <v>1767</v>
      </c>
      <c r="B55" t="s">
        <v>1136</v>
      </c>
      <c r="C55" s="6">
        <v>45716</v>
      </c>
      <c r="D55">
        <v>800000</v>
      </c>
    </row>
    <row r="56" spans="1:4" x14ac:dyDescent="0.2">
      <c r="A56" t="s">
        <v>1768</v>
      </c>
      <c r="B56" t="s">
        <v>1136</v>
      </c>
      <c r="C56" s="6">
        <v>45230</v>
      </c>
      <c r="D56">
        <v>5361342.92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204E"/>
  </sheetPr>
  <dimension ref="A1:AC53"/>
  <sheetViews>
    <sheetView workbookViewId="0"/>
  </sheetViews>
  <sheetFormatPr baseColWidth="10" defaultColWidth="8.83203125" defaultRowHeight="15" x14ac:dyDescent="0.2"/>
  <cols>
    <col min="1" max="1" width="20" customWidth="1"/>
    <col min="2" max="3" width="12" customWidth="1"/>
    <col min="4" max="4" width="14" customWidth="1"/>
    <col min="5" max="5" width="7" customWidth="1"/>
    <col min="6" max="6" width="14" customWidth="1"/>
    <col min="7" max="7" width="7" customWidth="1"/>
    <col min="8" max="8" width="14" customWidth="1"/>
    <col min="9" max="9" width="7" customWidth="1"/>
    <col min="10" max="10" width="14" customWidth="1"/>
    <col min="11" max="11" width="7" customWidth="1"/>
    <col min="12" max="12" width="14" customWidth="1"/>
    <col min="13" max="13" width="7" customWidth="1"/>
    <col min="14" max="14" width="14" customWidth="1"/>
    <col min="15" max="15" width="7" customWidth="1"/>
    <col min="16" max="16" width="14" customWidth="1"/>
    <col min="17" max="17" width="7" customWidth="1"/>
    <col min="18" max="18" width="14" customWidth="1"/>
    <col min="19" max="19" width="7" customWidth="1"/>
    <col min="20" max="20" width="14" customWidth="1"/>
    <col min="21" max="21" width="7" customWidth="1"/>
    <col min="22" max="22" width="14" customWidth="1"/>
    <col min="23" max="23" width="7" customWidth="1"/>
    <col min="24" max="24" width="14" customWidth="1"/>
    <col min="25" max="25" width="7" customWidth="1"/>
    <col min="26" max="26" width="14" customWidth="1"/>
    <col min="27" max="27" width="7" customWidth="1"/>
    <col min="28" max="28" width="14" customWidth="1"/>
    <col min="29" max="29" width="7" customWidth="1"/>
  </cols>
  <sheetData>
    <row r="1" spans="1:29" ht="24" x14ac:dyDescent="0.3">
      <c r="A1" s="8" t="s">
        <v>1769</v>
      </c>
      <c r="AB1" s="9" t="s">
        <v>1770</v>
      </c>
    </row>
    <row r="2" spans="1:29" ht="19" x14ac:dyDescent="0.25">
      <c r="A2" s="8" t="s">
        <v>932</v>
      </c>
      <c r="B2" s="8" t="s">
        <v>1771</v>
      </c>
    </row>
    <row r="3" spans="1:29" ht="31" x14ac:dyDescent="0.2">
      <c r="A3" s="35" t="s">
        <v>1772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7"/>
    </row>
    <row r="5" spans="1:29" ht="19" x14ac:dyDescent="0.25">
      <c r="A5" s="8" t="s">
        <v>1773</v>
      </c>
      <c r="D5" s="8" t="s">
        <v>1774</v>
      </c>
      <c r="F5" s="10">
        <f>EOMONTH(EDATE($B$2, 0), 1)</f>
        <v>45382</v>
      </c>
      <c r="H5" s="10">
        <f>EOMONTH(EDATE($F$5, 0), 1)</f>
        <v>45412</v>
      </c>
      <c r="J5" s="10">
        <f>EOMONTH(EDATE($H$5, 0), 1)</f>
        <v>45443</v>
      </c>
      <c r="L5" s="10">
        <f>EOMONTH(EDATE($J$5, 0), 1)</f>
        <v>45473</v>
      </c>
      <c r="N5" s="10">
        <f>EOMONTH(EDATE($L$5, 0), 1)</f>
        <v>45504</v>
      </c>
      <c r="P5" s="10">
        <f>EOMONTH(EDATE($N$5, 0), 1)</f>
        <v>45535</v>
      </c>
      <c r="R5" s="10">
        <f>EOMONTH(EDATE($P$5, 0), 1)</f>
        <v>45565</v>
      </c>
      <c r="T5" s="10">
        <f>EOMONTH(EDATE($R$5, 0), 1)</f>
        <v>45596</v>
      </c>
      <c r="V5" s="10">
        <f>EOMONTH(EDATE($T$5, 0), 1)</f>
        <v>45626</v>
      </c>
      <c r="X5" s="10">
        <f>EOMONTH(EDATE($V$5, 0), 1)</f>
        <v>45657</v>
      </c>
      <c r="Z5" s="10">
        <f>EOMONTH(EDATE($X$5, 0), 1)</f>
        <v>45688</v>
      </c>
      <c r="AB5" s="10">
        <f>EOMONTH(EDATE($Z$5, 0), 1)</f>
        <v>45716</v>
      </c>
    </row>
    <row r="6" spans="1:29" ht="19" x14ac:dyDescent="0.25">
      <c r="A6" s="8" t="s">
        <v>1775</v>
      </c>
      <c r="D6" s="11">
        <f t="shared" ref="D6:AC6" si="0">SUM(D7:D24)</f>
        <v>29120116.5877924</v>
      </c>
      <c r="E6" s="12">
        <f t="shared" si="0"/>
        <v>78</v>
      </c>
      <c r="F6" s="13">
        <f t="shared" si="0"/>
        <v>4192524.4454794517</v>
      </c>
      <c r="G6" s="14">
        <f t="shared" si="0"/>
        <v>4</v>
      </c>
      <c r="H6" s="13">
        <f t="shared" si="0"/>
        <v>2799176.9887435618</v>
      </c>
      <c r="I6" s="14">
        <f t="shared" si="0"/>
        <v>8</v>
      </c>
      <c r="J6" s="13">
        <f t="shared" si="0"/>
        <v>7001875.7275178069</v>
      </c>
      <c r="K6" s="14">
        <f t="shared" si="0"/>
        <v>14</v>
      </c>
      <c r="L6" s="13">
        <f t="shared" si="0"/>
        <v>3110972.196730685</v>
      </c>
      <c r="M6" s="14">
        <f t="shared" si="0"/>
        <v>10</v>
      </c>
      <c r="N6" s="13">
        <f t="shared" si="0"/>
        <v>6112225.7202869169</v>
      </c>
      <c r="O6" s="14">
        <f t="shared" si="0"/>
        <v>14</v>
      </c>
      <c r="P6" s="13">
        <f t="shared" si="0"/>
        <v>3845907.0170972599</v>
      </c>
      <c r="Q6" s="14">
        <f t="shared" si="0"/>
        <v>16</v>
      </c>
      <c r="R6" s="13">
        <f t="shared" si="0"/>
        <v>2057434.491936713</v>
      </c>
      <c r="S6" s="14">
        <f t="shared" si="0"/>
        <v>12</v>
      </c>
      <c r="T6" s="13">
        <f t="shared" si="0"/>
        <v>0</v>
      </c>
      <c r="U6" s="14">
        <f t="shared" si="0"/>
        <v>0</v>
      </c>
      <c r="V6" s="13">
        <f t="shared" si="0"/>
        <v>0</v>
      </c>
      <c r="W6" s="14">
        <f t="shared" si="0"/>
        <v>0</v>
      </c>
      <c r="X6" s="13">
        <f t="shared" si="0"/>
        <v>0</v>
      </c>
      <c r="Y6" s="14">
        <f t="shared" si="0"/>
        <v>0</v>
      </c>
      <c r="Z6" s="13">
        <f t="shared" si="0"/>
        <v>0</v>
      </c>
      <c r="AA6" s="14">
        <f t="shared" si="0"/>
        <v>0</v>
      </c>
      <c r="AB6" s="13">
        <f t="shared" si="0"/>
        <v>0</v>
      </c>
      <c r="AC6" s="14">
        <f t="shared" si="0"/>
        <v>0</v>
      </c>
    </row>
    <row r="7" spans="1:29" ht="19" x14ac:dyDescent="0.25">
      <c r="A7" s="15" t="s">
        <v>954</v>
      </c>
      <c r="B7" s="16" t="s">
        <v>25</v>
      </c>
      <c r="C7" s="16">
        <f t="shared" ref="C7:C24" si="1">IF(A7&lt;&gt;"Heron View",1,IF(ISERROR(VLOOKUP($B7,$B$33:$C$45,2,FALSE)),1,SUMIFS($C$33:$C$45,$B$33:$B$45,B7)))</f>
        <v>1</v>
      </c>
      <c r="D7" s="17">
        <f t="shared" ref="D7:D24" si="2">+F7+H7+J7+L7+N7+P7+R7+T7+V7+X7+Z7+AB7</f>
        <v>6313363.6299999999</v>
      </c>
      <c r="E7" s="17">
        <f t="shared" ref="E7:E24" si="3">+G7+I7+K7+M7+O7+Q7+S7+U7+W7+Y7+AA7+AC7</f>
        <v>7</v>
      </c>
      <c r="F7" s="18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>0</v>
      </c>
      <c r="G7" s="18">
        <f>COUNTIFS(Sales!$H:$H,"&lt;="&amp;'Cashflow Projection'!F$5,Sales!$H:$H,"&gt;"&amp;'Cashflow Projection'!B$2,Sales!$A:$A,'Cashflow Projection'!$A7,Sales!$B:$B,'Cashflow Projection'!$B7,Sales!$F:$F,'Cashflow Projection'!$C7,Sales!$E:$E,FALSE)*$C7</f>
        <v>0</v>
      </c>
      <c r="H7" s="18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>0</v>
      </c>
      <c r="I7" s="18">
        <f>COUNTIFS(Sales!$H:$H,"&lt;="&amp;'Cashflow Projection'!H$5,Sales!$H:$H,"&gt;"&amp;'Cashflow Projection'!F$5,Sales!$A:$A,'Cashflow Projection'!$A7,Sales!$B:$B,'Cashflow Projection'!$B7,Sales!$F:$F,'Cashflow Projection'!$C7,Sales!$E:$E,FALSE)*$C7</f>
        <v>0</v>
      </c>
      <c r="J7" s="18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>3607636.36</v>
      </c>
      <c r="K7" s="18">
        <f>COUNTIFS(Sales!$H:$H,"&lt;="&amp;'Cashflow Projection'!J$5,Sales!$H:$H,"&gt;"&amp;'Cashflow Projection'!H$5,Sales!$A:$A,'Cashflow Projection'!$A7,Sales!$B:$B,'Cashflow Projection'!$B7,Sales!$F:$F,'Cashflow Projection'!$C7,Sales!$E:$E,FALSE)*$C7</f>
        <v>4</v>
      </c>
      <c r="L7" s="18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>901909.09</v>
      </c>
      <c r="M7" s="18">
        <f>COUNTIFS(Sales!$H:$H,"&lt;="&amp;'Cashflow Projection'!L$5,Sales!$H:$H,"&gt;"&amp;'Cashflow Projection'!J$5,Sales!$A:$A,'Cashflow Projection'!$A7,Sales!$B:$B,'Cashflow Projection'!$B7,Sales!$F:$F,'Cashflow Projection'!$C7,Sales!$E:$E,FALSE)*$C7</f>
        <v>1</v>
      </c>
      <c r="N7" s="18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>1803818.18</v>
      </c>
      <c r="O7" s="18">
        <f>COUNTIFS(Sales!$H:$H,"&lt;="&amp;'Cashflow Projection'!N$5,Sales!$H:$H,"&gt;"&amp;'Cashflow Projection'!L$5,Sales!$A:$A,'Cashflow Projection'!$A7,Sales!$B:$B,'Cashflow Projection'!$B7,Sales!$F:$F,'Cashflow Projection'!$C7,Sales!$E:$E,FALSE)*$C7</f>
        <v>2</v>
      </c>
      <c r="P7" s="18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>0</v>
      </c>
      <c r="Q7" s="18">
        <f>COUNTIFS(Sales!$H:$H,"&lt;="&amp;'Cashflow Projection'!P$5,Sales!$H:$H,"&gt;"&amp;'Cashflow Projection'!N$5,Sales!$A:$A,'Cashflow Projection'!$A7,Sales!$B:$B,'Cashflow Projection'!$B7,Sales!$F:$F,'Cashflow Projection'!$C7,Sales!$E:$E,FALSE)*$C7</f>
        <v>0</v>
      </c>
      <c r="R7" s="18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>0</v>
      </c>
      <c r="S7" s="18">
        <f>COUNTIFS(Sales!$H:$H,"&lt;="&amp;'Cashflow Projection'!R$5,Sales!$H:$H,"&gt;"&amp;'Cashflow Projection'!P$5,Sales!$A:$A,'Cashflow Projection'!$A7,Sales!$B:$B,'Cashflow Projection'!$B7,Sales!$F:$F,'Cashflow Projection'!$C7,Sales!$E:$E,FALSE)*$C7</f>
        <v>0</v>
      </c>
      <c r="T7" s="18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>0</v>
      </c>
      <c r="U7" s="18">
        <f>COUNTIFS(Sales!$H:$H,"&lt;="&amp;'Cashflow Projection'!T$5,Sales!$H:$H,"&gt;"&amp;'Cashflow Projection'!R$5,Sales!$A:$A,'Cashflow Projection'!$A7,Sales!$B:$B,'Cashflow Projection'!$B7,Sales!$F:$F,'Cashflow Projection'!$C7,Sales!$E:$E,FALSE)*$C7</f>
        <v>0</v>
      </c>
      <c r="V7" s="18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>0</v>
      </c>
      <c r="W7" s="18">
        <f>COUNTIFS(Sales!$H:$H,"&lt;="&amp;'Cashflow Projection'!V$5,Sales!$H:$H,"&gt;"&amp;'Cashflow Projection'!T$5,Sales!$A:$A,'Cashflow Projection'!$A7,Sales!$B:$B,'Cashflow Projection'!$B7,Sales!$F:$F,'Cashflow Projection'!$C7,Sales!$E:$E,FALSE)*$C7</f>
        <v>0</v>
      </c>
      <c r="X7" s="18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>0</v>
      </c>
      <c r="Y7" s="18">
        <f>COUNTIFS(Sales!$H:$H,"&lt;="&amp;'Cashflow Projection'!X$5,Sales!$H:$H,"&gt;"&amp;'Cashflow Projection'!V$5,Sales!$A:$A,'Cashflow Projection'!$A7,Sales!$B:$B,'Cashflow Projection'!$B7,Sales!$F:$F,'Cashflow Projection'!$C7,Sales!$E:$E,FALSE)*$C7</f>
        <v>0</v>
      </c>
      <c r="Z7" s="18">
        <f>SUMIFS(Sales!$S:$S,Sales!$H:$H,"&lt;="&amp;'Cashflow Projection'!Z$5,Sales!$E:$E,FALSE,Sales!$F:$F,'Cashflow Projection'!$C7,Sales!$A:$A,'Cashflow Projection'!$A7,Sales!$B:$B,'Cashflow Projection'!$B7,Sales!$H:$H,"&gt;"&amp;'Cashflow Projection'!X$5)*$C7</f>
        <v>0</v>
      </c>
      <c r="AA7" s="18">
        <f>COUNTIFS(Sales!$H:$H,"&lt;="&amp;'Cashflow Projection'!Z$5,Sales!$H:$H,"&gt;"&amp;'Cashflow Projection'!X$5,Sales!$A:$A,'Cashflow Projection'!$A7,Sales!$B:$B,'Cashflow Projection'!$B7,Sales!$F:$F,'Cashflow Projection'!$C7,Sales!$E:$E,FALSE)*$C7</f>
        <v>0</v>
      </c>
      <c r="AB7" s="18">
        <f>SUMIFS(Sales!$S:$S,Sales!$H:$H,"&lt;="&amp;'Cashflow Projection'!AB$5,Sales!$E:$E,FALSE,Sales!$F:$F,'Cashflow Projection'!$C7,Sales!$A:$A,'Cashflow Projection'!$A7,Sales!$B:$B,'Cashflow Projection'!$B7,Sales!$H:$H,"&gt;"&amp;'Cashflow Projection'!Z$5)*$C7</f>
        <v>0</v>
      </c>
      <c r="AC7" s="18">
        <f>COUNTIFS(Sales!$H:$H,"&lt;="&amp;'Cashflow Projection'!AB$5,Sales!$H:$H,"&gt;"&amp;'Cashflow Projection'!Z$5,Sales!$A:$A,'Cashflow Projection'!$A7,Sales!$B:$B,'Cashflow Projection'!$B7,Sales!$F:$F,'Cashflow Projection'!$C7,Sales!$E:$E,FALSE)*$C7</f>
        <v>0</v>
      </c>
    </row>
    <row r="8" spans="1:29" ht="19" x14ac:dyDescent="0.25">
      <c r="A8" s="15" t="s">
        <v>954</v>
      </c>
      <c r="B8" s="16" t="s">
        <v>208</v>
      </c>
      <c r="C8" s="16">
        <f t="shared" si="1"/>
        <v>1</v>
      </c>
      <c r="D8" s="17">
        <f t="shared" si="2"/>
        <v>2705727.27</v>
      </c>
      <c r="E8" s="17">
        <f t="shared" si="3"/>
        <v>3</v>
      </c>
      <c r="F8" s="18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>0</v>
      </c>
      <c r="G8" s="18">
        <f>COUNTIFS(Sales!$H:$H,"&lt;="&amp;'Cashflow Projection'!F$5,Sales!$H:$H,"&gt;"&amp;'Cashflow Projection'!B$2,Sales!$A:$A,'Cashflow Projection'!$A8,Sales!$B:$B,'Cashflow Projection'!$B8,Sales!$F:$F,'Cashflow Projection'!$C8,Sales!$E:$E,FALSE)*$C8</f>
        <v>0</v>
      </c>
      <c r="H8" s="18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>0</v>
      </c>
      <c r="I8" s="18">
        <f>COUNTIFS(Sales!$H:$H,"&lt;="&amp;'Cashflow Projection'!H$5,Sales!$H:$H,"&gt;"&amp;'Cashflow Projection'!F$5,Sales!$A:$A,'Cashflow Projection'!$A8,Sales!$B:$B,'Cashflow Projection'!$B8,Sales!$F:$F,'Cashflow Projection'!$C8,Sales!$E:$E,FALSE)*$C8</f>
        <v>0</v>
      </c>
      <c r="J8" s="18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>0</v>
      </c>
      <c r="K8" s="18">
        <f>COUNTIFS(Sales!$H:$H,"&lt;="&amp;'Cashflow Projection'!J$5,Sales!$H:$H,"&gt;"&amp;'Cashflow Projection'!H$5,Sales!$A:$A,'Cashflow Projection'!$A8,Sales!$B:$B,'Cashflow Projection'!$B8,Sales!$F:$F,'Cashflow Projection'!$C8,Sales!$E:$E,FALSE)*$C8</f>
        <v>0</v>
      </c>
      <c r="L8" s="18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>0</v>
      </c>
      <c r="M8" s="18">
        <f>COUNTIFS(Sales!$H:$H,"&lt;="&amp;'Cashflow Projection'!L$5,Sales!$H:$H,"&gt;"&amp;'Cashflow Projection'!J$5,Sales!$A:$A,'Cashflow Projection'!$A8,Sales!$B:$B,'Cashflow Projection'!$B8,Sales!$F:$F,'Cashflow Projection'!$C8,Sales!$E:$E,FALSE)*$C8</f>
        <v>0</v>
      </c>
      <c r="N8" s="18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>1803818.18</v>
      </c>
      <c r="O8" s="18">
        <f>COUNTIFS(Sales!$H:$H,"&lt;="&amp;'Cashflow Projection'!N$5,Sales!$H:$H,"&gt;"&amp;'Cashflow Projection'!L$5,Sales!$A:$A,'Cashflow Projection'!$A8,Sales!$B:$B,'Cashflow Projection'!$B8,Sales!$F:$F,'Cashflow Projection'!$C8,Sales!$E:$E,FALSE)*$C8</f>
        <v>2</v>
      </c>
      <c r="P8" s="18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>901909.09</v>
      </c>
      <c r="Q8" s="18">
        <f>COUNTIFS(Sales!$H:$H,"&lt;="&amp;'Cashflow Projection'!P$5,Sales!$H:$H,"&gt;"&amp;'Cashflow Projection'!N$5,Sales!$A:$A,'Cashflow Projection'!$A8,Sales!$B:$B,'Cashflow Projection'!$B8,Sales!$F:$F,'Cashflow Projection'!$C8,Sales!$E:$E,FALSE)*$C8</f>
        <v>1</v>
      </c>
      <c r="R8" s="18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>0</v>
      </c>
      <c r="S8" s="18">
        <f>COUNTIFS(Sales!$H:$H,"&lt;="&amp;'Cashflow Projection'!R$5,Sales!$H:$H,"&gt;"&amp;'Cashflow Projection'!P$5,Sales!$A:$A,'Cashflow Projection'!$A8,Sales!$B:$B,'Cashflow Projection'!$B8,Sales!$F:$F,'Cashflow Projection'!$C8,Sales!$E:$E,FALSE)*$C8</f>
        <v>0</v>
      </c>
      <c r="T8" s="18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>0</v>
      </c>
      <c r="U8" s="18">
        <f>COUNTIFS(Sales!$H:$H,"&lt;="&amp;'Cashflow Projection'!T$5,Sales!$H:$H,"&gt;"&amp;'Cashflow Projection'!R$5,Sales!$A:$A,'Cashflow Projection'!$A8,Sales!$B:$B,'Cashflow Projection'!$B8,Sales!$F:$F,'Cashflow Projection'!$C8,Sales!$E:$E,FALSE)*$C8</f>
        <v>0</v>
      </c>
      <c r="V8" s="18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>0</v>
      </c>
      <c r="W8" s="18">
        <f>COUNTIFS(Sales!$H:$H,"&lt;="&amp;'Cashflow Projection'!V$5,Sales!$H:$H,"&gt;"&amp;'Cashflow Projection'!T$5,Sales!$A:$A,'Cashflow Projection'!$A8,Sales!$B:$B,'Cashflow Projection'!$B8,Sales!$F:$F,'Cashflow Projection'!$C8,Sales!$E:$E,FALSE)*$C8</f>
        <v>0</v>
      </c>
      <c r="X8" s="18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>0</v>
      </c>
      <c r="Y8" s="18">
        <f>COUNTIFS(Sales!$H:$H,"&lt;="&amp;'Cashflow Projection'!X$5,Sales!$H:$H,"&gt;"&amp;'Cashflow Projection'!V$5,Sales!$A:$A,'Cashflow Projection'!$A8,Sales!$B:$B,'Cashflow Projection'!$B8,Sales!$F:$F,'Cashflow Projection'!$C8,Sales!$E:$E,FALSE)*$C8</f>
        <v>0</v>
      </c>
      <c r="Z8" s="18">
        <f>SUMIFS(Sales!$S:$S,Sales!$H:$H,"&lt;="&amp;'Cashflow Projection'!Z$5,Sales!$E:$E,FALSE,Sales!$F:$F,'Cashflow Projection'!$C8,Sales!$A:$A,'Cashflow Projection'!$A8,Sales!$B:$B,'Cashflow Projection'!$B8,Sales!$H:$H,"&gt;"&amp;'Cashflow Projection'!X$5)*$C8</f>
        <v>0</v>
      </c>
      <c r="AA8" s="18">
        <f>COUNTIFS(Sales!$H:$H,"&lt;="&amp;'Cashflow Projection'!Z$5,Sales!$H:$H,"&gt;"&amp;'Cashflow Projection'!X$5,Sales!$A:$A,'Cashflow Projection'!$A8,Sales!$B:$B,'Cashflow Projection'!$B8,Sales!$F:$F,'Cashflow Projection'!$C8,Sales!$E:$E,FALSE)*$C8</f>
        <v>0</v>
      </c>
      <c r="AB8" s="18">
        <f>SUMIFS(Sales!$S:$S,Sales!$H:$H,"&lt;="&amp;'Cashflow Projection'!AB$5,Sales!$E:$E,FALSE,Sales!$F:$F,'Cashflow Projection'!$C8,Sales!$A:$A,'Cashflow Projection'!$A8,Sales!$B:$B,'Cashflow Projection'!$B8,Sales!$H:$H,"&gt;"&amp;'Cashflow Projection'!Z$5)*$C8</f>
        <v>0</v>
      </c>
      <c r="AC8" s="18">
        <f>COUNTIFS(Sales!$H:$H,"&lt;="&amp;'Cashflow Projection'!AB$5,Sales!$H:$H,"&gt;"&amp;'Cashflow Projection'!Z$5,Sales!$A:$A,'Cashflow Projection'!$A8,Sales!$B:$B,'Cashflow Projection'!$B8,Sales!$F:$F,'Cashflow Projection'!$C8,Sales!$E:$E,FALSE)*$C8</f>
        <v>0</v>
      </c>
    </row>
    <row r="9" spans="1:29" ht="19" x14ac:dyDescent="0.25">
      <c r="A9" s="15" t="s">
        <v>954</v>
      </c>
      <c r="B9" s="16" t="s">
        <v>496</v>
      </c>
      <c r="C9" s="16">
        <f t="shared" si="1"/>
        <v>1</v>
      </c>
      <c r="D9" s="17">
        <f t="shared" si="2"/>
        <v>901909.09</v>
      </c>
      <c r="E9" s="17">
        <f t="shared" si="3"/>
        <v>1</v>
      </c>
      <c r="F9" s="18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>901909.09</v>
      </c>
      <c r="G9" s="18">
        <f>COUNTIFS(Sales!$H:$H,"&lt;="&amp;'Cashflow Projection'!F$5,Sales!$H:$H,"&gt;"&amp;'Cashflow Projection'!B$2,Sales!$A:$A,'Cashflow Projection'!$A9,Sales!$B:$B,'Cashflow Projection'!$B9,Sales!$F:$F,'Cashflow Projection'!$C9,Sales!$E:$E,FALSE)*$C9</f>
        <v>1</v>
      </c>
      <c r="H9" s="18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>0</v>
      </c>
      <c r="I9" s="18">
        <f>COUNTIFS(Sales!$H:$H,"&lt;="&amp;'Cashflow Projection'!H$5,Sales!$H:$H,"&gt;"&amp;'Cashflow Projection'!F$5,Sales!$A:$A,'Cashflow Projection'!$A9,Sales!$B:$B,'Cashflow Projection'!$B9,Sales!$F:$F,'Cashflow Projection'!$C9,Sales!$E:$E,FALSE)*$C9</f>
        <v>0</v>
      </c>
      <c r="J9" s="18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>0</v>
      </c>
      <c r="K9" s="18">
        <f>COUNTIFS(Sales!$H:$H,"&lt;="&amp;'Cashflow Projection'!J$5,Sales!$H:$H,"&gt;"&amp;'Cashflow Projection'!H$5,Sales!$A:$A,'Cashflow Projection'!$A9,Sales!$B:$B,'Cashflow Projection'!$B9,Sales!$F:$F,'Cashflow Projection'!$C9,Sales!$E:$E,FALSE)*$C9</f>
        <v>0</v>
      </c>
      <c r="L9" s="18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>0</v>
      </c>
      <c r="M9" s="18">
        <f>COUNTIFS(Sales!$H:$H,"&lt;="&amp;'Cashflow Projection'!L$5,Sales!$H:$H,"&gt;"&amp;'Cashflow Projection'!J$5,Sales!$A:$A,'Cashflow Projection'!$A9,Sales!$B:$B,'Cashflow Projection'!$B9,Sales!$F:$F,'Cashflow Projection'!$C9,Sales!$E:$E,FALSE)*$C9</f>
        <v>0</v>
      </c>
      <c r="N9" s="18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>0</v>
      </c>
      <c r="O9" s="18">
        <f>COUNTIFS(Sales!$H:$H,"&lt;="&amp;'Cashflow Projection'!N$5,Sales!$H:$H,"&gt;"&amp;'Cashflow Projection'!L$5,Sales!$A:$A,'Cashflow Projection'!$A9,Sales!$B:$B,'Cashflow Projection'!$B9,Sales!$F:$F,'Cashflow Projection'!$C9,Sales!$E:$E,FALSE)*$C9</f>
        <v>0</v>
      </c>
      <c r="P9" s="18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>0</v>
      </c>
      <c r="Q9" s="18">
        <f>COUNTIFS(Sales!$H:$H,"&lt;="&amp;'Cashflow Projection'!P$5,Sales!$H:$H,"&gt;"&amp;'Cashflow Projection'!N$5,Sales!$A:$A,'Cashflow Projection'!$A9,Sales!$B:$B,'Cashflow Projection'!$B9,Sales!$F:$F,'Cashflow Projection'!$C9,Sales!$E:$E,FALSE)*$C9</f>
        <v>0</v>
      </c>
      <c r="R9" s="18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>0</v>
      </c>
      <c r="S9" s="18">
        <f>COUNTIFS(Sales!$H:$H,"&lt;="&amp;'Cashflow Projection'!R$5,Sales!$H:$H,"&gt;"&amp;'Cashflow Projection'!P$5,Sales!$A:$A,'Cashflow Projection'!$A9,Sales!$B:$B,'Cashflow Projection'!$B9,Sales!$F:$F,'Cashflow Projection'!$C9,Sales!$E:$E,FALSE)*$C9</f>
        <v>0</v>
      </c>
      <c r="T9" s="18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>0</v>
      </c>
      <c r="U9" s="18">
        <f>COUNTIFS(Sales!$H:$H,"&lt;="&amp;'Cashflow Projection'!T$5,Sales!$H:$H,"&gt;"&amp;'Cashflow Projection'!R$5,Sales!$A:$A,'Cashflow Projection'!$A9,Sales!$B:$B,'Cashflow Projection'!$B9,Sales!$F:$F,'Cashflow Projection'!$C9,Sales!$E:$E,FALSE)*$C9</f>
        <v>0</v>
      </c>
      <c r="V9" s="18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>0</v>
      </c>
      <c r="W9" s="18">
        <f>COUNTIFS(Sales!$H:$H,"&lt;="&amp;'Cashflow Projection'!V$5,Sales!$H:$H,"&gt;"&amp;'Cashflow Projection'!T$5,Sales!$A:$A,'Cashflow Projection'!$A9,Sales!$B:$B,'Cashflow Projection'!$B9,Sales!$F:$F,'Cashflow Projection'!$C9,Sales!$E:$E,FALSE)*$C9</f>
        <v>0</v>
      </c>
      <c r="X9" s="18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>0</v>
      </c>
      <c r="Y9" s="18">
        <f>COUNTIFS(Sales!$H:$H,"&lt;="&amp;'Cashflow Projection'!X$5,Sales!$H:$H,"&gt;"&amp;'Cashflow Projection'!V$5,Sales!$A:$A,'Cashflow Projection'!$A9,Sales!$B:$B,'Cashflow Projection'!$B9,Sales!$F:$F,'Cashflow Projection'!$C9,Sales!$E:$E,FALSE)*$C9</f>
        <v>0</v>
      </c>
      <c r="Z9" s="18">
        <f>SUMIFS(Sales!$S:$S,Sales!$H:$H,"&lt;="&amp;'Cashflow Projection'!Z$5,Sales!$E:$E,FALSE,Sales!$F:$F,'Cashflow Projection'!$C9,Sales!$A:$A,'Cashflow Projection'!$A9,Sales!$B:$B,'Cashflow Projection'!$B9,Sales!$H:$H,"&gt;"&amp;'Cashflow Projection'!X$5)*$C9</f>
        <v>0</v>
      </c>
      <c r="AA9" s="18">
        <f>COUNTIFS(Sales!$H:$H,"&lt;="&amp;'Cashflow Projection'!Z$5,Sales!$H:$H,"&gt;"&amp;'Cashflow Projection'!X$5,Sales!$A:$A,'Cashflow Projection'!$A9,Sales!$B:$B,'Cashflow Projection'!$B9,Sales!$F:$F,'Cashflow Projection'!$C9,Sales!$E:$E,FALSE)*$C9</f>
        <v>0</v>
      </c>
      <c r="AB9" s="18">
        <f>SUMIFS(Sales!$S:$S,Sales!$H:$H,"&lt;="&amp;'Cashflow Projection'!AB$5,Sales!$E:$E,FALSE,Sales!$F:$F,'Cashflow Projection'!$C9,Sales!$A:$A,'Cashflow Projection'!$A9,Sales!$B:$B,'Cashflow Projection'!$B9,Sales!$H:$H,"&gt;"&amp;'Cashflow Projection'!Z$5)*$C9</f>
        <v>0</v>
      </c>
      <c r="AC9" s="18">
        <f>COUNTIFS(Sales!$H:$H,"&lt;="&amp;'Cashflow Projection'!AB$5,Sales!$H:$H,"&gt;"&amp;'Cashflow Projection'!Z$5,Sales!$A:$A,'Cashflow Projection'!$A9,Sales!$B:$B,'Cashflow Projection'!$B9,Sales!$F:$F,'Cashflow Projection'!$C9,Sales!$E:$E,FALSE)*$C9</f>
        <v>0</v>
      </c>
    </row>
    <row r="10" spans="1:29" ht="19" x14ac:dyDescent="0.25">
      <c r="A10" s="15" t="s">
        <v>23</v>
      </c>
      <c r="B10" s="16" t="s">
        <v>208</v>
      </c>
      <c r="C10" s="16">
        <f t="shared" si="1"/>
        <v>1</v>
      </c>
      <c r="D10" s="17">
        <f t="shared" si="2"/>
        <v>7034900</v>
      </c>
      <c r="E10" s="17">
        <f t="shared" si="3"/>
        <v>8</v>
      </c>
      <c r="F10" s="18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>0</v>
      </c>
      <c r="G10" s="18">
        <f>COUNTIFS(Sales!$H:$H,"&lt;="&amp;'Cashflow Projection'!F$5,Sales!$H:$H,"&gt;"&amp;'Cashflow Projection'!B$2,Sales!$A:$A,'Cashflow Projection'!$A10,Sales!$B:$B,'Cashflow Projection'!$B10,Sales!$F:$F,'Cashflow Projection'!$C10,Sales!$E:$E,FALSE)*$C10</f>
        <v>0</v>
      </c>
      <c r="H10" s="18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>2638087.5</v>
      </c>
      <c r="I10" s="18">
        <f>COUNTIFS(Sales!$H:$H,"&lt;="&amp;'Cashflow Projection'!H$5,Sales!$H:$H,"&gt;"&amp;'Cashflow Projection'!F$5,Sales!$A:$A,'Cashflow Projection'!$A10,Sales!$B:$B,'Cashflow Projection'!$B10,Sales!$F:$F,'Cashflow Projection'!$C10,Sales!$E:$E,FALSE)*$C10</f>
        <v>3</v>
      </c>
      <c r="J10" s="18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>2638087.5</v>
      </c>
      <c r="K10" s="18">
        <f>COUNTIFS(Sales!$H:$H,"&lt;="&amp;'Cashflow Projection'!J$5,Sales!$H:$H,"&gt;"&amp;'Cashflow Projection'!H$5,Sales!$A:$A,'Cashflow Projection'!$A10,Sales!$B:$B,'Cashflow Projection'!$B10,Sales!$F:$F,'Cashflow Projection'!$C10,Sales!$E:$E,FALSE)*$C10</f>
        <v>3</v>
      </c>
      <c r="L10" s="18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>1758725</v>
      </c>
      <c r="M10" s="18">
        <f>COUNTIFS(Sales!$H:$H,"&lt;="&amp;'Cashflow Projection'!L$5,Sales!$H:$H,"&gt;"&amp;'Cashflow Projection'!J$5,Sales!$A:$A,'Cashflow Projection'!$A10,Sales!$B:$B,'Cashflow Projection'!$B10,Sales!$F:$F,'Cashflow Projection'!$C10,Sales!$E:$E,FALSE)*$C10</f>
        <v>2</v>
      </c>
      <c r="N10" s="18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>0</v>
      </c>
      <c r="O10" s="18">
        <f>COUNTIFS(Sales!$H:$H,"&lt;="&amp;'Cashflow Projection'!N$5,Sales!$H:$H,"&gt;"&amp;'Cashflow Projection'!L$5,Sales!$A:$A,'Cashflow Projection'!$A10,Sales!$B:$B,'Cashflow Projection'!$B10,Sales!$F:$F,'Cashflow Projection'!$C10,Sales!$E:$E,FALSE)*$C10</f>
        <v>0</v>
      </c>
      <c r="P10" s="18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>0</v>
      </c>
      <c r="Q10" s="18">
        <f>COUNTIFS(Sales!$H:$H,"&lt;="&amp;'Cashflow Projection'!P$5,Sales!$H:$H,"&gt;"&amp;'Cashflow Projection'!N$5,Sales!$A:$A,'Cashflow Projection'!$A10,Sales!$B:$B,'Cashflow Projection'!$B10,Sales!$F:$F,'Cashflow Projection'!$C10,Sales!$E:$E,FALSE)*$C10</f>
        <v>0</v>
      </c>
      <c r="R10" s="18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>0</v>
      </c>
      <c r="S10" s="18">
        <f>COUNTIFS(Sales!$H:$H,"&lt;="&amp;'Cashflow Projection'!R$5,Sales!$H:$H,"&gt;"&amp;'Cashflow Projection'!P$5,Sales!$A:$A,'Cashflow Projection'!$A10,Sales!$B:$B,'Cashflow Projection'!$B10,Sales!$F:$F,'Cashflow Projection'!$C10,Sales!$E:$E,FALSE)*$C10</f>
        <v>0</v>
      </c>
      <c r="T10" s="18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>0</v>
      </c>
      <c r="U10" s="18">
        <f>COUNTIFS(Sales!$H:$H,"&lt;="&amp;'Cashflow Projection'!T$5,Sales!$H:$H,"&gt;"&amp;'Cashflow Projection'!R$5,Sales!$A:$A,'Cashflow Projection'!$A10,Sales!$B:$B,'Cashflow Projection'!$B10,Sales!$F:$F,'Cashflow Projection'!$C10,Sales!$E:$E,FALSE)*$C10</f>
        <v>0</v>
      </c>
      <c r="V10" s="18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>0</v>
      </c>
      <c r="W10" s="18">
        <f>COUNTIFS(Sales!$H:$H,"&lt;="&amp;'Cashflow Projection'!V$5,Sales!$H:$H,"&gt;"&amp;'Cashflow Projection'!T$5,Sales!$A:$A,'Cashflow Projection'!$A10,Sales!$B:$B,'Cashflow Projection'!$B10,Sales!$F:$F,'Cashflow Projection'!$C10,Sales!$E:$E,FALSE)*$C10</f>
        <v>0</v>
      </c>
      <c r="X10" s="18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>0</v>
      </c>
      <c r="Y10" s="18">
        <f>COUNTIFS(Sales!$H:$H,"&lt;="&amp;'Cashflow Projection'!X$5,Sales!$H:$H,"&gt;"&amp;'Cashflow Projection'!V$5,Sales!$A:$A,'Cashflow Projection'!$A10,Sales!$B:$B,'Cashflow Projection'!$B10,Sales!$F:$F,'Cashflow Projection'!$C10,Sales!$E:$E,FALSE)*$C10</f>
        <v>0</v>
      </c>
      <c r="Z10" s="18">
        <f>SUMIFS(Sales!$S:$S,Sales!$H:$H,"&lt;="&amp;'Cashflow Projection'!Z$5,Sales!$E:$E,FALSE,Sales!$F:$F,'Cashflow Projection'!$C10,Sales!$A:$A,'Cashflow Projection'!$A10,Sales!$B:$B,'Cashflow Projection'!$B10,Sales!$H:$H,"&gt;"&amp;'Cashflow Projection'!X$5)*$C10</f>
        <v>0</v>
      </c>
      <c r="AA10" s="18">
        <f>COUNTIFS(Sales!$H:$H,"&lt;="&amp;'Cashflow Projection'!Z$5,Sales!$H:$H,"&gt;"&amp;'Cashflow Projection'!X$5,Sales!$A:$A,'Cashflow Projection'!$A10,Sales!$B:$B,'Cashflow Projection'!$B10,Sales!$F:$F,'Cashflow Projection'!$C10,Sales!$E:$E,FALSE)*$C10</f>
        <v>0</v>
      </c>
      <c r="AB10" s="18">
        <f>SUMIFS(Sales!$S:$S,Sales!$H:$H,"&lt;="&amp;'Cashflow Projection'!AB$5,Sales!$E:$E,FALSE,Sales!$F:$F,'Cashflow Projection'!$C10,Sales!$A:$A,'Cashflow Projection'!$A10,Sales!$B:$B,'Cashflow Projection'!$B10,Sales!$H:$H,"&gt;"&amp;'Cashflow Projection'!Z$5)*$C10</f>
        <v>0</v>
      </c>
      <c r="AC10" s="18">
        <f>COUNTIFS(Sales!$H:$H,"&lt;="&amp;'Cashflow Projection'!AB$5,Sales!$H:$H,"&gt;"&amp;'Cashflow Projection'!Z$5,Sales!$A:$A,'Cashflow Projection'!$A10,Sales!$B:$B,'Cashflow Projection'!$B10,Sales!$F:$F,'Cashflow Projection'!$C10,Sales!$E:$E,FALSE)*$C10</f>
        <v>0</v>
      </c>
    </row>
    <row r="11" spans="1:29" ht="19" x14ac:dyDescent="0.25">
      <c r="A11" s="15" t="s">
        <v>385</v>
      </c>
      <c r="B11" s="16" t="s">
        <v>387</v>
      </c>
      <c r="C11" s="16">
        <f t="shared" si="1"/>
        <v>1</v>
      </c>
      <c r="D11" s="17">
        <f t="shared" si="2"/>
        <v>-7334.6005866434425</v>
      </c>
      <c r="E11" s="17">
        <f t="shared" si="3"/>
        <v>8</v>
      </c>
      <c r="F11" s="18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>0</v>
      </c>
      <c r="G11" s="18">
        <f>COUNTIFS(Sales!$H:$H,"&lt;="&amp;'Cashflow Projection'!F$5,Sales!$H:$H,"&gt;"&amp;'Cashflow Projection'!B$2,Sales!$A:$A,'Cashflow Projection'!$A11,Sales!$B:$B,'Cashflow Projection'!$B11,Sales!$F:$F,'Cashflow Projection'!$C11,Sales!$E:$E,FALSE)*$C11</f>
        <v>0</v>
      </c>
      <c r="H11" s="18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>21365.400534794433</v>
      </c>
      <c r="I11" s="18">
        <f>COUNTIFS(Sales!$H:$H,"&lt;="&amp;'Cashflow Projection'!H$5,Sales!$H:$H,"&gt;"&amp;'Cashflow Projection'!F$5,Sales!$A:$A,'Cashflow Projection'!$A11,Sales!$B:$B,'Cashflow Projection'!$B11,Sales!$F:$F,'Cashflow Projection'!$C11,Sales!$E:$E,FALSE)*$C11</f>
        <v>3</v>
      </c>
      <c r="J11" s="18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>-2950.5215976710897</v>
      </c>
      <c r="K11" s="18">
        <f>COUNTIFS(Sales!$H:$H,"&lt;="&amp;'Cashflow Projection'!J$5,Sales!$H:$H,"&gt;"&amp;'Cashflow Projection'!H$5,Sales!$A:$A,'Cashflow Projection'!$A11,Sales!$B:$B,'Cashflow Projection'!$B11,Sales!$F:$F,'Cashflow Projection'!$C11,Sales!$E:$E,FALSE)*$C11</f>
        <v>1</v>
      </c>
      <c r="L11" s="18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>35173.835805753712</v>
      </c>
      <c r="M11" s="18">
        <f>COUNTIFS(Sales!$H:$H,"&lt;="&amp;'Cashflow Projection'!L$5,Sales!$H:$H,"&gt;"&amp;'Cashflow Projection'!J$5,Sales!$A:$A,'Cashflow Projection'!$A11,Sales!$B:$B,'Cashflow Projection'!$B11,Sales!$F:$F,'Cashflow Projection'!$C11,Sales!$E:$E,FALSE)*$C11</f>
        <v>2</v>
      </c>
      <c r="N11" s="18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>-60923.315329520497</v>
      </c>
      <c r="O11" s="18">
        <f>COUNTIFS(Sales!$H:$H,"&lt;="&amp;'Cashflow Projection'!N$5,Sales!$H:$H,"&gt;"&amp;'Cashflow Projection'!L$5,Sales!$A:$A,'Cashflow Projection'!$A11,Sales!$B:$B,'Cashflow Projection'!$B11,Sales!$F:$F,'Cashflow Projection'!$C11,Sales!$E:$E,FALSE)*$C11</f>
        <v>2</v>
      </c>
      <c r="P11" s="18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>0</v>
      </c>
      <c r="Q11" s="18">
        <f>COUNTIFS(Sales!$H:$H,"&lt;="&amp;'Cashflow Projection'!P$5,Sales!$H:$H,"&gt;"&amp;'Cashflow Projection'!N$5,Sales!$A:$A,'Cashflow Projection'!$A11,Sales!$B:$B,'Cashflow Projection'!$B11,Sales!$F:$F,'Cashflow Projection'!$C11,Sales!$E:$E,FALSE)*$C11</f>
        <v>0</v>
      </c>
      <c r="R11" s="18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>0</v>
      </c>
      <c r="S11" s="18">
        <f>COUNTIFS(Sales!$H:$H,"&lt;="&amp;'Cashflow Projection'!R$5,Sales!$H:$H,"&gt;"&amp;'Cashflow Projection'!P$5,Sales!$A:$A,'Cashflow Projection'!$A11,Sales!$B:$B,'Cashflow Projection'!$B11,Sales!$F:$F,'Cashflow Projection'!$C11,Sales!$E:$E,FALSE)*$C11</f>
        <v>0</v>
      </c>
      <c r="T11" s="18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>0</v>
      </c>
      <c r="U11" s="18">
        <f>COUNTIFS(Sales!$H:$H,"&lt;="&amp;'Cashflow Projection'!T$5,Sales!$H:$H,"&gt;"&amp;'Cashflow Projection'!R$5,Sales!$A:$A,'Cashflow Projection'!$A11,Sales!$B:$B,'Cashflow Projection'!$B11,Sales!$F:$F,'Cashflow Projection'!$C11,Sales!$E:$E,FALSE)*$C11</f>
        <v>0</v>
      </c>
      <c r="V11" s="18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>0</v>
      </c>
      <c r="W11" s="18">
        <f>COUNTIFS(Sales!$H:$H,"&lt;="&amp;'Cashflow Projection'!V$5,Sales!$H:$H,"&gt;"&amp;'Cashflow Projection'!T$5,Sales!$A:$A,'Cashflow Projection'!$A11,Sales!$B:$B,'Cashflow Projection'!$B11,Sales!$F:$F,'Cashflow Projection'!$C11,Sales!$E:$E,FALSE)*$C11</f>
        <v>0</v>
      </c>
      <c r="X11" s="18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>0</v>
      </c>
      <c r="Y11" s="18">
        <f>COUNTIFS(Sales!$H:$H,"&lt;="&amp;'Cashflow Projection'!X$5,Sales!$H:$H,"&gt;"&amp;'Cashflow Projection'!V$5,Sales!$A:$A,'Cashflow Projection'!$A11,Sales!$B:$B,'Cashflow Projection'!$B11,Sales!$F:$F,'Cashflow Projection'!$C11,Sales!$E:$E,FALSE)*$C11</f>
        <v>0</v>
      </c>
      <c r="Z11" s="18">
        <f>SUMIFS(Sales!$S:$S,Sales!$H:$H,"&lt;="&amp;'Cashflow Projection'!Z$5,Sales!$E:$E,FALSE,Sales!$F:$F,'Cashflow Projection'!$C11,Sales!$A:$A,'Cashflow Projection'!$A11,Sales!$B:$B,'Cashflow Projection'!$B11,Sales!$H:$H,"&gt;"&amp;'Cashflow Projection'!X$5)*$C11</f>
        <v>0</v>
      </c>
      <c r="AA11" s="18">
        <f>COUNTIFS(Sales!$H:$H,"&lt;="&amp;'Cashflow Projection'!Z$5,Sales!$H:$H,"&gt;"&amp;'Cashflow Projection'!X$5,Sales!$A:$A,'Cashflow Projection'!$A11,Sales!$B:$B,'Cashflow Projection'!$B11,Sales!$F:$F,'Cashflow Projection'!$C11,Sales!$E:$E,FALSE)*$C11</f>
        <v>0</v>
      </c>
      <c r="AB11" s="18">
        <f>SUMIFS(Sales!$S:$S,Sales!$H:$H,"&lt;="&amp;'Cashflow Projection'!AB$5,Sales!$E:$E,FALSE,Sales!$F:$F,'Cashflow Projection'!$C11,Sales!$A:$A,'Cashflow Projection'!$A11,Sales!$B:$B,'Cashflow Projection'!$B11,Sales!$H:$H,"&gt;"&amp;'Cashflow Projection'!Z$5)*$C11</f>
        <v>0</v>
      </c>
      <c r="AC11" s="18">
        <f>COUNTIFS(Sales!$H:$H,"&lt;="&amp;'Cashflow Projection'!AB$5,Sales!$H:$H,"&gt;"&amp;'Cashflow Projection'!Z$5,Sales!$A:$A,'Cashflow Projection'!$A11,Sales!$B:$B,'Cashflow Projection'!$B11,Sales!$F:$F,'Cashflow Projection'!$C11,Sales!$E:$E,FALSE)*$C11</f>
        <v>0</v>
      </c>
    </row>
    <row r="12" spans="1:29" ht="19" x14ac:dyDescent="0.25">
      <c r="A12" s="15" t="s">
        <v>385</v>
      </c>
      <c r="B12" s="16" t="s">
        <v>496</v>
      </c>
      <c r="C12" s="16">
        <f t="shared" si="1"/>
        <v>1</v>
      </c>
      <c r="D12" s="17">
        <f t="shared" si="2"/>
        <v>3515912.4547215067</v>
      </c>
      <c r="E12" s="17">
        <f t="shared" si="3"/>
        <v>7</v>
      </c>
      <c r="F12" s="18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>3039280.1</v>
      </c>
      <c r="G12" s="18">
        <f>COUNTIFS(Sales!$H:$H,"&lt;="&amp;'Cashflow Projection'!F$5,Sales!$H:$H,"&gt;"&amp;'Cashflow Projection'!B$2,Sales!$A:$A,'Cashflow Projection'!$A12,Sales!$B:$B,'Cashflow Projection'!$B12,Sales!$F:$F,'Cashflow Projection'!$C12,Sales!$E:$E,FALSE)*$C12</f>
        <v>2</v>
      </c>
      <c r="H12" s="18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>139724.08820876712</v>
      </c>
      <c r="I12" s="18">
        <f>COUNTIFS(Sales!$H:$H,"&lt;="&amp;'Cashflow Projection'!H$5,Sales!$H:$H,"&gt;"&amp;'Cashflow Projection'!F$5,Sales!$A:$A,'Cashflow Projection'!$A12,Sales!$B:$B,'Cashflow Projection'!$B12,Sales!$F:$F,'Cashflow Projection'!$C12,Sales!$E:$E,FALSE)*$C12</f>
        <v>2</v>
      </c>
      <c r="J12" s="18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>336908.2665127397</v>
      </c>
      <c r="K12" s="18">
        <f>COUNTIFS(Sales!$H:$H,"&lt;="&amp;'Cashflow Projection'!J$5,Sales!$H:$H,"&gt;"&amp;'Cashflow Projection'!H$5,Sales!$A:$A,'Cashflow Projection'!$A12,Sales!$B:$B,'Cashflow Projection'!$B12,Sales!$F:$F,'Cashflow Projection'!$C12,Sales!$E:$E,FALSE)*$C12</f>
        <v>3</v>
      </c>
      <c r="L12" s="18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>0</v>
      </c>
      <c r="M12" s="18">
        <f>COUNTIFS(Sales!$H:$H,"&lt;="&amp;'Cashflow Projection'!L$5,Sales!$H:$H,"&gt;"&amp;'Cashflow Projection'!J$5,Sales!$A:$A,'Cashflow Projection'!$A12,Sales!$B:$B,'Cashflow Projection'!$B12,Sales!$F:$F,'Cashflow Projection'!$C12,Sales!$E:$E,FALSE)*$C12</f>
        <v>0</v>
      </c>
      <c r="N12" s="18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>0</v>
      </c>
      <c r="O12" s="18">
        <f>COUNTIFS(Sales!$H:$H,"&lt;="&amp;'Cashflow Projection'!N$5,Sales!$H:$H,"&gt;"&amp;'Cashflow Projection'!L$5,Sales!$A:$A,'Cashflow Projection'!$A12,Sales!$B:$B,'Cashflow Projection'!$B12,Sales!$F:$F,'Cashflow Projection'!$C12,Sales!$E:$E,FALSE)*$C12</f>
        <v>0</v>
      </c>
      <c r="P12" s="18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>0</v>
      </c>
      <c r="Q12" s="18">
        <f>COUNTIFS(Sales!$H:$H,"&lt;="&amp;'Cashflow Projection'!P$5,Sales!$H:$H,"&gt;"&amp;'Cashflow Projection'!N$5,Sales!$A:$A,'Cashflow Projection'!$A12,Sales!$B:$B,'Cashflow Projection'!$B12,Sales!$F:$F,'Cashflow Projection'!$C12,Sales!$E:$E,FALSE)*$C12</f>
        <v>0</v>
      </c>
      <c r="R12" s="18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>0</v>
      </c>
      <c r="S12" s="18">
        <f>COUNTIFS(Sales!$H:$H,"&lt;="&amp;'Cashflow Projection'!R$5,Sales!$H:$H,"&gt;"&amp;'Cashflow Projection'!P$5,Sales!$A:$A,'Cashflow Projection'!$A12,Sales!$B:$B,'Cashflow Projection'!$B12,Sales!$F:$F,'Cashflow Projection'!$C12,Sales!$E:$E,FALSE)*$C12</f>
        <v>0</v>
      </c>
      <c r="T12" s="18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>0</v>
      </c>
      <c r="U12" s="18">
        <f>COUNTIFS(Sales!$H:$H,"&lt;="&amp;'Cashflow Projection'!T$5,Sales!$H:$H,"&gt;"&amp;'Cashflow Projection'!R$5,Sales!$A:$A,'Cashflow Projection'!$A12,Sales!$B:$B,'Cashflow Projection'!$B12,Sales!$F:$F,'Cashflow Projection'!$C12,Sales!$E:$E,FALSE)*$C12</f>
        <v>0</v>
      </c>
      <c r="V12" s="18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>0</v>
      </c>
      <c r="W12" s="18">
        <f>COUNTIFS(Sales!$H:$H,"&lt;="&amp;'Cashflow Projection'!V$5,Sales!$H:$H,"&gt;"&amp;'Cashflow Projection'!T$5,Sales!$A:$A,'Cashflow Projection'!$A12,Sales!$B:$B,'Cashflow Projection'!$B12,Sales!$F:$F,'Cashflow Projection'!$C12,Sales!$E:$E,FALSE)*$C12</f>
        <v>0</v>
      </c>
      <c r="X12" s="18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>0</v>
      </c>
      <c r="Y12" s="18">
        <f>COUNTIFS(Sales!$H:$H,"&lt;="&amp;'Cashflow Projection'!X$5,Sales!$H:$H,"&gt;"&amp;'Cashflow Projection'!V$5,Sales!$A:$A,'Cashflow Projection'!$A12,Sales!$B:$B,'Cashflow Projection'!$B12,Sales!$F:$F,'Cashflow Projection'!$C12,Sales!$E:$E,FALSE)*$C12</f>
        <v>0</v>
      </c>
      <c r="Z12" s="18">
        <f>SUMIFS(Sales!$S:$S,Sales!$H:$H,"&lt;="&amp;'Cashflow Projection'!Z$5,Sales!$E:$E,FALSE,Sales!$F:$F,'Cashflow Projection'!$C12,Sales!$A:$A,'Cashflow Projection'!$A12,Sales!$B:$B,'Cashflow Projection'!$B12,Sales!$H:$H,"&gt;"&amp;'Cashflow Projection'!X$5)*$C12</f>
        <v>0</v>
      </c>
      <c r="AA12" s="18">
        <f>COUNTIFS(Sales!$H:$H,"&lt;="&amp;'Cashflow Projection'!Z$5,Sales!$H:$H,"&gt;"&amp;'Cashflow Projection'!X$5,Sales!$A:$A,'Cashflow Projection'!$A12,Sales!$B:$B,'Cashflow Projection'!$B12,Sales!$F:$F,'Cashflow Projection'!$C12,Sales!$E:$E,FALSE)*$C12</f>
        <v>0</v>
      </c>
      <c r="AB12" s="18">
        <f>SUMIFS(Sales!$S:$S,Sales!$H:$H,"&lt;="&amp;'Cashflow Projection'!AB$5,Sales!$E:$E,FALSE,Sales!$F:$F,'Cashflow Projection'!$C12,Sales!$A:$A,'Cashflow Projection'!$A12,Sales!$B:$B,'Cashflow Projection'!$B12,Sales!$H:$H,"&gt;"&amp;'Cashflow Projection'!Z$5)*$C12</f>
        <v>0</v>
      </c>
      <c r="AC12" s="18">
        <f>COUNTIFS(Sales!$H:$H,"&lt;="&amp;'Cashflow Projection'!AB$5,Sales!$H:$H,"&gt;"&amp;'Cashflow Projection'!Z$5,Sales!$A:$A,'Cashflow Projection'!$A12,Sales!$B:$B,'Cashflow Projection'!$B12,Sales!$F:$F,'Cashflow Projection'!$C12,Sales!$E:$E,FALSE)*$C12</f>
        <v>0</v>
      </c>
    </row>
    <row r="13" spans="1:29" ht="19" x14ac:dyDescent="0.25">
      <c r="A13" s="15" t="s">
        <v>385</v>
      </c>
      <c r="B13" s="16" t="s">
        <v>563</v>
      </c>
      <c r="C13" s="16">
        <f t="shared" si="1"/>
        <v>0</v>
      </c>
      <c r="D13" s="17">
        <f t="shared" si="2"/>
        <v>0</v>
      </c>
      <c r="E13" s="17">
        <f t="shared" si="3"/>
        <v>0</v>
      </c>
      <c r="F13" s="18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>0</v>
      </c>
      <c r="G13" s="18">
        <f>COUNTIFS(Sales!$H:$H,"&lt;="&amp;'Cashflow Projection'!F$5,Sales!$H:$H,"&gt;"&amp;'Cashflow Projection'!B$2,Sales!$A:$A,'Cashflow Projection'!$A13,Sales!$B:$B,'Cashflow Projection'!$B13,Sales!$F:$F,'Cashflow Projection'!$C13,Sales!$E:$E,FALSE)*$C13</f>
        <v>0</v>
      </c>
      <c r="H13" s="18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>0</v>
      </c>
      <c r="I13" s="18">
        <f>COUNTIFS(Sales!$H:$H,"&lt;="&amp;'Cashflow Projection'!H$5,Sales!$H:$H,"&gt;"&amp;'Cashflow Projection'!F$5,Sales!$A:$A,'Cashflow Projection'!$A13,Sales!$B:$B,'Cashflow Projection'!$B13,Sales!$F:$F,'Cashflow Projection'!$C13,Sales!$E:$E,FALSE)*$C13</f>
        <v>0</v>
      </c>
      <c r="J13" s="18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>0</v>
      </c>
      <c r="K13" s="18">
        <f>COUNTIFS(Sales!$H:$H,"&lt;="&amp;'Cashflow Projection'!J$5,Sales!$H:$H,"&gt;"&amp;'Cashflow Projection'!H$5,Sales!$A:$A,'Cashflow Projection'!$A13,Sales!$B:$B,'Cashflow Projection'!$B13,Sales!$F:$F,'Cashflow Projection'!$C13,Sales!$E:$E,FALSE)*$C13</f>
        <v>0</v>
      </c>
      <c r="L13" s="18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>0</v>
      </c>
      <c r="M13" s="18">
        <f>COUNTIFS(Sales!$H:$H,"&lt;="&amp;'Cashflow Projection'!L$5,Sales!$H:$H,"&gt;"&amp;'Cashflow Projection'!J$5,Sales!$A:$A,'Cashflow Projection'!$A13,Sales!$B:$B,'Cashflow Projection'!$B13,Sales!$F:$F,'Cashflow Projection'!$C13,Sales!$E:$E,FALSE)*$C13</f>
        <v>0</v>
      </c>
      <c r="N13" s="18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>0</v>
      </c>
      <c r="O13" s="18">
        <f>COUNTIFS(Sales!$H:$H,"&lt;="&amp;'Cashflow Projection'!N$5,Sales!$H:$H,"&gt;"&amp;'Cashflow Projection'!L$5,Sales!$A:$A,'Cashflow Projection'!$A13,Sales!$B:$B,'Cashflow Projection'!$B13,Sales!$F:$F,'Cashflow Projection'!$C13,Sales!$E:$E,FALSE)*$C13</f>
        <v>0</v>
      </c>
      <c r="P13" s="18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>0</v>
      </c>
      <c r="Q13" s="18">
        <f>COUNTIFS(Sales!$H:$H,"&lt;="&amp;'Cashflow Projection'!P$5,Sales!$H:$H,"&gt;"&amp;'Cashflow Projection'!N$5,Sales!$A:$A,'Cashflow Projection'!$A13,Sales!$B:$B,'Cashflow Projection'!$B13,Sales!$F:$F,'Cashflow Projection'!$C13,Sales!$E:$E,FALSE)*$C13</f>
        <v>0</v>
      </c>
      <c r="R13" s="18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>0</v>
      </c>
      <c r="S13" s="18">
        <f>COUNTIFS(Sales!$H:$H,"&lt;="&amp;'Cashflow Projection'!R$5,Sales!$H:$H,"&gt;"&amp;'Cashflow Projection'!P$5,Sales!$A:$A,'Cashflow Projection'!$A13,Sales!$B:$B,'Cashflow Projection'!$B13,Sales!$F:$F,'Cashflow Projection'!$C13,Sales!$E:$E,FALSE)*$C13</f>
        <v>0</v>
      </c>
      <c r="T13" s="18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>0</v>
      </c>
      <c r="U13" s="18">
        <f>COUNTIFS(Sales!$H:$H,"&lt;="&amp;'Cashflow Projection'!T$5,Sales!$H:$H,"&gt;"&amp;'Cashflow Projection'!R$5,Sales!$A:$A,'Cashflow Projection'!$A13,Sales!$B:$B,'Cashflow Projection'!$B13,Sales!$F:$F,'Cashflow Projection'!$C13,Sales!$E:$E,FALSE)*$C13</f>
        <v>0</v>
      </c>
      <c r="V13" s="18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>0</v>
      </c>
      <c r="W13" s="18">
        <f>COUNTIFS(Sales!$H:$H,"&lt;="&amp;'Cashflow Projection'!V$5,Sales!$H:$H,"&gt;"&amp;'Cashflow Projection'!T$5,Sales!$A:$A,'Cashflow Projection'!$A13,Sales!$B:$B,'Cashflow Projection'!$B13,Sales!$F:$F,'Cashflow Projection'!$C13,Sales!$E:$E,FALSE)*$C13</f>
        <v>0</v>
      </c>
      <c r="X13" s="18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>0</v>
      </c>
      <c r="Y13" s="18">
        <f>COUNTIFS(Sales!$H:$H,"&lt;="&amp;'Cashflow Projection'!X$5,Sales!$H:$H,"&gt;"&amp;'Cashflow Projection'!V$5,Sales!$A:$A,'Cashflow Projection'!$A13,Sales!$B:$B,'Cashflow Projection'!$B13,Sales!$F:$F,'Cashflow Projection'!$C13,Sales!$E:$E,FALSE)*$C13</f>
        <v>0</v>
      </c>
      <c r="Z13" s="18">
        <f>SUMIFS(Sales!$S:$S,Sales!$H:$H,"&lt;="&amp;'Cashflow Projection'!Z$5,Sales!$E:$E,FALSE,Sales!$F:$F,'Cashflow Projection'!$C13,Sales!$A:$A,'Cashflow Projection'!$A13,Sales!$B:$B,'Cashflow Projection'!$B13,Sales!$H:$H,"&gt;"&amp;'Cashflow Projection'!X$5)*$C13</f>
        <v>0</v>
      </c>
      <c r="AA13" s="18">
        <f>COUNTIFS(Sales!$H:$H,"&lt;="&amp;'Cashflow Projection'!Z$5,Sales!$H:$H,"&gt;"&amp;'Cashflow Projection'!X$5,Sales!$A:$A,'Cashflow Projection'!$A13,Sales!$B:$B,'Cashflow Projection'!$B13,Sales!$F:$F,'Cashflow Projection'!$C13,Sales!$E:$E,FALSE)*$C13</f>
        <v>0</v>
      </c>
      <c r="AB13" s="18">
        <f>SUMIFS(Sales!$S:$S,Sales!$H:$H,"&lt;="&amp;'Cashflow Projection'!AB$5,Sales!$E:$E,FALSE,Sales!$F:$F,'Cashflow Projection'!$C13,Sales!$A:$A,'Cashflow Projection'!$A13,Sales!$B:$B,'Cashflow Projection'!$B13,Sales!$H:$H,"&gt;"&amp;'Cashflow Projection'!Z$5)*$C13</f>
        <v>0</v>
      </c>
      <c r="AC13" s="18">
        <f>COUNTIFS(Sales!$H:$H,"&lt;="&amp;'Cashflow Projection'!AB$5,Sales!$H:$H,"&gt;"&amp;'Cashflow Projection'!Z$5,Sales!$A:$A,'Cashflow Projection'!$A13,Sales!$B:$B,'Cashflow Projection'!$B13,Sales!$F:$F,'Cashflow Projection'!$C13,Sales!$E:$E,FALSE)*$C13</f>
        <v>0</v>
      </c>
    </row>
    <row r="14" spans="1:29" ht="19" x14ac:dyDescent="0.25">
      <c r="A14" s="15" t="s">
        <v>385</v>
      </c>
      <c r="B14" s="16" t="s">
        <v>587</v>
      </c>
      <c r="C14" s="16">
        <f t="shared" si="1"/>
        <v>0</v>
      </c>
      <c r="D14" s="17">
        <f t="shared" si="2"/>
        <v>0</v>
      </c>
      <c r="E14" s="17">
        <f t="shared" si="3"/>
        <v>0</v>
      </c>
      <c r="F14" s="18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>0</v>
      </c>
      <c r="G14" s="18">
        <f>COUNTIFS(Sales!$H:$H,"&lt;="&amp;'Cashflow Projection'!F$5,Sales!$H:$H,"&gt;"&amp;'Cashflow Projection'!B$2,Sales!$A:$A,'Cashflow Projection'!$A14,Sales!$B:$B,'Cashflow Projection'!$B14,Sales!$F:$F,'Cashflow Projection'!$C14,Sales!$E:$E,FALSE)*$C14</f>
        <v>0</v>
      </c>
      <c r="H14" s="18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>0</v>
      </c>
      <c r="I14" s="18">
        <f>COUNTIFS(Sales!$H:$H,"&lt;="&amp;'Cashflow Projection'!H$5,Sales!$H:$H,"&gt;"&amp;'Cashflow Projection'!F$5,Sales!$A:$A,'Cashflow Projection'!$A14,Sales!$B:$B,'Cashflow Projection'!$B14,Sales!$F:$F,'Cashflow Projection'!$C14,Sales!$E:$E,FALSE)*$C14</f>
        <v>0</v>
      </c>
      <c r="J14" s="18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>0</v>
      </c>
      <c r="K14" s="18">
        <f>COUNTIFS(Sales!$H:$H,"&lt;="&amp;'Cashflow Projection'!J$5,Sales!$H:$H,"&gt;"&amp;'Cashflow Projection'!H$5,Sales!$A:$A,'Cashflow Projection'!$A14,Sales!$B:$B,'Cashflow Projection'!$B14,Sales!$F:$F,'Cashflow Projection'!$C14,Sales!$E:$E,FALSE)*$C14</f>
        <v>0</v>
      </c>
      <c r="L14" s="18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>0</v>
      </c>
      <c r="M14" s="18">
        <f>COUNTIFS(Sales!$H:$H,"&lt;="&amp;'Cashflow Projection'!L$5,Sales!$H:$H,"&gt;"&amp;'Cashflow Projection'!J$5,Sales!$A:$A,'Cashflow Projection'!$A14,Sales!$B:$B,'Cashflow Projection'!$B14,Sales!$F:$F,'Cashflow Projection'!$C14,Sales!$E:$E,FALSE)*$C14</f>
        <v>0</v>
      </c>
      <c r="N14" s="18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>0</v>
      </c>
      <c r="O14" s="18">
        <f>COUNTIFS(Sales!$H:$H,"&lt;="&amp;'Cashflow Projection'!N$5,Sales!$H:$H,"&gt;"&amp;'Cashflow Projection'!L$5,Sales!$A:$A,'Cashflow Projection'!$A14,Sales!$B:$B,'Cashflow Projection'!$B14,Sales!$F:$F,'Cashflow Projection'!$C14,Sales!$E:$E,FALSE)*$C14</f>
        <v>0</v>
      </c>
      <c r="P14" s="18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>0</v>
      </c>
      <c r="Q14" s="18">
        <f>COUNTIFS(Sales!$H:$H,"&lt;="&amp;'Cashflow Projection'!P$5,Sales!$H:$H,"&gt;"&amp;'Cashflow Projection'!N$5,Sales!$A:$A,'Cashflow Projection'!$A14,Sales!$B:$B,'Cashflow Projection'!$B14,Sales!$F:$F,'Cashflow Projection'!$C14,Sales!$E:$E,FALSE)*$C14</f>
        <v>0</v>
      </c>
      <c r="R14" s="18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>0</v>
      </c>
      <c r="S14" s="18">
        <f>COUNTIFS(Sales!$H:$H,"&lt;="&amp;'Cashflow Projection'!R$5,Sales!$H:$H,"&gt;"&amp;'Cashflow Projection'!P$5,Sales!$A:$A,'Cashflow Projection'!$A14,Sales!$B:$B,'Cashflow Projection'!$B14,Sales!$F:$F,'Cashflow Projection'!$C14,Sales!$E:$E,FALSE)*$C14</f>
        <v>0</v>
      </c>
      <c r="T14" s="18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>0</v>
      </c>
      <c r="U14" s="18">
        <f>COUNTIFS(Sales!$H:$H,"&lt;="&amp;'Cashflow Projection'!T$5,Sales!$H:$H,"&gt;"&amp;'Cashflow Projection'!R$5,Sales!$A:$A,'Cashflow Projection'!$A14,Sales!$B:$B,'Cashflow Projection'!$B14,Sales!$F:$F,'Cashflow Projection'!$C14,Sales!$E:$E,FALSE)*$C14</f>
        <v>0</v>
      </c>
      <c r="V14" s="18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>0</v>
      </c>
      <c r="W14" s="18">
        <f>COUNTIFS(Sales!$H:$H,"&lt;="&amp;'Cashflow Projection'!V$5,Sales!$H:$H,"&gt;"&amp;'Cashflow Projection'!T$5,Sales!$A:$A,'Cashflow Projection'!$A14,Sales!$B:$B,'Cashflow Projection'!$B14,Sales!$F:$F,'Cashflow Projection'!$C14,Sales!$E:$E,FALSE)*$C14</f>
        <v>0</v>
      </c>
      <c r="X14" s="18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>0</v>
      </c>
      <c r="Y14" s="18">
        <f>COUNTIFS(Sales!$H:$H,"&lt;="&amp;'Cashflow Projection'!X$5,Sales!$H:$H,"&gt;"&amp;'Cashflow Projection'!V$5,Sales!$A:$A,'Cashflow Projection'!$A14,Sales!$B:$B,'Cashflow Projection'!$B14,Sales!$F:$F,'Cashflow Projection'!$C14,Sales!$E:$E,FALSE)*$C14</f>
        <v>0</v>
      </c>
      <c r="Z14" s="18">
        <f>SUMIFS(Sales!$S:$S,Sales!$H:$H,"&lt;="&amp;'Cashflow Projection'!Z$5,Sales!$E:$E,FALSE,Sales!$F:$F,'Cashflow Projection'!$C14,Sales!$A:$A,'Cashflow Projection'!$A14,Sales!$B:$B,'Cashflow Projection'!$B14,Sales!$H:$H,"&gt;"&amp;'Cashflow Projection'!X$5)*$C14</f>
        <v>0</v>
      </c>
      <c r="AA14" s="18">
        <f>COUNTIFS(Sales!$H:$H,"&lt;="&amp;'Cashflow Projection'!Z$5,Sales!$H:$H,"&gt;"&amp;'Cashflow Projection'!X$5,Sales!$A:$A,'Cashflow Projection'!$A14,Sales!$B:$B,'Cashflow Projection'!$B14,Sales!$F:$F,'Cashflow Projection'!$C14,Sales!$E:$E,FALSE)*$C14</f>
        <v>0</v>
      </c>
      <c r="AB14" s="18">
        <f>SUMIFS(Sales!$S:$S,Sales!$H:$H,"&lt;="&amp;'Cashflow Projection'!AB$5,Sales!$E:$E,FALSE,Sales!$F:$F,'Cashflow Projection'!$C14,Sales!$A:$A,'Cashflow Projection'!$A14,Sales!$B:$B,'Cashflow Projection'!$B14,Sales!$H:$H,"&gt;"&amp;'Cashflow Projection'!Z$5)*$C14</f>
        <v>0</v>
      </c>
      <c r="AC14" s="18">
        <f>COUNTIFS(Sales!$H:$H,"&lt;="&amp;'Cashflow Projection'!AB$5,Sales!$H:$H,"&gt;"&amp;'Cashflow Projection'!Z$5,Sales!$A:$A,'Cashflow Projection'!$A14,Sales!$B:$B,'Cashflow Projection'!$B14,Sales!$F:$F,'Cashflow Projection'!$C14,Sales!$E:$E,FALSE)*$C14</f>
        <v>0</v>
      </c>
    </row>
    <row r="15" spans="1:29" ht="19" x14ac:dyDescent="0.25">
      <c r="A15" s="15" t="s">
        <v>385</v>
      </c>
      <c r="B15" s="16" t="s">
        <v>604</v>
      </c>
      <c r="C15" s="16">
        <f t="shared" si="1"/>
        <v>0</v>
      </c>
      <c r="D15" s="17">
        <f t="shared" si="2"/>
        <v>0</v>
      </c>
      <c r="E15" s="17">
        <f t="shared" si="3"/>
        <v>0</v>
      </c>
      <c r="F15" s="18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>0</v>
      </c>
      <c r="G15" s="18">
        <f>COUNTIFS(Sales!$H:$H,"&lt;="&amp;'Cashflow Projection'!F$5,Sales!$H:$H,"&gt;"&amp;'Cashflow Projection'!B$2,Sales!$A:$A,'Cashflow Projection'!$A15,Sales!$B:$B,'Cashflow Projection'!$B15,Sales!$F:$F,'Cashflow Projection'!$C15,Sales!$E:$E,FALSE)*$C15</f>
        <v>0</v>
      </c>
      <c r="H15" s="18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>0</v>
      </c>
      <c r="I15" s="18">
        <f>COUNTIFS(Sales!$H:$H,"&lt;="&amp;'Cashflow Projection'!H$5,Sales!$H:$H,"&gt;"&amp;'Cashflow Projection'!F$5,Sales!$A:$A,'Cashflow Projection'!$A15,Sales!$B:$B,'Cashflow Projection'!$B15,Sales!$F:$F,'Cashflow Projection'!$C15,Sales!$E:$E,FALSE)*$C15</f>
        <v>0</v>
      </c>
      <c r="J15" s="18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>0</v>
      </c>
      <c r="K15" s="18">
        <f>COUNTIFS(Sales!$H:$H,"&lt;="&amp;'Cashflow Projection'!J$5,Sales!$H:$H,"&gt;"&amp;'Cashflow Projection'!H$5,Sales!$A:$A,'Cashflow Projection'!$A15,Sales!$B:$B,'Cashflow Projection'!$B15,Sales!$F:$F,'Cashflow Projection'!$C15,Sales!$E:$E,FALSE)*$C15</f>
        <v>0</v>
      </c>
      <c r="L15" s="18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>0</v>
      </c>
      <c r="M15" s="18">
        <f>COUNTIFS(Sales!$H:$H,"&lt;="&amp;'Cashflow Projection'!L$5,Sales!$H:$H,"&gt;"&amp;'Cashflow Projection'!J$5,Sales!$A:$A,'Cashflow Projection'!$A15,Sales!$B:$B,'Cashflow Projection'!$B15,Sales!$F:$F,'Cashflow Projection'!$C15,Sales!$E:$E,FALSE)*$C15</f>
        <v>0</v>
      </c>
      <c r="N15" s="18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>0</v>
      </c>
      <c r="O15" s="18">
        <f>COUNTIFS(Sales!$H:$H,"&lt;="&amp;'Cashflow Projection'!N$5,Sales!$H:$H,"&gt;"&amp;'Cashflow Projection'!L$5,Sales!$A:$A,'Cashflow Projection'!$A15,Sales!$B:$B,'Cashflow Projection'!$B15,Sales!$F:$F,'Cashflow Projection'!$C15,Sales!$E:$E,FALSE)*$C15</f>
        <v>0</v>
      </c>
      <c r="P15" s="18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>0</v>
      </c>
      <c r="Q15" s="18">
        <f>COUNTIFS(Sales!$H:$H,"&lt;="&amp;'Cashflow Projection'!P$5,Sales!$H:$H,"&gt;"&amp;'Cashflow Projection'!N$5,Sales!$A:$A,'Cashflow Projection'!$A15,Sales!$B:$B,'Cashflow Projection'!$B15,Sales!$F:$F,'Cashflow Projection'!$C15,Sales!$E:$E,FALSE)*$C15</f>
        <v>0</v>
      </c>
      <c r="R15" s="18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>0</v>
      </c>
      <c r="S15" s="18">
        <f>COUNTIFS(Sales!$H:$H,"&lt;="&amp;'Cashflow Projection'!R$5,Sales!$H:$H,"&gt;"&amp;'Cashflow Projection'!P$5,Sales!$A:$A,'Cashflow Projection'!$A15,Sales!$B:$B,'Cashflow Projection'!$B15,Sales!$F:$F,'Cashflow Projection'!$C15,Sales!$E:$E,FALSE)*$C15</f>
        <v>0</v>
      </c>
      <c r="T15" s="18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>0</v>
      </c>
      <c r="U15" s="18">
        <f>COUNTIFS(Sales!$H:$H,"&lt;="&amp;'Cashflow Projection'!T$5,Sales!$H:$H,"&gt;"&amp;'Cashflow Projection'!R$5,Sales!$A:$A,'Cashflow Projection'!$A15,Sales!$B:$B,'Cashflow Projection'!$B15,Sales!$F:$F,'Cashflow Projection'!$C15,Sales!$E:$E,FALSE)*$C15</f>
        <v>0</v>
      </c>
      <c r="V15" s="18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>0</v>
      </c>
      <c r="W15" s="18">
        <f>COUNTIFS(Sales!$H:$H,"&lt;="&amp;'Cashflow Projection'!V$5,Sales!$H:$H,"&gt;"&amp;'Cashflow Projection'!T$5,Sales!$A:$A,'Cashflow Projection'!$A15,Sales!$B:$B,'Cashflow Projection'!$B15,Sales!$F:$F,'Cashflow Projection'!$C15,Sales!$E:$E,FALSE)*$C15</f>
        <v>0</v>
      </c>
      <c r="X15" s="18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>0</v>
      </c>
      <c r="Y15" s="18">
        <f>COUNTIFS(Sales!$H:$H,"&lt;="&amp;'Cashflow Projection'!X$5,Sales!$H:$H,"&gt;"&amp;'Cashflow Projection'!V$5,Sales!$A:$A,'Cashflow Projection'!$A15,Sales!$B:$B,'Cashflow Projection'!$B15,Sales!$F:$F,'Cashflow Projection'!$C15,Sales!$E:$E,FALSE)*$C15</f>
        <v>0</v>
      </c>
      <c r="Z15" s="18">
        <f>SUMIFS(Sales!$S:$S,Sales!$H:$H,"&lt;="&amp;'Cashflow Projection'!Z$5,Sales!$E:$E,FALSE,Sales!$F:$F,'Cashflow Projection'!$C15,Sales!$A:$A,'Cashflow Projection'!$A15,Sales!$B:$B,'Cashflow Projection'!$B15,Sales!$H:$H,"&gt;"&amp;'Cashflow Projection'!X$5)*$C15</f>
        <v>0</v>
      </c>
      <c r="AA15" s="18">
        <f>COUNTIFS(Sales!$H:$H,"&lt;="&amp;'Cashflow Projection'!Z$5,Sales!$H:$H,"&gt;"&amp;'Cashflow Projection'!X$5,Sales!$A:$A,'Cashflow Projection'!$A15,Sales!$B:$B,'Cashflow Projection'!$B15,Sales!$F:$F,'Cashflow Projection'!$C15,Sales!$E:$E,FALSE)*$C15</f>
        <v>0</v>
      </c>
      <c r="AB15" s="18">
        <f>SUMIFS(Sales!$S:$S,Sales!$H:$H,"&lt;="&amp;'Cashflow Projection'!AB$5,Sales!$E:$E,FALSE,Sales!$F:$F,'Cashflow Projection'!$C15,Sales!$A:$A,'Cashflow Projection'!$A15,Sales!$B:$B,'Cashflow Projection'!$B15,Sales!$H:$H,"&gt;"&amp;'Cashflow Projection'!Z$5)*$C15</f>
        <v>0</v>
      </c>
      <c r="AC15" s="18">
        <f>COUNTIFS(Sales!$H:$H,"&lt;="&amp;'Cashflow Projection'!AB$5,Sales!$H:$H,"&gt;"&amp;'Cashflow Projection'!Z$5,Sales!$A:$A,'Cashflow Projection'!$A15,Sales!$B:$B,'Cashflow Projection'!$B15,Sales!$F:$F,'Cashflow Projection'!$C15,Sales!$E:$E,FALSE)*$C15</f>
        <v>0</v>
      </c>
    </row>
    <row r="16" spans="1:29" ht="19" x14ac:dyDescent="0.25">
      <c r="A16" s="15" t="s">
        <v>385</v>
      </c>
      <c r="B16" s="16" t="s">
        <v>651</v>
      </c>
      <c r="C16" s="16">
        <f t="shared" si="1"/>
        <v>1</v>
      </c>
      <c r="D16" s="17">
        <f t="shared" si="2"/>
        <v>2565512.675616438</v>
      </c>
      <c r="E16" s="17">
        <f t="shared" si="3"/>
        <v>8</v>
      </c>
      <c r="F16" s="18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>0</v>
      </c>
      <c r="G16" s="18">
        <f>COUNTIFS(Sales!$H:$H,"&lt;="&amp;'Cashflow Projection'!F$5,Sales!$H:$H,"&gt;"&amp;'Cashflow Projection'!B$2,Sales!$A:$A,'Cashflow Projection'!$A16,Sales!$B:$B,'Cashflow Projection'!$B16,Sales!$F:$F,'Cashflow Projection'!$C16,Sales!$E:$E,FALSE)*$C16</f>
        <v>0</v>
      </c>
      <c r="H16" s="18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>0</v>
      </c>
      <c r="I16" s="18">
        <f>COUNTIFS(Sales!$H:$H,"&lt;="&amp;'Cashflow Projection'!H$5,Sales!$H:$H,"&gt;"&amp;'Cashflow Projection'!F$5,Sales!$A:$A,'Cashflow Projection'!$A16,Sales!$B:$B,'Cashflow Projection'!$B16,Sales!$F:$F,'Cashflow Projection'!$C16,Sales!$E:$E,FALSE)*$C16</f>
        <v>0</v>
      </c>
      <c r="J16" s="18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>0</v>
      </c>
      <c r="K16" s="18">
        <f>COUNTIFS(Sales!$H:$H,"&lt;="&amp;'Cashflow Projection'!J$5,Sales!$H:$H,"&gt;"&amp;'Cashflow Projection'!H$5,Sales!$A:$A,'Cashflow Projection'!$A16,Sales!$B:$B,'Cashflow Projection'!$B16,Sales!$F:$F,'Cashflow Projection'!$C16,Sales!$E:$E,FALSE)*$C16</f>
        <v>0</v>
      </c>
      <c r="L16" s="18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>0</v>
      </c>
      <c r="M16" s="18">
        <f>COUNTIFS(Sales!$H:$H,"&lt;="&amp;'Cashflow Projection'!L$5,Sales!$H:$H,"&gt;"&amp;'Cashflow Projection'!J$5,Sales!$A:$A,'Cashflow Projection'!$A16,Sales!$B:$B,'Cashflow Projection'!$B16,Sales!$F:$F,'Cashflow Projection'!$C16,Sales!$E:$E,FALSE)*$C16</f>
        <v>0</v>
      </c>
      <c r="N16" s="18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>2565512.675616438</v>
      </c>
      <c r="O16" s="18">
        <f>COUNTIFS(Sales!$H:$H,"&lt;="&amp;'Cashflow Projection'!N$5,Sales!$H:$H,"&gt;"&amp;'Cashflow Projection'!L$5,Sales!$A:$A,'Cashflow Projection'!$A16,Sales!$B:$B,'Cashflow Projection'!$B16,Sales!$F:$F,'Cashflow Projection'!$C16,Sales!$E:$E,FALSE)*$C16</f>
        <v>8</v>
      </c>
      <c r="P16" s="18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>0</v>
      </c>
      <c r="Q16" s="18">
        <f>COUNTIFS(Sales!$H:$H,"&lt;="&amp;'Cashflow Projection'!P$5,Sales!$H:$H,"&gt;"&amp;'Cashflow Projection'!N$5,Sales!$A:$A,'Cashflow Projection'!$A16,Sales!$B:$B,'Cashflow Projection'!$B16,Sales!$F:$F,'Cashflow Projection'!$C16,Sales!$E:$E,FALSE)*$C16</f>
        <v>0</v>
      </c>
      <c r="R16" s="18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>0</v>
      </c>
      <c r="S16" s="18">
        <f>COUNTIFS(Sales!$H:$H,"&lt;="&amp;'Cashflow Projection'!R$5,Sales!$H:$H,"&gt;"&amp;'Cashflow Projection'!P$5,Sales!$A:$A,'Cashflow Projection'!$A16,Sales!$B:$B,'Cashflow Projection'!$B16,Sales!$F:$F,'Cashflow Projection'!$C16,Sales!$E:$E,FALSE)*$C16</f>
        <v>0</v>
      </c>
      <c r="T16" s="18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>0</v>
      </c>
      <c r="U16" s="18">
        <f>COUNTIFS(Sales!$H:$H,"&lt;="&amp;'Cashflow Projection'!T$5,Sales!$H:$H,"&gt;"&amp;'Cashflow Projection'!R$5,Sales!$A:$A,'Cashflow Projection'!$A16,Sales!$B:$B,'Cashflow Projection'!$B16,Sales!$F:$F,'Cashflow Projection'!$C16,Sales!$E:$E,FALSE)*$C16</f>
        <v>0</v>
      </c>
      <c r="V16" s="18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>0</v>
      </c>
      <c r="W16" s="18">
        <f>COUNTIFS(Sales!$H:$H,"&lt;="&amp;'Cashflow Projection'!V$5,Sales!$H:$H,"&gt;"&amp;'Cashflow Projection'!T$5,Sales!$A:$A,'Cashflow Projection'!$A16,Sales!$B:$B,'Cashflow Projection'!$B16,Sales!$F:$F,'Cashflow Projection'!$C16,Sales!$E:$E,FALSE)*$C16</f>
        <v>0</v>
      </c>
      <c r="X16" s="18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>0</v>
      </c>
      <c r="Y16" s="18">
        <f>COUNTIFS(Sales!$H:$H,"&lt;="&amp;'Cashflow Projection'!X$5,Sales!$H:$H,"&gt;"&amp;'Cashflow Projection'!V$5,Sales!$A:$A,'Cashflow Projection'!$A16,Sales!$B:$B,'Cashflow Projection'!$B16,Sales!$F:$F,'Cashflow Projection'!$C16,Sales!$E:$E,FALSE)*$C16</f>
        <v>0</v>
      </c>
      <c r="Z16" s="18">
        <f>SUMIFS(Sales!$S:$S,Sales!$H:$H,"&lt;="&amp;'Cashflow Projection'!Z$5,Sales!$E:$E,FALSE,Sales!$F:$F,'Cashflow Projection'!$C16,Sales!$A:$A,'Cashflow Projection'!$A16,Sales!$B:$B,'Cashflow Projection'!$B16,Sales!$H:$H,"&gt;"&amp;'Cashflow Projection'!X$5)*$C16</f>
        <v>0</v>
      </c>
      <c r="AA16" s="18">
        <f>COUNTIFS(Sales!$H:$H,"&lt;="&amp;'Cashflow Projection'!Z$5,Sales!$H:$H,"&gt;"&amp;'Cashflow Projection'!X$5,Sales!$A:$A,'Cashflow Projection'!$A16,Sales!$B:$B,'Cashflow Projection'!$B16,Sales!$F:$F,'Cashflow Projection'!$C16,Sales!$E:$E,FALSE)*$C16</f>
        <v>0</v>
      </c>
      <c r="AB16" s="18">
        <f>SUMIFS(Sales!$S:$S,Sales!$H:$H,"&lt;="&amp;'Cashflow Projection'!AB$5,Sales!$E:$E,FALSE,Sales!$F:$F,'Cashflow Projection'!$C16,Sales!$A:$A,'Cashflow Projection'!$A16,Sales!$B:$B,'Cashflow Projection'!$B16,Sales!$H:$H,"&gt;"&amp;'Cashflow Projection'!Z$5)*$C16</f>
        <v>0</v>
      </c>
      <c r="AC16" s="18">
        <f>COUNTIFS(Sales!$H:$H,"&lt;="&amp;'Cashflow Projection'!AB$5,Sales!$H:$H,"&gt;"&amp;'Cashflow Projection'!Z$5,Sales!$A:$A,'Cashflow Projection'!$A16,Sales!$B:$B,'Cashflow Projection'!$B16,Sales!$F:$F,'Cashflow Projection'!$C16,Sales!$E:$E,FALSE)*$C16</f>
        <v>0</v>
      </c>
    </row>
    <row r="17" spans="1:29" ht="19" x14ac:dyDescent="0.25">
      <c r="A17" s="15" t="s">
        <v>385</v>
      </c>
      <c r="B17" s="16" t="s">
        <v>660</v>
      </c>
      <c r="C17" s="16">
        <f t="shared" si="1"/>
        <v>0</v>
      </c>
      <c r="D17" s="17">
        <f t="shared" si="2"/>
        <v>0</v>
      </c>
      <c r="E17" s="17">
        <f t="shared" si="3"/>
        <v>0</v>
      </c>
      <c r="F17" s="18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>0</v>
      </c>
      <c r="G17" s="18">
        <f>COUNTIFS(Sales!$H:$H,"&lt;="&amp;'Cashflow Projection'!F$5,Sales!$H:$H,"&gt;"&amp;'Cashflow Projection'!B$2,Sales!$A:$A,'Cashflow Projection'!$A17,Sales!$B:$B,'Cashflow Projection'!$B17,Sales!$F:$F,'Cashflow Projection'!$C17,Sales!$E:$E,FALSE)*$C17</f>
        <v>0</v>
      </c>
      <c r="H17" s="18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>0</v>
      </c>
      <c r="I17" s="18">
        <f>COUNTIFS(Sales!$H:$H,"&lt;="&amp;'Cashflow Projection'!H$5,Sales!$H:$H,"&gt;"&amp;'Cashflow Projection'!F$5,Sales!$A:$A,'Cashflow Projection'!$A17,Sales!$B:$B,'Cashflow Projection'!$B17,Sales!$F:$F,'Cashflow Projection'!$C17,Sales!$E:$E,FALSE)*$C17</f>
        <v>0</v>
      </c>
      <c r="J17" s="18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>0</v>
      </c>
      <c r="K17" s="18">
        <f>COUNTIFS(Sales!$H:$H,"&lt;="&amp;'Cashflow Projection'!J$5,Sales!$H:$H,"&gt;"&amp;'Cashflow Projection'!H$5,Sales!$A:$A,'Cashflow Projection'!$A17,Sales!$B:$B,'Cashflow Projection'!$B17,Sales!$F:$F,'Cashflow Projection'!$C17,Sales!$E:$E,FALSE)*$C17</f>
        <v>0</v>
      </c>
      <c r="L17" s="18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>0</v>
      </c>
      <c r="M17" s="18">
        <f>COUNTIFS(Sales!$H:$H,"&lt;="&amp;'Cashflow Projection'!L$5,Sales!$H:$H,"&gt;"&amp;'Cashflow Projection'!J$5,Sales!$A:$A,'Cashflow Projection'!$A17,Sales!$B:$B,'Cashflow Projection'!$B17,Sales!$F:$F,'Cashflow Projection'!$C17,Sales!$E:$E,FALSE)*$C17</f>
        <v>0</v>
      </c>
      <c r="N17" s="18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>0</v>
      </c>
      <c r="O17" s="18">
        <f>COUNTIFS(Sales!$H:$H,"&lt;="&amp;'Cashflow Projection'!N$5,Sales!$H:$H,"&gt;"&amp;'Cashflow Projection'!L$5,Sales!$A:$A,'Cashflow Projection'!$A17,Sales!$B:$B,'Cashflow Projection'!$B17,Sales!$F:$F,'Cashflow Projection'!$C17,Sales!$E:$E,FALSE)*$C17</f>
        <v>0</v>
      </c>
      <c r="P17" s="18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>0</v>
      </c>
      <c r="Q17" s="18">
        <f>COUNTIFS(Sales!$H:$H,"&lt;="&amp;'Cashflow Projection'!P$5,Sales!$H:$H,"&gt;"&amp;'Cashflow Projection'!N$5,Sales!$A:$A,'Cashflow Projection'!$A17,Sales!$B:$B,'Cashflow Projection'!$B17,Sales!$F:$F,'Cashflow Projection'!$C17,Sales!$E:$E,FALSE)*$C17</f>
        <v>0</v>
      </c>
      <c r="R17" s="18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>0</v>
      </c>
      <c r="S17" s="18">
        <f>COUNTIFS(Sales!$H:$H,"&lt;="&amp;'Cashflow Projection'!R$5,Sales!$H:$H,"&gt;"&amp;'Cashflow Projection'!P$5,Sales!$A:$A,'Cashflow Projection'!$A17,Sales!$B:$B,'Cashflow Projection'!$B17,Sales!$F:$F,'Cashflow Projection'!$C17,Sales!$E:$E,FALSE)*$C17</f>
        <v>0</v>
      </c>
      <c r="T17" s="18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>0</v>
      </c>
      <c r="U17" s="18">
        <f>COUNTIFS(Sales!$H:$H,"&lt;="&amp;'Cashflow Projection'!T$5,Sales!$H:$H,"&gt;"&amp;'Cashflow Projection'!R$5,Sales!$A:$A,'Cashflow Projection'!$A17,Sales!$B:$B,'Cashflow Projection'!$B17,Sales!$F:$F,'Cashflow Projection'!$C17,Sales!$E:$E,FALSE)*$C17</f>
        <v>0</v>
      </c>
      <c r="V17" s="18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>0</v>
      </c>
      <c r="W17" s="18">
        <f>COUNTIFS(Sales!$H:$H,"&lt;="&amp;'Cashflow Projection'!V$5,Sales!$H:$H,"&gt;"&amp;'Cashflow Projection'!T$5,Sales!$A:$A,'Cashflow Projection'!$A17,Sales!$B:$B,'Cashflow Projection'!$B17,Sales!$F:$F,'Cashflow Projection'!$C17,Sales!$E:$E,FALSE)*$C17</f>
        <v>0</v>
      </c>
      <c r="X17" s="18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>0</v>
      </c>
      <c r="Y17" s="18">
        <f>COUNTIFS(Sales!$H:$H,"&lt;="&amp;'Cashflow Projection'!X$5,Sales!$H:$H,"&gt;"&amp;'Cashflow Projection'!V$5,Sales!$A:$A,'Cashflow Projection'!$A17,Sales!$B:$B,'Cashflow Projection'!$B17,Sales!$F:$F,'Cashflow Projection'!$C17,Sales!$E:$E,FALSE)*$C17</f>
        <v>0</v>
      </c>
      <c r="Z17" s="18">
        <f>SUMIFS(Sales!$S:$S,Sales!$H:$H,"&lt;="&amp;'Cashflow Projection'!Z$5,Sales!$E:$E,FALSE,Sales!$F:$F,'Cashflow Projection'!$C17,Sales!$A:$A,'Cashflow Projection'!$A17,Sales!$B:$B,'Cashflow Projection'!$B17,Sales!$H:$H,"&gt;"&amp;'Cashflow Projection'!X$5)*$C17</f>
        <v>0</v>
      </c>
      <c r="AA17" s="18">
        <f>COUNTIFS(Sales!$H:$H,"&lt;="&amp;'Cashflow Projection'!Z$5,Sales!$H:$H,"&gt;"&amp;'Cashflow Projection'!X$5,Sales!$A:$A,'Cashflow Projection'!$A17,Sales!$B:$B,'Cashflow Projection'!$B17,Sales!$F:$F,'Cashflow Projection'!$C17,Sales!$E:$E,FALSE)*$C17</f>
        <v>0</v>
      </c>
      <c r="AB17" s="18">
        <f>SUMIFS(Sales!$S:$S,Sales!$H:$H,"&lt;="&amp;'Cashflow Projection'!AB$5,Sales!$E:$E,FALSE,Sales!$F:$F,'Cashflow Projection'!$C17,Sales!$A:$A,'Cashflow Projection'!$A17,Sales!$B:$B,'Cashflow Projection'!$B17,Sales!$H:$H,"&gt;"&amp;'Cashflow Projection'!Z$5)*$C17</f>
        <v>0</v>
      </c>
      <c r="AC17" s="18">
        <f>COUNTIFS(Sales!$H:$H,"&lt;="&amp;'Cashflow Projection'!AB$5,Sales!$H:$H,"&gt;"&amp;'Cashflow Projection'!Z$5,Sales!$A:$A,'Cashflow Projection'!$A17,Sales!$B:$B,'Cashflow Projection'!$B17,Sales!$F:$F,'Cashflow Projection'!$C17,Sales!$E:$E,FALSE)*$C17</f>
        <v>0</v>
      </c>
    </row>
    <row r="18" spans="1:29" ht="19" x14ac:dyDescent="0.25">
      <c r="A18" s="15" t="s">
        <v>385</v>
      </c>
      <c r="B18" s="16" t="s">
        <v>687</v>
      </c>
      <c r="C18" s="16">
        <f t="shared" si="1"/>
        <v>1</v>
      </c>
      <c r="D18" s="17">
        <f t="shared" si="2"/>
        <v>2057434.491936713</v>
      </c>
      <c r="E18" s="17">
        <f t="shared" si="3"/>
        <v>12</v>
      </c>
      <c r="F18" s="18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>0</v>
      </c>
      <c r="G18" s="18">
        <f>COUNTIFS(Sales!$H:$H,"&lt;="&amp;'Cashflow Projection'!F$5,Sales!$H:$H,"&gt;"&amp;'Cashflow Projection'!B$2,Sales!$A:$A,'Cashflow Projection'!$A18,Sales!$B:$B,'Cashflow Projection'!$B18,Sales!$F:$F,'Cashflow Projection'!$C18,Sales!$E:$E,FALSE)*$C18</f>
        <v>0</v>
      </c>
      <c r="H18" s="18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>0</v>
      </c>
      <c r="I18" s="18">
        <f>COUNTIFS(Sales!$H:$H,"&lt;="&amp;'Cashflow Projection'!H$5,Sales!$H:$H,"&gt;"&amp;'Cashflow Projection'!F$5,Sales!$A:$A,'Cashflow Projection'!$A18,Sales!$B:$B,'Cashflow Projection'!$B18,Sales!$F:$F,'Cashflow Projection'!$C18,Sales!$E:$E,FALSE)*$C18</f>
        <v>0</v>
      </c>
      <c r="J18" s="18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>0</v>
      </c>
      <c r="K18" s="18">
        <f>COUNTIFS(Sales!$H:$H,"&lt;="&amp;'Cashflow Projection'!J$5,Sales!$H:$H,"&gt;"&amp;'Cashflow Projection'!H$5,Sales!$A:$A,'Cashflow Projection'!$A18,Sales!$B:$B,'Cashflow Projection'!$B18,Sales!$F:$F,'Cashflow Projection'!$C18,Sales!$E:$E,FALSE)*$C18</f>
        <v>0</v>
      </c>
      <c r="L18" s="18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>0</v>
      </c>
      <c r="M18" s="18">
        <f>COUNTIFS(Sales!$H:$H,"&lt;="&amp;'Cashflow Projection'!L$5,Sales!$H:$H,"&gt;"&amp;'Cashflow Projection'!J$5,Sales!$A:$A,'Cashflow Projection'!$A18,Sales!$B:$B,'Cashflow Projection'!$B18,Sales!$F:$F,'Cashflow Projection'!$C18,Sales!$E:$E,FALSE)*$C18</f>
        <v>0</v>
      </c>
      <c r="N18" s="18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>0</v>
      </c>
      <c r="O18" s="18">
        <f>COUNTIFS(Sales!$H:$H,"&lt;="&amp;'Cashflow Projection'!N$5,Sales!$H:$H,"&gt;"&amp;'Cashflow Projection'!L$5,Sales!$A:$A,'Cashflow Projection'!$A18,Sales!$B:$B,'Cashflow Projection'!$B18,Sales!$F:$F,'Cashflow Projection'!$C18,Sales!$E:$E,FALSE)*$C18</f>
        <v>0</v>
      </c>
      <c r="P18" s="18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>0</v>
      </c>
      <c r="Q18" s="18">
        <f>COUNTIFS(Sales!$H:$H,"&lt;="&amp;'Cashflow Projection'!P$5,Sales!$H:$H,"&gt;"&amp;'Cashflow Projection'!N$5,Sales!$A:$A,'Cashflow Projection'!$A18,Sales!$B:$B,'Cashflow Projection'!$B18,Sales!$F:$F,'Cashflow Projection'!$C18,Sales!$E:$E,FALSE)*$C18</f>
        <v>0</v>
      </c>
      <c r="R18" s="18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>2057434.491936713</v>
      </c>
      <c r="S18" s="18">
        <f>COUNTIFS(Sales!$H:$H,"&lt;="&amp;'Cashflow Projection'!R$5,Sales!$H:$H,"&gt;"&amp;'Cashflow Projection'!P$5,Sales!$A:$A,'Cashflow Projection'!$A18,Sales!$B:$B,'Cashflow Projection'!$B18,Sales!$F:$F,'Cashflow Projection'!$C18,Sales!$E:$E,FALSE)*$C18</f>
        <v>12</v>
      </c>
      <c r="T18" s="18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>0</v>
      </c>
      <c r="U18" s="18">
        <f>COUNTIFS(Sales!$H:$H,"&lt;="&amp;'Cashflow Projection'!T$5,Sales!$H:$H,"&gt;"&amp;'Cashflow Projection'!R$5,Sales!$A:$A,'Cashflow Projection'!$A18,Sales!$B:$B,'Cashflow Projection'!$B18,Sales!$F:$F,'Cashflow Projection'!$C18,Sales!$E:$E,FALSE)*$C18</f>
        <v>0</v>
      </c>
      <c r="V18" s="18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>0</v>
      </c>
      <c r="W18" s="18">
        <f>COUNTIFS(Sales!$H:$H,"&lt;="&amp;'Cashflow Projection'!V$5,Sales!$H:$H,"&gt;"&amp;'Cashflow Projection'!T$5,Sales!$A:$A,'Cashflow Projection'!$A18,Sales!$B:$B,'Cashflow Projection'!$B18,Sales!$F:$F,'Cashflow Projection'!$C18,Sales!$E:$E,FALSE)*$C18</f>
        <v>0</v>
      </c>
      <c r="X18" s="18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>0</v>
      </c>
      <c r="Y18" s="18">
        <f>COUNTIFS(Sales!$H:$H,"&lt;="&amp;'Cashflow Projection'!X$5,Sales!$H:$H,"&gt;"&amp;'Cashflow Projection'!V$5,Sales!$A:$A,'Cashflow Projection'!$A18,Sales!$B:$B,'Cashflow Projection'!$B18,Sales!$F:$F,'Cashflow Projection'!$C18,Sales!$E:$E,FALSE)*$C18</f>
        <v>0</v>
      </c>
      <c r="Z18" s="18">
        <f>SUMIFS(Sales!$S:$S,Sales!$H:$H,"&lt;="&amp;'Cashflow Projection'!Z$5,Sales!$E:$E,FALSE,Sales!$F:$F,'Cashflow Projection'!$C18,Sales!$A:$A,'Cashflow Projection'!$A18,Sales!$B:$B,'Cashflow Projection'!$B18,Sales!$H:$H,"&gt;"&amp;'Cashflow Projection'!X$5)*$C18</f>
        <v>0</v>
      </c>
      <c r="AA18" s="18">
        <f>COUNTIFS(Sales!$H:$H,"&lt;="&amp;'Cashflow Projection'!Z$5,Sales!$H:$H,"&gt;"&amp;'Cashflow Projection'!X$5,Sales!$A:$A,'Cashflow Projection'!$A18,Sales!$B:$B,'Cashflow Projection'!$B18,Sales!$F:$F,'Cashflow Projection'!$C18,Sales!$E:$E,FALSE)*$C18</f>
        <v>0</v>
      </c>
      <c r="AB18" s="18">
        <f>SUMIFS(Sales!$S:$S,Sales!$H:$H,"&lt;="&amp;'Cashflow Projection'!AB$5,Sales!$E:$E,FALSE,Sales!$F:$F,'Cashflow Projection'!$C18,Sales!$A:$A,'Cashflow Projection'!$A18,Sales!$B:$B,'Cashflow Projection'!$B18,Sales!$H:$H,"&gt;"&amp;'Cashflow Projection'!Z$5)*$C18</f>
        <v>0</v>
      </c>
      <c r="AC18" s="18">
        <f>COUNTIFS(Sales!$H:$H,"&lt;="&amp;'Cashflow Projection'!AB$5,Sales!$H:$H,"&gt;"&amp;'Cashflow Projection'!Z$5,Sales!$A:$A,'Cashflow Projection'!$A18,Sales!$B:$B,'Cashflow Projection'!$B18,Sales!$F:$F,'Cashflow Projection'!$C18,Sales!$E:$E,FALSE)*$C18</f>
        <v>0</v>
      </c>
    </row>
    <row r="19" spans="1:29" ht="19" x14ac:dyDescent="0.25">
      <c r="A19" s="15" t="s">
        <v>385</v>
      </c>
      <c r="B19" s="16" t="s">
        <v>726</v>
      </c>
      <c r="C19" s="16">
        <f t="shared" si="1"/>
        <v>0</v>
      </c>
      <c r="D19" s="17">
        <f t="shared" si="2"/>
        <v>0</v>
      </c>
      <c r="E19" s="17">
        <f t="shared" si="3"/>
        <v>0</v>
      </c>
      <c r="F19" s="18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>0</v>
      </c>
      <c r="G19" s="18">
        <f>COUNTIFS(Sales!$H:$H,"&lt;="&amp;'Cashflow Projection'!F$5,Sales!$H:$H,"&gt;"&amp;'Cashflow Projection'!B$2,Sales!$A:$A,'Cashflow Projection'!$A19,Sales!$B:$B,'Cashflow Projection'!$B19,Sales!$F:$F,'Cashflow Projection'!$C19,Sales!$E:$E,FALSE)*$C19</f>
        <v>0</v>
      </c>
      <c r="H19" s="18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>0</v>
      </c>
      <c r="I19" s="18">
        <f>COUNTIFS(Sales!$H:$H,"&lt;="&amp;'Cashflow Projection'!H$5,Sales!$H:$H,"&gt;"&amp;'Cashflow Projection'!F$5,Sales!$A:$A,'Cashflow Projection'!$A19,Sales!$B:$B,'Cashflow Projection'!$B19,Sales!$F:$F,'Cashflow Projection'!$C19,Sales!$E:$E,FALSE)*$C19</f>
        <v>0</v>
      </c>
      <c r="J19" s="18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>0</v>
      </c>
      <c r="K19" s="18">
        <f>COUNTIFS(Sales!$H:$H,"&lt;="&amp;'Cashflow Projection'!J$5,Sales!$H:$H,"&gt;"&amp;'Cashflow Projection'!H$5,Sales!$A:$A,'Cashflow Projection'!$A19,Sales!$B:$B,'Cashflow Projection'!$B19,Sales!$F:$F,'Cashflow Projection'!$C19,Sales!$E:$E,FALSE)*$C19</f>
        <v>0</v>
      </c>
      <c r="L19" s="18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>0</v>
      </c>
      <c r="M19" s="18">
        <f>COUNTIFS(Sales!$H:$H,"&lt;="&amp;'Cashflow Projection'!L$5,Sales!$H:$H,"&gt;"&amp;'Cashflow Projection'!J$5,Sales!$A:$A,'Cashflow Projection'!$A19,Sales!$B:$B,'Cashflow Projection'!$B19,Sales!$F:$F,'Cashflow Projection'!$C19,Sales!$E:$E,FALSE)*$C19</f>
        <v>0</v>
      </c>
      <c r="N19" s="18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>0</v>
      </c>
      <c r="O19" s="18">
        <f>COUNTIFS(Sales!$H:$H,"&lt;="&amp;'Cashflow Projection'!N$5,Sales!$H:$H,"&gt;"&amp;'Cashflow Projection'!L$5,Sales!$A:$A,'Cashflow Projection'!$A19,Sales!$B:$B,'Cashflow Projection'!$B19,Sales!$F:$F,'Cashflow Projection'!$C19,Sales!$E:$E,FALSE)*$C19</f>
        <v>0</v>
      </c>
      <c r="P19" s="18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>0</v>
      </c>
      <c r="Q19" s="18">
        <f>COUNTIFS(Sales!$H:$H,"&lt;="&amp;'Cashflow Projection'!P$5,Sales!$H:$H,"&gt;"&amp;'Cashflow Projection'!N$5,Sales!$A:$A,'Cashflow Projection'!$A19,Sales!$B:$B,'Cashflow Projection'!$B19,Sales!$F:$F,'Cashflow Projection'!$C19,Sales!$E:$E,FALSE)*$C19</f>
        <v>0</v>
      </c>
      <c r="R19" s="18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>0</v>
      </c>
      <c r="S19" s="18">
        <f>COUNTIFS(Sales!$H:$H,"&lt;="&amp;'Cashflow Projection'!R$5,Sales!$H:$H,"&gt;"&amp;'Cashflow Projection'!P$5,Sales!$A:$A,'Cashflow Projection'!$A19,Sales!$B:$B,'Cashflow Projection'!$B19,Sales!$F:$F,'Cashflow Projection'!$C19,Sales!$E:$E,FALSE)*$C19</f>
        <v>0</v>
      </c>
      <c r="T19" s="18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>0</v>
      </c>
      <c r="U19" s="18">
        <f>COUNTIFS(Sales!$H:$H,"&lt;="&amp;'Cashflow Projection'!T$5,Sales!$H:$H,"&gt;"&amp;'Cashflow Projection'!R$5,Sales!$A:$A,'Cashflow Projection'!$A19,Sales!$B:$B,'Cashflow Projection'!$B19,Sales!$F:$F,'Cashflow Projection'!$C19,Sales!$E:$E,FALSE)*$C19</f>
        <v>0</v>
      </c>
      <c r="V19" s="18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>0</v>
      </c>
      <c r="W19" s="18">
        <f>COUNTIFS(Sales!$H:$H,"&lt;="&amp;'Cashflow Projection'!V$5,Sales!$H:$H,"&gt;"&amp;'Cashflow Projection'!T$5,Sales!$A:$A,'Cashflow Projection'!$A19,Sales!$B:$B,'Cashflow Projection'!$B19,Sales!$F:$F,'Cashflow Projection'!$C19,Sales!$E:$E,FALSE)*$C19</f>
        <v>0</v>
      </c>
      <c r="X19" s="18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>0</v>
      </c>
      <c r="Y19" s="18">
        <f>COUNTIFS(Sales!$H:$H,"&lt;="&amp;'Cashflow Projection'!X$5,Sales!$H:$H,"&gt;"&amp;'Cashflow Projection'!V$5,Sales!$A:$A,'Cashflow Projection'!$A19,Sales!$B:$B,'Cashflow Projection'!$B19,Sales!$F:$F,'Cashflow Projection'!$C19,Sales!$E:$E,FALSE)*$C19</f>
        <v>0</v>
      </c>
      <c r="Z19" s="18">
        <f>SUMIFS(Sales!$S:$S,Sales!$H:$H,"&lt;="&amp;'Cashflow Projection'!Z$5,Sales!$E:$E,FALSE,Sales!$F:$F,'Cashflow Projection'!$C19,Sales!$A:$A,'Cashflow Projection'!$A19,Sales!$B:$B,'Cashflow Projection'!$B19,Sales!$H:$H,"&gt;"&amp;'Cashflow Projection'!X$5)*$C19</f>
        <v>0</v>
      </c>
      <c r="AA19" s="18">
        <f>COUNTIFS(Sales!$H:$H,"&lt;="&amp;'Cashflow Projection'!Z$5,Sales!$H:$H,"&gt;"&amp;'Cashflow Projection'!X$5,Sales!$A:$A,'Cashflow Projection'!$A19,Sales!$B:$B,'Cashflow Projection'!$B19,Sales!$F:$F,'Cashflow Projection'!$C19,Sales!$E:$E,FALSE)*$C19</f>
        <v>0</v>
      </c>
      <c r="AB19" s="18">
        <f>SUMIFS(Sales!$S:$S,Sales!$H:$H,"&lt;="&amp;'Cashflow Projection'!AB$5,Sales!$E:$E,FALSE,Sales!$F:$F,'Cashflow Projection'!$C19,Sales!$A:$A,'Cashflow Projection'!$A19,Sales!$B:$B,'Cashflow Projection'!$B19,Sales!$H:$H,"&gt;"&amp;'Cashflow Projection'!Z$5)*$C19</f>
        <v>0</v>
      </c>
      <c r="AC19" s="18">
        <f>COUNTIFS(Sales!$H:$H,"&lt;="&amp;'Cashflow Projection'!AB$5,Sales!$H:$H,"&gt;"&amp;'Cashflow Projection'!Z$5,Sales!$A:$A,'Cashflow Projection'!$A19,Sales!$B:$B,'Cashflow Projection'!$B19,Sales!$F:$F,'Cashflow Projection'!$C19,Sales!$E:$E,FALSE)*$C19</f>
        <v>0</v>
      </c>
    </row>
    <row r="20" spans="1:29" ht="19" x14ac:dyDescent="0.25">
      <c r="A20" s="15" t="s">
        <v>385</v>
      </c>
      <c r="B20" s="16" t="s">
        <v>766</v>
      </c>
      <c r="C20" s="16">
        <f t="shared" si="1"/>
        <v>0</v>
      </c>
      <c r="D20" s="17">
        <f t="shared" si="2"/>
        <v>0</v>
      </c>
      <c r="E20" s="17">
        <f t="shared" si="3"/>
        <v>0</v>
      </c>
      <c r="F20" s="18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>0</v>
      </c>
      <c r="G20" s="18">
        <f>COUNTIFS(Sales!$H:$H,"&lt;="&amp;'Cashflow Projection'!F$5,Sales!$H:$H,"&gt;"&amp;'Cashflow Projection'!B$2,Sales!$A:$A,'Cashflow Projection'!$A20,Sales!$B:$B,'Cashflow Projection'!$B20,Sales!$F:$F,'Cashflow Projection'!$C20,Sales!$E:$E,FALSE)*$C20</f>
        <v>0</v>
      </c>
      <c r="H20" s="18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>0</v>
      </c>
      <c r="I20" s="18">
        <f>COUNTIFS(Sales!$H:$H,"&lt;="&amp;'Cashflow Projection'!H$5,Sales!$H:$H,"&gt;"&amp;'Cashflow Projection'!F$5,Sales!$A:$A,'Cashflow Projection'!$A20,Sales!$B:$B,'Cashflow Projection'!$B20,Sales!$F:$F,'Cashflow Projection'!$C20,Sales!$E:$E,FALSE)*$C20</f>
        <v>0</v>
      </c>
      <c r="J20" s="18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>0</v>
      </c>
      <c r="K20" s="18">
        <f>COUNTIFS(Sales!$H:$H,"&lt;="&amp;'Cashflow Projection'!J$5,Sales!$H:$H,"&gt;"&amp;'Cashflow Projection'!H$5,Sales!$A:$A,'Cashflow Projection'!$A20,Sales!$B:$B,'Cashflow Projection'!$B20,Sales!$F:$F,'Cashflow Projection'!$C20,Sales!$E:$E,FALSE)*$C20</f>
        <v>0</v>
      </c>
      <c r="L20" s="18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>0</v>
      </c>
      <c r="M20" s="18">
        <f>COUNTIFS(Sales!$H:$H,"&lt;="&amp;'Cashflow Projection'!L$5,Sales!$H:$H,"&gt;"&amp;'Cashflow Projection'!J$5,Sales!$A:$A,'Cashflow Projection'!$A20,Sales!$B:$B,'Cashflow Projection'!$B20,Sales!$F:$F,'Cashflow Projection'!$C20,Sales!$E:$E,FALSE)*$C20</f>
        <v>0</v>
      </c>
      <c r="N20" s="18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>0</v>
      </c>
      <c r="O20" s="18">
        <f>COUNTIFS(Sales!$H:$H,"&lt;="&amp;'Cashflow Projection'!N$5,Sales!$H:$H,"&gt;"&amp;'Cashflow Projection'!L$5,Sales!$A:$A,'Cashflow Projection'!$A20,Sales!$B:$B,'Cashflow Projection'!$B20,Sales!$F:$F,'Cashflow Projection'!$C20,Sales!$E:$E,FALSE)*$C20</f>
        <v>0</v>
      </c>
      <c r="P20" s="18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>0</v>
      </c>
      <c r="Q20" s="18">
        <f>COUNTIFS(Sales!$H:$H,"&lt;="&amp;'Cashflow Projection'!P$5,Sales!$H:$H,"&gt;"&amp;'Cashflow Projection'!N$5,Sales!$A:$A,'Cashflow Projection'!$A20,Sales!$B:$B,'Cashflow Projection'!$B20,Sales!$F:$F,'Cashflow Projection'!$C20,Sales!$E:$E,FALSE)*$C20</f>
        <v>0</v>
      </c>
      <c r="R20" s="18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>0</v>
      </c>
      <c r="S20" s="18">
        <f>COUNTIFS(Sales!$H:$H,"&lt;="&amp;'Cashflow Projection'!R$5,Sales!$H:$H,"&gt;"&amp;'Cashflow Projection'!P$5,Sales!$A:$A,'Cashflow Projection'!$A20,Sales!$B:$B,'Cashflow Projection'!$B20,Sales!$F:$F,'Cashflow Projection'!$C20,Sales!$E:$E,FALSE)*$C20</f>
        <v>0</v>
      </c>
      <c r="T20" s="18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>0</v>
      </c>
      <c r="U20" s="18">
        <f>COUNTIFS(Sales!$H:$H,"&lt;="&amp;'Cashflow Projection'!T$5,Sales!$H:$H,"&gt;"&amp;'Cashflow Projection'!R$5,Sales!$A:$A,'Cashflow Projection'!$A20,Sales!$B:$B,'Cashflow Projection'!$B20,Sales!$F:$F,'Cashflow Projection'!$C20,Sales!$E:$E,FALSE)*$C20</f>
        <v>0</v>
      </c>
      <c r="V20" s="18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>0</v>
      </c>
      <c r="W20" s="18">
        <f>COUNTIFS(Sales!$H:$H,"&lt;="&amp;'Cashflow Projection'!V$5,Sales!$H:$H,"&gt;"&amp;'Cashflow Projection'!T$5,Sales!$A:$A,'Cashflow Projection'!$A20,Sales!$B:$B,'Cashflow Projection'!$B20,Sales!$F:$F,'Cashflow Projection'!$C20,Sales!$E:$E,FALSE)*$C20</f>
        <v>0</v>
      </c>
      <c r="X20" s="18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>0</v>
      </c>
      <c r="Y20" s="18">
        <f>COUNTIFS(Sales!$H:$H,"&lt;="&amp;'Cashflow Projection'!X$5,Sales!$H:$H,"&gt;"&amp;'Cashflow Projection'!V$5,Sales!$A:$A,'Cashflow Projection'!$A20,Sales!$B:$B,'Cashflow Projection'!$B20,Sales!$F:$F,'Cashflow Projection'!$C20,Sales!$E:$E,FALSE)*$C20</f>
        <v>0</v>
      </c>
      <c r="Z20" s="18">
        <f>SUMIFS(Sales!$S:$S,Sales!$H:$H,"&lt;="&amp;'Cashflow Projection'!Z$5,Sales!$E:$E,FALSE,Sales!$F:$F,'Cashflow Projection'!$C20,Sales!$A:$A,'Cashflow Projection'!$A20,Sales!$B:$B,'Cashflow Projection'!$B20,Sales!$H:$H,"&gt;"&amp;'Cashflow Projection'!X$5)*$C20</f>
        <v>0</v>
      </c>
      <c r="AA20" s="18">
        <f>COUNTIFS(Sales!$H:$H,"&lt;="&amp;'Cashflow Projection'!Z$5,Sales!$H:$H,"&gt;"&amp;'Cashflow Projection'!X$5,Sales!$A:$A,'Cashflow Projection'!$A20,Sales!$B:$B,'Cashflow Projection'!$B20,Sales!$F:$F,'Cashflow Projection'!$C20,Sales!$E:$E,FALSE)*$C20</f>
        <v>0</v>
      </c>
      <c r="AB20" s="18">
        <f>SUMIFS(Sales!$S:$S,Sales!$H:$H,"&lt;="&amp;'Cashflow Projection'!AB$5,Sales!$E:$E,FALSE,Sales!$F:$F,'Cashflow Projection'!$C20,Sales!$A:$A,'Cashflow Projection'!$A20,Sales!$B:$B,'Cashflow Projection'!$B20,Sales!$H:$H,"&gt;"&amp;'Cashflow Projection'!Z$5)*$C20</f>
        <v>0</v>
      </c>
      <c r="AC20" s="18">
        <f>COUNTIFS(Sales!$H:$H,"&lt;="&amp;'Cashflow Projection'!AB$5,Sales!$H:$H,"&gt;"&amp;'Cashflow Projection'!Z$5,Sales!$A:$A,'Cashflow Projection'!$A20,Sales!$B:$B,'Cashflow Projection'!$B20,Sales!$F:$F,'Cashflow Projection'!$C20,Sales!$E:$E,FALSE)*$C20</f>
        <v>0</v>
      </c>
    </row>
    <row r="21" spans="1:29" ht="19" x14ac:dyDescent="0.25">
      <c r="A21" s="15" t="s">
        <v>385</v>
      </c>
      <c r="B21" s="16" t="s">
        <v>787</v>
      </c>
      <c r="C21" s="16">
        <f t="shared" si="1"/>
        <v>0</v>
      </c>
      <c r="D21" s="17">
        <f t="shared" si="2"/>
        <v>0</v>
      </c>
      <c r="E21" s="17">
        <f t="shared" si="3"/>
        <v>0</v>
      </c>
      <c r="F21" s="18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>0</v>
      </c>
      <c r="G21" s="18">
        <f>COUNTIFS(Sales!$H:$H,"&lt;="&amp;'Cashflow Projection'!F$5,Sales!$H:$H,"&gt;"&amp;'Cashflow Projection'!B$2,Sales!$A:$A,'Cashflow Projection'!$A21,Sales!$B:$B,'Cashflow Projection'!$B21,Sales!$F:$F,'Cashflow Projection'!$C21,Sales!$E:$E,FALSE)*$C21</f>
        <v>0</v>
      </c>
      <c r="H21" s="18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>0</v>
      </c>
      <c r="I21" s="18">
        <f>COUNTIFS(Sales!$H:$H,"&lt;="&amp;'Cashflow Projection'!H$5,Sales!$H:$H,"&gt;"&amp;'Cashflow Projection'!F$5,Sales!$A:$A,'Cashflow Projection'!$A21,Sales!$B:$B,'Cashflow Projection'!$B21,Sales!$F:$F,'Cashflow Projection'!$C21,Sales!$E:$E,FALSE)*$C21</f>
        <v>0</v>
      </c>
      <c r="J21" s="18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>0</v>
      </c>
      <c r="K21" s="18">
        <f>COUNTIFS(Sales!$H:$H,"&lt;="&amp;'Cashflow Projection'!J$5,Sales!$H:$H,"&gt;"&amp;'Cashflow Projection'!H$5,Sales!$A:$A,'Cashflow Projection'!$A21,Sales!$B:$B,'Cashflow Projection'!$B21,Sales!$F:$F,'Cashflow Projection'!$C21,Sales!$E:$E,FALSE)*$C21</f>
        <v>0</v>
      </c>
      <c r="L21" s="18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>0</v>
      </c>
      <c r="M21" s="18">
        <f>COUNTIFS(Sales!$H:$H,"&lt;="&amp;'Cashflow Projection'!L$5,Sales!$H:$H,"&gt;"&amp;'Cashflow Projection'!J$5,Sales!$A:$A,'Cashflow Projection'!$A21,Sales!$B:$B,'Cashflow Projection'!$B21,Sales!$F:$F,'Cashflow Projection'!$C21,Sales!$E:$E,FALSE)*$C21</f>
        <v>0</v>
      </c>
      <c r="N21" s="18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>0</v>
      </c>
      <c r="O21" s="18">
        <f>COUNTIFS(Sales!$H:$H,"&lt;="&amp;'Cashflow Projection'!N$5,Sales!$H:$H,"&gt;"&amp;'Cashflow Projection'!L$5,Sales!$A:$A,'Cashflow Projection'!$A21,Sales!$B:$B,'Cashflow Projection'!$B21,Sales!$F:$F,'Cashflow Projection'!$C21,Sales!$E:$E,FALSE)*$C21</f>
        <v>0</v>
      </c>
      <c r="P21" s="18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>0</v>
      </c>
      <c r="Q21" s="18">
        <f>COUNTIFS(Sales!$H:$H,"&lt;="&amp;'Cashflow Projection'!P$5,Sales!$H:$H,"&gt;"&amp;'Cashflow Projection'!N$5,Sales!$A:$A,'Cashflow Projection'!$A21,Sales!$B:$B,'Cashflow Projection'!$B21,Sales!$F:$F,'Cashflow Projection'!$C21,Sales!$E:$E,FALSE)*$C21</f>
        <v>0</v>
      </c>
      <c r="R21" s="18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>0</v>
      </c>
      <c r="S21" s="18">
        <f>COUNTIFS(Sales!$H:$H,"&lt;="&amp;'Cashflow Projection'!R$5,Sales!$H:$H,"&gt;"&amp;'Cashflow Projection'!P$5,Sales!$A:$A,'Cashflow Projection'!$A21,Sales!$B:$B,'Cashflow Projection'!$B21,Sales!$F:$F,'Cashflow Projection'!$C21,Sales!$E:$E,FALSE)*$C21</f>
        <v>0</v>
      </c>
      <c r="T21" s="18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>0</v>
      </c>
      <c r="U21" s="18">
        <f>COUNTIFS(Sales!$H:$H,"&lt;="&amp;'Cashflow Projection'!T$5,Sales!$H:$H,"&gt;"&amp;'Cashflow Projection'!R$5,Sales!$A:$A,'Cashflow Projection'!$A21,Sales!$B:$B,'Cashflow Projection'!$B21,Sales!$F:$F,'Cashflow Projection'!$C21,Sales!$E:$E,FALSE)*$C21</f>
        <v>0</v>
      </c>
      <c r="V21" s="18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>0</v>
      </c>
      <c r="W21" s="18">
        <f>COUNTIFS(Sales!$H:$H,"&lt;="&amp;'Cashflow Projection'!V$5,Sales!$H:$H,"&gt;"&amp;'Cashflow Projection'!T$5,Sales!$A:$A,'Cashflow Projection'!$A21,Sales!$B:$B,'Cashflow Projection'!$B21,Sales!$F:$F,'Cashflow Projection'!$C21,Sales!$E:$E,FALSE)*$C21</f>
        <v>0</v>
      </c>
      <c r="X21" s="18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>0</v>
      </c>
      <c r="Y21" s="18">
        <f>COUNTIFS(Sales!$H:$H,"&lt;="&amp;'Cashflow Projection'!X$5,Sales!$H:$H,"&gt;"&amp;'Cashflow Projection'!V$5,Sales!$A:$A,'Cashflow Projection'!$A21,Sales!$B:$B,'Cashflow Projection'!$B21,Sales!$F:$F,'Cashflow Projection'!$C21,Sales!$E:$E,FALSE)*$C21</f>
        <v>0</v>
      </c>
      <c r="Z21" s="18">
        <f>SUMIFS(Sales!$S:$S,Sales!$H:$H,"&lt;="&amp;'Cashflow Projection'!Z$5,Sales!$E:$E,FALSE,Sales!$F:$F,'Cashflow Projection'!$C21,Sales!$A:$A,'Cashflow Projection'!$A21,Sales!$B:$B,'Cashflow Projection'!$B21,Sales!$H:$H,"&gt;"&amp;'Cashflow Projection'!X$5)*$C21</f>
        <v>0</v>
      </c>
      <c r="AA21" s="18">
        <f>COUNTIFS(Sales!$H:$H,"&lt;="&amp;'Cashflow Projection'!Z$5,Sales!$H:$H,"&gt;"&amp;'Cashflow Projection'!X$5,Sales!$A:$A,'Cashflow Projection'!$A21,Sales!$B:$B,'Cashflow Projection'!$B21,Sales!$F:$F,'Cashflow Projection'!$C21,Sales!$E:$E,FALSE)*$C21</f>
        <v>0</v>
      </c>
      <c r="AB21" s="18">
        <f>SUMIFS(Sales!$S:$S,Sales!$H:$H,"&lt;="&amp;'Cashflow Projection'!AB$5,Sales!$E:$E,FALSE,Sales!$F:$F,'Cashflow Projection'!$C21,Sales!$A:$A,'Cashflow Projection'!$A21,Sales!$B:$B,'Cashflow Projection'!$B21,Sales!$H:$H,"&gt;"&amp;'Cashflow Projection'!Z$5)*$C21</f>
        <v>0</v>
      </c>
      <c r="AC21" s="18">
        <f>COUNTIFS(Sales!$H:$H,"&lt;="&amp;'Cashflow Projection'!AB$5,Sales!$H:$H,"&gt;"&amp;'Cashflow Projection'!Z$5,Sales!$A:$A,'Cashflow Projection'!$A21,Sales!$B:$B,'Cashflow Projection'!$B21,Sales!$F:$F,'Cashflow Projection'!$C21,Sales!$E:$E,FALSE)*$C21</f>
        <v>0</v>
      </c>
    </row>
    <row r="22" spans="1:29" ht="19" x14ac:dyDescent="0.25">
      <c r="A22" s="15" t="s">
        <v>385</v>
      </c>
      <c r="B22" s="16" t="s">
        <v>798</v>
      </c>
      <c r="C22" s="16">
        <f t="shared" si="1"/>
        <v>1</v>
      </c>
      <c r="D22" s="17">
        <f t="shared" si="2"/>
        <v>590672.12914410955</v>
      </c>
      <c r="E22" s="17">
        <f t="shared" si="3"/>
        <v>6</v>
      </c>
      <c r="F22" s="18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>251335.25547945197</v>
      </c>
      <c r="G22" s="18">
        <f>COUNTIFS(Sales!$H:$H,"&lt;="&amp;'Cashflow Projection'!F$5,Sales!$H:$H,"&gt;"&amp;'Cashflow Projection'!B$2,Sales!$A:$A,'Cashflow Projection'!$A22,Sales!$B:$B,'Cashflow Projection'!$B22,Sales!$F:$F,'Cashflow Projection'!$C22,Sales!$E:$E,FALSE)*$C22</f>
        <v>1</v>
      </c>
      <c r="H22" s="18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>0</v>
      </c>
      <c r="I22" s="18">
        <f>COUNTIFS(Sales!$H:$H,"&lt;="&amp;'Cashflow Projection'!H$5,Sales!$H:$H,"&gt;"&amp;'Cashflow Projection'!F$5,Sales!$A:$A,'Cashflow Projection'!$A22,Sales!$B:$B,'Cashflow Projection'!$B22,Sales!$F:$F,'Cashflow Projection'!$C22,Sales!$E:$E,FALSE)*$C22</f>
        <v>0</v>
      </c>
      <c r="J22" s="18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>258318.45616438356</v>
      </c>
      <c r="K22" s="18">
        <f>COUNTIFS(Sales!$H:$H,"&lt;="&amp;'Cashflow Projection'!J$5,Sales!$H:$H,"&gt;"&amp;'Cashflow Projection'!H$5,Sales!$A:$A,'Cashflow Projection'!$A22,Sales!$B:$B,'Cashflow Projection'!$B22,Sales!$F:$F,'Cashflow Projection'!$C22,Sales!$E:$E,FALSE)*$C22</f>
        <v>2</v>
      </c>
      <c r="L22" s="18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>81018.417500274023</v>
      </c>
      <c r="M22" s="18">
        <f>COUNTIFS(Sales!$H:$H,"&lt;="&amp;'Cashflow Projection'!L$5,Sales!$H:$H,"&gt;"&amp;'Cashflow Projection'!J$5,Sales!$A:$A,'Cashflow Projection'!$A22,Sales!$B:$B,'Cashflow Projection'!$B22,Sales!$F:$F,'Cashflow Projection'!$C22,Sales!$E:$E,FALSE)*$C22</f>
        <v>3</v>
      </c>
      <c r="N22" s="18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>0</v>
      </c>
      <c r="O22" s="18">
        <f>COUNTIFS(Sales!$H:$H,"&lt;="&amp;'Cashflow Projection'!N$5,Sales!$H:$H,"&gt;"&amp;'Cashflow Projection'!L$5,Sales!$A:$A,'Cashflow Projection'!$A22,Sales!$B:$B,'Cashflow Projection'!$B22,Sales!$F:$F,'Cashflow Projection'!$C22,Sales!$E:$E,FALSE)*$C22</f>
        <v>0</v>
      </c>
      <c r="P22" s="18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>0</v>
      </c>
      <c r="Q22" s="18">
        <f>COUNTIFS(Sales!$H:$H,"&lt;="&amp;'Cashflow Projection'!P$5,Sales!$H:$H,"&gt;"&amp;'Cashflow Projection'!N$5,Sales!$A:$A,'Cashflow Projection'!$A22,Sales!$B:$B,'Cashflow Projection'!$B22,Sales!$F:$F,'Cashflow Projection'!$C22,Sales!$E:$E,FALSE)*$C22</f>
        <v>0</v>
      </c>
      <c r="R22" s="18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>0</v>
      </c>
      <c r="S22" s="18">
        <f>COUNTIFS(Sales!$H:$H,"&lt;="&amp;'Cashflow Projection'!R$5,Sales!$H:$H,"&gt;"&amp;'Cashflow Projection'!P$5,Sales!$A:$A,'Cashflow Projection'!$A22,Sales!$B:$B,'Cashflow Projection'!$B22,Sales!$F:$F,'Cashflow Projection'!$C22,Sales!$E:$E,FALSE)*$C22</f>
        <v>0</v>
      </c>
      <c r="T22" s="18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>0</v>
      </c>
      <c r="U22" s="18">
        <f>COUNTIFS(Sales!$H:$H,"&lt;="&amp;'Cashflow Projection'!T$5,Sales!$H:$H,"&gt;"&amp;'Cashflow Projection'!R$5,Sales!$A:$A,'Cashflow Projection'!$A22,Sales!$B:$B,'Cashflow Projection'!$B22,Sales!$F:$F,'Cashflow Projection'!$C22,Sales!$E:$E,FALSE)*$C22</f>
        <v>0</v>
      </c>
      <c r="V22" s="18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>0</v>
      </c>
      <c r="W22" s="18">
        <f>COUNTIFS(Sales!$H:$H,"&lt;="&amp;'Cashflow Projection'!V$5,Sales!$H:$H,"&gt;"&amp;'Cashflow Projection'!T$5,Sales!$A:$A,'Cashflow Projection'!$A22,Sales!$B:$B,'Cashflow Projection'!$B22,Sales!$F:$F,'Cashflow Projection'!$C22,Sales!$E:$E,FALSE)*$C22</f>
        <v>0</v>
      </c>
      <c r="X22" s="18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>0</v>
      </c>
      <c r="Y22" s="18">
        <f>COUNTIFS(Sales!$H:$H,"&lt;="&amp;'Cashflow Projection'!X$5,Sales!$H:$H,"&gt;"&amp;'Cashflow Projection'!V$5,Sales!$A:$A,'Cashflow Projection'!$A22,Sales!$B:$B,'Cashflow Projection'!$B22,Sales!$F:$F,'Cashflow Projection'!$C22,Sales!$E:$E,FALSE)*$C22</f>
        <v>0</v>
      </c>
      <c r="Z22" s="18">
        <f>SUMIFS(Sales!$S:$S,Sales!$H:$H,"&lt;="&amp;'Cashflow Projection'!Z$5,Sales!$E:$E,FALSE,Sales!$F:$F,'Cashflow Projection'!$C22,Sales!$A:$A,'Cashflow Projection'!$A22,Sales!$B:$B,'Cashflow Projection'!$B22,Sales!$H:$H,"&gt;"&amp;'Cashflow Projection'!X$5)*$C22</f>
        <v>0</v>
      </c>
      <c r="AA22" s="18">
        <f>COUNTIFS(Sales!$H:$H,"&lt;="&amp;'Cashflow Projection'!Z$5,Sales!$H:$H,"&gt;"&amp;'Cashflow Projection'!X$5,Sales!$A:$A,'Cashflow Projection'!$A22,Sales!$B:$B,'Cashflow Projection'!$B22,Sales!$F:$F,'Cashflow Projection'!$C22,Sales!$E:$E,FALSE)*$C22</f>
        <v>0</v>
      </c>
      <c r="AB22" s="18">
        <f>SUMIFS(Sales!$S:$S,Sales!$H:$H,"&lt;="&amp;'Cashflow Projection'!AB$5,Sales!$E:$E,FALSE,Sales!$F:$F,'Cashflow Projection'!$C22,Sales!$A:$A,'Cashflow Projection'!$A22,Sales!$B:$B,'Cashflow Projection'!$B22,Sales!$H:$H,"&gt;"&amp;'Cashflow Projection'!Z$5)*$C22</f>
        <v>0</v>
      </c>
      <c r="AC22" s="18">
        <f>COUNTIFS(Sales!$H:$H,"&lt;="&amp;'Cashflow Projection'!AB$5,Sales!$H:$H,"&gt;"&amp;'Cashflow Projection'!Z$5,Sales!$A:$A,'Cashflow Projection'!$A22,Sales!$B:$B,'Cashflow Projection'!$B22,Sales!$F:$F,'Cashflow Projection'!$C22,Sales!$E:$E,FALSE)*$C22</f>
        <v>0</v>
      </c>
    </row>
    <row r="23" spans="1:29" ht="19" x14ac:dyDescent="0.25">
      <c r="A23" s="15" t="s">
        <v>385</v>
      </c>
      <c r="B23" s="16" t="s">
        <v>831</v>
      </c>
      <c r="C23" s="16">
        <f t="shared" si="1"/>
        <v>1</v>
      </c>
      <c r="D23" s="17">
        <f t="shared" si="2"/>
        <v>2943997.92709726</v>
      </c>
      <c r="E23" s="17">
        <f t="shared" si="3"/>
        <v>15</v>
      </c>
      <c r="F23" s="18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>0</v>
      </c>
      <c r="G23" s="18">
        <f>COUNTIFS(Sales!$H:$H,"&lt;="&amp;'Cashflow Projection'!F$5,Sales!$H:$H,"&gt;"&amp;'Cashflow Projection'!B$2,Sales!$A:$A,'Cashflow Projection'!$A23,Sales!$B:$B,'Cashflow Projection'!$B23,Sales!$F:$F,'Cashflow Projection'!$C23,Sales!$E:$E,FALSE)*$C23</f>
        <v>0</v>
      </c>
      <c r="H23" s="18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>0</v>
      </c>
      <c r="I23" s="18">
        <f>COUNTIFS(Sales!$H:$H,"&lt;="&amp;'Cashflow Projection'!H$5,Sales!$H:$H,"&gt;"&amp;'Cashflow Projection'!F$5,Sales!$A:$A,'Cashflow Projection'!$A23,Sales!$B:$B,'Cashflow Projection'!$B23,Sales!$F:$F,'Cashflow Projection'!$C23,Sales!$E:$E,FALSE)*$C23</f>
        <v>0</v>
      </c>
      <c r="J23" s="18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>0</v>
      </c>
      <c r="K23" s="18">
        <f>COUNTIFS(Sales!$H:$H,"&lt;="&amp;'Cashflow Projection'!J$5,Sales!$H:$H,"&gt;"&amp;'Cashflow Projection'!H$5,Sales!$A:$A,'Cashflow Projection'!$A23,Sales!$B:$B,'Cashflow Projection'!$B23,Sales!$F:$F,'Cashflow Projection'!$C23,Sales!$E:$E,FALSE)*$C23</f>
        <v>0</v>
      </c>
      <c r="L23" s="18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>0</v>
      </c>
      <c r="M23" s="18">
        <f>COUNTIFS(Sales!$H:$H,"&lt;="&amp;'Cashflow Projection'!L$5,Sales!$H:$H,"&gt;"&amp;'Cashflow Projection'!J$5,Sales!$A:$A,'Cashflow Projection'!$A23,Sales!$B:$B,'Cashflow Projection'!$B23,Sales!$F:$F,'Cashflow Projection'!$C23,Sales!$E:$E,FALSE)*$C23</f>
        <v>0</v>
      </c>
      <c r="N23" s="18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>0</v>
      </c>
      <c r="O23" s="18">
        <f>COUNTIFS(Sales!$H:$H,"&lt;="&amp;'Cashflow Projection'!N$5,Sales!$H:$H,"&gt;"&amp;'Cashflow Projection'!L$5,Sales!$A:$A,'Cashflow Projection'!$A23,Sales!$B:$B,'Cashflow Projection'!$B23,Sales!$F:$F,'Cashflow Projection'!$C23,Sales!$E:$E,FALSE)*$C23</f>
        <v>0</v>
      </c>
      <c r="P23" s="18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>2943997.92709726</v>
      </c>
      <c r="Q23" s="18">
        <f>COUNTIFS(Sales!$H:$H,"&lt;="&amp;'Cashflow Projection'!P$5,Sales!$H:$H,"&gt;"&amp;'Cashflow Projection'!N$5,Sales!$A:$A,'Cashflow Projection'!$A23,Sales!$B:$B,'Cashflow Projection'!$B23,Sales!$F:$F,'Cashflow Projection'!$C23,Sales!$E:$E,FALSE)*$C23</f>
        <v>15</v>
      </c>
      <c r="R23" s="18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>0</v>
      </c>
      <c r="S23" s="18">
        <f>COUNTIFS(Sales!$H:$H,"&lt;="&amp;'Cashflow Projection'!R$5,Sales!$H:$H,"&gt;"&amp;'Cashflow Projection'!P$5,Sales!$A:$A,'Cashflow Projection'!$A23,Sales!$B:$B,'Cashflow Projection'!$B23,Sales!$F:$F,'Cashflow Projection'!$C23,Sales!$E:$E,FALSE)*$C23</f>
        <v>0</v>
      </c>
      <c r="T23" s="18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>0</v>
      </c>
      <c r="U23" s="18">
        <f>COUNTIFS(Sales!$H:$H,"&lt;="&amp;'Cashflow Projection'!T$5,Sales!$H:$H,"&gt;"&amp;'Cashflow Projection'!R$5,Sales!$A:$A,'Cashflow Projection'!$A23,Sales!$B:$B,'Cashflow Projection'!$B23,Sales!$F:$F,'Cashflow Projection'!$C23,Sales!$E:$E,FALSE)*$C23</f>
        <v>0</v>
      </c>
      <c r="V23" s="18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>0</v>
      </c>
      <c r="W23" s="18">
        <f>COUNTIFS(Sales!$H:$H,"&lt;="&amp;'Cashflow Projection'!V$5,Sales!$H:$H,"&gt;"&amp;'Cashflow Projection'!T$5,Sales!$A:$A,'Cashflow Projection'!$A23,Sales!$B:$B,'Cashflow Projection'!$B23,Sales!$F:$F,'Cashflow Projection'!$C23,Sales!$E:$E,FALSE)*$C23</f>
        <v>0</v>
      </c>
      <c r="X23" s="18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>0</v>
      </c>
      <c r="Y23" s="18">
        <f>COUNTIFS(Sales!$H:$H,"&lt;="&amp;'Cashflow Projection'!X$5,Sales!$H:$H,"&gt;"&amp;'Cashflow Projection'!V$5,Sales!$A:$A,'Cashflow Projection'!$A23,Sales!$B:$B,'Cashflow Projection'!$B23,Sales!$F:$F,'Cashflow Projection'!$C23,Sales!$E:$E,FALSE)*$C23</f>
        <v>0</v>
      </c>
      <c r="Z23" s="18">
        <f>SUMIFS(Sales!$S:$S,Sales!$H:$H,"&lt;="&amp;'Cashflow Projection'!Z$5,Sales!$E:$E,FALSE,Sales!$F:$F,'Cashflow Projection'!$C23,Sales!$A:$A,'Cashflow Projection'!$A23,Sales!$B:$B,'Cashflow Projection'!$B23,Sales!$H:$H,"&gt;"&amp;'Cashflow Projection'!X$5)*$C23</f>
        <v>0</v>
      </c>
      <c r="AA23" s="18">
        <f>COUNTIFS(Sales!$H:$H,"&lt;="&amp;'Cashflow Projection'!Z$5,Sales!$H:$H,"&gt;"&amp;'Cashflow Projection'!X$5,Sales!$A:$A,'Cashflow Projection'!$A23,Sales!$B:$B,'Cashflow Projection'!$B23,Sales!$F:$F,'Cashflow Projection'!$C23,Sales!$E:$E,FALSE)*$C23</f>
        <v>0</v>
      </c>
      <c r="AB23" s="18">
        <f>SUMIFS(Sales!$S:$S,Sales!$H:$H,"&lt;="&amp;'Cashflow Projection'!AB$5,Sales!$E:$E,FALSE,Sales!$F:$F,'Cashflow Projection'!$C23,Sales!$A:$A,'Cashflow Projection'!$A23,Sales!$B:$B,'Cashflow Projection'!$B23,Sales!$H:$H,"&gt;"&amp;'Cashflow Projection'!Z$5)*$C23</f>
        <v>0</v>
      </c>
      <c r="AC23" s="18">
        <f>COUNTIFS(Sales!$H:$H,"&lt;="&amp;'Cashflow Projection'!AB$5,Sales!$H:$H,"&gt;"&amp;'Cashflow Projection'!Z$5,Sales!$A:$A,'Cashflow Projection'!$A23,Sales!$B:$B,'Cashflow Projection'!$B23,Sales!$F:$F,'Cashflow Projection'!$C23,Sales!$E:$E,FALSE)*$C23</f>
        <v>0</v>
      </c>
    </row>
    <row r="24" spans="1:29" ht="19" x14ac:dyDescent="0.25">
      <c r="A24" s="15" t="s">
        <v>385</v>
      </c>
      <c r="B24" s="16" t="s">
        <v>868</v>
      </c>
      <c r="C24" s="16">
        <f t="shared" si="1"/>
        <v>1</v>
      </c>
      <c r="D24" s="17">
        <f t="shared" si="2"/>
        <v>498021.51986301388</v>
      </c>
      <c r="E24" s="17">
        <f t="shared" si="3"/>
        <v>3</v>
      </c>
      <c r="F24" s="18">
        <f>SUMIFS(Sales!$S:$S,Sales!$H:$H,"&lt;="&amp;'Cashflow Projection'!F$5,Sales!$E:$E,FALSE,Sales!$F:$F,'Cashflow Projection'!$C24,Sales!$A:$A,'Cashflow Projection'!$A24,Sales!$B:$B,'Cashflow Projection'!$B24,Sales!$H:$H,"&gt;"&amp;'Cashflow Projection'!B$2)*$C24</f>
        <v>0</v>
      </c>
      <c r="G24" s="18">
        <f>COUNTIFS(Sales!$H:$H,"&lt;="&amp;'Cashflow Projection'!F$5,Sales!$H:$H,"&gt;"&amp;'Cashflow Projection'!B$2,Sales!$A:$A,'Cashflow Projection'!$A24,Sales!$B:$B,'Cashflow Projection'!$B24,Sales!$F:$F,'Cashflow Projection'!$C24,Sales!$E:$E,FALSE)*$C24</f>
        <v>0</v>
      </c>
      <c r="H24" s="18">
        <f>SUMIFS(Sales!$S:$S,Sales!$H:$H,"&lt;="&amp;'Cashflow Projection'!H$5,Sales!$E:$E,FALSE,Sales!$F:$F,'Cashflow Projection'!$C24,Sales!$A:$A,'Cashflow Projection'!$A24,Sales!$B:$B,'Cashflow Projection'!$B24,Sales!$H:$H,"&gt;"&amp;'Cashflow Projection'!F$5)*$C24</f>
        <v>0</v>
      </c>
      <c r="I24" s="18">
        <f>COUNTIFS(Sales!$H:$H,"&lt;="&amp;'Cashflow Projection'!H$5,Sales!$H:$H,"&gt;"&amp;'Cashflow Projection'!F$5,Sales!$A:$A,'Cashflow Projection'!$A24,Sales!$B:$B,'Cashflow Projection'!$B24,Sales!$F:$F,'Cashflow Projection'!$C24,Sales!$E:$E,FALSE)*$C24</f>
        <v>0</v>
      </c>
      <c r="J24" s="18">
        <f>SUMIFS(Sales!$S:$S,Sales!$H:$H,"&lt;="&amp;'Cashflow Projection'!J$5,Sales!$E:$E,FALSE,Sales!$F:$F,'Cashflow Projection'!$C24,Sales!$A:$A,'Cashflow Projection'!$A24,Sales!$B:$B,'Cashflow Projection'!$B24,Sales!$H:$H,"&gt;"&amp;'Cashflow Projection'!H$5)*$C24</f>
        <v>163875.66643835627</v>
      </c>
      <c r="K24" s="18">
        <f>COUNTIFS(Sales!$H:$H,"&lt;="&amp;'Cashflow Projection'!J$5,Sales!$H:$H,"&gt;"&amp;'Cashflow Projection'!H$5,Sales!$A:$A,'Cashflow Projection'!$A24,Sales!$B:$B,'Cashflow Projection'!$B24,Sales!$F:$F,'Cashflow Projection'!$C24,Sales!$E:$E,FALSE)*$C24</f>
        <v>1</v>
      </c>
      <c r="L24" s="18">
        <f>SUMIFS(Sales!$S:$S,Sales!$H:$H,"&lt;="&amp;'Cashflow Projection'!L$5,Sales!$E:$E,FALSE,Sales!$F:$F,'Cashflow Projection'!$C24,Sales!$A:$A,'Cashflow Projection'!$A24,Sales!$B:$B,'Cashflow Projection'!$B24,Sales!$H:$H,"&gt;"&amp;'Cashflow Projection'!J$5)*$C24</f>
        <v>334145.8534246576</v>
      </c>
      <c r="M24" s="18">
        <f>COUNTIFS(Sales!$H:$H,"&lt;="&amp;'Cashflow Projection'!L$5,Sales!$H:$H,"&gt;"&amp;'Cashflow Projection'!J$5,Sales!$A:$A,'Cashflow Projection'!$A24,Sales!$B:$B,'Cashflow Projection'!$B24,Sales!$F:$F,'Cashflow Projection'!$C24,Sales!$E:$E,FALSE)*$C24</f>
        <v>2</v>
      </c>
      <c r="N24" s="18">
        <f>SUMIFS(Sales!$S:$S,Sales!$H:$H,"&lt;="&amp;'Cashflow Projection'!N$5,Sales!$E:$E,FALSE,Sales!$F:$F,'Cashflow Projection'!$C24,Sales!$A:$A,'Cashflow Projection'!$A24,Sales!$B:$B,'Cashflow Projection'!$B24,Sales!$H:$H,"&gt;"&amp;'Cashflow Projection'!L$5)*$C24</f>
        <v>0</v>
      </c>
      <c r="O24" s="18">
        <f>COUNTIFS(Sales!$H:$H,"&lt;="&amp;'Cashflow Projection'!N$5,Sales!$H:$H,"&gt;"&amp;'Cashflow Projection'!L$5,Sales!$A:$A,'Cashflow Projection'!$A24,Sales!$B:$B,'Cashflow Projection'!$B24,Sales!$F:$F,'Cashflow Projection'!$C24,Sales!$E:$E,FALSE)*$C24</f>
        <v>0</v>
      </c>
      <c r="P24" s="18">
        <f>SUMIFS(Sales!$S:$S,Sales!$H:$H,"&lt;="&amp;'Cashflow Projection'!P$5,Sales!$E:$E,FALSE,Sales!$F:$F,'Cashflow Projection'!$C24,Sales!$A:$A,'Cashflow Projection'!$A24,Sales!$B:$B,'Cashflow Projection'!$B24,Sales!$H:$H,"&gt;"&amp;'Cashflow Projection'!N$5)*$C24</f>
        <v>0</v>
      </c>
      <c r="Q24" s="18">
        <f>COUNTIFS(Sales!$H:$H,"&lt;="&amp;'Cashflow Projection'!P$5,Sales!$H:$H,"&gt;"&amp;'Cashflow Projection'!N$5,Sales!$A:$A,'Cashflow Projection'!$A24,Sales!$B:$B,'Cashflow Projection'!$B24,Sales!$F:$F,'Cashflow Projection'!$C24,Sales!$E:$E,FALSE)*$C24</f>
        <v>0</v>
      </c>
      <c r="R24" s="18">
        <f>SUMIFS(Sales!$S:$S,Sales!$H:$H,"&lt;="&amp;'Cashflow Projection'!R$5,Sales!$E:$E,FALSE,Sales!$F:$F,'Cashflow Projection'!$C24,Sales!$A:$A,'Cashflow Projection'!$A24,Sales!$B:$B,'Cashflow Projection'!$B24,Sales!$H:$H,"&gt;"&amp;'Cashflow Projection'!P$5)*$C24</f>
        <v>0</v>
      </c>
      <c r="S24" s="18">
        <f>COUNTIFS(Sales!$H:$H,"&lt;="&amp;'Cashflow Projection'!R$5,Sales!$H:$H,"&gt;"&amp;'Cashflow Projection'!P$5,Sales!$A:$A,'Cashflow Projection'!$A24,Sales!$B:$B,'Cashflow Projection'!$B24,Sales!$F:$F,'Cashflow Projection'!$C24,Sales!$E:$E,FALSE)*$C24</f>
        <v>0</v>
      </c>
      <c r="T24" s="18">
        <f>SUMIFS(Sales!$S:$S,Sales!$H:$H,"&lt;="&amp;'Cashflow Projection'!T$5,Sales!$E:$E,FALSE,Sales!$F:$F,'Cashflow Projection'!$C24,Sales!$A:$A,'Cashflow Projection'!$A24,Sales!$B:$B,'Cashflow Projection'!$B24,Sales!$H:$H,"&gt;"&amp;'Cashflow Projection'!R$5)*$C24</f>
        <v>0</v>
      </c>
      <c r="U24" s="18">
        <f>COUNTIFS(Sales!$H:$H,"&lt;="&amp;'Cashflow Projection'!T$5,Sales!$H:$H,"&gt;"&amp;'Cashflow Projection'!R$5,Sales!$A:$A,'Cashflow Projection'!$A24,Sales!$B:$B,'Cashflow Projection'!$B24,Sales!$F:$F,'Cashflow Projection'!$C24,Sales!$E:$E,FALSE)*$C24</f>
        <v>0</v>
      </c>
      <c r="V24" s="18">
        <f>SUMIFS(Sales!$S:$S,Sales!$H:$H,"&lt;="&amp;'Cashflow Projection'!V$5,Sales!$E:$E,FALSE,Sales!$F:$F,'Cashflow Projection'!$C24,Sales!$A:$A,'Cashflow Projection'!$A24,Sales!$B:$B,'Cashflow Projection'!$B24,Sales!$H:$H,"&gt;"&amp;'Cashflow Projection'!T$5)*$C24</f>
        <v>0</v>
      </c>
      <c r="W24" s="18">
        <f>COUNTIFS(Sales!$H:$H,"&lt;="&amp;'Cashflow Projection'!V$5,Sales!$H:$H,"&gt;"&amp;'Cashflow Projection'!T$5,Sales!$A:$A,'Cashflow Projection'!$A24,Sales!$B:$B,'Cashflow Projection'!$B24,Sales!$F:$F,'Cashflow Projection'!$C24,Sales!$E:$E,FALSE)*$C24</f>
        <v>0</v>
      </c>
      <c r="X24" s="18">
        <f>SUMIFS(Sales!$S:$S,Sales!$H:$H,"&lt;="&amp;'Cashflow Projection'!X$5,Sales!$E:$E,FALSE,Sales!$F:$F,'Cashflow Projection'!$C24,Sales!$A:$A,'Cashflow Projection'!$A24,Sales!$B:$B,'Cashflow Projection'!$B24,Sales!$H:$H,"&gt;"&amp;'Cashflow Projection'!V$5)*$C24</f>
        <v>0</v>
      </c>
      <c r="Y24" s="18">
        <f>COUNTIFS(Sales!$H:$H,"&lt;="&amp;'Cashflow Projection'!X$5,Sales!$H:$H,"&gt;"&amp;'Cashflow Projection'!V$5,Sales!$A:$A,'Cashflow Projection'!$A24,Sales!$B:$B,'Cashflow Projection'!$B24,Sales!$F:$F,'Cashflow Projection'!$C24,Sales!$E:$E,FALSE)*$C24</f>
        <v>0</v>
      </c>
      <c r="Z24" s="18">
        <f>SUMIFS(Sales!$S:$S,Sales!$H:$H,"&lt;="&amp;'Cashflow Projection'!Z$5,Sales!$E:$E,FALSE,Sales!$F:$F,'Cashflow Projection'!$C24,Sales!$A:$A,'Cashflow Projection'!$A24,Sales!$B:$B,'Cashflow Projection'!$B24,Sales!$H:$H,"&gt;"&amp;'Cashflow Projection'!X$5)*$C24</f>
        <v>0</v>
      </c>
      <c r="AA24" s="18">
        <f>COUNTIFS(Sales!$H:$H,"&lt;="&amp;'Cashflow Projection'!Z$5,Sales!$H:$H,"&gt;"&amp;'Cashflow Projection'!X$5,Sales!$A:$A,'Cashflow Projection'!$A24,Sales!$B:$B,'Cashflow Projection'!$B24,Sales!$F:$F,'Cashflow Projection'!$C24,Sales!$E:$E,FALSE)*$C24</f>
        <v>0</v>
      </c>
      <c r="AB24" s="18">
        <f>SUMIFS(Sales!$S:$S,Sales!$H:$H,"&lt;="&amp;'Cashflow Projection'!AB$5,Sales!$E:$E,FALSE,Sales!$F:$F,'Cashflow Projection'!$C24,Sales!$A:$A,'Cashflow Projection'!$A24,Sales!$B:$B,'Cashflow Projection'!$B24,Sales!$H:$H,"&gt;"&amp;'Cashflow Projection'!Z$5)*$C24</f>
        <v>0</v>
      </c>
      <c r="AC24" s="18">
        <f>COUNTIFS(Sales!$H:$H,"&lt;="&amp;'Cashflow Projection'!AB$5,Sales!$H:$H,"&gt;"&amp;'Cashflow Projection'!Z$5,Sales!$A:$A,'Cashflow Projection'!$A24,Sales!$B:$B,'Cashflow Projection'!$B24,Sales!$F:$F,'Cashflow Projection'!$C24,Sales!$E:$E,FALSE)*$C24</f>
        <v>0</v>
      </c>
    </row>
    <row r="27" spans="1:29" ht="19" x14ac:dyDescent="0.25">
      <c r="A27" s="8" t="s">
        <v>1776</v>
      </c>
      <c r="C27" s="8">
        <v>1</v>
      </c>
      <c r="D27" s="19">
        <f>+F27+H27+J27+L27+N27+P27+R27+T27+V27+X27+Z27+AB27</f>
        <v>-12592811.999999998</v>
      </c>
      <c r="F27" s="19">
        <f>-SUMIFS(Sales!$J:$J,Sales!$E:$E,FALSE, Sales!$U:$U,"&lt;="&amp;'Cashflow Projection'!F$5,Sales!$F:$F,1)*$C27</f>
        <v>0</v>
      </c>
      <c r="H27" s="19">
        <f>-SUMIFS(Sales!$J:$J,Sales!$E:$E,FALSE, Sales!$U:$U,"&lt;="&amp;'Cashflow Projection'!H$5,Sales!$U:$U,"&gt;"&amp;'Cashflow Projection'!F$5,Sales!$F:$F,1)*$C27</f>
        <v>0</v>
      </c>
      <c r="J27" s="19">
        <f>-SUMIFS(Sales!$J:$J,Sales!$E:$E,FALSE, Sales!$U:$U,"&lt;="&amp;'Cashflow Projection'!J$5,Sales!$U:$U,"&gt;"&amp;'Cashflow Projection'!H$5,Sales!$F:$F,1)*$C27</f>
        <v>-1640765.2173913042</v>
      </c>
      <c r="L27" s="19">
        <f>-SUMIFS(Sales!$J:$J,Sales!$E:$E,FALSE, Sales!$U:$U,"&lt;="&amp;'Cashflow Projection'!L$5,Sales!$U:$U,"&gt;"&amp;'Cashflow Projection'!J$5,Sales!$F:$F,1)*$C27</f>
        <v>0</v>
      </c>
      <c r="N27" s="19">
        <f>-SUMIFS(Sales!$J:$J,Sales!$E:$E,FALSE, Sales!$U:$U,"&lt;="&amp;'Cashflow Projection'!N$5,Sales!$U:$U,"&gt;"&amp;'Cashflow Projection'!L$5,Sales!$F:$F,1)*$C27</f>
        <v>-2869382.6086956523</v>
      </c>
      <c r="P27" s="19">
        <f>-SUMIFS(Sales!$J:$J,Sales!$E:$E,FALSE, Sales!$U:$U,"&lt;="&amp;'Cashflow Projection'!P$5,Sales!$U:$U,"&gt;"&amp;'Cashflow Projection'!N$5,Sales!$F:$F,1)*$C27</f>
        <v>0</v>
      </c>
      <c r="R27" s="19">
        <f>-SUMIFS(Sales!$J:$J,Sales!$E:$E,FALSE, Sales!$U:$U,"&lt;="&amp;'Cashflow Projection'!R$5,Sales!$U:$U,"&gt;"&amp;'Cashflow Projection'!P$5,Sales!$F:$F,1)*$C27</f>
        <v>-5459777.2173913028</v>
      </c>
      <c r="T27" s="19">
        <f>-SUMIFS(Sales!$J:$J,Sales!$E:$E,FALSE, Sales!$U:$U,"&lt;="&amp;'Cashflow Projection'!T$5,Sales!$U:$U,"&gt;"&amp;'Cashflow Projection'!R$5,Sales!$F:$F,1)*$C27</f>
        <v>0</v>
      </c>
      <c r="V27" s="19">
        <f>-SUMIFS(Sales!$J:$J,Sales!$E:$E,FALSE, Sales!$U:$U,"&lt;="&amp;'Cashflow Projection'!V$5,Sales!$U:$U,"&gt;"&amp;'Cashflow Projection'!T$5,Sales!$F:$F,1)*$C27</f>
        <v>-2622886.9565217383</v>
      </c>
      <c r="X27" s="19">
        <f>-SUMIFS(Sales!$J:$J,Sales!$E:$E,FALSE, Sales!$U:$U,"&lt;="&amp;'Cashflow Projection'!X$5,Sales!$U:$U,"&gt;"&amp;'Cashflow Projection'!V$5,Sales!$F:$F,1)*$C27</f>
        <v>0</v>
      </c>
      <c r="Z27" s="19">
        <f>-SUMIFS(Sales!$J:$J,Sales!$E:$E,FALSE, Sales!$U:$U,"&lt;="&amp;'Cashflow Projection'!Z$5,Sales!$U:$U,"&gt;"&amp;'Cashflow Projection'!X$5,Sales!$F:$F,1)*$C27</f>
        <v>0</v>
      </c>
      <c r="AB27" s="19">
        <f>-SUMIFS(Sales!$J:$J,Sales!$E:$E,FALSE, Sales!$U:$U,"&lt;="&amp;'Cashflow Projection'!AB$5,Sales!$U:$U,"&gt;"&amp;'Cashflow Projection'!Z$5,Sales!$F:$F,1)*$C27</f>
        <v>0</v>
      </c>
    </row>
    <row r="29" spans="1:29" ht="19" x14ac:dyDescent="0.25">
      <c r="A29" s="8" t="s">
        <v>1777</v>
      </c>
      <c r="D29" s="20">
        <f>+F29+H29+J29+L29+N29+P29+R29+T29+V29+X29+Z29+AB29</f>
        <v>29120116.5877924</v>
      </c>
      <c r="F29" s="14">
        <f>SUMIFS(Sales!$S:$S,Sales!$E:$E,FALSE,Sales!$F:$F,1,Sales!$H:$H,"&lt;="&amp;'Cashflow Projection'!F$5,Sales!$H:$H,"&gt;"&amp;'Cashflow Projection'!$B$2)</f>
        <v>4192524.4454794517</v>
      </c>
      <c r="H29" s="14">
        <f>SUMIFS(Sales!$S:$S,Sales!$E:$E,FALSE,Sales!$F:$F,1,Sales!$H:$H,"&lt;="&amp;'Cashflow Projection'!H$5,Sales!$H:$H,"&gt;"&amp;'Cashflow Projection'!F$5)</f>
        <v>2799176.9887435613</v>
      </c>
      <c r="J29" s="14">
        <f>SUMIFS(Sales!$S:$S,Sales!$E:$E,FALSE,Sales!$F:$F,1,Sales!$H:$H,"&lt;="&amp;'Cashflow Projection'!J$5,Sales!$H:$H,"&gt;"&amp;'Cashflow Projection'!H$5)</f>
        <v>7001875.7275178079</v>
      </c>
      <c r="L29" s="14">
        <f>SUMIFS(Sales!$S:$S,Sales!$E:$E,FALSE,Sales!$F:$F,1,Sales!$H:$H,"&lt;="&amp;'Cashflow Projection'!L$5,Sales!$H:$H,"&gt;"&amp;'Cashflow Projection'!J$5)</f>
        <v>3110972.1967306854</v>
      </c>
      <c r="N29" s="14">
        <f>SUMIFS(Sales!$S:$S,Sales!$E:$E,FALSE,Sales!$F:$F,1,Sales!$H:$H,"&lt;="&amp;'Cashflow Projection'!N$5,Sales!$H:$H,"&gt;"&amp;'Cashflow Projection'!L$5)</f>
        <v>6112225.7202869188</v>
      </c>
      <c r="P29" s="14">
        <f>SUMIFS(Sales!$S:$S,Sales!$E:$E,FALSE,Sales!$F:$F,1,Sales!$H:$H,"&lt;="&amp;'Cashflow Projection'!P$5,Sales!$H:$H,"&gt;"&amp;'Cashflow Projection'!N$5)</f>
        <v>3845907.0170972599</v>
      </c>
      <c r="R29" s="14">
        <f>SUMIFS(Sales!$S:$S,Sales!$E:$E,FALSE,Sales!$F:$F,1,Sales!$H:$H,"&lt;="&amp;'Cashflow Projection'!R$5,Sales!$H:$H,"&gt;"&amp;'Cashflow Projection'!P$5)</f>
        <v>2057434.491936713</v>
      </c>
      <c r="T29" s="14">
        <f>SUMIFS(Sales!$S:$S,Sales!$E:$E,FALSE,Sales!$F:$F,1,Sales!$H:$H,"&lt;="&amp;'Cashflow Projection'!T$5,Sales!$H:$H,"&gt;"&amp;'Cashflow Projection'!R$5)</f>
        <v>0</v>
      </c>
      <c r="V29" s="14">
        <f>SUMIFS(Sales!$S:$S,Sales!$E:$E,FALSE,Sales!$F:$F,1,Sales!$H:$H,"&lt;="&amp;'Cashflow Projection'!V$5,Sales!$H:$H,"&gt;"&amp;'Cashflow Projection'!T$5)</f>
        <v>0</v>
      </c>
      <c r="X29" s="14">
        <f>SUMIFS(Sales!$S:$S,Sales!$E:$E,FALSE,Sales!$F:$F,1,Sales!$H:$H,"&lt;="&amp;'Cashflow Projection'!X$5,Sales!$H:$H,"&gt;"&amp;'Cashflow Projection'!V$5)</f>
        <v>0</v>
      </c>
      <c r="Z29" s="14">
        <f>SUMIFS(Sales!$S:$S,Sales!$E:$E,FALSE,Sales!$F:$F,1,Sales!$H:$H,"&lt;="&amp;'Cashflow Projection'!Z$5,Sales!$H:$H,"&gt;"&amp;'Cashflow Projection'!X$5)</f>
        <v>0</v>
      </c>
      <c r="AB29" s="14">
        <f>SUMIFS(Sales!$S:$S,Sales!$E:$E,FALSE,Sales!$F:$F,1,Sales!$H:$H,"&lt;="&amp;'Cashflow Projection'!AB$5,Sales!$H:$H,"&gt;"&amp;'Cashflow Projection'!Z$5)</f>
        <v>0</v>
      </c>
    </row>
    <row r="31" spans="1:29" ht="19" x14ac:dyDescent="0.25">
      <c r="A31" s="8" t="s">
        <v>1778</v>
      </c>
    </row>
    <row r="32" spans="1:29" ht="19" x14ac:dyDescent="0.25">
      <c r="A32" s="8" t="s">
        <v>899</v>
      </c>
      <c r="D32" s="21">
        <f>SUM(D33:D45)</f>
        <v>-40058921.220999986</v>
      </c>
      <c r="F32" s="22">
        <f>SUM(F33:F45)</f>
        <v>-7097551.7954999981</v>
      </c>
      <c r="H32" s="22">
        <f>SUM(H33:H45)</f>
        <v>-9285368.6399999987</v>
      </c>
      <c r="J32" s="22">
        <f>SUM(J33:J45)</f>
        <v>-11269480.257499998</v>
      </c>
      <c r="L32" s="22">
        <f>SUM(L33:L45)</f>
        <v>-7219740.5835000006</v>
      </c>
      <c r="N32" s="22">
        <f>SUM(N33:N45)</f>
        <v>-2638317.0394999995</v>
      </c>
      <c r="P32" s="22">
        <f>SUM(P33:P45)</f>
        <v>-1041280.9549999998</v>
      </c>
      <c r="R32" s="22">
        <f>SUM(R33:R45)</f>
        <v>-599558.56050000002</v>
      </c>
      <c r="T32" s="22">
        <f>SUM(T33:T45)</f>
        <v>-907623.38950000005</v>
      </c>
      <c r="V32" s="22">
        <f>SUM(V33:V45)</f>
        <v>0</v>
      </c>
      <c r="X32" s="22">
        <f>SUM(X33:X45)</f>
        <v>0</v>
      </c>
      <c r="Z32" s="22">
        <f>SUM(Z33:Z45)</f>
        <v>0</v>
      </c>
      <c r="AB32" s="22">
        <f>SUM(AB33:AB45)</f>
        <v>0</v>
      </c>
    </row>
    <row r="33" spans="1:28" ht="19" x14ac:dyDescent="0.25">
      <c r="B33" t="s">
        <v>929</v>
      </c>
      <c r="C33">
        <v>1</v>
      </c>
      <c r="D33" s="17">
        <f t="shared" ref="D33:D45" si="4">+F33+H33+J33+L33+N33+P33+R33+T33+V33+X33+Z33+AB33</f>
        <v>-2472165.0049999999</v>
      </c>
      <c r="F33" s="18">
        <f>-(SUMIFS('Updated Construction'!$F:$F,'Updated Construction'!$A:$A,FALSE,'Updated Construction'!$G:$G,'Cashflow Projection'!$B33,'Updated Construction'!$E:$E,"&lt;="&amp;'Cashflow Projection'!F$5,'Updated Construction'!$E:$E,"&gt;"&amp;'Cashflow Projection'!$B$2)+(SUMIFS('Updated Construction'!$F:$F,'Updated Construction'!$A:$A,TRUE,'Updated Construction'!$G:$G,'Cashflow Projection'!$B33,'Updated Construction'!$E:$E,"&lt;="&amp;'Cashflow Projection'!F$5,'Updated Construction'!$E:$E,"&gt;"&amp;'Cashflow Projection'!$B$2)*$C33))*1.15</f>
        <v>-371494.712</v>
      </c>
      <c r="H33" s="18">
        <f>-(SUMIFS('Updated Construction'!$F:$F,'Updated Construction'!$A:$A,FALSE,'Updated Construction'!$G:$G,'Cashflow Projection'!$B33,'Updated Construction'!$E:$E,"&lt;="&amp;'Cashflow Projection'!H$5,'Updated Construction'!$E:$E,"&gt;"&amp;'Cashflow Projection'!F$5)+(SUMIFS('Updated Construction'!$F:$F,'Updated Construction'!$A:$A,TRUE,'Updated Construction'!$G:$G,'Cashflow Projection'!$B33,'Updated Construction'!$E:$E,"&lt;="&amp;'Cashflow Projection'!H$5,'Updated Construction'!$E:$E,"&gt;"&amp;'Cashflow Projection'!F$5)*$C33))*1.15</f>
        <v>-327239.57250000001</v>
      </c>
      <c r="J33" s="18">
        <f>-(SUMIFS('Updated Construction'!$F:$F,'Updated Construction'!$A:$A,FALSE,'Updated Construction'!$G:$G,'Cashflow Projection'!$B33,'Updated Construction'!$E:$E,"&lt;="&amp;'Cashflow Projection'!J$5,'Updated Construction'!$E:$E,"&gt;"&amp;'Cashflow Projection'!H$5)+(SUMIFS('Updated Construction'!$F:$F,'Updated Construction'!$A:$A,TRUE,'Updated Construction'!$G:$G,'Cashflow Projection'!$B33,'Updated Construction'!$E:$E,"&lt;="&amp;'Cashflow Projection'!J$5,'Updated Construction'!$E:$E,"&gt;"&amp;'Cashflow Projection'!H$5)*$C33))*1.15</f>
        <v>-573810.54349999991</v>
      </c>
      <c r="L33" s="18">
        <f>-(SUMIFS('Updated Construction'!$F:$F,'Updated Construction'!$A:$A,FALSE,'Updated Construction'!$G:$G,'Cashflow Projection'!$B33,'Updated Construction'!$E:$E,"&lt;="&amp;'Cashflow Projection'!L$5,'Updated Construction'!$E:$E,"&gt;"&amp;'Cashflow Projection'!J$5)+(SUMIFS('Updated Construction'!$F:$F,'Updated Construction'!$A:$A,TRUE,'Updated Construction'!$G:$G,'Cashflow Projection'!$B33,'Updated Construction'!$E:$E,"&lt;="&amp;'Cashflow Projection'!L$5,'Updated Construction'!$E:$E,"&gt;"&amp;'Cashflow Projection'!J$5)*$C33))*1.15</f>
        <v>-345402.68399999995</v>
      </c>
      <c r="N33" s="18">
        <f>-(SUMIFS('Updated Construction'!$F:$F,'Updated Construction'!$A:$A,FALSE,'Updated Construction'!$G:$G,'Cashflow Projection'!$B33,'Updated Construction'!$E:$E,"&lt;="&amp;'Cashflow Projection'!N$5,'Updated Construction'!$E:$E,"&gt;"&amp;'Cashflow Projection'!L$5)+(SUMIFS('Updated Construction'!$F:$F,'Updated Construction'!$A:$A,TRUE,'Updated Construction'!$G:$G,'Cashflow Projection'!$B33,'Updated Construction'!$E:$E,"&lt;="&amp;'Cashflow Projection'!N$5,'Updated Construction'!$E:$E,"&gt;"&amp;'Cashflow Projection'!L$5)*$C33))*1.15</f>
        <v>-189749.99999999997</v>
      </c>
      <c r="P33" s="18">
        <f>-(SUMIFS('Updated Construction'!$F:$F,'Updated Construction'!$A:$A,FALSE,'Updated Construction'!$G:$G,'Cashflow Projection'!$B33,'Updated Construction'!$E:$E,"&lt;="&amp;'Cashflow Projection'!P$5,'Updated Construction'!$E:$E,"&gt;"&amp;'Cashflow Projection'!N$5)+(SUMIFS('Updated Construction'!$F:$F,'Updated Construction'!$A:$A,TRUE,'Updated Construction'!$G:$G,'Cashflow Projection'!$B33,'Updated Construction'!$E:$E,"&lt;="&amp;'Cashflow Projection'!P$5,'Updated Construction'!$E:$E,"&gt;"&amp;'Cashflow Projection'!N$5)*$C33))*1.15</f>
        <v>-664467.4929999999</v>
      </c>
      <c r="R33" s="18">
        <f>-(SUMIFS('Updated Construction'!$F:$F,'Updated Construction'!$A:$A,FALSE,'Updated Construction'!$G:$G,'Cashflow Projection'!$B33,'Updated Construction'!$E:$E,"&lt;="&amp;'Cashflow Projection'!R$5,'Updated Construction'!$E:$E,"&gt;"&amp;'Cashflow Projection'!P$5)+(SUMIFS('Updated Construction'!$F:$F,'Updated Construction'!$A:$A,TRUE,'Updated Construction'!$G:$G,'Cashflow Projection'!$B33,'Updated Construction'!$E:$E,"&lt;="&amp;'Cashflow Projection'!R$5,'Updated Construction'!$E:$E,"&gt;"&amp;'Cashflow Projection'!P$5)*$C33))*1.15</f>
        <v>0</v>
      </c>
      <c r="T33" s="18">
        <f>-(SUMIFS('Updated Construction'!$F:$F,'Updated Construction'!$A:$A,FALSE,'Updated Construction'!$G:$G,'Cashflow Projection'!$B33,'Updated Construction'!$E:$E,"&lt;="&amp;'Cashflow Projection'!T$5,'Updated Construction'!$E:$E,"&gt;"&amp;'Cashflow Projection'!R$5)+(SUMIFS('Updated Construction'!$F:$F,'Updated Construction'!$A:$A,TRUE,'Updated Construction'!$G:$G,'Cashflow Projection'!$B33,'Updated Construction'!$E:$E,"&lt;="&amp;'Cashflow Projection'!T$5,'Updated Construction'!$E:$E,"&gt;"&amp;'Cashflow Projection'!R$5)*$C33))*1.15</f>
        <v>0</v>
      </c>
      <c r="V33" s="18">
        <f>-(SUMIFS('Updated Construction'!$F:$F,'Updated Construction'!$A:$A,FALSE,'Updated Construction'!$G:$G,'Cashflow Projection'!$B33,'Updated Construction'!$E:$E,"&lt;="&amp;'Cashflow Projection'!V$5,'Updated Construction'!$E:$E,"&gt;"&amp;'Cashflow Projection'!T$5)+(SUMIFS('Updated Construction'!$F:$F,'Updated Construction'!$A:$A,TRUE,'Updated Construction'!$G:$G,'Cashflow Projection'!$B33,'Updated Construction'!$E:$E,"&lt;="&amp;'Cashflow Projection'!V$5,'Updated Construction'!$E:$E,"&gt;"&amp;'Cashflow Projection'!T$5)*$C33))*1.15</f>
        <v>0</v>
      </c>
      <c r="X33" s="18">
        <f>-(SUMIFS('Updated Construction'!$F:$F,'Updated Construction'!$A:$A,FALSE,'Updated Construction'!$G:$G,'Cashflow Projection'!$B33,'Updated Construction'!$E:$E,"&lt;="&amp;'Cashflow Projection'!X$5,'Updated Construction'!$E:$E,"&gt;"&amp;'Cashflow Projection'!V$5)+(SUMIFS('Updated Construction'!$F:$F,'Updated Construction'!$A:$A,TRUE,'Updated Construction'!$G:$G,'Cashflow Projection'!$B33,'Updated Construction'!$E:$E,"&lt;="&amp;'Cashflow Projection'!X$5,'Updated Construction'!$E:$E,"&gt;"&amp;'Cashflow Projection'!V$5)*$C33))*1.15</f>
        <v>0</v>
      </c>
      <c r="Z33" s="18">
        <f>-(SUMIFS('Updated Construction'!$F:$F,'Updated Construction'!$A:$A,FALSE,'Updated Construction'!$G:$G,'Cashflow Projection'!$B33,'Updated Construction'!$E:$E,"&lt;="&amp;'Cashflow Projection'!Z$5,'Updated Construction'!$E:$E,"&gt;"&amp;'Cashflow Projection'!X$5)+(SUMIFS('Updated Construction'!$F:$F,'Updated Construction'!$A:$A,TRUE,'Updated Construction'!$G:$G,'Cashflow Projection'!$B33,'Updated Construction'!$E:$E,"&lt;="&amp;'Cashflow Projection'!Z$5,'Updated Construction'!$E:$E,"&gt;"&amp;'Cashflow Projection'!X$5)*$C33))*1.15</f>
        <v>0</v>
      </c>
      <c r="AB33" s="18">
        <f>-(SUMIFS('Updated Construction'!$F:$F,'Updated Construction'!$A:$A,FALSE,'Updated Construction'!$G:$G,'Cashflow Projection'!$B33,'Updated Construction'!$E:$E,"&lt;="&amp;'Cashflow Projection'!AB$5,'Updated Construction'!$E:$E,"&gt;"&amp;'Cashflow Projection'!Z$5)+(SUMIFS('Updated Construction'!$F:$F,'Updated Construction'!$A:$A,TRUE,'Updated Construction'!$G:$G,'Cashflow Projection'!$B33,'Updated Construction'!$E:$E,"&lt;="&amp;'Cashflow Projection'!AB$5,'Updated Construction'!$E:$E,"&gt;"&amp;'Cashflow Projection'!Z$5)*$C33))*1.15</f>
        <v>0</v>
      </c>
    </row>
    <row r="34" spans="1:28" ht="19" x14ac:dyDescent="0.25">
      <c r="B34" t="s">
        <v>496</v>
      </c>
      <c r="C34">
        <v>1</v>
      </c>
      <c r="D34" s="17">
        <f t="shared" si="4"/>
        <v>-706894.75349999999</v>
      </c>
      <c r="F34" s="18">
        <f>-(SUMIFS('Updated Construction'!$F:$F,'Updated Construction'!$A:$A,FALSE,'Updated Construction'!$G:$G,'Cashflow Projection'!$B34,'Updated Construction'!$E:$E,"&lt;="&amp;'Cashflow Projection'!F$5,'Updated Construction'!$E:$E,"&gt;"&amp;'Cashflow Projection'!$B$2)+(SUMIFS('Updated Construction'!$F:$F,'Updated Construction'!$A:$A,TRUE,'Updated Construction'!$G:$G,'Cashflow Projection'!$B34,'Updated Construction'!$E:$E,"&lt;="&amp;'Cashflow Projection'!F$5,'Updated Construction'!$E:$E,"&gt;"&amp;'Cashflow Projection'!$B$2)*$C34))*1.15</f>
        <v>-238226.93899999995</v>
      </c>
      <c r="H34" s="18">
        <f>-(SUMIFS('Updated Construction'!$F:$F,'Updated Construction'!$A:$A,FALSE,'Updated Construction'!$G:$G,'Cashflow Projection'!$B34,'Updated Construction'!$E:$E,"&lt;="&amp;'Cashflow Projection'!H$5,'Updated Construction'!$E:$E,"&gt;"&amp;'Cashflow Projection'!F$5)+(SUMIFS('Updated Construction'!$F:$F,'Updated Construction'!$A:$A,TRUE,'Updated Construction'!$G:$G,'Cashflow Projection'!$B34,'Updated Construction'!$E:$E,"&lt;="&amp;'Cashflow Projection'!H$5,'Updated Construction'!$E:$E,"&gt;"&amp;'Cashflow Projection'!F$5)*$C34))*1.15</f>
        <v>-264810.5</v>
      </c>
      <c r="J34" s="18">
        <f>-(SUMIFS('Updated Construction'!$F:$F,'Updated Construction'!$A:$A,FALSE,'Updated Construction'!$G:$G,'Cashflow Projection'!$B34,'Updated Construction'!$E:$E,"&lt;="&amp;'Cashflow Projection'!J$5,'Updated Construction'!$E:$E,"&gt;"&amp;'Cashflow Projection'!H$5)+(SUMIFS('Updated Construction'!$F:$F,'Updated Construction'!$A:$A,TRUE,'Updated Construction'!$G:$G,'Cashflow Projection'!$B34,'Updated Construction'!$E:$E,"&lt;="&amp;'Cashflow Projection'!J$5,'Updated Construction'!$E:$E,"&gt;"&amp;'Cashflow Projection'!H$5)*$C34))*1.15</f>
        <v>-203857.31450000001</v>
      </c>
      <c r="L34" s="18">
        <f>-(SUMIFS('Updated Construction'!$F:$F,'Updated Construction'!$A:$A,FALSE,'Updated Construction'!$G:$G,'Cashflow Projection'!$B34,'Updated Construction'!$E:$E,"&lt;="&amp;'Cashflow Projection'!L$5,'Updated Construction'!$E:$E,"&gt;"&amp;'Cashflow Projection'!J$5)+(SUMIFS('Updated Construction'!$F:$F,'Updated Construction'!$A:$A,TRUE,'Updated Construction'!$G:$G,'Cashflow Projection'!$B34,'Updated Construction'!$E:$E,"&lt;="&amp;'Cashflow Projection'!L$5,'Updated Construction'!$E:$E,"&gt;"&amp;'Cashflow Projection'!J$5)*$C34))*1.15</f>
        <v>0</v>
      </c>
      <c r="N34" s="18">
        <f>-(SUMIFS('Updated Construction'!$F:$F,'Updated Construction'!$A:$A,FALSE,'Updated Construction'!$G:$G,'Cashflow Projection'!$B34,'Updated Construction'!$E:$E,"&lt;="&amp;'Cashflow Projection'!N$5,'Updated Construction'!$E:$E,"&gt;"&amp;'Cashflow Projection'!L$5)+(SUMIFS('Updated Construction'!$F:$F,'Updated Construction'!$A:$A,TRUE,'Updated Construction'!$G:$G,'Cashflow Projection'!$B34,'Updated Construction'!$E:$E,"&lt;="&amp;'Cashflow Projection'!N$5,'Updated Construction'!$E:$E,"&gt;"&amp;'Cashflow Projection'!L$5)*$C34))*1.15</f>
        <v>0</v>
      </c>
      <c r="P34" s="18">
        <f>-(SUMIFS('Updated Construction'!$F:$F,'Updated Construction'!$A:$A,FALSE,'Updated Construction'!$G:$G,'Cashflow Projection'!$B34,'Updated Construction'!$E:$E,"&lt;="&amp;'Cashflow Projection'!P$5,'Updated Construction'!$E:$E,"&gt;"&amp;'Cashflow Projection'!N$5)+(SUMIFS('Updated Construction'!$F:$F,'Updated Construction'!$A:$A,TRUE,'Updated Construction'!$G:$G,'Cashflow Projection'!$B34,'Updated Construction'!$E:$E,"&lt;="&amp;'Cashflow Projection'!P$5,'Updated Construction'!$E:$E,"&gt;"&amp;'Cashflow Projection'!N$5)*$C34))*1.15</f>
        <v>0</v>
      </c>
      <c r="R34" s="18">
        <f>-(SUMIFS('Updated Construction'!$F:$F,'Updated Construction'!$A:$A,FALSE,'Updated Construction'!$G:$G,'Cashflow Projection'!$B34,'Updated Construction'!$E:$E,"&lt;="&amp;'Cashflow Projection'!R$5,'Updated Construction'!$E:$E,"&gt;"&amp;'Cashflow Projection'!P$5)+(SUMIFS('Updated Construction'!$F:$F,'Updated Construction'!$A:$A,TRUE,'Updated Construction'!$G:$G,'Cashflow Projection'!$B34,'Updated Construction'!$E:$E,"&lt;="&amp;'Cashflow Projection'!R$5,'Updated Construction'!$E:$E,"&gt;"&amp;'Cashflow Projection'!P$5)*$C34))*1.15</f>
        <v>0</v>
      </c>
      <c r="T34" s="18">
        <f>-(SUMIFS('Updated Construction'!$F:$F,'Updated Construction'!$A:$A,FALSE,'Updated Construction'!$G:$G,'Cashflow Projection'!$B34,'Updated Construction'!$E:$E,"&lt;="&amp;'Cashflow Projection'!T$5,'Updated Construction'!$E:$E,"&gt;"&amp;'Cashflow Projection'!R$5)+(SUMIFS('Updated Construction'!$F:$F,'Updated Construction'!$A:$A,TRUE,'Updated Construction'!$G:$G,'Cashflow Projection'!$B34,'Updated Construction'!$E:$E,"&lt;="&amp;'Cashflow Projection'!T$5,'Updated Construction'!$E:$E,"&gt;"&amp;'Cashflow Projection'!R$5)*$C34))*1.15</f>
        <v>0</v>
      </c>
      <c r="V34" s="18">
        <f>-(SUMIFS('Updated Construction'!$F:$F,'Updated Construction'!$A:$A,FALSE,'Updated Construction'!$G:$G,'Cashflow Projection'!$B34,'Updated Construction'!$E:$E,"&lt;="&amp;'Cashflow Projection'!V$5,'Updated Construction'!$E:$E,"&gt;"&amp;'Cashflow Projection'!T$5)+(SUMIFS('Updated Construction'!$F:$F,'Updated Construction'!$A:$A,TRUE,'Updated Construction'!$G:$G,'Cashflow Projection'!$B34,'Updated Construction'!$E:$E,"&lt;="&amp;'Cashflow Projection'!V$5,'Updated Construction'!$E:$E,"&gt;"&amp;'Cashflow Projection'!T$5)*$C34))*1.15</f>
        <v>0</v>
      </c>
      <c r="X34" s="18">
        <f>-(SUMIFS('Updated Construction'!$F:$F,'Updated Construction'!$A:$A,FALSE,'Updated Construction'!$G:$G,'Cashflow Projection'!$B34,'Updated Construction'!$E:$E,"&lt;="&amp;'Cashflow Projection'!X$5,'Updated Construction'!$E:$E,"&gt;"&amp;'Cashflow Projection'!V$5)+(SUMIFS('Updated Construction'!$F:$F,'Updated Construction'!$A:$A,TRUE,'Updated Construction'!$G:$G,'Cashflow Projection'!$B34,'Updated Construction'!$E:$E,"&lt;="&amp;'Cashflow Projection'!X$5,'Updated Construction'!$E:$E,"&gt;"&amp;'Cashflow Projection'!V$5)*$C34))*1.15</f>
        <v>0</v>
      </c>
      <c r="Z34" s="18">
        <f>-(SUMIFS('Updated Construction'!$F:$F,'Updated Construction'!$A:$A,FALSE,'Updated Construction'!$G:$G,'Cashflow Projection'!$B34,'Updated Construction'!$E:$E,"&lt;="&amp;'Cashflow Projection'!Z$5,'Updated Construction'!$E:$E,"&gt;"&amp;'Cashflow Projection'!X$5)+(SUMIFS('Updated Construction'!$F:$F,'Updated Construction'!$A:$A,TRUE,'Updated Construction'!$G:$G,'Cashflow Projection'!$B34,'Updated Construction'!$E:$E,"&lt;="&amp;'Cashflow Projection'!Z$5,'Updated Construction'!$E:$E,"&gt;"&amp;'Cashflow Projection'!X$5)*$C34))*1.15</f>
        <v>0</v>
      </c>
      <c r="AB34" s="18">
        <f>-(SUMIFS('Updated Construction'!$F:$F,'Updated Construction'!$A:$A,FALSE,'Updated Construction'!$G:$G,'Cashflow Projection'!$B34,'Updated Construction'!$E:$E,"&lt;="&amp;'Cashflow Projection'!AB$5,'Updated Construction'!$E:$E,"&gt;"&amp;'Cashflow Projection'!Z$5)+(SUMIFS('Updated Construction'!$F:$F,'Updated Construction'!$A:$A,TRUE,'Updated Construction'!$G:$G,'Cashflow Projection'!$B34,'Updated Construction'!$E:$E,"&lt;="&amp;'Cashflow Projection'!AB$5,'Updated Construction'!$E:$E,"&gt;"&amp;'Cashflow Projection'!Z$5)*$C34))*1.15</f>
        <v>0</v>
      </c>
    </row>
    <row r="35" spans="1:28" ht="19" x14ac:dyDescent="0.25">
      <c r="B35" t="s">
        <v>563</v>
      </c>
      <c r="C35">
        <v>0</v>
      </c>
      <c r="D35" s="17">
        <f t="shared" si="4"/>
        <v>0</v>
      </c>
      <c r="F35" s="18">
        <f>-(SUMIFS('Updated Construction'!$F:$F,'Updated Construction'!$A:$A,FALSE,'Updated Construction'!$G:$G,'Cashflow Projection'!$B35,'Updated Construction'!$E:$E,"&lt;="&amp;'Cashflow Projection'!F$5,'Updated Construction'!$E:$E,"&gt;"&amp;'Cashflow Projection'!$B$2)+(SUMIFS('Updated Construction'!$F:$F,'Updated Construction'!$A:$A,TRUE,'Updated Construction'!$G:$G,'Cashflow Projection'!$B35,'Updated Construction'!$E:$E,"&lt;="&amp;'Cashflow Projection'!F$5,'Updated Construction'!$E:$E,"&gt;"&amp;'Cashflow Projection'!$B$2)*$C35))*1.15</f>
        <v>0</v>
      </c>
      <c r="H35" s="18">
        <f>-(SUMIFS('Updated Construction'!$F:$F,'Updated Construction'!$A:$A,FALSE,'Updated Construction'!$G:$G,'Cashflow Projection'!$B35,'Updated Construction'!$E:$E,"&lt;="&amp;'Cashflow Projection'!H$5,'Updated Construction'!$E:$E,"&gt;"&amp;'Cashflow Projection'!F$5)+(SUMIFS('Updated Construction'!$F:$F,'Updated Construction'!$A:$A,TRUE,'Updated Construction'!$G:$G,'Cashflow Projection'!$B35,'Updated Construction'!$E:$E,"&lt;="&amp;'Cashflow Projection'!H$5,'Updated Construction'!$E:$E,"&gt;"&amp;'Cashflow Projection'!F$5)*$C35))*1.15</f>
        <v>0</v>
      </c>
      <c r="J35" s="18">
        <f>-(SUMIFS('Updated Construction'!$F:$F,'Updated Construction'!$A:$A,FALSE,'Updated Construction'!$G:$G,'Cashflow Projection'!$B35,'Updated Construction'!$E:$E,"&lt;="&amp;'Cashflow Projection'!J$5,'Updated Construction'!$E:$E,"&gt;"&amp;'Cashflow Projection'!H$5)+(SUMIFS('Updated Construction'!$F:$F,'Updated Construction'!$A:$A,TRUE,'Updated Construction'!$G:$G,'Cashflow Projection'!$B35,'Updated Construction'!$E:$E,"&lt;="&amp;'Cashflow Projection'!J$5,'Updated Construction'!$E:$E,"&gt;"&amp;'Cashflow Projection'!H$5)*$C35))*1.15</f>
        <v>0</v>
      </c>
      <c r="L35" s="18">
        <f>-(SUMIFS('Updated Construction'!$F:$F,'Updated Construction'!$A:$A,FALSE,'Updated Construction'!$G:$G,'Cashflow Projection'!$B35,'Updated Construction'!$E:$E,"&lt;="&amp;'Cashflow Projection'!L$5,'Updated Construction'!$E:$E,"&gt;"&amp;'Cashflow Projection'!J$5)+(SUMIFS('Updated Construction'!$F:$F,'Updated Construction'!$A:$A,TRUE,'Updated Construction'!$G:$G,'Cashflow Projection'!$B35,'Updated Construction'!$E:$E,"&lt;="&amp;'Cashflow Projection'!L$5,'Updated Construction'!$E:$E,"&gt;"&amp;'Cashflow Projection'!J$5)*$C35))*1.15</f>
        <v>0</v>
      </c>
      <c r="N35" s="18">
        <f>-(SUMIFS('Updated Construction'!$F:$F,'Updated Construction'!$A:$A,FALSE,'Updated Construction'!$G:$G,'Cashflow Projection'!$B35,'Updated Construction'!$E:$E,"&lt;="&amp;'Cashflow Projection'!N$5,'Updated Construction'!$E:$E,"&gt;"&amp;'Cashflow Projection'!L$5)+(SUMIFS('Updated Construction'!$F:$F,'Updated Construction'!$A:$A,TRUE,'Updated Construction'!$G:$G,'Cashflow Projection'!$B35,'Updated Construction'!$E:$E,"&lt;="&amp;'Cashflow Projection'!N$5,'Updated Construction'!$E:$E,"&gt;"&amp;'Cashflow Projection'!L$5)*$C35))*1.15</f>
        <v>0</v>
      </c>
      <c r="P35" s="18">
        <f>-(SUMIFS('Updated Construction'!$F:$F,'Updated Construction'!$A:$A,FALSE,'Updated Construction'!$G:$G,'Cashflow Projection'!$B35,'Updated Construction'!$E:$E,"&lt;="&amp;'Cashflow Projection'!P$5,'Updated Construction'!$E:$E,"&gt;"&amp;'Cashflow Projection'!N$5)+(SUMIFS('Updated Construction'!$F:$F,'Updated Construction'!$A:$A,TRUE,'Updated Construction'!$G:$G,'Cashflow Projection'!$B35,'Updated Construction'!$E:$E,"&lt;="&amp;'Cashflow Projection'!P$5,'Updated Construction'!$E:$E,"&gt;"&amp;'Cashflow Projection'!N$5)*$C35))*1.15</f>
        <v>0</v>
      </c>
      <c r="R35" s="18">
        <f>-(SUMIFS('Updated Construction'!$F:$F,'Updated Construction'!$A:$A,FALSE,'Updated Construction'!$G:$G,'Cashflow Projection'!$B35,'Updated Construction'!$E:$E,"&lt;="&amp;'Cashflow Projection'!R$5,'Updated Construction'!$E:$E,"&gt;"&amp;'Cashflow Projection'!P$5)+(SUMIFS('Updated Construction'!$F:$F,'Updated Construction'!$A:$A,TRUE,'Updated Construction'!$G:$G,'Cashflow Projection'!$B35,'Updated Construction'!$E:$E,"&lt;="&amp;'Cashflow Projection'!R$5,'Updated Construction'!$E:$E,"&gt;"&amp;'Cashflow Projection'!P$5)*$C35))*1.15</f>
        <v>0</v>
      </c>
      <c r="T35" s="18">
        <f>-(SUMIFS('Updated Construction'!$F:$F,'Updated Construction'!$A:$A,FALSE,'Updated Construction'!$G:$G,'Cashflow Projection'!$B35,'Updated Construction'!$E:$E,"&lt;="&amp;'Cashflow Projection'!T$5,'Updated Construction'!$E:$E,"&gt;"&amp;'Cashflow Projection'!R$5)+(SUMIFS('Updated Construction'!$F:$F,'Updated Construction'!$A:$A,TRUE,'Updated Construction'!$G:$G,'Cashflow Projection'!$B35,'Updated Construction'!$E:$E,"&lt;="&amp;'Cashflow Projection'!T$5,'Updated Construction'!$E:$E,"&gt;"&amp;'Cashflow Projection'!R$5)*$C35))*1.15</f>
        <v>0</v>
      </c>
      <c r="V35" s="18">
        <f>-(SUMIFS('Updated Construction'!$F:$F,'Updated Construction'!$A:$A,FALSE,'Updated Construction'!$G:$G,'Cashflow Projection'!$B35,'Updated Construction'!$E:$E,"&lt;="&amp;'Cashflow Projection'!V$5,'Updated Construction'!$E:$E,"&gt;"&amp;'Cashflow Projection'!T$5)+(SUMIFS('Updated Construction'!$F:$F,'Updated Construction'!$A:$A,TRUE,'Updated Construction'!$G:$G,'Cashflow Projection'!$B35,'Updated Construction'!$E:$E,"&lt;="&amp;'Cashflow Projection'!V$5,'Updated Construction'!$E:$E,"&gt;"&amp;'Cashflow Projection'!T$5)*$C35))*1.15</f>
        <v>0</v>
      </c>
      <c r="X35" s="18">
        <f>-(SUMIFS('Updated Construction'!$F:$F,'Updated Construction'!$A:$A,FALSE,'Updated Construction'!$G:$G,'Cashflow Projection'!$B35,'Updated Construction'!$E:$E,"&lt;="&amp;'Cashflow Projection'!X$5,'Updated Construction'!$E:$E,"&gt;"&amp;'Cashflow Projection'!V$5)+(SUMIFS('Updated Construction'!$F:$F,'Updated Construction'!$A:$A,TRUE,'Updated Construction'!$G:$G,'Cashflow Projection'!$B35,'Updated Construction'!$E:$E,"&lt;="&amp;'Cashflow Projection'!X$5,'Updated Construction'!$E:$E,"&gt;"&amp;'Cashflow Projection'!V$5)*$C35))*1.15</f>
        <v>0</v>
      </c>
      <c r="Z35" s="18">
        <f>-(SUMIFS('Updated Construction'!$F:$F,'Updated Construction'!$A:$A,FALSE,'Updated Construction'!$G:$G,'Cashflow Projection'!$B35,'Updated Construction'!$E:$E,"&lt;="&amp;'Cashflow Projection'!Z$5,'Updated Construction'!$E:$E,"&gt;"&amp;'Cashflow Projection'!X$5)+(SUMIFS('Updated Construction'!$F:$F,'Updated Construction'!$A:$A,TRUE,'Updated Construction'!$G:$G,'Cashflow Projection'!$B35,'Updated Construction'!$E:$E,"&lt;="&amp;'Cashflow Projection'!Z$5,'Updated Construction'!$E:$E,"&gt;"&amp;'Cashflow Projection'!X$5)*$C35))*1.15</f>
        <v>0</v>
      </c>
      <c r="AB35" s="18">
        <f>-(SUMIFS('Updated Construction'!$F:$F,'Updated Construction'!$A:$A,FALSE,'Updated Construction'!$G:$G,'Cashflow Projection'!$B35,'Updated Construction'!$E:$E,"&lt;="&amp;'Cashflow Projection'!AB$5,'Updated Construction'!$E:$E,"&gt;"&amp;'Cashflow Projection'!Z$5)+(SUMIFS('Updated Construction'!$F:$F,'Updated Construction'!$A:$A,TRUE,'Updated Construction'!$G:$G,'Cashflow Projection'!$B35,'Updated Construction'!$E:$E,"&lt;="&amp;'Cashflow Projection'!AB$5,'Updated Construction'!$E:$E,"&gt;"&amp;'Cashflow Projection'!Z$5)*$C35))*1.15</f>
        <v>0</v>
      </c>
    </row>
    <row r="36" spans="1:28" ht="19" x14ac:dyDescent="0.25">
      <c r="B36" t="s">
        <v>587</v>
      </c>
      <c r="C36">
        <v>0</v>
      </c>
      <c r="D36" s="17">
        <f t="shared" si="4"/>
        <v>-2540.4419999999996</v>
      </c>
      <c r="F36" s="18">
        <f>-(SUMIFS('Updated Construction'!$F:$F,'Updated Construction'!$A:$A,FALSE,'Updated Construction'!$G:$G,'Cashflow Projection'!$B36,'Updated Construction'!$E:$E,"&lt;="&amp;'Cashflow Projection'!F$5,'Updated Construction'!$E:$E,"&gt;"&amp;'Cashflow Projection'!$B$2)+(SUMIFS('Updated Construction'!$F:$F,'Updated Construction'!$A:$A,TRUE,'Updated Construction'!$G:$G,'Cashflow Projection'!$B36,'Updated Construction'!$E:$E,"&lt;="&amp;'Cashflow Projection'!F$5,'Updated Construction'!$E:$E,"&gt;"&amp;'Cashflow Projection'!$B$2)*$C36))*1.15</f>
        <v>-2540.4419999999996</v>
      </c>
      <c r="H36" s="18">
        <f>-(SUMIFS('Updated Construction'!$F:$F,'Updated Construction'!$A:$A,FALSE,'Updated Construction'!$G:$G,'Cashflow Projection'!$B36,'Updated Construction'!$E:$E,"&lt;="&amp;'Cashflow Projection'!H$5,'Updated Construction'!$E:$E,"&gt;"&amp;'Cashflow Projection'!F$5)+(SUMIFS('Updated Construction'!$F:$F,'Updated Construction'!$A:$A,TRUE,'Updated Construction'!$G:$G,'Cashflow Projection'!$B36,'Updated Construction'!$E:$E,"&lt;="&amp;'Cashflow Projection'!H$5,'Updated Construction'!$E:$E,"&gt;"&amp;'Cashflow Projection'!F$5)*$C36))*1.15</f>
        <v>0</v>
      </c>
      <c r="J36" s="18">
        <f>-(SUMIFS('Updated Construction'!$F:$F,'Updated Construction'!$A:$A,FALSE,'Updated Construction'!$G:$G,'Cashflow Projection'!$B36,'Updated Construction'!$E:$E,"&lt;="&amp;'Cashflow Projection'!J$5,'Updated Construction'!$E:$E,"&gt;"&amp;'Cashflow Projection'!H$5)+(SUMIFS('Updated Construction'!$F:$F,'Updated Construction'!$A:$A,TRUE,'Updated Construction'!$G:$G,'Cashflow Projection'!$B36,'Updated Construction'!$E:$E,"&lt;="&amp;'Cashflow Projection'!J$5,'Updated Construction'!$E:$E,"&gt;"&amp;'Cashflow Projection'!H$5)*$C36))*1.15</f>
        <v>0</v>
      </c>
      <c r="L36" s="18">
        <f>-(SUMIFS('Updated Construction'!$F:$F,'Updated Construction'!$A:$A,FALSE,'Updated Construction'!$G:$G,'Cashflow Projection'!$B36,'Updated Construction'!$E:$E,"&lt;="&amp;'Cashflow Projection'!L$5,'Updated Construction'!$E:$E,"&gt;"&amp;'Cashflow Projection'!J$5)+(SUMIFS('Updated Construction'!$F:$F,'Updated Construction'!$A:$A,TRUE,'Updated Construction'!$G:$G,'Cashflow Projection'!$B36,'Updated Construction'!$E:$E,"&lt;="&amp;'Cashflow Projection'!L$5,'Updated Construction'!$E:$E,"&gt;"&amp;'Cashflow Projection'!J$5)*$C36))*1.15</f>
        <v>0</v>
      </c>
      <c r="N36" s="18">
        <f>-(SUMIFS('Updated Construction'!$F:$F,'Updated Construction'!$A:$A,FALSE,'Updated Construction'!$G:$G,'Cashflow Projection'!$B36,'Updated Construction'!$E:$E,"&lt;="&amp;'Cashflow Projection'!N$5,'Updated Construction'!$E:$E,"&gt;"&amp;'Cashflow Projection'!L$5)+(SUMIFS('Updated Construction'!$F:$F,'Updated Construction'!$A:$A,TRUE,'Updated Construction'!$G:$G,'Cashflow Projection'!$B36,'Updated Construction'!$E:$E,"&lt;="&amp;'Cashflow Projection'!N$5,'Updated Construction'!$E:$E,"&gt;"&amp;'Cashflow Projection'!L$5)*$C36))*1.15</f>
        <v>0</v>
      </c>
      <c r="P36" s="18">
        <f>-(SUMIFS('Updated Construction'!$F:$F,'Updated Construction'!$A:$A,FALSE,'Updated Construction'!$G:$G,'Cashflow Projection'!$B36,'Updated Construction'!$E:$E,"&lt;="&amp;'Cashflow Projection'!P$5,'Updated Construction'!$E:$E,"&gt;"&amp;'Cashflow Projection'!N$5)+(SUMIFS('Updated Construction'!$F:$F,'Updated Construction'!$A:$A,TRUE,'Updated Construction'!$G:$G,'Cashflow Projection'!$B36,'Updated Construction'!$E:$E,"&lt;="&amp;'Cashflow Projection'!P$5,'Updated Construction'!$E:$E,"&gt;"&amp;'Cashflow Projection'!N$5)*$C36))*1.15</f>
        <v>0</v>
      </c>
      <c r="R36" s="18">
        <f>-(SUMIFS('Updated Construction'!$F:$F,'Updated Construction'!$A:$A,FALSE,'Updated Construction'!$G:$G,'Cashflow Projection'!$B36,'Updated Construction'!$E:$E,"&lt;="&amp;'Cashflow Projection'!R$5,'Updated Construction'!$E:$E,"&gt;"&amp;'Cashflow Projection'!P$5)+(SUMIFS('Updated Construction'!$F:$F,'Updated Construction'!$A:$A,TRUE,'Updated Construction'!$G:$G,'Cashflow Projection'!$B36,'Updated Construction'!$E:$E,"&lt;="&amp;'Cashflow Projection'!R$5,'Updated Construction'!$E:$E,"&gt;"&amp;'Cashflow Projection'!P$5)*$C36))*1.15</f>
        <v>0</v>
      </c>
      <c r="T36" s="18">
        <f>-(SUMIFS('Updated Construction'!$F:$F,'Updated Construction'!$A:$A,FALSE,'Updated Construction'!$G:$G,'Cashflow Projection'!$B36,'Updated Construction'!$E:$E,"&lt;="&amp;'Cashflow Projection'!T$5,'Updated Construction'!$E:$E,"&gt;"&amp;'Cashflow Projection'!R$5)+(SUMIFS('Updated Construction'!$F:$F,'Updated Construction'!$A:$A,TRUE,'Updated Construction'!$G:$G,'Cashflow Projection'!$B36,'Updated Construction'!$E:$E,"&lt;="&amp;'Cashflow Projection'!T$5,'Updated Construction'!$E:$E,"&gt;"&amp;'Cashflow Projection'!R$5)*$C36))*1.15</f>
        <v>0</v>
      </c>
      <c r="V36" s="18">
        <f>-(SUMIFS('Updated Construction'!$F:$F,'Updated Construction'!$A:$A,FALSE,'Updated Construction'!$G:$G,'Cashflow Projection'!$B36,'Updated Construction'!$E:$E,"&lt;="&amp;'Cashflow Projection'!V$5,'Updated Construction'!$E:$E,"&gt;"&amp;'Cashflow Projection'!T$5)+(SUMIFS('Updated Construction'!$F:$F,'Updated Construction'!$A:$A,TRUE,'Updated Construction'!$G:$G,'Cashflow Projection'!$B36,'Updated Construction'!$E:$E,"&lt;="&amp;'Cashflow Projection'!V$5,'Updated Construction'!$E:$E,"&gt;"&amp;'Cashflow Projection'!T$5)*$C36))*1.15</f>
        <v>0</v>
      </c>
      <c r="X36" s="18">
        <f>-(SUMIFS('Updated Construction'!$F:$F,'Updated Construction'!$A:$A,FALSE,'Updated Construction'!$G:$G,'Cashflow Projection'!$B36,'Updated Construction'!$E:$E,"&lt;="&amp;'Cashflow Projection'!X$5,'Updated Construction'!$E:$E,"&gt;"&amp;'Cashflow Projection'!V$5)+(SUMIFS('Updated Construction'!$F:$F,'Updated Construction'!$A:$A,TRUE,'Updated Construction'!$G:$G,'Cashflow Projection'!$B36,'Updated Construction'!$E:$E,"&lt;="&amp;'Cashflow Projection'!X$5,'Updated Construction'!$E:$E,"&gt;"&amp;'Cashflow Projection'!V$5)*$C36))*1.15</f>
        <v>0</v>
      </c>
      <c r="Z36" s="18">
        <f>-(SUMIFS('Updated Construction'!$F:$F,'Updated Construction'!$A:$A,FALSE,'Updated Construction'!$G:$G,'Cashflow Projection'!$B36,'Updated Construction'!$E:$E,"&lt;="&amp;'Cashflow Projection'!Z$5,'Updated Construction'!$E:$E,"&gt;"&amp;'Cashflow Projection'!X$5)+(SUMIFS('Updated Construction'!$F:$F,'Updated Construction'!$A:$A,TRUE,'Updated Construction'!$G:$G,'Cashflow Projection'!$B36,'Updated Construction'!$E:$E,"&lt;="&amp;'Cashflow Projection'!Z$5,'Updated Construction'!$E:$E,"&gt;"&amp;'Cashflow Projection'!X$5)*$C36))*1.15</f>
        <v>0</v>
      </c>
      <c r="AB36" s="18">
        <f>-(SUMIFS('Updated Construction'!$F:$F,'Updated Construction'!$A:$A,FALSE,'Updated Construction'!$G:$G,'Cashflow Projection'!$B36,'Updated Construction'!$E:$E,"&lt;="&amp;'Cashflow Projection'!AB$5,'Updated Construction'!$E:$E,"&gt;"&amp;'Cashflow Projection'!Z$5)+(SUMIFS('Updated Construction'!$F:$F,'Updated Construction'!$A:$A,TRUE,'Updated Construction'!$G:$G,'Cashflow Projection'!$B36,'Updated Construction'!$E:$E,"&lt;="&amp;'Cashflow Projection'!AB$5,'Updated Construction'!$E:$E,"&gt;"&amp;'Cashflow Projection'!Z$5)*$C36))*1.15</f>
        <v>0</v>
      </c>
    </row>
    <row r="37" spans="1:28" ht="19" x14ac:dyDescent="0.25">
      <c r="B37" t="s">
        <v>604</v>
      </c>
      <c r="C37">
        <v>0</v>
      </c>
      <c r="D37" s="17">
        <f t="shared" si="4"/>
        <v>-3874933.5099999993</v>
      </c>
      <c r="F37" s="18">
        <f>-(SUMIFS('Updated Construction'!$F:$F,'Updated Construction'!$A:$A,FALSE,'Updated Construction'!$G:$G,'Cashflow Projection'!$B37,'Updated Construction'!$E:$E,"&lt;="&amp;'Cashflow Projection'!F$5,'Updated Construction'!$E:$E,"&gt;"&amp;'Cashflow Projection'!$B$2)+(SUMIFS('Updated Construction'!$F:$F,'Updated Construction'!$A:$A,TRUE,'Updated Construction'!$G:$G,'Cashflow Projection'!$B37,'Updated Construction'!$E:$E,"&lt;="&amp;'Cashflow Projection'!F$5,'Updated Construction'!$E:$E,"&gt;"&amp;'Cashflow Projection'!$B$2)*$C37))*1.15</f>
        <v>-782618.10199999996</v>
      </c>
      <c r="H37" s="18">
        <f>-(SUMIFS('Updated Construction'!$F:$F,'Updated Construction'!$A:$A,FALSE,'Updated Construction'!$G:$G,'Cashflow Projection'!$B37,'Updated Construction'!$E:$E,"&lt;="&amp;'Cashflow Projection'!H$5,'Updated Construction'!$E:$E,"&gt;"&amp;'Cashflow Projection'!F$5)+(SUMIFS('Updated Construction'!$F:$F,'Updated Construction'!$A:$A,TRUE,'Updated Construction'!$G:$G,'Cashflow Projection'!$B37,'Updated Construction'!$E:$E,"&lt;="&amp;'Cashflow Projection'!H$5,'Updated Construction'!$E:$E,"&gt;"&amp;'Cashflow Projection'!F$5)*$C37))*1.15</f>
        <v>-753466.67149999994</v>
      </c>
      <c r="J37" s="18">
        <f>-(SUMIFS('Updated Construction'!$F:$F,'Updated Construction'!$A:$A,FALSE,'Updated Construction'!$G:$G,'Cashflow Projection'!$B37,'Updated Construction'!$E:$E,"&lt;="&amp;'Cashflow Projection'!J$5,'Updated Construction'!$E:$E,"&gt;"&amp;'Cashflow Projection'!H$5)+(SUMIFS('Updated Construction'!$F:$F,'Updated Construction'!$A:$A,TRUE,'Updated Construction'!$G:$G,'Cashflow Projection'!$B37,'Updated Construction'!$E:$E,"&lt;="&amp;'Cashflow Projection'!J$5,'Updated Construction'!$E:$E,"&gt;"&amp;'Cashflow Projection'!H$5)*$C37))*1.15</f>
        <v>-1355050.8535</v>
      </c>
      <c r="L37" s="18">
        <f>-(SUMIFS('Updated Construction'!$F:$F,'Updated Construction'!$A:$A,FALSE,'Updated Construction'!$G:$G,'Cashflow Projection'!$B37,'Updated Construction'!$E:$E,"&lt;="&amp;'Cashflow Projection'!L$5,'Updated Construction'!$E:$E,"&gt;"&amp;'Cashflow Projection'!J$5)+(SUMIFS('Updated Construction'!$F:$F,'Updated Construction'!$A:$A,TRUE,'Updated Construction'!$G:$G,'Cashflow Projection'!$B37,'Updated Construction'!$E:$E,"&lt;="&amp;'Cashflow Projection'!L$5,'Updated Construction'!$E:$E,"&gt;"&amp;'Cashflow Projection'!J$5)*$C37))*1.15</f>
        <v>-620126.1264999999</v>
      </c>
      <c r="N37" s="18">
        <f>-(SUMIFS('Updated Construction'!$F:$F,'Updated Construction'!$A:$A,FALSE,'Updated Construction'!$G:$G,'Cashflow Projection'!$B37,'Updated Construction'!$E:$E,"&lt;="&amp;'Cashflow Projection'!N$5,'Updated Construction'!$E:$E,"&gt;"&amp;'Cashflow Projection'!L$5)+(SUMIFS('Updated Construction'!$F:$F,'Updated Construction'!$A:$A,TRUE,'Updated Construction'!$G:$G,'Cashflow Projection'!$B37,'Updated Construction'!$E:$E,"&lt;="&amp;'Cashflow Projection'!N$5,'Updated Construction'!$E:$E,"&gt;"&amp;'Cashflow Projection'!L$5)*$C37))*1.15</f>
        <v>-91474.794999999998</v>
      </c>
      <c r="P37" s="18">
        <f>-(SUMIFS('Updated Construction'!$F:$F,'Updated Construction'!$A:$A,FALSE,'Updated Construction'!$G:$G,'Cashflow Projection'!$B37,'Updated Construction'!$E:$E,"&lt;="&amp;'Cashflow Projection'!P$5,'Updated Construction'!$E:$E,"&gt;"&amp;'Cashflow Projection'!N$5)+(SUMIFS('Updated Construction'!$F:$F,'Updated Construction'!$A:$A,TRUE,'Updated Construction'!$G:$G,'Cashflow Projection'!$B37,'Updated Construction'!$E:$E,"&lt;="&amp;'Cashflow Projection'!P$5,'Updated Construction'!$E:$E,"&gt;"&amp;'Cashflow Projection'!N$5)*$C37))*1.15</f>
        <v>-35052.92</v>
      </c>
      <c r="R37" s="18">
        <f>-(SUMIFS('Updated Construction'!$F:$F,'Updated Construction'!$A:$A,FALSE,'Updated Construction'!$G:$G,'Cashflow Projection'!$B37,'Updated Construction'!$E:$E,"&lt;="&amp;'Cashflow Projection'!R$5,'Updated Construction'!$E:$E,"&gt;"&amp;'Cashflow Projection'!P$5)+(SUMIFS('Updated Construction'!$F:$F,'Updated Construction'!$A:$A,TRUE,'Updated Construction'!$G:$G,'Cashflow Projection'!$B37,'Updated Construction'!$E:$E,"&lt;="&amp;'Cashflow Projection'!R$5,'Updated Construction'!$E:$E,"&gt;"&amp;'Cashflow Projection'!P$5)*$C37))*1.15</f>
        <v>-35052.92</v>
      </c>
      <c r="T37" s="18">
        <f>-(SUMIFS('Updated Construction'!$F:$F,'Updated Construction'!$A:$A,FALSE,'Updated Construction'!$G:$G,'Cashflow Projection'!$B37,'Updated Construction'!$E:$E,"&lt;="&amp;'Cashflow Projection'!T$5,'Updated Construction'!$E:$E,"&gt;"&amp;'Cashflow Projection'!R$5)+(SUMIFS('Updated Construction'!$F:$F,'Updated Construction'!$A:$A,TRUE,'Updated Construction'!$G:$G,'Cashflow Projection'!$B37,'Updated Construction'!$E:$E,"&lt;="&amp;'Cashflow Projection'!T$5,'Updated Construction'!$E:$E,"&gt;"&amp;'Cashflow Projection'!R$5)*$C37))*1.15</f>
        <v>-202091.12149999998</v>
      </c>
      <c r="V37" s="18">
        <f>-(SUMIFS('Updated Construction'!$F:$F,'Updated Construction'!$A:$A,FALSE,'Updated Construction'!$G:$G,'Cashflow Projection'!$B37,'Updated Construction'!$E:$E,"&lt;="&amp;'Cashflow Projection'!V$5,'Updated Construction'!$E:$E,"&gt;"&amp;'Cashflow Projection'!T$5)+(SUMIFS('Updated Construction'!$F:$F,'Updated Construction'!$A:$A,TRUE,'Updated Construction'!$G:$G,'Cashflow Projection'!$B37,'Updated Construction'!$E:$E,"&lt;="&amp;'Cashflow Projection'!V$5,'Updated Construction'!$E:$E,"&gt;"&amp;'Cashflow Projection'!T$5)*$C37))*1.15</f>
        <v>0</v>
      </c>
      <c r="X37" s="18">
        <f>-(SUMIFS('Updated Construction'!$F:$F,'Updated Construction'!$A:$A,FALSE,'Updated Construction'!$G:$G,'Cashflow Projection'!$B37,'Updated Construction'!$E:$E,"&lt;="&amp;'Cashflow Projection'!X$5,'Updated Construction'!$E:$E,"&gt;"&amp;'Cashflow Projection'!V$5)+(SUMIFS('Updated Construction'!$F:$F,'Updated Construction'!$A:$A,TRUE,'Updated Construction'!$G:$G,'Cashflow Projection'!$B37,'Updated Construction'!$E:$E,"&lt;="&amp;'Cashflow Projection'!X$5,'Updated Construction'!$E:$E,"&gt;"&amp;'Cashflow Projection'!V$5)*$C37))*1.15</f>
        <v>0</v>
      </c>
      <c r="Z37" s="18">
        <f>-(SUMIFS('Updated Construction'!$F:$F,'Updated Construction'!$A:$A,FALSE,'Updated Construction'!$G:$G,'Cashflow Projection'!$B37,'Updated Construction'!$E:$E,"&lt;="&amp;'Cashflow Projection'!Z$5,'Updated Construction'!$E:$E,"&gt;"&amp;'Cashflow Projection'!X$5)+(SUMIFS('Updated Construction'!$F:$F,'Updated Construction'!$A:$A,TRUE,'Updated Construction'!$G:$G,'Cashflow Projection'!$B37,'Updated Construction'!$E:$E,"&lt;="&amp;'Cashflow Projection'!Z$5,'Updated Construction'!$E:$E,"&gt;"&amp;'Cashflow Projection'!X$5)*$C37))*1.15</f>
        <v>0</v>
      </c>
      <c r="AB37" s="18">
        <f>-(SUMIFS('Updated Construction'!$F:$F,'Updated Construction'!$A:$A,FALSE,'Updated Construction'!$G:$G,'Cashflow Projection'!$B37,'Updated Construction'!$E:$E,"&lt;="&amp;'Cashflow Projection'!AB$5,'Updated Construction'!$E:$E,"&gt;"&amp;'Cashflow Projection'!Z$5)+(SUMIFS('Updated Construction'!$F:$F,'Updated Construction'!$A:$A,TRUE,'Updated Construction'!$G:$G,'Cashflow Projection'!$B37,'Updated Construction'!$E:$E,"&lt;="&amp;'Cashflow Projection'!AB$5,'Updated Construction'!$E:$E,"&gt;"&amp;'Cashflow Projection'!Z$5)*$C37))*1.15</f>
        <v>0</v>
      </c>
    </row>
    <row r="38" spans="1:28" ht="19" x14ac:dyDescent="0.25">
      <c r="B38" t="s">
        <v>651</v>
      </c>
      <c r="C38">
        <v>1</v>
      </c>
      <c r="D38" s="17">
        <f t="shared" si="4"/>
        <v>-4248510.6879999992</v>
      </c>
      <c r="F38" s="18">
        <f>-(SUMIFS('Updated Construction'!$F:$F,'Updated Construction'!$A:$A,FALSE,'Updated Construction'!$G:$G,'Cashflow Projection'!$B38,'Updated Construction'!$E:$E,"&lt;="&amp;'Cashflow Projection'!F$5,'Updated Construction'!$E:$E,"&gt;"&amp;'Cashflow Projection'!$B$2)+(SUMIFS('Updated Construction'!$F:$F,'Updated Construction'!$A:$A,TRUE,'Updated Construction'!$G:$G,'Cashflow Projection'!$B38,'Updated Construction'!$E:$E,"&lt;="&amp;'Cashflow Projection'!F$5,'Updated Construction'!$E:$E,"&gt;"&amp;'Cashflow Projection'!$B$2)*$C38))*1.15</f>
        <v>-487807.93149999995</v>
      </c>
      <c r="H38" s="18">
        <f>-(SUMIFS('Updated Construction'!$F:$F,'Updated Construction'!$A:$A,FALSE,'Updated Construction'!$G:$G,'Cashflow Projection'!$B38,'Updated Construction'!$E:$E,"&lt;="&amp;'Cashflow Projection'!H$5,'Updated Construction'!$E:$E,"&gt;"&amp;'Cashflow Projection'!F$5)+(SUMIFS('Updated Construction'!$F:$F,'Updated Construction'!$A:$A,TRUE,'Updated Construction'!$G:$G,'Cashflow Projection'!$B38,'Updated Construction'!$E:$E,"&lt;="&amp;'Cashflow Projection'!H$5,'Updated Construction'!$E:$E,"&gt;"&amp;'Cashflow Projection'!F$5)*$C38))*1.15</f>
        <v>-743064.34649999999</v>
      </c>
      <c r="J38" s="18">
        <f>-(SUMIFS('Updated Construction'!$F:$F,'Updated Construction'!$A:$A,FALSE,'Updated Construction'!$G:$G,'Cashflow Projection'!$B38,'Updated Construction'!$E:$E,"&lt;="&amp;'Cashflow Projection'!J$5,'Updated Construction'!$E:$E,"&gt;"&amp;'Cashflow Projection'!H$5)+(SUMIFS('Updated Construction'!$F:$F,'Updated Construction'!$A:$A,TRUE,'Updated Construction'!$G:$G,'Cashflow Projection'!$B38,'Updated Construction'!$E:$E,"&lt;="&amp;'Cashflow Projection'!J$5,'Updated Construction'!$E:$E,"&gt;"&amp;'Cashflow Projection'!H$5)*$C38))*1.15</f>
        <v>-1051846.4994999999</v>
      </c>
      <c r="L38" s="18">
        <f>-(SUMIFS('Updated Construction'!$F:$F,'Updated Construction'!$A:$A,FALSE,'Updated Construction'!$G:$G,'Cashflow Projection'!$B38,'Updated Construction'!$E:$E,"&lt;="&amp;'Cashflow Projection'!L$5,'Updated Construction'!$E:$E,"&gt;"&amp;'Cashflow Projection'!J$5)+(SUMIFS('Updated Construction'!$F:$F,'Updated Construction'!$A:$A,TRUE,'Updated Construction'!$G:$G,'Cashflow Projection'!$B38,'Updated Construction'!$E:$E,"&lt;="&amp;'Cashflow Projection'!L$5,'Updated Construction'!$E:$E,"&gt;"&amp;'Cashflow Projection'!J$5)*$C38))*1.15</f>
        <v>-996502.10549999983</v>
      </c>
      <c r="N38" s="18">
        <f>-(SUMIFS('Updated Construction'!$F:$F,'Updated Construction'!$A:$A,FALSE,'Updated Construction'!$G:$G,'Cashflow Projection'!$B38,'Updated Construction'!$E:$E,"&lt;="&amp;'Cashflow Projection'!N$5,'Updated Construction'!$E:$E,"&gt;"&amp;'Cashflow Projection'!L$5)+(SUMIFS('Updated Construction'!$F:$F,'Updated Construction'!$A:$A,TRUE,'Updated Construction'!$G:$G,'Cashflow Projection'!$B38,'Updated Construction'!$E:$E,"&lt;="&amp;'Cashflow Projection'!N$5,'Updated Construction'!$E:$E,"&gt;"&amp;'Cashflow Projection'!L$5)*$C38))*1.15</f>
        <v>-394131.39249999996</v>
      </c>
      <c r="P38" s="18">
        <f>-(SUMIFS('Updated Construction'!$F:$F,'Updated Construction'!$A:$A,FALSE,'Updated Construction'!$G:$G,'Cashflow Projection'!$B38,'Updated Construction'!$E:$E,"&lt;="&amp;'Cashflow Projection'!P$5,'Updated Construction'!$E:$E,"&gt;"&amp;'Cashflow Projection'!N$5)+(SUMIFS('Updated Construction'!$F:$F,'Updated Construction'!$A:$A,TRUE,'Updated Construction'!$G:$G,'Cashflow Projection'!$B38,'Updated Construction'!$E:$E,"&lt;="&amp;'Cashflow Projection'!P$5,'Updated Construction'!$E:$E,"&gt;"&amp;'Cashflow Projection'!N$5)*$C38))*1.15</f>
        <v>-278927.41699999996</v>
      </c>
      <c r="R38" s="18">
        <f>-(SUMIFS('Updated Construction'!$F:$F,'Updated Construction'!$A:$A,FALSE,'Updated Construction'!$G:$G,'Cashflow Projection'!$B38,'Updated Construction'!$E:$E,"&lt;="&amp;'Cashflow Projection'!R$5,'Updated Construction'!$E:$E,"&gt;"&amp;'Cashflow Projection'!P$5)+(SUMIFS('Updated Construction'!$F:$F,'Updated Construction'!$A:$A,TRUE,'Updated Construction'!$G:$G,'Cashflow Projection'!$B38,'Updated Construction'!$E:$E,"&lt;="&amp;'Cashflow Projection'!R$5,'Updated Construction'!$E:$E,"&gt;"&amp;'Cashflow Projection'!P$5)*$C38))*1.15</f>
        <v>-296230.99550000002</v>
      </c>
      <c r="T38" s="18">
        <f>-(SUMIFS('Updated Construction'!$F:$F,'Updated Construction'!$A:$A,FALSE,'Updated Construction'!$G:$G,'Cashflow Projection'!$B38,'Updated Construction'!$E:$E,"&lt;="&amp;'Cashflow Projection'!T$5,'Updated Construction'!$E:$E,"&gt;"&amp;'Cashflow Projection'!R$5)+(SUMIFS('Updated Construction'!$F:$F,'Updated Construction'!$A:$A,TRUE,'Updated Construction'!$G:$G,'Cashflow Projection'!$B38,'Updated Construction'!$E:$E,"&lt;="&amp;'Cashflow Projection'!T$5,'Updated Construction'!$E:$E,"&gt;"&amp;'Cashflow Projection'!R$5)*$C38))*1.15</f>
        <v>0</v>
      </c>
      <c r="V38" s="18">
        <f>-(SUMIFS('Updated Construction'!$F:$F,'Updated Construction'!$A:$A,FALSE,'Updated Construction'!$G:$G,'Cashflow Projection'!$B38,'Updated Construction'!$E:$E,"&lt;="&amp;'Cashflow Projection'!V$5,'Updated Construction'!$E:$E,"&gt;"&amp;'Cashflow Projection'!T$5)+(SUMIFS('Updated Construction'!$F:$F,'Updated Construction'!$A:$A,TRUE,'Updated Construction'!$G:$G,'Cashflow Projection'!$B38,'Updated Construction'!$E:$E,"&lt;="&amp;'Cashflow Projection'!V$5,'Updated Construction'!$E:$E,"&gt;"&amp;'Cashflow Projection'!T$5)*$C38))*1.15</f>
        <v>0</v>
      </c>
      <c r="X38" s="18">
        <f>-(SUMIFS('Updated Construction'!$F:$F,'Updated Construction'!$A:$A,FALSE,'Updated Construction'!$G:$G,'Cashflow Projection'!$B38,'Updated Construction'!$E:$E,"&lt;="&amp;'Cashflow Projection'!X$5,'Updated Construction'!$E:$E,"&gt;"&amp;'Cashflow Projection'!V$5)+(SUMIFS('Updated Construction'!$F:$F,'Updated Construction'!$A:$A,TRUE,'Updated Construction'!$G:$G,'Cashflow Projection'!$B38,'Updated Construction'!$E:$E,"&lt;="&amp;'Cashflow Projection'!X$5,'Updated Construction'!$E:$E,"&gt;"&amp;'Cashflow Projection'!V$5)*$C38))*1.15</f>
        <v>0</v>
      </c>
      <c r="Z38" s="18">
        <f>-(SUMIFS('Updated Construction'!$F:$F,'Updated Construction'!$A:$A,FALSE,'Updated Construction'!$G:$G,'Cashflow Projection'!$B38,'Updated Construction'!$E:$E,"&lt;="&amp;'Cashflow Projection'!Z$5,'Updated Construction'!$E:$E,"&gt;"&amp;'Cashflow Projection'!X$5)+(SUMIFS('Updated Construction'!$F:$F,'Updated Construction'!$A:$A,TRUE,'Updated Construction'!$G:$G,'Cashflow Projection'!$B38,'Updated Construction'!$E:$E,"&lt;="&amp;'Cashflow Projection'!Z$5,'Updated Construction'!$E:$E,"&gt;"&amp;'Cashflow Projection'!X$5)*$C38))*1.15</f>
        <v>0</v>
      </c>
      <c r="AB38" s="18">
        <f>-(SUMIFS('Updated Construction'!$F:$F,'Updated Construction'!$A:$A,FALSE,'Updated Construction'!$G:$G,'Cashflow Projection'!$B38,'Updated Construction'!$E:$E,"&lt;="&amp;'Cashflow Projection'!AB$5,'Updated Construction'!$E:$E,"&gt;"&amp;'Cashflow Projection'!Z$5)+(SUMIFS('Updated Construction'!$F:$F,'Updated Construction'!$A:$A,TRUE,'Updated Construction'!$G:$G,'Cashflow Projection'!$B38,'Updated Construction'!$E:$E,"&lt;="&amp;'Cashflow Projection'!AB$5,'Updated Construction'!$E:$E,"&gt;"&amp;'Cashflow Projection'!Z$5)*$C38))*1.15</f>
        <v>0</v>
      </c>
    </row>
    <row r="39" spans="1:28" ht="19" x14ac:dyDescent="0.25">
      <c r="B39" t="s">
        <v>660</v>
      </c>
      <c r="C39">
        <v>0</v>
      </c>
      <c r="D39" s="17">
        <f t="shared" si="4"/>
        <v>-2399932.2284999997</v>
      </c>
      <c r="F39" s="18">
        <f>-(SUMIFS('Updated Construction'!$F:$F,'Updated Construction'!$A:$A,FALSE,'Updated Construction'!$G:$G,'Cashflow Projection'!$B39,'Updated Construction'!$E:$E,"&lt;="&amp;'Cashflow Projection'!F$5,'Updated Construction'!$E:$E,"&gt;"&amp;'Cashflow Projection'!$B$2)+(SUMIFS('Updated Construction'!$F:$F,'Updated Construction'!$A:$A,TRUE,'Updated Construction'!$G:$G,'Cashflow Projection'!$B39,'Updated Construction'!$E:$E,"&lt;="&amp;'Cashflow Projection'!F$5,'Updated Construction'!$E:$E,"&gt;"&amp;'Cashflow Projection'!$B$2)*$C39))*1.15</f>
        <v>-725616.87999999989</v>
      </c>
      <c r="H39" s="18">
        <f>-(SUMIFS('Updated Construction'!$F:$F,'Updated Construction'!$A:$A,FALSE,'Updated Construction'!$G:$G,'Cashflow Projection'!$B39,'Updated Construction'!$E:$E,"&lt;="&amp;'Cashflow Projection'!H$5,'Updated Construction'!$E:$E,"&gt;"&amp;'Cashflow Projection'!F$5)+(SUMIFS('Updated Construction'!$F:$F,'Updated Construction'!$A:$A,TRUE,'Updated Construction'!$G:$G,'Cashflow Projection'!$B39,'Updated Construction'!$E:$E,"&lt;="&amp;'Cashflow Projection'!H$5,'Updated Construction'!$E:$E,"&gt;"&amp;'Cashflow Projection'!F$5)*$C39))*1.15</f>
        <v>-981930.52449999994</v>
      </c>
      <c r="J39" s="18">
        <f>-(SUMIFS('Updated Construction'!$F:$F,'Updated Construction'!$A:$A,FALSE,'Updated Construction'!$G:$G,'Cashflow Projection'!$B39,'Updated Construction'!$E:$E,"&lt;="&amp;'Cashflow Projection'!J$5,'Updated Construction'!$E:$E,"&gt;"&amp;'Cashflow Projection'!H$5)+(SUMIFS('Updated Construction'!$F:$F,'Updated Construction'!$A:$A,TRUE,'Updated Construction'!$G:$G,'Cashflow Projection'!$B39,'Updated Construction'!$E:$E,"&lt;="&amp;'Cashflow Projection'!J$5,'Updated Construction'!$E:$E,"&gt;"&amp;'Cashflow Projection'!H$5)*$C39))*1.15</f>
        <v>-375185.43</v>
      </c>
      <c r="L39" s="18">
        <f>-(SUMIFS('Updated Construction'!$F:$F,'Updated Construction'!$A:$A,FALSE,'Updated Construction'!$G:$G,'Cashflow Projection'!$B39,'Updated Construction'!$E:$E,"&lt;="&amp;'Cashflow Projection'!L$5,'Updated Construction'!$E:$E,"&gt;"&amp;'Cashflow Projection'!J$5)+(SUMIFS('Updated Construction'!$F:$F,'Updated Construction'!$A:$A,TRUE,'Updated Construction'!$G:$G,'Cashflow Projection'!$B39,'Updated Construction'!$E:$E,"&lt;="&amp;'Cashflow Projection'!L$5,'Updated Construction'!$E:$E,"&gt;"&amp;'Cashflow Projection'!J$5)*$C39))*1.15</f>
        <v>-203150.69699999999</v>
      </c>
      <c r="N39" s="18">
        <f>-(SUMIFS('Updated Construction'!$F:$F,'Updated Construction'!$A:$A,FALSE,'Updated Construction'!$G:$G,'Cashflow Projection'!$B39,'Updated Construction'!$E:$E,"&lt;="&amp;'Cashflow Projection'!N$5,'Updated Construction'!$E:$E,"&gt;"&amp;'Cashflow Projection'!L$5)+(SUMIFS('Updated Construction'!$F:$F,'Updated Construction'!$A:$A,TRUE,'Updated Construction'!$G:$G,'Cashflow Projection'!$B39,'Updated Construction'!$E:$E,"&lt;="&amp;'Cashflow Projection'!N$5,'Updated Construction'!$E:$E,"&gt;"&amp;'Cashflow Projection'!L$5)*$C39))*1.15</f>
        <v>-48277.333500000001</v>
      </c>
      <c r="P39" s="18">
        <f>-(SUMIFS('Updated Construction'!$F:$F,'Updated Construction'!$A:$A,FALSE,'Updated Construction'!$G:$G,'Cashflow Projection'!$B39,'Updated Construction'!$E:$E,"&lt;="&amp;'Cashflow Projection'!P$5,'Updated Construction'!$E:$E,"&gt;"&amp;'Cashflow Projection'!N$5)+(SUMIFS('Updated Construction'!$F:$F,'Updated Construction'!$A:$A,TRUE,'Updated Construction'!$G:$G,'Cashflow Projection'!$B39,'Updated Construction'!$E:$E,"&lt;="&amp;'Cashflow Projection'!P$5,'Updated Construction'!$E:$E,"&gt;"&amp;'Cashflow Projection'!N$5)*$C39))*1.15</f>
        <v>0</v>
      </c>
      <c r="R39" s="18">
        <f>-(SUMIFS('Updated Construction'!$F:$F,'Updated Construction'!$A:$A,FALSE,'Updated Construction'!$G:$G,'Cashflow Projection'!$B39,'Updated Construction'!$E:$E,"&lt;="&amp;'Cashflow Projection'!R$5,'Updated Construction'!$E:$E,"&gt;"&amp;'Cashflow Projection'!P$5)+(SUMIFS('Updated Construction'!$F:$F,'Updated Construction'!$A:$A,TRUE,'Updated Construction'!$G:$G,'Cashflow Projection'!$B39,'Updated Construction'!$E:$E,"&lt;="&amp;'Cashflow Projection'!R$5,'Updated Construction'!$E:$E,"&gt;"&amp;'Cashflow Projection'!P$5)*$C39))*1.15</f>
        <v>0</v>
      </c>
      <c r="T39" s="18">
        <f>-(SUMIFS('Updated Construction'!$F:$F,'Updated Construction'!$A:$A,FALSE,'Updated Construction'!$G:$G,'Cashflow Projection'!$B39,'Updated Construction'!$E:$E,"&lt;="&amp;'Cashflow Projection'!T$5,'Updated Construction'!$E:$E,"&gt;"&amp;'Cashflow Projection'!R$5)+(SUMIFS('Updated Construction'!$F:$F,'Updated Construction'!$A:$A,TRUE,'Updated Construction'!$G:$G,'Cashflow Projection'!$B39,'Updated Construction'!$E:$E,"&lt;="&amp;'Cashflow Projection'!T$5,'Updated Construction'!$E:$E,"&gt;"&amp;'Cashflow Projection'!R$5)*$C39))*1.15</f>
        <v>-65771.363499999992</v>
      </c>
      <c r="V39" s="18">
        <f>-(SUMIFS('Updated Construction'!$F:$F,'Updated Construction'!$A:$A,FALSE,'Updated Construction'!$G:$G,'Cashflow Projection'!$B39,'Updated Construction'!$E:$E,"&lt;="&amp;'Cashflow Projection'!V$5,'Updated Construction'!$E:$E,"&gt;"&amp;'Cashflow Projection'!T$5)+(SUMIFS('Updated Construction'!$F:$F,'Updated Construction'!$A:$A,TRUE,'Updated Construction'!$G:$G,'Cashflow Projection'!$B39,'Updated Construction'!$E:$E,"&lt;="&amp;'Cashflow Projection'!V$5,'Updated Construction'!$E:$E,"&gt;"&amp;'Cashflow Projection'!T$5)*$C39))*1.15</f>
        <v>0</v>
      </c>
      <c r="X39" s="18">
        <f>-(SUMIFS('Updated Construction'!$F:$F,'Updated Construction'!$A:$A,FALSE,'Updated Construction'!$G:$G,'Cashflow Projection'!$B39,'Updated Construction'!$E:$E,"&lt;="&amp;'Cashflow Projection'!X$5,'Updated Construction'!$E:$E,"&gt;"&amp;'Cashflow Projection'!V$5)+(SUMIFS('Updated Construction'!$F:$F,'Updated Construction'!$A:$A,TRUE,'Updated Construction'!$G:$G,'Cashflow Projection'!$B39,'Updated Construction'!$E:$E,"&lt;="&amp;'Cashflow Projection'!X$5,'Updated Construction'!$E:$E,"&gt;"&amp;'Cashflow Projection'!V$5)*$C39))*1.15</f>
        <v>0</v>
      </c>
      <c r="Z39" s="18">
        <f>-(SUMIFS('Updated Construction'!$F:$F,'Updated Construction'!$A:$A,FALSE,'Updated Construction'!$G:$G,'Cashflow Projection'!$B39,'Updated Construction'!$E:$E,"&lt;="&amp;'Cashflow Projection'!Z$5,'Updated Construction'!$E:$E,"&gt;"&amp;'Cashflow Projection'!X$5)+(SUMIFS('Updated Construction'!$F:$F,'Updated Construction'!$A:$A,TRUE,'Updated Construction'!$G:$G,'Cashflow Projection'!$B39,'Updated Construction'!$E:$E,"&lt;="&amp;'Cashflow Projection'!Z$5,'Updated Construction'!$E:$E,"&gt;"&amp;'Cashflow Projection'!X$5)*$C39))*1.15</f>
        <v>0</v>
      </c>
      <c r="AB39" s="18">
        <f>-(SUMIFS('Updated Construction'!$F:$F,'Updated Construction'!$A:$A,FALSE,'Updated Construction'!$G:$G,'Cashflow Projection'!$B39,'Updated Construction'!$E:$E,"&lt;="&amp;'Cashflow Projection'!AB$5,'Updated Construction'!$E:$E,"&gt;"&amp;'Cashflow Projection'!Z$5)+(SUMIFS('Updated Construction'!$F:$F,'Updated Construction'!$A:$A,TRUE,'Updated Construction'!$G:$G,'Cashflow Projection'!$B39,'Updated Construction'!$E:$E,"&lt;="&amp;'Cashflow Projection'!AB$5,'Updated Construction'!$E:$E,"&gt;"&amp;'Cashflow Projection'!Z$5)*$C39))*1.15</f>
        <v>0</v>
      </c>
    </row>
    <row r="40" spans="1:28" ht="19" x14ac:dyDescent="0.25">
      <c r="B40" t="s">
        <v>687</v>
      </c>
      <c r="C40">
        <v>1</v>
      </c>
      <c r="D40" s="17">
        <f t="shared" si="4"/>
        <v>-8063419.9939999981</v>
      </c>
      <c r="F40" s="18">
        <f>-(SUMIFS('Updated Construction'!$F:$F,'Updated Construction'!$A:$A,FALSE,'Updated Construction'!$G:$G,'Cashflow Projection'!$B40,'Updated Construction'!$E:$E,"&lt;="&amp;'Cashflow Projection'!F$5,'Updated Construction'!$E:$E,"&gt;"&amp;'Cashflow Projection'!$B$2)+(SUMIFS('Updated Construction'!$F:$F,'Updated Construction'!$A:$A,TRUE,'Updated Construction'!$G:$G,'Cashflow Projection'!$B40,'Updated Construction'!$E:$E,"&lt;="&amp;'Cashflow Projection'!F$5,'Updated Construction'!$E:$E,"&gt;"&amp;'Cashflow Projection'!$B$2)*$C40))*1.15</f>
        <v>-750807.42299999995</v>
      </c>
      <c r="H40" s="18">
        <f>-(SUMIFS('Updated Construction'!$F:$F,'Updated Construction'!$A:$A,FALSE,'Updated Construction'!$G:$G,'Cashflow Projection'!$B40,'Updated Construction'!$E:$E,"&lt;="&amp;'Cashflow Projection'!H$5,'Updated Construction'!$E:$E,"&gt;"&amp;'Cashflow Projection'!F$5)+(SUMIFS('Updated Construction'!$F:$F,'Updated Construction'!$A:$A,TRUE,'Updated Construction'!$G:$G,'Cashflow Projection'!$B40,'Updated Construction'!$E:$E,"&lt;="&amp;'Cashflow Projection'!H$5,'Updated Construction'!$E:$E,"&gt;"&amp;'Cashflow Projection'!F$5)*$C40))*1.15</f>
        <v>-1110858.9909999999</v>
      </c>
      <c r="J40" s="18">
        <f>-(SUMIFS('Updated Construction'!$F:$F,'Updated Construction'!$A:$A,FALSE,'Updated Construction'!$G:$G,'Cashflow Projection'!$B40,'Updated Construction'!$E:$E,"&lt;="&amp;'Cashflow Projection'!J$5,'Updated Construction'!$E:$E,"&gt;"&amp;'Cashflow Projection'!H$5)+(SUMIFS('Updated Construction'!$F:$F,'Updated Construction'!$A:$A,TRUE,'Updated Construction'!$G:$G,'Cashflow Projection'!$B40,'Updated Construction'!$E:$E,"&lt;="&amp;'Cashflow Projection'!J$5,'Updated Construction'!$E:$E,"&gt;"&amp;'Cashflow Projection'!H$5)*$C40))*1.15</f>
        <v>-2847143.5154999993</v>
      </c>
      <c r="L40" s="18">
        <f>-(SUMIFS('Updated Construction'!$F:$F,'Updated Construction'!$A:$A,FALSE,'Updated Construction'!$G:$G,'Cashflow Projection'!$B40,'Updated Construction'!$E:$E,"&lt;="&amp;'Cashflow Projection'!L$5,'Updated Construction'!$E:$E,"&gt;"&amp;'Cashflow Projection'!J$5)+(SUMIFS('Updated Construction'!$F:$F,'Updated Construction'!$A:$A,TRUE,'Updated Construction'!$G:$G,'Cashflow Projection'!$B40,'Updated Construction'!$E:$E,"&lt;="&amp;'Cashflow Projection'!L$5,'Updated Construction'!$E:$E,"&gt;"&amp;'Cashflow Projection'!J$5)*$C40))*1.15</f>
        <v>-1899799.4479999999</v>
      </c>
      <c r="N40" s="18">
        <f>-(SUMIFS('Updated Construction'!$F:$F,'Updated Construction'!$A:$A,FALSE,'Updated Construction'!$G:$G,'Cashflow Projection'!$B40,'Updated Construction'!$E:$E,"&lt;="&amp;'Cashflow Projection'!N$5,'Updated Construction'!$E:$E,"&gt;"&amp;'Cashflow Projection'!L$5)+(SUMIFS('Updated Construction'!$F:$F,'Updated Construction'!$A:$A,TRUE,'Updated Construction'!$G:$G,'Cashflow Projection'!$B40,'Updated Construction'!$E:$E,"&lt;="&amp;'Cashflow Projection'!N$5,'Updated Construction'!$E:$E,"&gt;"&amp;'Cashflow Projection'!L$5)*$C40))*1.15</f>
        <v>-1261429.4684999997</v>
      </c>
      <c r="P40" s="18">
        <f>-(SUMIFS('Updated Construction'!$F:$F,'Updated Construction'!$A:$A,FALSE,'Updated Construction'!$G:$G,'Cashflow Projection'!$B40,'Updated Construction'!$E:$E,"&lt;="&amp;'Cashflow Projection'!P$5,'Updated Construction'!$E:$E,"&gt;"&amp;'Cashflow Projection'!N$5)+(SUMIFS('Updated Construction'!$F:$F,'Updated Construction'!$A:$A,TRUE,'Updated Construction'!$G:$G,'Cashflow Projection'!$B40,'Updated Construction'!$E:$E,"&lt;="&amp;'Cashflow Projection'!P$5,'Updated Construction'!$E:$E,"&gt;"&amp;'Cashflow Projection'!N$5)*$C40))*1.15</f>
        <v>-62833.124999999993</v>
      </c>
      <c r="R40" s="18">
        <f>-(SUMIFS('Updated Construction'!$F:$F,'Updated Construction'!$A:$A,FALSE,'Updated Construction'!$G:$G,'Cashflow Projection'!$B40,'Updated Construction'!$E:$E,"&lt;="&amp;'Cashflow Projection'!R$5,'Updated Construction'!$E:$E,"&gt;"&amp;'Cashflow Projection'!P$5)+(SUMIFS('Updated Construction'!$F:$F,'Updated Construction'!$A:$A,TRUE,'Updated Construction'!$G:$G,'Cashflow Projection'!$B40,'Updated Construction'!$E:$E,"&lt;="&amp;'Cashflow Projection'!R$5,'Updated Construction'!$E:$E,"&gt;"&amp;'Cashflow Projection'!P$5)*$C40))*1.15</f>
        <v>-130548.023</v>
      </c>
      <c r="T40" s="18">
        <f>-(SUMIFS('Updated Construction'!$F:$F,'Updated Construction'!$A:$A,FALSE,'Updated Construction'!$G:$G,'Cashflow Projection'!$B40,'Updated Construction'!$E:$E,"&lt;="&amp;'Cashflow Projection'!T$5,'Updated Construction'!$E:$E,"&gt;"&amp;'Cashflow Projection'!R$5)+(SUMIFS('Updated Construction'!$F:$F,'Updated Construction'!$A:$A,TRUE,'Updated Construction'!$G:$G,'Cashflow Projection'!$B40,'Updated Construction'!$E:$E,"&lt;="&amp;'Cashflow Projection'!T$5,'Updated Construction'!$E:$E,"&gt;"&amp;'Cashflow Projection'!R$5)*$C40))*1.15</f>
        <v>0</v>
      </c>
      <c r="V40" s="18">
        <f>-(SUMIFS('Updated Construction'!$F:$F,'Updated Construction'!$A:$A,FALSE,'Updated Construction'!$G:$G,'Cashflow Projection'!$B40,'Updated Construction'!$E:$E,"&lt;="&amp;'Cashflow Projection'!V$5,'Updated Construction'!$E:$E,"&gt;"&amp;'Cashflow Projection'!T$5)+(SUMIFS('Updated Construction'!$F:$F,'Updated Construction'!$A:$A,TRUE,'Updated Construction'!$G:$G,'Cashflow Projection'!$B40,'Updated Construction'!$E:$E,"&lt;="&amp;'Cashflow Projection'!V$5,'Updated Construction'!$E:$E,"&gt;"&amp;'Cashflow Projection'!T$5)*$C40))*1.15</f>
        <v>0</v>
      </c>
      <c r="X40" s="18">
        <f>-(SUMIFS('Updated Construction'!$F:$F,'Updated Construction'!$A:$A,FALSE,'Updated Construction'!$G:$G,'Cashflow Projection'!$B40,'Updated Construction'!$E:$E,"&lt;="&amp;'Cashflow Projection'!X$5,'Updated Construction'!$E:$E,"&gt;"&amp;'Cashflow Projection'!V$5)+(SUMIFS('Updated Construction'!$F:$F,'Updated Construction'!$A:$A,TRUE,'Updated Construction'!$G:$G,'Cashflow Projection'!$B40,'Updated Construction'!$E:$E,"&lt;="&amp;'Cashflow Projection'!X$5,'Updated Construction'!$E:$E,"&gt;"&amp;'Cashflow Projection'!V$5)*$C40))*1.15</f>
        <v>0</v>
      </c>
      <c r="Z40" s="18">
        <f>-(SUMIFS('Updated Construction'!$F:$F,'Updated Construction'!$A:$A,FALSE,'Updated Construction'!$G:$G,'Cashflow Projection'!$B40,'Updated Construction'!$E:$E,"&lt;="&amp;'Cashflow Projection'!Z$5,'Updated Construction'!$E:$E,"&gt;"&amp;'Cashflow Projection'!X$5)+(SUMIFS('Updated Construction'!$F:$F,'Updated Construction'!$A:$A,TRUE,'Updated Construction'!$G:$G,'Cashflow Projection'!$B40,'Updated Construction'!$E:$E,"&lt;="&amp;'Cashflow Projection'!Z$5,'Updated Construction'!$E:$E,"&gt;"&amp;'Cashflow Projection'!X$5)*$C40))*1.15</f>
        <v>0</v>
      </c>
      <c r="AB40" s="18">
        <f>-(SUMIFS('Updated Construction'!$F:$F,'Updated Construction'!$A:$A,FALSE,'Updated Construction'!$G:$G,'Cashflow Projection'!$B40,'Updated Construction'!$E:$E,"&lt;="&amp;'Cashflow Projection'!AB$5,'Updated Construction'!$E:$E,"&gt;"&amp;'Cashflow Projection'!Z$5)+(SUMIFS('Updated Construction'!$F:$F,'Updated Construction'!$A:$A,TRUE,'Updated Construction'!$G:$G,'Cashflow Projection'!$B40,'Updated Construction'!$E:$E,"&lt;="&amp;'Cashflow Projection'!AB$5,'Updated Construction'!$E:$E,"&gt;"&amp;'Cashflow Projection'!Z$5)*$C40))*1.15</f>
        <v>0</v>
      </c>
    </row>
    <row r="41" spans="1:28" ht="19" x14ac:dyDescent="0.25">
      <c r="B41" t="s">
        <v>726</v>
      </c>
      <c r="C41">
        <v>0</v>
      </c>
      <c r="D41" s="17">
        <f t="shared" si="4"/>
        <v>-6402471.5324999988</v>
      </c>
      <c r="F41" s="18">
        <f>-(SUMIFS('Updated Construction'!$F:$F,'Updated Construction'!$A:$A,FALSE,'Updated Construction'!$G:$G,'Cashflow Projection'!$B41,'Updated Construction'!$E:$E,"&lt;="&amp;'Cashflow Projection'!F$5,'Updated Construction'!$E:$E,"&gt;"&amp;'Cashflow Projection'!$B$2)+(SUMIFS('Updated Construction'!$F:$F,'Updated Construction'!$A:$A,TRUE,'Updated Construction'!$G:$G,'Cashflow Projection'!$B41,'Updated Construction'!$E:$E,"&lt;="&amp;'Cashflow Projection'!F$5,'Updated Construction'!$E:$E,"&gt;"&amp;'Cashflow Projection'!$B$2)*$C41))*1.15</f>
        <v>-1571138.5099999998</v>
      </c>
      <c r="H41" s="18">
        <f>-(SUMIFS('Updated Construction'!$F:$F,'Updated Construction'!$A:$A,FALSE,'Updated Construction'!$G:$G,'Cashflow Projection'!$B41,'Updated Construction'!$E:$E,"&lt;="&amp;'Cashflow Projection'!H$5,'Updated Construction'!$E:$E,"&gt;"&amp;'Cashflow Projection'!F$5)+(SUMIFS('Updated Construction'!$F:$F,'Updated Construction'!$A:$A,TRUE,'Updated Construction'!$G:$G,'Cashflow Projection'!$B41,'Updated Construction'!$E:$E,"&lt;="&amp;'Cashflow Projection'!H$5,'Updated Construction'!$E:$E,"&gt;"&amp;'Cashflow Projection'!F$5)*$C41))*1.15</f>
        <v>-1908775.0714999998</v>
      </c>
      <c r="J41" s="18">
        <f>-(SUMIFS('Updated Construction'!$F:$F,'Updated Construction'!$A:$A,FALSE,'Updated Construction'!$G:$G,'Cashflow Projection'!$B41,'Updated Construction'!$E:$E,"&lt;="&amp;'Cashflow Projection'!J$5,'Updated Construction'!$E:$E,"&gt;"&amp;'Cashflow Projection'!H$5)+(SUMIFS('Updated Construction'!$F:$F,'Updated Construction'!$A:$A,TRUE,'Updated Construction'!$G:$G,'Cashflow Projection'!$B41,'Updated Construction'!$E:$E,"&lt;="&amp;'Cashflow Projection'!J$5,'Updated Construction'!$E:$E,"&gt;"&amp;'Cashflow Projection'!H$5)*$C41))*1.15</f>
        <v>-1472265.213</v>
      </c>
      <c r="L41" s="18">
        <f>-(SUMIFS('Updated Construction'!$F:$F,'Updated Construction'!$A:$A,FALSE,'Updated Construction'!$G:$G,'Cashflow Projection'!$B41,'Updated Construction'!$E:$E,"&lt;="&amp;'Cashflow Projection'!L$5,'Updated Construction'!$E:$E,"&gt;"&amp;'Cashflow Projection'!J$5)+(SUMIFS('Updated Construction'!$F:$F,'Updated Construction'!$A:$A,TRUE,'Updated Construction'!$G:$G,'Cashflow Projection'!$B41,'Updated Construction'!$E:$E,"&lt;="&amp;'Cashflow Projection'!L$5,'Updated Construction'!$E:$E,"&gt;"&amp;'Cashflow Projection'!J$5)*$C41))*1.15</f>
        <v>-1057555.4445</v>
      </c>
      <c r="N41" s="18">
        <f>-(SUMIFS('Updated Construction'!$F:$F,'Updated Construction'!$A:$A,FALSE,'Updated Construction'!$G:$G,'Cashflow Projection'!$B41,'Updated Construction'!$E:$E,"&lt;="&amp;'Cashflow Projection'!N$5,'Updated Construction'!$E:$E,"&gt;"&amp;'Cashflow Projection'!L$5)+(SUMIFS('Updated Construction'!$F:$F,'Updated Construction'!$A:$A,TRUE,'Updated Construction'!$G:$G,'Cashflow Projection'!$B41,'Updated Construction'!$E:$E,"&lt;="&amp;'Cashflow Projection'!N$5,'Updated Construction'!$E:$E,"&gt;"&amp;'Cashflow Projection'!L$5)*$C41))*1.15</f>
        <v>0</v>
      </c>
      <c r="P41" s="18">
        <f>-(SUMIFS('Updated Construction'!$F:$F,'Updated Construction'!$A:$A,FALSE,'Updated Construction'!$G:$G,'Cashflow Projection'!$B41,'Updated Construction'!$E:$E,"&lt;="&amp;'Cashflow Projection'!P$5,'Updated Construction'!$E:$E,"&gt;"&amp;'Cashflow Projection'!N$5)+(SUMIFS('Updated Construction'!$F:$F,'Updated Construction'!$A:$A,TRUE,'Updated Construction'!$G:$G,'Cashflow Projection'!$B41,'Updated Construction'!$E:$E,"&lt;="&amp;'Cashflow Projection'!P$5,'Updated Construction'!$E:$E,"&gt;"&amp;'Cashflow Projection'!N$5)*$C41))*1.15</f>
        <v>0</v>
      </c>
      <c r="R41" s="18">
        <f>-(SUMIFS('Updated Construction'!$F:$F,'Updated Construction'!$A:$A,FALSE,'Updated Construction'!$G:$G,'Cashflow Projection'!$B41,'Updated Construction'!$E:$E,"&lt;="&amp;'Cashflow Projection'!R$5,'Updated Construction'!$E:$E,"&gt;"&amp;'Cashflow Projection'!P$5)+(SUMIFS('Updated Construction'!$F:$F,'Updated Construction'!$A:$A,TRUE,'Updated Construction'!$G:$G,'Cashflow Projection'!$B41,'Updated Construction'!$E:$E,"&lt;="&amp;'Cashflow Projection'!R$5,'Updated Construction'!$E:$E,"&gt;"&amp;'Cashflow Projection'!P$5)*$C41))*1.15</f>
        <v>0</v>
      </c>
      <c r="T41" s="18">
        <f>-(SUMIFS('Updated Construction'!$F:$F,'Updated Construction'!$A:$A,FALSE,'Updated Construction'!$G:$G,'Cashflow Projection'!$B41,'Updated Construction'!$E:$E,"&lt;="&amp;'Cashflow Projection'!T$5,'Updated Construction'!$E:$E,"&gt;"&amp;'Cashflow Projection'!R$5)+(SUMIFS('Updated Construction'!$F:$F,'Updated Construction'!$A:$A,TRUE,'Updated Construction'!$G:$G,'Cashflow Projection'!$B41,'Updated Construction'!$E:$E,"&lt;="&amp;'Cashflow Projection'!T$5,'Updated Construction'!$E:$E,"&gt;"&amp;'Cashflow Projection'!R$5)*$C41))*1.15</f>
        <v>-392737.29349999997</v>
      </c>
      <c r="V41" s="18">
        <f>-(SUMIFS('Updated Construction'!$F:$F,'Updated Construction'!$A:$A,FALSE,'Updated Construction'!$G:$G,'Cashflow Projection'!$B41,'Updated Construction'!$E:$E,"&lt;="&amp;'Cashflow Projection'!V$5,'Updated Construction'!$E:$E,"&gt;"&amp;'Cashflow Projection'!T$5)+(SUMIFS('Updated Construction'!$F:$F,'Updated Construction'!$A:$A,TRUE,'Updated Construction'!$G:$G,'Cashflow Projection'!$B41,'Updated Construction'!$E:$E,"&lt;="&amp;'Cashflow Projection'!V$5,'Updated Construction'!$E:$E,"&gt;"&amp;'Cashflow Projection'!T$5)*$C41))*1.15</f>
        <v>0</v>
      </c>
      <c r="X41" s="18">
        <f>-(SUMIFS('Updated Construction'!$F:$F,'Updated Construction'!$A:$A,FALSE,'Updated Construction'!$G:$G,'Cashflow Projection'!$B41,'Updated Construction'!$E:$E,"&lt;="&amp;'Cashflow Projection'!X$5,'Updated Construction'!$E:$E,"&gt;"&amp;'Cashflow Projection'!V$5)+(SUMIFS('Updated Construction'!$F:$F,'Updated Construction'!$A:$A,TRUE,'Updated Construction'!$G:$G,'Cashflow Projection'!$B41,'Updated Construction'!$E:$E,"&lt;="&amp;'Cashflow Projection'!X$5,'Updated Construction'!$E:$E,"&gt;"&amp;'Cashflow Projection'!V$5)*$C41))*1.15</f>
        <v>0</v>
      </c>
      <c r="Z41" s="18">
        <f>-(SUMIFS('Updated Construction'!$F:$F,'Updated Construction'!$A:$A,FALSE,'Updated Construction'!$G:$G,'Cashflow Projection'!$B41,'Updated Construction'!$E:$E,"&lt;="&amp;'Cashflow Projection'!Z$5,'Updated Construction'!$E:$E,"&gt;"&amp;'Cashflow Projection'!X$5)+(SUMIFS('Updated Construction'!$F:$F,'Updated Construction'!$A:$A,TRUE,'Updated Construction'!$G:$G,'Cashflow Projection'!$B41,'Updated Construction'!$E:$E,"&lt;="&amp;'Cashflow Projection'!Z$5,'Updated Construction'!$E:$E,"&gt;"&amp;'Cashflow Projection'!X$5)*$C41))*1.15</f>
        <v>0</v>
      </c>
      <c r="AB41" s="18">
        <f>-(SUMIFS('Updated Construction'!$F:$F,'Updated Construction'!$A:$A,FALSE,'Updated Construction'!$G:$G,'Cashflow Projection'!$B41,'Updated Construction'!$E:$E,"&lt;="&amp;'Cashflow Projection'!AB$5,'Updated Construction'!$E:$E,"&gt;"&amp;'Cashflow Projection'!Z$5)+(SUMIFS('Updated Construction'!$F:$F,'Updated Construction'!$A:$A,TRUE,'Updated Construction'!$G:$G,'Cashflow Projection'!$B41,'Updated Construction'!$E:$E,"&lt;="&amp;'Cashflow Projection'!AB$5,'Updated Construction'!$E:$E,"&gt;"&amp;'Cashflow Projection'!Z$5)*$C41))*1.15</f>
        <v>0</v>
      </c>
    </row>
    <row r="42" spans="1:28" ht="19" x14ac:dyDescent="0.25">
      <c r="B42" t="s">
        <v>766</v>
      </c>
      <c r="C42">
        <v>0</v>
      </c>
      <c r="D42" s="17">
        <f t="shared" si="4"/>
        <v>-3579510.9184999997</v>
      </c>
      <c r="F42" s="18">
        <f>-(SUMIFS('Updated Construction'!$F:$F,'Updated Construction'!$A:$A,FALSE,'Updated Construction'!$G:$G,'Cashflow Projection'!$B42,'Updated Construction'!$E:$E,"&lt;="&amp;'Cashflow Projection'!F$5,'Updated Construction'!$E:$E,"&gt;"&amp;'Cashflow Projection'!$B$2)+(SUMIFS('Updated Construction'!$F:$F,'Updated Construction'!$A:$A,TRUE,'Updated Construction'!$G:$G,'Cashflow Projection'!$B42,'Updated Construction'!$E:$E,"&lt;="&amp;'Cashflow Projection'!F$5,'Updated Construction'!$E:$E,"&gt;"&amp;'Cashflow Projection'!$B$2)*$C42))*1.15</f>
        <v>-581202.11099999992</v>
      </c>
      <c r="H42" s="18">
        <f>-(SUMIFS('Updated Construction'!$F:$F,'Updated Construction'!$A:$A,FALSE,'Updated Construction'!$G:$G,'Cashflow Projection'!$B42,'Updated Construction'!$E:$E,"&lt;="&amp;'Cashflow Projection'!H$5,'Updated Construction'!$E:$E,"&gt;"&amp;'Cashflow Projection'!F$5)+(SUMIFS('Updated Construction'!$F:$F,'Updated Construction'!$A:$A,TRUE,'Updated Construction'!$G:$G,'Cashflow Projection'!$B42,'Updated Construction'!$E:$E,"&lt;="&amp;'Cashflow Projection'!H$5,'Updated Construction'!$E:$E,"&gt;"&amp;'Cashflow Projection'!F$5)*$C42))*1.15</f>
        <v>-467404.41299999994</v>
      </c>
      <c r="J42" s="18">
        <f>-(SUMIFS('Updated Construction'!$F:$F,'Updated Construction'!$A:$A,FALSE,'Updated Construction'!$G:$G,'Cashflow Projection'!$B42,'Updated Construction'!$E:$E,"&lt;="&amp;'Cashflow Projection'!J$5,'Updated Construction'!$E:$E,"&gt;"&amp;'Cashflow Projection'!H$5)+(SUMIFS('Updated Construction'!$F:$F,'Updated Construction'!$A:$A,TRUE,'Updated Construction'!$G:$G,'Cashflow Projection'!$B42,'Updated Construction'!$E:$E,"&lt;="&amp;'Cashflow Projection'!J$5,'Updated Construction'!$E:$E,"&gt;"&amp;'Cashflow Projection'!H$5)*$C42))*1.15</f>
        <v>-1044854.6719999999</v>
      </c>
      <c r="L42" s="18">
        <f>-(SUMIFS('Updated Construction'!$F:$F,'Updated Construction'!$A:$A,FALSE,'Updated Construction'!$G:$G,'Cashflow Projection'!$B42,'Updated Construction'!$E:$E,"&lt;="&amp;'Cashflow Projection'!L$5,'Updated Construction'!$E:$E,"&gt;"&amp;'Cashflow Projection'!J$5)+(SUMIFS('Updated Construction'!$F:$F,'Updated Construction'!$A:$A,TRUE,'Updated Construction'!$G:$G,'Cashflow Projection'!$B42,'Updated Construction'!$E:$E,"&lt;="&amp;'Cashflow Projection'!L$5,'Updated Construction'!$E:$E,"&gt;"&amp;'Cashflow Projection'!J$5)*$C42))*1.15</f>
        <v>-1171356.9029999999</v>
      </c>
      <c r="N42" s="18">
        <f>-(SUMIFS('Updated Construction'!$F:$F,'Updated Construction'!$A:$A,FALSE,'Updated Construction'!$G:$G,'Cashflow Projection'!$B42,'Updated Construction'!$E:$E,"&lt;="&amp;'Cashflow Projection'!N$5,'Updated Construction'!$E:$E,"&gt;"&amp;'Cashflow Projection'!L$5)+(SUMIFS('Updated Construction'!$F:$F,'Updated Construction'!$A:$A,TRUE,'Updated Construction'!$G:$G,'Cashflow Projection'!$B42,'Updated Construction'!$E:$E,"&lt;="&amp;'Cashflow Projection'!N$5,'Updated Construction'!$E:$E,"&gt;"&amp;'Cashflow Projection'!L$5)*$C42))*1.15</f>
        <v>-67669.208499999993</v>
      </c>
      <c r="P42" s="18">
        <f>-(SUMIFS('Updated Construction'!$F:$F,'Updated Construction'!$A:$A,FALSE,'Updated Construction'!$G:$G,'Cashflow Projection'!$B42,'Updated Construction'!$E:$E,"&lt;="&amp;'Cashflow Projection'!P$5,'Updated Construction'!$E:$E,"&gt;"&amp;'Cashflow Projection'!N$5)+(SUMIFS('Updated Construction'!$F:$F,'Updated Construction'!$A:$A,TRUE,'Updated Construction'!$G:$G,'Cashflow Projection'!$B42,'Updated Construction'!$E:$E,"&lt;="&amp;'Cashflow Projection'!P$5,'Updated Construction'!$E:$E,"&gt;"&amp;'Cashflow Projection'!N$5)*$C42))*1.15</f>
        <v>0</v>
      </c>
      <c r="R42" s="18">
        <f>-(SUMIFS('Updated Construction'!$F:$F,'Updated Construction'!$A:$A,FALSE,'Updated Construction'!$G:$G,'Cashflow Projection'!$B42,'Updated Construction'!$E:$E,"&lt;="&amp;'Cashflow Projection'!R$5,'Updated Construction'!$E:$E,"&gt;"&amp;'Cashflow Projection'!P$5)+(SUMIFS('Updated Construction'!$F:$F,'Updated Construction'!$A:$A,TRUE,'Updated Construction'!$G:$G,'Cashflow Projection'!$B42,'Updated Construction'!$E:$E,"&lt;="&amp;'Cashflow Projection'!R$5,'Updated Construction'!$E:$E,"&gt;"&amp;'Cashflow Projection'!P$5)*$C42))*1.15</f>
        <v>0</v>
      </c>
      <c r="T42" s="18">
        <f>-(SUMIFS('Updated Construction'!$F:$F,'Updated Construction'!$A:$A,FALSE,'Updated Construction'!$G:$G,'Cashflow Projection'!$B42,'Updated Construction'!$E:$E,"&lt;="&amp;'Cashflow Projection'!T$5,'Updated Construction'!$E:$E,"&gt;"&amp;'Cashflow Projection'!R$5)+(SUMIFS('Updated Construction'!$F:$F,'Updated Construction'!$A:$A,TRUE,'Updated Construction'!$G:$G,'Cashflow Projection'!$B42,'Updated Construction'!$E:$E,"&lt;="&amp;'Cashflow Projection'!T$5,'Updated Construction'!$E:$E,"&gt;"&amp;'Cashflow Projection'!R$5)*$C42))*1.15</f>
        <v>-247023.611</v>
      </c>
      <c r="V42" s="18">
        <f>-(SUMIFS('Updated Construction'!$F:$F,'Updated Construction'!$A:$A,FALSE,'Updated Construction'!$G:$G,'Cashflow Projection'!$B42,'Updated Construction'!$E:$E,"&lt;="&amp;'Cashflow Projection'!V$5,'Updated Construction'!$E:$E,"&gt;"&amp;'Cashflow Projection'!T$5)+(SUMIFS('Updated Construction'!$F:$F,'Updated Construction'!$A:$A,TRUE,'Updated Construction'!$G:$G,'Cashflow Projection'!$B42,'Updated Construction'!$E:$E,"&lt;="&amp;'Cashflow Projection'!V$5,'Updated Construction'!$E:$E,"&gt;"&amp;'Cashflow Projection'!T$5)*$C42))*1.15</f>
        <v>0</v>
      </c>
      <c r="X42" s="18">
        <f>-(SUMIFS('Updated Construction'!$F:$F,'Updated Construction'!$A:$A,FALSE,'Updated Construction'!$G:$G,'Cashflow Projection'!$B42,'Updated Construction'!$E:$E,"&lt;="&amp;'Cashflow Projection'!X$5,'Updated Construction'!$E:$E,"&gt;"&amp;'Cashflow Projection'!V$5)+(SUMIFS('Updated Construction'!$F:$F,'Updated Construction'!$A:$A,TRUE,'Updated Construction'!$G:$G,'Cashflow Projection'!$B42,'Updated Construction'!$E:$E,"&lt;="&amp;'Cashflow Projection'!X$5,'Updated Construction'!$E:$E,"&gt;"&amp;'Cashflow Projection'!V$5)*$C42))*1.15</f>
        <v>0</v>
      </c>
      <c r="Z42" s="18">
        <f>-(SUMIFS('Updated Construction'!$F:$F,'Updated Construction'!$A:$A,FALSE,'Updated Construction'!$G:$G,'Cashflow Projection'!$B42,'Updated Construction'!$E:$E,"&lt;="&amp;'Cashflow Projection'!Z$5,'Updated Construction'!$E:$E,"&gt;"&amp;'Cashflow Projection'!X$5)+(SUMIFS('Updated Construction'!$F:$F,'Updated Construction'!$A:$A,TRUE,'Updated Construction'!$G:$G,'Cashflow Projection'!$B42,'Updated Construction'!$E:$E,"&lt;="&amp;'Cashflow Projection'!Z$5,'Updated Construction'!$E:$E,"&gt;"&amp;'Cashflow Projection'!X$5)*$C42))*1.15</f>
        <v>0</v>
      </c>
      <c r="AB42" s="18">
        <f>-(SUMIFS('Updated Construction'!$F:$F,'Updated Construction'!$A:$A,FALSE,'Updated Construction'!$G:$G,'Cashflow Projection'!$B42,'Updated Construction'!$E:$E,"&lt;="&amp;'Cashflow Projection'!AB$5,'Updated Construction'!$E:$E,"&gt;"&amp;'Cashflow Projection'!Z$5)+(SUMIFS('Updated Construction'!$F:$F,'Updated Construction'!$A:$A,TRUE,'Updated Construction'!$G:$G,'Cashflow Projection'!$B42,'Updated Construction'!$E:$E,"&lt;="&amp;'Cashflow Projection'!AB$5,'Updated Construction'!$E:$E,"&gt;"&amp;'Cashflow Projection'!Z$5)*$C42))*1.15</f>
        <v>0</v>
      </c>
    </row>
    <row r="43" spans="1:28" ht="19" x14ac:dyDescent="0.25">
      <c r="B43" t="s">
        <v>787</v>
      </c>
      <c r="C43">
        <v>0</v>
      </c>
      <c r="D43" s="17">
        <f t="shared" si="4"/>
        <v>-1652657.6169999999</v>
      </c>
      <c r="F43" s="18">
        <f>-(SUMIFS('Updated Construction'!$F:$F,'Updated Construction'!$A:$A,FALSE,'Updated Construction'!$G:$G,'Cashflow Projection'!$B43,'Updated Construction'!$E:$E,"&lt;="&amp;'Cashflow Projection'!F$5,'Updated Construction'!$E:$E,"&gt;"&amp;'Cashflow Projection'!$B$2)+(SUMIFS('Updated Construction'!$F:$F,'Updated Construction'!$A:$A,TRUE,'Updated Construction'!$G:$G,'Cashflow Projection'!$B43,'Updated Construction'!$E:$E,"&lt;="&amp;'Cashflow Projection'!F$5,'Updated Construction'!$E:$E,"&gt;"&amp;'Cashflow Projection'!$B$2)*$C43))*1.15</f>
        <v>-468848.76699999999</v>
      </c>
      <c r="H43" s="18">
        <f>-(SUMIFS('Updated Construction'!$F:$F,'Updated Construction'!$A:$A,FALSE,'Updated Construction'!$G:$G,'Cashflow Projection'!$B43,'Updated Construction'!$E:$E,"&lt;="&amp;'Cashflow Projection'!H$5,'Updated Construction'!$E:$E,"&gt;"&amp;'Cashflow Projection'!F$5)+(SUMIFS('Updated Construction'!$F:$F,'Updated Construction'!$A:$A,TRUE,'Updated Construction'!$G:$G,'Cashflow Projection'!$B43,'Updated Construction'!$E:$E,"&lt;="&amp;'Cashflow Projection'!H$5,'Updated Construction'!$E:$E,"&gt;"&amp;'Cashflow Projection'!F$5)*$C43))*1.15</f>
        <v>-643535.42299999995</v>
      </c>
      <c r="J43" s="18">
        <f>-(SUMIFS('Updated Construction'!$F:$F,'Updated Construction'!$A:$A,FALSE,'Updated Construction'!$G:$G,'Cashflow Projection'!$B43,'Updated Construction'!$E:$E,"&lt;="&amp;'Cashflow Projection'!J$5,'Updated Construction'!$E:$E,"&gt;"&amp;'Cashflow Projection'!H$5)+(SUMIFS('Updated Construction'!$F:$F,'Updated Construction'!$A:$A,TRUE,'Updated Construction'!$G:$G,'Cashflow Projection'!$B43,'Updated Construction'!$E:$E,"&lt;="&amp;'Cashflow Projection'!J$5,'Updated Construction'!$E:$E,"&gt;"&amp;'Cashflow Projection'!H$5)*$C43))*1.15</f>
        <v>-442278.93699999998</v>
      </c>
      <c r="L43" s="18">
        <f>-(SUMIFS('Updated Construction'!$F:$F,'Updated Construction'!$A:$A,FALSE,'Updated Construction'!$G:$G,'Cashflow Projection'!$B43,'Updated Construction'!$E:$E,"&lt;="&amp;'Cashflow Projection'!L$5,'Updated Construction'!$E:$E,"&gt;"&amp;'Cashflow Projection'!J$5)+(SUMIFS('Updated Construction'!$F:$F,'Updated Construction'!$A:$A,TRUE,'Updated Construction'!$G:$G,'Cashflow Projection'!$B43,'Updated Construction'!$E:$E,"&lt;="&amp;'Cashflow Projection'!L$5,'Updated Construction'!$E:$E,"&gt;"&amp;'Cashflow Projection'!J$5)*$C43))*1.15</f>
        <v>-36344.507999999994</v>
      </c>
      <c r="N43" s="18">
        <f>-(SUMIFS('Updated Construction'!$F:$F,'Updated Construction'!$A:$A,FALSE,'Updated Construction'!$G:$G,'Cashflow Projection'!$B43,'Updated Construction'!$E:$E,"&lt;="&amp;'Cashflow Projection'!N$5,'Updated Construction'!$E:$E,"&gt;"&amp;'Cashflow Projection'!L$5)+(SUMIFS('Updated Construction'!$F:$F,'Updated Construction'!$A:$A,TRUE,'Updated Construction'!$G:$G,'Cashflow Projection'!$B43,'Updated Construction'!$E:$E,"&lt;="&amp;'Cashflow Projection'!N$5,'Updated Construction'!$E:$E,"&gt;"&amp;'Cashflow Projection'!L$5)*$C43))*1.15</f>
        <v>0</v>
      </c>
      <c r="P43" s="18">
        <f>-(SUMIFS('Updated Construction'!$F:$F,'Updated Construction'!$A:$A,FALSE,'Updated Construction'!$G:$G,'Cashflow Projection'!$B43,'Updated Construction'!$E:$E,"&lt;="&amp;'Cashflow Projection'!P$5,'Updated Construction'!$E:$E,"&gt;"&amp;'Cashflow Projection'!N$5)+(SUMIFS('Updated Construction'!$F:$F,'Updated Construction'!$A:$A,TRUE,'Updated Construction'!$G:$G,'Cashflow Projection'!$B43,'Updated Construction'!$E:$E,"&lt;="&amp;'Cashflow Projection'!P$5,'Updated Construction'!$E:$E,"&gt;"&amp;'Cashflow Projection'!N$5)*$C43))*1.15</f>
        <v>0</v>
      </c>
      <c r="R43" s="18">
        <f>-(SUMIFS('Updated Construction'!$F:$F,'Updated Construction'!$A:$A,FALSE,'Updated Construction'!$G:$G,'Cashflow Projection'!$B43,'Updated Construction'!$E:$E,"&lt;="&amp;'Cashflow Projection'!R$5,'Updated Construction'!$E:$E,"&gt;"&amp;'Cashflow Projection'!P$5)+(SUMIFS('Updated Construction'!$F:$F,'Updated Construction'!$A:$A,TRUE,'Updated Construction'!$G:$G,'Cashflow Projection'!$B43,'Updated Construction'!$E:$E,"&lt;="&amp;'Cashflow Projection'!R$5,'Updated Construction'!$E:$E,"&gt;"&amp;'Cashflow Projection'!P$5)*$C43))*1.15</f>
        <v>-61649.981999999996</v>
      </c>
      <c r="T43" s="18">
        <f>-(SUMIFS('Updated Construction'!$F:$F,'Updated Construction'!$A:$A,FALSE,'Updated Construction'!$G:$G,'Cashflow Projection'!$B43,'Updated Construction'!$E:$E,"&lt;="&amp;'Cashflow Projection'!T$5,'Updated Construction'!$E:$E,"&gt;"&amp;'Cashflow Projection'!R$5)+(SUMIFS('Updated Construction'!$F:$F,'Updated Construction'!$A:$A,TRUE,'Updated Construction'!$G:$G,'Cashflow Projection'!$B43,'Updated Construction'!$E:$E,"&lt;="&amp;'Cashflow Projection'!T$5,'Updated Construction'!$E:$E,"&gt;"&amp;'Cashflow Projection'!R$5)*$C43))*1.15</f>
        <v>0</v>
      </c>
      <c r="V43" s="18">
        <f>-(SUMIFS('Updated Construction'!$F:$F,'Updated Construction'!$A:$A,FALSE,'Updated Construction'!$G:$G,'Cashflow Projection'!$B43,'Updated Construction'!$E:$E,"&lt;="&amp;'Cashflow Projection'!V$5,'Updated Construction'!$E:$E,"&gt;"&amp;'Cashflow Projection'!T$5)+(SUMIFS('Updated Construction'!$F:$F,'Updated Construction'!$A:$A,TRUE,'Updated Construction'!$G:$G,'Cashflow Projection'!$B43,'Updated Construction'!$E:$E,"&lt;="&amp;'Cashflow Projection'!V$5,'Updated Construction'!$E:$E,"&gt;"&amp;'Cashflow Projection'!T$5)*$C43))*1.15</f>
        <v>0</v>
      </c>
      <c r="X43" s="18">
        <f>-(SUMIFS('Updated Construction'!$F:$F,'Updated Construction'!$A:$A,FALSE,'Updated Construction'!$G:$G,'Cashflow Projection'!$B43,'Updated Construction'!$E:$E,"&lt;="&amp;'Cashflow Projection'!X$5,'Updated Construction'!$E:$E,"&gt;"&amp;'Cashflow Projection'!V$5)+(SUMIFS('Updated Construction'!$F:$F,'Updated Construction'!$A:$A,TRUE,'Updated Construction'!$G:$G,'Cashflow Projection'!$B43,'Updated Construction'!$E:$E,"&lt;="&amp;'Cashflow Projection'!X$5,'Updated Construction'!$E:$E,"&gt;"&amp;'Cashflow Projection'!V$5)*$C43))*1.15</f>
        <v>0</v>
      </c>
      <c r="Z43" s="18">
        <f>-(SUMIFS('Updated Construction'!$F:$F,'Updated Construction'!$A:$A,FALSE,'Updated Construction'!$G:$G,'Cashflow Projection'!$B43,'Updated Construction'!$E:$E,"&lt;="&amp;'Cashflow Projection'!Z$5,'Updated Construction'!$E:$E,"&gt;"&amp;'Cashflow Projection'!X$5)+(SUMIFS('Updated Construction'!$F:$F,'Updated Construction'!$A:$A,TRUE,'Updated Construction'!$G:$G,'Cashflow Projection'!$B43,'Updated Construction'!$E:$E,"&lt;="&amp;'Cashflow Projection'!Z$5,'Updated Construction'!$E:$E,"&gt;"&amp;'Cashflow Projection'!X$5)*$C43))*1.15</f>
        <v>0</v>
      </c>
      <c r="AB43" s="18">
        <f>-(SUMIFS('Updated Construction'!$F:$F,'Updated Construction'!$A:$A,FALSE,'Updated Construction'!$G:$G,'Cashflow Projection'!$B43,'Updated Construction'!$E:$E,"&lt;="&amp;'Cashflow Projection'!AB$5,'Updated Construction'!$E:$E,"&gt;"&amp;'Cashflow Projection'!Z$5)+(SUMIFS('Updated Construction'!$F:$F,'Updated Construction'!$A:$A,TRUE,'Updated Construction'!$G:$G,'Cashflow Projection'!$B43,'Updated Construction'!$E:$E,"&lt;="&amp;'Cashflow Projection'!AB$5,'Updated Construction'!$E:$E,"&gt;"&amp;'Cashflow Projection'!Z$5)*$C43))*1.15</f>
        <v>0</v>
      </c>
    </row>
    <row r="44" spans="1:28" ht="19" x14ac:dyDescent="0.25">
      <c r="B44" t="s">
        <v>798</v>
      </c>
      <c r="C44">
        <v>1</v>
      </c>
      <c r="D44" s="17">
        <f t="shared" si="4"/>
        <v>-569048.58899999992</v>
      </c>
      <c r="F44" s="18">
        <f>-(SUMIFS('Updated Construction'!$F:$F,'Updated Construction'!$A:$A,FALSE,'Updated Construction'!$G:$G,'Cashflow Projection'!$B44,'Updated Construction'!$E:$E,"&lt;="&amp;'Cashflow Projection'!F$5,'Updated Construction'!$E:$E,"&gt;"&amp;'Cashflow Projection'!$B$2)+(SUMIFS('Updated Construction'!$F:$F,'Updated Construction'!$A:$A,TRUE,'Updated Construction'!$G:$G,'Cashflow Projection'!$B44,'Updated Construction'!$E:$E,"&lt;="&amp;'Cashflow Projection'!F$5,'Updated Construction'!$E:$E,"&gt;"&amp;'Cashflow Projection'!$B$2)*$C44))*1.15</f>
        <v>-221699.69099999999</v>
      </c>
      <c r="H44" s="18">
        <f>-(SUMIFS('Updated Construction'!$F:$F,'Updated Construction'!$A:$A,FALSE,'Updated Construction'!$G:$G,'Cashflow Projection'!$B44,'Updated Construction'!$E:$E,"&lt;="&amp;'Cashflow Projection'!H$5,'Updated Construction'!$E:$E,"&gt;"&amp;'Cashflow Projection'!F$5)+(SUMIFS('Updated Construction'!$F:$F,'Updated Construction'!$A:$A,TRUE,'Updated Construction'!$G:$G,'Cashflow Projection'!$B44,'Updated Construction'!$E:$E,"&lt;="&amp;'Cashflow Projection'!H$5,'Updated Construction'!$E:$E,"&gt;"&amp;'Cashflow Projection'!F$5)*$C44))*1.15</f>
        <v>-172500</v>
      </c>
      <c r="J44" s="18">
        <f>-(SUMIFS('Updated Construction'!$F:$F,'Updated Construction'!$A:$A,FALSE,'Updated Construction'!$G:$G,'Cashflow Projection'!$B44,'Updated Construction'!$E:$E,"&lt;="&amp;'Cashflow Projection'!J$5,'Updated Construction'!$E:$E,"&gt;"&amp;'Cashflow Projection'!H$5)+(SUMIFS('Updated Construction'!$F:$F,'Updated Construction'!$A:$A,TRUE,'Updated Construction'!$G:$G,'Cashflow Projection'!$B44,'Updated Construction'!$E:$E,"&lt;="&amp;'Cashflow Projection'!J$5,'Updated Construction'!$E:$E,"&gt;"&amp;'Cashflow Projection'!H$5)*$C44))*1.15</f>
        <v>-174848.89799999999</v>
      </c>
      <c r="L44" s="18">
        <f>-(SUMIFS('Updated Construction'!$F:$F,'Updated Construction'!$A:$A,FALSE,'Updated Construction'!$G:$G,'Cashflow Projection'!$B44,'Updated Construction'!$E:$E,"&lt;="&amp;'Cashflow Projection'!L$5,'Updated Construction'!$E:$E,"&gt;"&amp;'Cashflow Projection'!J$5)+(SUMIFS('Updated Construction'!$F:$F,'Updated Construction'!$A:$A,TRUE,'Updated Construction'!$G:$G,'Cashflow Projection'!$B44,'Updated Construction'!$E:$E,"&lt;="&amp;'Cashflow Projection'!L$5,'Updated Construction'!$E:$E,"&gt;"&amp;'Cashflow Projection'!J$5)*$C44))*1.15</f>
        <v>0</v>
      </c>
      <c r="N44" s="18">
        <f>-(SUMIFS('Updated Construction'!$F:$F,'Updated Construction'!$A:$A,FALSE,'Updated Construction'!$G:$G,'Cashflow Projection'!$B44,'Updated Construction'!$E:$E,"&lt;="&amp;'Cashflow Projection'!N$5,'Updated Construction'!$E:$E,"&gt;"&amp;'Cashflow Projection'!L$5)+(SUMIFS('Updated Construction'!$F:$F,'Updated Construction'!$A:$A,TRUE,'Updated Construction'!$G:$G,'Cashflow Projection'!$B44,'Updated Construction'!$E:$E,"&lt;="&amp;'Cashflow Projection'!N$5,'Updated Construction'!$E:$E,"&gt;"&amp;'Cashflow Projection'!L$5)*$C44))*1.15</f>
        <v>0</v>
      </c>
      <c r="P44" s="18">
        <f>-(SUMIFS('Updated Construction'!$F:$F,'Updated Construction'!$A:$A,FALSE,'Updated Construction'!$G:$G,'Cashflow Projection'!$B44,'Updated Construction'!$E:$E,"&lt;="&amp;'Cashflow Projection'!P$5,'Updated Construction'!$E:$E,"&gt;"&amp;'Cashflow Projection'!N$5)+(SUMIFS('Updated Construction'!$F:$F,'Updated Construction'!$A:$A,TRUE,'Updated Construction'!$G:$G,'Cashflow Projection'!$B44,'Updated Construction'!$E:$E,"&lt;="&amp;'Cashflow Projection'!P$5,'Updated Construction'!$E:$E,"&gt;"&amp;'Cashflow Projection'!N$5)*$C44))*1.15</f>
        <v>0</v>
      </c>
      <c r="R44" s="18">
        <f>-(SUMIFS('Updated Construction'!$F:$F,'Updated Construction'!$A:$A,FALSE,'Updated Construction'!$G:$G,'Cashflow Projection'!$B44,'Updated Construction'!$E:$E,"&lt;="&amp;'Cashflow Projection'!R$5,'Updated Construction'!$E:$E,"&gt;"&amp;'Cashflow Projection'!P$5)+(SUMIFS('Updated Construction'!$F:$F,'Updated Construction'!$A:$A,TRUE,'Updated Construction'!$G:$G,'Cashflow Projection'!$B44,'Updated Construction'!$E:$E,"&lt;="&amp;'Cashflow Projection'!R$5,'Updated Construction'!$E:$E,"&gt;"&amp;'Cashflow Projection'!P$5)*$C44))*1.15</f>
        <v>0</v>
      </c>
      <c r="T44" s="18">
        <f>-(SUMIFS('Updated Construction'!$F:$F,'Updated Construction'!$A:$A,FALSE,'Updated Construction'!$G:$G,'Cashflow Projection'!$B44,'Updated Construction'!$E:$E,"&lt;="&amp;'Cashflow Projection'!T$5,'Updated Construction'!$E:$E,"&gt;"&amp;'Cashflow Projection'!R$5)+(SUMIFS('Updated Construction'!$F:$F,'Updated Construction'!$A:$A,TRUE,'Updated Construction'!$G:$G,'Cashflow Projection'!$B44,'Updated Construction'!$E:$E,"&lt;="&amp;'Cashflow Projection'!T$5,'Updated Construction'!$E:$E,"&gt;"&amp;'Cashflow Projection'!R$5)*$C44))*1.15</f>
        <v>0</v>
      </c>
      <c r="V44" s="18">
        <f>-(SUMIFS('Updated Construction'!$F:$F,'Updated Construction'!$A:$A,FALSE,'Updated Construction'!$G:$G,'Cashflow Projection'!$B44,'Updated Construction'!$E:$E,"&lt;="&amp;'Cashflow Projection'!V$5,'Updated Construction'!$E:$E,"&gt;"&amp;'Cashflow Projection'!T$5)+(SUMIFS('Updated Construction'!$F:$F,'Updated Construction'!$A:$A,TRUE,'Updated Construction'!$G:$G,'Cashflow Projection'!$B44,'Updated Construction'!$E:$E,"&lt;="&amp;'Cashflow Projection'!V$5,'Updated Construction'!$E:$E,"&gt;"&amp;'Cashflow Projection'!T$5)*$C44))*1.15</f>
        <v>0</v>
      </c>
      <c r="X44" s="18">
        <f>-(SUMIFS('Updated Construction'!$F:$F,'Updated Construction'!$A:$A,FALSE,'Updated Construction'!$G:$G,'Cashflow Projection'!$B44,'Updated Construction'!$E:$E,"&lt;="&amp;'Cashflow Projection'!X$5,'Updated Construction'!$E:$E,"&gt;"&amp;'Cashflow Projection'!V$5)+(SUMIFS('Updated Construction'!$F:$F,'Updated Construction'!$A:$A,TRUE,'Updated Construction'!$G:$G,'Cashflow Projection'!$B44,'Updated Construction'!$E:$E,"&lt;="&amp;'Cashflow Projection'!X$5,'Updated Construction'!$E:$E,"&gt;"&amp;'Cashflow Projection'!V$5)*$C44))*1.15</f>
        <v>0</v>
      </c>
      <c r="Z44" s="18">
        <f>-(SUMIFS('Updated Construction'!$F:$F,'Updated Construction'!$A:$A,FALSE,'Updated Construction'!$G:$G,'Cashflow Projection'!$B44,'Updated Construction'!$E:$E,"&lt;="&amp;'Cashflow Projection'!Z$5,'Updated Construction'!$E:$E,"&gt;"&amp;'Cashflow Projection'!X$5)+(SUMIFS('Updated Construction'!$F:$F,'Updated Construction'!$A:$A,TRUE,'Updated Construction'!$G:$G,'Cashflow Projection'!$B44,'Updated Construction'!$E:$E,"&lt;="&amp;'Cashflow Projection'!Z$5,'Updated Construction'!$E:$E,"&gt;"&amp;'Cashflow Projection'!X$5)*$C44))*1.15</f>
        <v>0</v>
      </c>
      <c r="AB44" s="18">
        <f>-(SUMIFS('Updated Construction'!$F:$F,'Updated Construction'!$A:$A,FALSE,'Updated Construction'!$G:$G,'Cashflow Projection'!$B44,'Updated Construction'!$E:$E,"&lt;="&amp;'Cashflow Projection'!AB$5,'Updated Construction'!$E:$E,"&gt;"&amp;'Cashflow Projection'!Z$5)+(SUMIFS('Updated Construction'!$F:$F,'Updated Construction'!$A:$A,TRUE,'Updated Construction'!$G:$G,'Cashflow Projection'!$B44,'Updated Construction'!$E:$E,"&lt;="&amp;'Cashflow Projection'!AB$5,'Updated Construction'!$E:$E,"&gt;"&amp;'Cashflow Projection'!Z$5)*$C44))*1.15</f>
        <v>0</v>
      </c>
    </row>
    <row r="45" spans="1:28" ht="19" x14ac:dyDescent="0.25">
      <c r="B45" t="s">
        <v>831</v>
      </c>
      <c r="C45">
        <v>1</v>
      </c>
      <c r="D45" s="17">
        <f t="shared" si="4"/>
        <v>-6086835.943</v>
      </c>
      <c r="F45" s="18">
        <f>-(SUMIFS('Updated Construction'!$F:$F,'Updated Construction'!$A:$A,FALSE,'Updated Construction'!$G:$G,'Cashflow Projection'!$B45,'Updated Construction'!$E:$E,"&lt;="&amp;'Cashflow Projection'!F$5,'Updated Construction'!$E:$E,"&gt;"&amp;'Cashflow Projection'!$B$2)+(SUMIFS('Updated Construction'!$F:$F,'Updated Construction'!$A:$A,TRUE,'Updated Construction'!$G:$G,'Cashflow Projection'!$B45,'Updated Construction'!$E:$E,"&lt;="&amp;'Cashflow Projection'!F$5,'Updated Construction'!$E:$E,"&gt;"&amp;'Cashflow Projection'!$B$2)*$C45))*1.15</f>
        <v>-895550.28699999989</v>
      </c>
      <c r="H45" s="18">
        <f>-(SUMIFS('Updated Construction'!$F:$F,'Updated Construction'!$A:$A,FALSE,'Updated Construction'!$G:$G,'Cashflow Projection'!$B45,'Updated Construction'!$E:$E,"&lt;="&amp;'Cashflow Projection'!H$5,'Updated Construction'!$E:$E,"&gt;"&amp;'Cashflow Projection'!F$5)+(SUMIFS('Updated Construction'!$F:$F,'Updated Construction'!$A:$A,TRUE,'Updated Construction'!$G:$G,'Cashflow Projection'!$B45,'Updated Construction'!$E:$E,"&lt;="&amp;'Cashflow Projection'!H$5,'Updated Construction'!$E:$E,"&gt;"&amp;'Cashflow Projection'!F$5)*$C45))*1.15</f>
        <v>-1911783.1264999998</v>
      </c>
      <c r="J45" s="18">
        <f>-(SUMIFS('Updated Construction'!$F:$F,'Updated Construction'!$A:$A,FALSE,'Updated Construction'!$G:$G,'Cashflow Projection'!$B45,'Updated Construction'!$E:$E,"&lt;="&amp;'Cashflow Projection'!J$5,'Updated Construction'!$E:$E,"&gt;"&amp;'Cashflow Projection'!H$5)+(SUMIFS('Updated Construction'!$F:$F,'Updated Construction'!$A:$A,TRUE,'Updated Construction'!$G:$G,'Cashflow Projection'!$B45,'Updated Construction'!$E:$E,"&lt;="&amp;'Cashflow Projection'!J$5,'Updated Construction'!$E:$E,"&gt;"&amp;'Cashflow Projection'!H$5)*$C45))*1.15</f>
        <v>-1728338.3809999998</v>
      </c>
      <c r="L45" s="18">
        <f>-(SUMIFS('Updated Construction'!$F:$F,'Updated Construction'!$A:$A,FALSE,'Updated Construction'!$G:$G,'Cashflow Projection'!$B45,'Updated Construction'!$E:$E,"&lt;="&amp;'Cashflow Projection'!L$5,'Updated Construction'!$E:$E,"&gt;"&amp;'Cashflow Projection'!J$5)+(SUMIFS('Updated Construction'!$F:$F,'Updated Construction'!$A:$A,TRUE,'Updated Construction'!$G:$G,'Cashflow Projection'!$B45,'Updated Construction'!$E:$E,"&lt;="&amp;'Cashflow Projection'!L$5,'Updated Construction'!$E:$E,"&gt;"&amp;'Cashflow Projection'!J$5)*$C45))*1.15</f>
        <v>-889502.66700000002</v>
      </c>
      <c r="N45" s="18">
        <f>-(SUMIFS('Updated Construction'!$F:$F,'Updated Construction'!$A:$A,FALSE,'Updated Construction'!$G:$G,'Cashflow Projection'!$B45,'Updated Construction'!$E:$E,"&lt;="&amp;'Cashflow Projection'!N$5,'Updated Construction'!$E:$E,"&gt;"&amp;'Cashflow Projection'!L$5)+(SUMIFS('Updated Construction'!$F:$F,'Updated Construction'!$A:$A,TRUE,'Updated Construction'!$G:$G,'Cashflow Projection'!$B45,'Updated Construction'!$E:$E,"&lt;="&amp;'Cashflow Projection'!N$5,'Updated Construction'!$E:$E,"&gt;"&amp;'Cashflow Projection'!L$5)*$C45))*1.15</f>
        <v>-585584.84149999998</v>
      </c>
      <c r="P45" s="18">
        <f>-(SUMIFS('Updated Construction'!$F:$F,'Updated Construction'!$A:$A,FALSE,'Updated Construction'!$G:$G,'Cashflow Projection'!$B45,'Updated Construction'!$E:$E,"&lt;="&amp;'Cashflow Projection'!P$5,'Updated Construction'!$E:$E,"&gt;"&amp;'Cashflow Projection'!N$5)+(SUMIFS('Updated Construction'!$F:$F,'Updated Construction'!$A:$A,TRUE,'Updated Construction'!$G:$G,'Cashflow Projection'!$B45,'Updated Construction'!$E:$E,"&lt;="&amp;'Cashflow Projection'!P$5,'Updated Construction'!$E:$E,"&gt;"&amp;'Cashflow Projection'!N$5)*$C45))*1.15</f>
        <v>0</v>
      </c>
      <c r="R45" s="18">
        <f>-(SUMIFS('Updated Construction'!$F:$F,'Updated Construction'!$A:$A,FALSE,'Updated Construction'!$G:$G,'Cashflow Projection'!$B45,'Updated Construction'!$E:$E,"&lt;="&amp;'Cashflow Projection'!R$5,'Updated Construction'!$E:$E,"&gt;"&amp;'Cashflow Projection'!P$5)+(SUMIFS('Updated Construction'!$F:$F,'Updated Construction'!$A:$A,TRUE,'Updated Construction'!$G:$G,'Cashflow Projection'!$B45,'Updated Construction'!$E:$E,"&lt;="&amp;'Cashflow Projection'!R$5,'Updated Construction'!$E:$E,"&gt;"&amp;'Cashflow Projection'!P$5)*$C45))*1.15</f>
        <v>-76076.639999999999</v>
      </c>
      <c r="T45" s="18">
        <f>-(SUMIFS('Updated Construction'!$F:$F,'Updated Construction'!$A:$A,FALSE,'Updated Construction'!$G:$G,'Cashflow Projection'!$B45,'Updated Construction'!$E:$E,"&lt;="&amp;'Cashflow Projection'!T$5,'Updated Construction'!$E:$E,"&gt;"&amp;'Cashflow Projection'!R$5)+(SUMIFS('Updated Construction'!$F:$F,'Updated Construction'!$A:$A,TRUE,'Updated Construction'!$G:$G,'Cashflow Projection'!$B45,'Updated Construction'!$E:$E,"&lt;="&amp;'Cashflow Projection'!T$5,'Updated Construction'!$E:$E,"&gt;"&amp;'Cashflow Projection'!R$5)*$C45))*1.15</f>
        <v>0</v>
      </c>
      <c r="V45" s="18">
        <f>-(SUMIFS('Updated Construction'!$F:$F,'Updated Construction'!$A:$A,FALSE,'Updated Construction'!$G:$G,'Cashflow Projection'!$B45,'Updated Construction'!$E:$E,"&lt;="&amp;'Cashflow Projection'!V$5,'Updated Construction'!$E:$E,"&gt;"&amp;'Cashflow Projection'!T$5)+(SUMIFS('Updated Construction'!$F:$F,'Updated Construction'!$A:$A,TRUE,'Updated Construction'!$G:$G,'Cashflow Projection'!$B45,'Updated Construction'!$E:$E,"&lt;="&amp;'Cashflow Projection'!V$5,'Updated Construction'!$E:$E,"&gt;"&amp;'Cashflow Projection'!T$5)*$C45))*1.15</f>
        <v>0</v>
      </c>
      <c r="X45" s="18">
        <f>-(SUMIFS('Updated Construction'!$F:$F,'Updated Construction'!$A:$A,FALSE,'Updated Construction'!$G:$G,'Cashflow Projection'!$B45,'Updated Construction'!$E:$E,"&lt;="&amp;'Cashflow Projection'!X$5,'Updated Construction'!$E:$E,"&gt;"&amp;'Cashflow Projection'!V$5)+(SUMIFS('Updated Construction'!$F:$F,'Updated Construction'!$A:$A,TRUE,'Updated Construction'!$G:$G,'Cashflow Projection'!$B45,'Updated Construction'!$E:$E,"&lt;="&amp;'Cashflow Projection'!X$5,'Updated Construction'!$E:$E,"&gt;"&amp;'Cashflow Projection'!V$5)*$C45))*1.15</f>
        <v>0</v>
      </c>
      <c r="Z45" s="18">
        <f>-(SUMIFS('Updated Construction'!$F:$F,'Updated Construction'!$A:$A,FALSE,'Updated Construction'!$G:$G,'Cashflow Projection'!$B45,'Updated Construction'!$E:$E,"&lt;="&amp;'Cashflow Projection'!Z$5,'Updated Construction'!$E:$E,"&gt;"&amp;'Cashflow Projection'!X$5)+(SUMIFS('Updated Construction'!$F:$F,'Updated Construction'!$A:$A,TRUE,'Updated Construction'!$G:$G,'Cashflow Projection'!$B45,'Updated Construction'!$E:$E,"&lt;="&amp;'Cashflow Projection'!Z$5,'Updated Construction'!$E:$E,"&gt;"&amp;'Cashflow Projection'!X$5)*$C45))*1.15</f>
        <v>0</v>
      </c>
      <c r="AB45" s="18">
        <f>-(SUMIFS('Updated Construction'!$F:$F,'Updated Construction'!$A:$A,FALSE,'Updated Construction'!$G:$G,'Cashflow Projection'!$B45,'Updated Construction'!$E:$E,"&lt;="&amp;'Cashflow Projection'!AB$5,'Updated Construction'!$E:$E,"&gt;"&amp;'Cashflow Projection'!Z$5)+(SUMIFS('Updated Construction'!$F:$F,'Updated Construction'!$A:$A,TRUE,'Updated Construction'!$G:$G,'Cashflow Projection'!$B45,'Updated Construction'!$E:$E,"&lt;="&amp;'Cashflow Projection'!AB$5,'Updated Construction'!$E:$E,"&gt;"&amp;'Cashflow Projection'!Z$5)*$C45))*1.15</f>
        <v>0</v>
      </c>
    </row>
    <row r="47" spans="1:28" ht="19" x14ac:dyDescent="0.25">
      <c r="A47" s="8" t="s">
        <v>1779</v>
      </c>
      <c r="C47" s="8">
        <v>1</v>
      </c>
      <c r="D47" s="22">
        <f>+F47+H47+J47+L47+N47+P47+R47+T47+V47+X47+Z47+AB47</f>
        <v>5741757.5085000014</v>
      </c>
      <c r="F47" s="22">
        <f>SUMIFS('Updated Construction'!$F:$F,'Updated Construction'!$C:$C,1,'Updated Construction'!$H:$H,"&gt;"&amp;'Cashflow Projection'!$B$2,'Updated Construction'!$H:$H,"&lt;="&amp;'Cashflow Projection'!F$5)*0.15*$C47</f>
        <v>516680.82750000001</v>
      </c>
      <c r="H47" s="22">
        <f>SUMIFS('Updated Construction'!$F:$F,'Updated Construction'!$C:$C,1,'Updated Construction'!$H:$H,"&gt;"&amp;'Cashflow Projection'!F$5,'Updated Construction'!$H:$H,"&lt;="&amp;'Cashflow Projection'!H$5)*0.15*$C47</f>
        <v>0</v>
      </c>
      <c r="J47" s="22">
        <f>SUMIFS('Updated Construction'!$F:$F,'Updated Construction'!$C:$C,1,'Updated Construction'!$H:$H,"&gt;"&amp;'Cashflow Projection'!H$5,'Updated Construction'!$H:$H,"&lt;="&amp;'Cashflow Projection'!J$5)*0.15*$C47</f>
        <v>2136902.6655000006</v>
      </c>
      <c r="L47" s="22">
        <f>SUMIFS('Updated Construction'!$F:$F,'Updated Construction'!$C:$C,1,'Updated Construction'!$H:$H,"&gt;"&amp;'Cashflow Projection'!J$5,'Updated Construction'!$H:$H,"&lt;="&amp;'Cashflow Projection'!L$5)*0.15*$C47</f>
        <v>0</v>
      </c>
      <c r="N47" s="22">
        <f>SUMIFS('Updated Construction'!$F:$F,'Updated Construction'!$C:$C,1,'Updated Construction'!$H:$H,"&gt;"&amp;'Cashflow Projection'!L$5,'Updated Construction'!$H:$H,"&lt;="&amp;'Cashflow Projection'!N$5)*0.15*$C47</f>
        <v>2411637.5009999997</v>
      </c>
      <c r="P47" s="22">
        <f>SUMIFS('Updated Construction'!$F:$F,'Updated Construction'!$C:$C,1,'Updated Construction'!$H:$H,"&gt;"&amp;'Cashflow Projection'!N$5,'Updated Construction'!$H:$H,"&lt;="&amp;'Cashflow Projection'!P$5)*0.15*$C47</f>
        <v>0</v>
      </c>
      <c r="R47" s="22">
        <f>SUMIFS('Updated Construction'!$F:$F,'Updated Construction'!$C:$C,1,'Updated Construction'!$H:$H,"&gt;"&amp;'Cashflow Projection'!P$5,'Updated Construction'!$H:$H,"&lt;="&amp;'Cashflow Projection'!R$5)*0.15*$C47</f>
        <v>479947.56449999992</v>
      </c>
      <c r="T47" s="22">
        <f>SUMIFS('Updated Construction'!$F:$F,'Updated Construction'!$C:$C,1,'Updated Construction'!$H:$H,"&gt;"&amp;'Cashflow Projection'!R$5,'Updated Construction'!$H:$H,"&lt;="&amp;'Cashflow Projection'!T$5)*0.15*$C47</f>
        <v>0</v>
      </c>
      <c r="V47" s="22">
        <f>SUMIFS('Updated Construction'!$F:$F,'Updated Construction'!$C:$C,1,'Updated Construction'!$H:$H,"&gt;"&amp;'Cashflow Projection'!T$5,'Updated Construction'!$H:$H,"&lt;="&amp;'Cashflow Projection'!V$5)*0.15*$C47</f>
        <v>196588.95000000004</v>
      </c>
      <c r="X47" s="22">
        <f>SUMIFS('Updated Construction'!$F:$F,'Updated Construction'!$C:$C,1,'Updated Construction'!$H:$H,"&gt;"&amp;'Cashflow Projection'!V$5,'Updated Construction'!$H:$H,"&lt;="&amp;'Cashflow Projection'!X$5)*0.15*$C47</f>
        <v>0</v>
      </c>
      <c r="Z47" s="22">
        <f>SUMIFS('Updated Construction'!$F:$F,'Updated Construction'!$C:$C,1,'Updated Construction'!$H:$H,"&gt;"&amp;'Cashflow Projection'!X$5,'Updated Construction'!$H:$H,"&lt;="&amp;'Cashflow Projection'!Z$5)*0.15*$C47</f>
        <v>0</v>
      </c>
      <c r="AB47" s="22">
        <f>SUMIFS('Updated Construction'!$F:$F,'Updated Construction'!$C:$C,1,'Updated Construction'!$H:$H,"&gt;"&amp;'Cashflow Projection'!Z$5,'Updated Construction'!$H:$H,"&lt;="&amp;'Cashflow Projection'!AB$5)*0.15*$C47</f>
        <v>0</v>
      </c>
    </row>
    <row r="49" spans="1:28" ht="19" x14ac:dyDescent="0.25">
      <c r="A49" s="8" t="s">
        <v>1780</v>
      </c>
      <c r="C49" s="23">
        <v>1</v>
      </c>
      <c r="D49" s="19">
        <f>+F49+H49+J49+L49+N49+P49+R49+T49+V49+X49+Z49+AB49</f>
        <v>-20784728.039999992</v>
      </c>
      <c r="F49" s="19">
        <f>-'Operational Costs'!$N$2*$C49</f>
        <v>-1732060.6699999995</v>
      </c>
      <c r="H49" s="19">
        <f>-'Operational Costs'!$N$2*$C49</f>
        <v>-1732060.6699999995</v>
      </c>
      <c r="J49" s="19">
        <f>-'Operational Costs'!$N$2*$C49</f>
        <v>-1732060.6699999995</v>
      </c>
      <c r="L49" s="19">
        <f>-'Operational Costs'!$N$2*$C49</f>
        <v>-1732060.6699999995</v>
      </c>
      <c r="N49" s="19">
        <f>-'Operational Costs'!$N$2*$C49</f>
        <v>-1732060.6699999995</v>
      </c>
      <c r="P49" s="19">
        <f>-'Operational Costs'!$N$2*$C49</f>
        <v>-1732060.6699999995</v>
      </c>
      <c r="R49" s="19">
        <f>-'Operational Costs'!$N$2*$C49</f>
        <v>-1732060.6699999995</v>
      </c>
      <c r="T49" s="19">
        <f>-'Operational Costs'!$N$2*$C49</f>
        <v>-1732060.6699999995</v>
      </c>
      <c r="V49" s="19">
        <f>-'Operational Costs'!$N$2*$C49</f>
        <v>-1732060.6699999995</v>
      </c>
      <c r="X49" s="19">
        <f>-'Operational Costs'!$N$2*$C49</f>
        <v>-1732060.6699999995</v>
      </c>
      <c r="Z49" s="19">
        <f>-'Operational Costs'!$N$2*$C49</f>
        <v>-1732060.6699999995</v>
      </c>
      <c r="AB49" s="19">
        <f>-'Operational Costs'!$N$2*$C49</f>
        <v>-1732060.6699999995</v>
      </c>
    </row>
    <row r="51" spans="1:28" ht="19" x14ac:dyDescent="0.25">
      <c r="A51" s="8" t="s">
        <v>1781</v>
      </c>
      <c r="D51" s="14">
        <f>+F51+H51+J51+L51+N51+P51+R51+T51+V51+X51+Z51+AB51</f>
        <v>-38574587.164707594</v>
      </c>
      <c r="F51" s="14">
        <f>F27+F29+F32+F47+F49</f>
        <v>-4120407.1925205458</v>
      </c>
      <c r="H51" s="14">
        <f>H27+H29+H32+H47+H49</f>
        <v>-8218252.3212564364</v>
      </c>
      <c r="J51" s="14">
        <f>J27+J29+J32+J47+J49</f>
        <v>-5503527.7518734941</v>
      </c>
      <c r="L51" s="14">
        <f>L27+L29+L32+L47+L49</f>
        <v>-5840829.0567693152</v>
      </c>
      <c r="N51" s="14">
        <f>N27+N29+N32+N47+N49</f>
        <v>1284102.9030912672</v>
      </c>
      <c r="P51" s="14">
        <f>P27+P29+P32+P47+P49</f>
        <v>1072565.3920972603</v>
      </c>
      <c r="R51" s="14">
        <f>R27+R29+R32+R47+R49</f>
        <v>-5254014.3914545896</v>
      </c>
      <c r="T51" s="14">
        <f>T27+T29+T32+T47+T49</f>
        <v>-2639684.0594999995</v>
      </c>
      <c r="V51" s="14">
        <f>V27+V29+V32+V47+V49</f>
        <v>-4158358.6765217376</v>
      </c>
      <c r="X51" s="14">
        <f>X27+X29+X32+X47+X49</f>
        <v>-1732060.6699999995</v>
      </c>
      <c r="Z51" s="14">
        <f>Z27+Z29+Z32+Z47+Z49</f>
        <v>-1732060.6699999995</v>
      </c>
      <c r="AB51" s="14">
        <f>AB27+AB29+AB32+AB47+AB49</f>
        <v>-1732060.6699999995</v>
      </c>
    </row>
    <row r="53" spans="1:28" ht="19" x14ac:dyDescent="0.25">
      <c r="A53" s="8" t="s">
        <v>1782</v>
      </c>
      <c r="D53" s="14">
        <f>SUMIFS(Xero!$G:$G, Xero!$B:$B, 'Cashflow Projection'!$B$2, Xero!$D:$D, "84*")+8823977</f>
        <v>24118617.5</v>
      </c>
      <c r="F53" s="14">
        <f>D53+F51</f>
        <v>19998210.307479456</v>
      </c>
      <c r="H53" s="14">
        <f>F53+H51</f>
        <v>11779957.98622302</v>
      </c>
      <c r="J53" s="14">
        <f>H53+J51</f>
        <v>6276430.2343495255</v>
      </c>
      <c r="L53" s="14">
        <f>J53+L51</f>
        <v>435601.17758021038</v>
      </c>
      <c r="N53" s="14">
        <f>L53+N51</f>
        <v>1719704.0806714776</v>
      </c>
      <c r="P53" s="14">
        <f>N53+P51</f>
        <v>2792269.4727687379</v>
      </c>
      <c r="R53" s="14">
        <f>P53+R51</f>
        <v>-2461744.9186858516</v>
      </c>
      <c r="T53" s="14">
        <f>R53+T51</f>
        <v>-5101428.9781858511</v>
      </c>
      <c r="V53" s="14">
        <f>T53+V51</f>
        <v>-9259787.6547075883</v>
      </c>
      <c r="X53" s="14">
        <f>V53+X51</f>
        <v>-10991848.324707588</v>
      </c>
      <c r="Z53" s="14">
        <f>X53+Z51</f>
        <v>-12723908.994707588</v>
      </c>
      <c r="AB53" s="14">
        <f>Z53+AB51</f>
        <v>-14455969.664707588</v>
      </c>
    </row>
  </sheetData>
  <mergeCells count="1">
    <mergeCell ref="A3:AC3"/>
  </mergeCells>
  <conditionalFormatting sqref="D29">
    <cfRule type="cellIs" dxfId="116" priority="7" operator="lessThan">
      <formula>0</formula>
    </cfRule>
    <cfRule type="cellIs" dxfId="115" priority="8" operator="greaterThan">
      <formula>0</formula>
    </cfRule>
    <cfRule type="cellIs" dxfId="114" priority="9" operator="equal">
      <formula>0</formula>
    </cfRule>
  </conditionalFormatting>
  <conditionalFormatting sqref="D51">
    <cfRule type="cellIs" dxfId="113" priority="1" operator="lessThan">
      <formula>0</formula>
    </cfRule>
    <cfRule type="cellIs" dxfId="112" priority="2" operator="greaterThan">
      <formula>0</formula>
    </cfRule>
    <cfRule type="cellIs" dxfId="111" priority="3" operator="equal">
      <formula>0</formula>
    </cfRule>
  </conditionalFormatting>
  <conditionalFormatting sqref="D53">
    <cfRule type="cellIs" dxfId="110" priority="4" operator="lessThan">
      <formula>0</formula>
    </cfRule>
    <cfRule type="cellIs" dxfId="109" priority="5" operator="greaterThan">
      <formula>0</formula>
    </cfRule>
    <cfRule type="cellIs" dxfId="108" priority="6" operator="equal">
      <formula>0</formula>
    </cfRule>
  </conditionalFormatting>
  <conditionalFormatting sqref="F29">
    <cfRule type="cellIs" dxfId="107" priority="10" operator="lessThan">
      <formula>0</formula>
    </cfRule>
    <cfRule type="cellIs" dxfId="106" priority="11" operator="greaterThan">
      <formula>0</formula>
    </cfRule>
    <cfRule type="cellIs" dxfId="105" priority="12" operator="equal">
      <formula>0</formula>
    </cfRule>
  </conditionalFormatting>
  <conditionalFormatting sqref="F51">
    <cfRule type="cellIs" dxfId="104" priority="13" operator="lessThan">
      <formula>0</formula>
    </cfRule>
    <cfRule type="cellIs" dxfId="103" priority="14" operator="greaterThan">
      <formula>0</formula>
    </cfRule>
    <cfRule type="cellIs" dxfId="102" priority="15" operator="equal">
      <formula>0</formula>
    </cfRule>
  </conditionalFormatting>
  <conditionalFormatting sqref="F53">
    <cfRule type="cellIs" dxfId="101" priority="16" operator="lessThan">
      <formula>0</formula>
    </cfRule>
    <cfRule type="cellIs" dxfId="100" priority="17" operator="greaterThan">
      <formula>0</formula>
    </cfRule>
    <cfRule type="cellIs" dxfId="99" priority="18" operator="equal">
      <formula>0</formula>
    </cfRule>
  </conditionalFormatting>
  <conditionalFormatting sqref="H29">
    <cfRule type="cellIs" dxfId="98" priority="19" operator="lessThan">
      <formula>0</formula>
    </cfRule>
    <cfRule type="cellIs" dxfId="97" priority="20" operator="greaterThan">
      <formula>0</formula>
    </cfRule>
    <cfRule type="cellIs" dxfId="96" priority="21" operator="equal">
      <formula>0</formula>
    </cfRule>
  </conditionalFormatting>
  <conditionalFormatting sqref="H51">
    <cfRule type="cellIs" dxfId="95" priority="22" operator="lessThan">
      <formula>0</formula>
    </cfRule>
    <cfRule type="cellIs" dxfId="94" priority="23" operator="greaterThan">
      <formula>0</formula>
    </cfRule>
    <cfRule type="cellIs" dxfId="93" priority="24" operator="equal">
      <formula>0</formula>
    </cfRule>
  </conditionalFormatting>
  <conditionalFormatting sqref="H53">
    <cfRule type="cellIs" dxfId="92" priority="25" operator="lessThan">
      <formula>0</formula>
    </cfRule>
    <cfRule type="cellIs" dxfId="91" priority="26" operator="greaterThan">
      <formula>0</formula>
    </cfRule>
    <cfRule type="cellIs" dxfId="90" priority="27" operator="equal">
      <formula>0</formula>
    </cfRule>
  </conditionalFormatting>
  <conditionalFormatting sqref="J29">
    <cfRule type="cellIs" dxfId="89" priority="28" operator="lessThan">
      <formula>0</formula>
    </cfRule>
    <cfRule type="cellIs" dxfId="88" priority="29" operator="greaterThan">
      <formula>0</formula>
    </cfRule>
    <cfRule type="cellIs" dxfId="87" priority="30" operator="equal">
      <formula>0</formula>
    </cfRule>
  </conditionalFormatting>
  <conditionalFormatting sqref="J51">
    <cfRule type="cellIs" dxfId="86" priority="31" operator="lessThan">
      <formula>0</formula>
    </cfRule>
    <cfRule type="cellIs" dxfId="85" priority="32" operator="greaterThan">
      <formula>0</formula>
    </cfRule>
    <cfRule type="cellIs" dxfId="84" priority="33" operator="equal">
      <formula>0</formula>
    </cfRule>
  </conditionalFormatting>
  <conditionalFormatting sqref="J53">
    <cfRule type="cellIs" dxfId="83" priority="34" operator="lessThan">
      <formula>0</formula>
    </cfRule>
    <cfRule type="cellIs" dxfId="82" priority="35" operator="greaterThan">
      <formula>0</formula>
    </cfRule>
    <cfRule type="cellIs" dxfId="81" priority="36" operator="equal">
      <formula>0</formula>
    </cfRule>
  </conditionalFormatting>
  <conditionalFormatting sqref="L29">
    <cfRule type="cellIs" dxfId="80" priority="37" operator="lessThan">
      <formula>0</formula>
    </cfRule>
    <cfRule type="cellIs" dxfId="79" priority="38" operator="greaterThan">
      <formula>0</formula>
    </cfRule>
    <cfRule type="cellIs" dxfId="78" priority="39" operator="equal">
      <formula>0</formula>
    </cfRule>
  </conditionalFormatting>
  <conditionalFormatting sqref="L51">
    <cfRule type="cellIs" dxfId="77" priority="40" operator="lessThan">
      <formula>0</formula>
    </cfRule>
    <cfRule type="cellIs" dxfId="76" priority="41" operator="greaterThan">
      <formula>0</formula>
    </cfRule>
    <cfRule type="cellIs" dxfId="75" priority="42" operator="equal">
      <formula>0</formula>
    </cfRule>
  </conditionalFormatting>
  <conditionalFormatting sqref="L53">
    <cfRule type="cellIs" dxfId="74" priority="43" operator="lessThan">
      <formula>0</formula>
    </cfRule>
    <cfRule type="cellIs" dxfId="73" priority="44" operator="greaterThan">
      <formula>0</formula>
    </cfRule>
    <cfRule type="cellIs" dxfId="72" priority="45" operator="equal">
      <formula>0</formula>
    </cfRule>
  </conditionalFormatting>
  <conditionalFormatting sqref="N29">
    <cfRule type="cellIs" dxfId="71" priority="46" operator="lessThan">
      <formula>0</formula>
    </cfRule>
    <cfRule type="cellIs" dxfId="70" priority="47" operator="greaterThan">
      <formula>0</formula>
    </cfRule>
    <cfRule type="cellIs" dxfId="69" priority="48" operator="equal">
      <formula>0</formula>
    </cfRule>
  </conditionalFormatting>
  <conditionalFormatting sqref="N51">
    <cfRule type="cellIs" dxfId="68" priority="49" operator="lessThan">
      <formula>0</formula>
    </cfRule>
    <cfRule type="cellIs" dxfId="67" priority="50" operator="greaterThan">
      <formula>0</formula>
    </cfRule>
    <cfRule type="cellIs" dxfId="66" priority="51" operator="equal">
      <formula>0</formula>
    </cfRule>
  </conditionalFormatting>
  <conditionalFormatting sqref="N53">
    <cfRule type="cellIs" dxfId="65" priority="52" operator="lessThan">
      <formula>0</formula>
    </cfRule>
    <cfRule type="cellIs" dxfId="64" priority="53" operator="greaterThan">
      <formula>0</formula>
    </cfRule>
    <cfRule type="cellIs" dxfId="63" priority="54" operator="equal">
      <formula>0</formula>
    </cfRule>
  </conditionalFormatting>
  <conditionalFormatting sqref="P29">
    <cfRule type="cellIs" dxfId="62" priority="55" operator="lessThan">
      <formula>0</formula>
    </cfRule>
    <cfRule type="cellIs" dxfId="61" priority="56" operator="greaterThan">
      <formula>0</formula>
    </cfRule>
    <cfRule type="cellIs" dxfId="60" priority="57" operator="equal">
      <formula>0</formula>
    </cfRule>
  </conditionalFormatting>
  <conditionalFormatting sqref="P51">
    <cfRule type="cellIs" dxfId="59" priority="58" operator="lessThan">
      <formula>0</formula>
    </cfRule>
    <cfRule type="cellIs" dxfId="58" priority="59" operator="greaterThan">
      <formula>0</formula>
    </cfRule>
    <cfRule type="cellIs" dxfId="57" priority="60" operator="equal">
      <formula>0</formula>
    </cfRule>
  </conditionalFormatting>
  <conditionalFormatting sqref="P53">
    <cfRule type="cellIs" dxfId="56" priority="61" operator="lessThan">
      <formula>0</formula>
    </cfRule>
    <cfRule type="cellIs" dxfId="55" priority="62" operator="greaterThan">
      <formula>0</formula>
    </cfRule>
    <cfRule type="cellIs" dxfId="54" priority="63" operator="equal">
      <formula>0</formula>
    </cfRule>
  </conditionalFormatting>
  <conditionalFormatting sqref="R29">
    <cfRule type="cellIs" dxfId="53" priority="64" operator="lessThan">
      <formula>0</formula>
    </cfRule>
    <cfRule type="cellIs" dxfId="52" priority="65" operator="greaterThan">
      <formula>0</formula>
    </cfRule>
    <cfRule type="cellIs" dxfId="51" priority="66" operator="equal">
      <formula>0</formula>
    </cfRule>
  </conditionalFormatting>
  <conditionalFormatting sqref="R51">
    <cfRule type="cellIs" dxfId="50" priority="67" operator="lessThan">
      <formula>0</formula>
    </cfRule>
    <cfRule type="cellIs" dxfId="49" priority="68" operator="greaterThan">
      <formula>0</formula>
    </cfRule>
    <cfRule type="cellIs" dxfId="48" priority="69" operator="equal">
      <formula>0</formula>
    </cfRule>
  </conditionalFormatting>
  <conditionalFormatting sqref="R53">
    <cfRule type="cellIs" dxfId="47" priority="70" operator="lessThan">
      <formula>0</formula>
    </cfRule>
    <cfRule type="cellIs" dxfId="46" priority="71" operator="greaterThan">
      <formula>0</formula>
    </cfRule>
    <cfRule type="cellIs" dxfId="45" priority="72" operator="equal">
      <formula>0</formula>
    </cfRule>
  </conditionalFormatting>
  <conditionalFormatting sqref="T29">
    <cfRule type="cellIs" dxfId="44" priority="73" operator="lessThan">
      <formula>0</formula>
    </cfRule>
    <cfRule type="cellIs" dxfId="43" priority="74" operator="greaterThan">
      <formula>0</formula>
    </cfRule>
    <cfRule type="cellIs" dxfId="42" priority="75" operator="equal">
      <formula>0</formula>
    </cfRule>
  </conditionalFormatting>
  <conditionalFormatting sqref="T51">
    <cfRule type="cellIs" dxfId="41" priority="76" operator="lessThan">
      <formula>0</formula>
    </cfRule>
    <cfRule type="cellIs" dxfId="40" priority="77" operator="greaterThan">
      <formula>0</formula>
    </cfRule>
    <cfRule type="cellIs" dxfId="39" priority="78" operator="equal">
      <formula>0</formula>
    </cfRule>
  </conditionalFormatting>
  <conditionalFormatting sqref="T53">
    <cfRule type="cellIs" dxfId="38" priority="79" operator="lessThan">
      <formula>0</formula>
    </cfRule>
    <cfRule type="cellIs" dxfId="37" priority="80" operator="greaterThan">
      <formula>0</formula>
    </cfRule>
    <cfRule type="cellIs" dxfId="36" priority="81" operator="equal">
      <formula>0</formula>
    </cfRule>
  </conditionalFormatting>
  <conditionalFormatting sqref="V29">
    <cfRule type="cellIs" dxfId="35" priority="82" operator="lessThan">
      <formula>0</formula>
    </cfRule>
    <cfRule type="cellIs" dxfId="34" priority="83" operator="greaterThan">
      <formula>0</formula>
    </cfRule>
    <cfRule type="cellIs" dxfId="33" priority="84" operator="equal">
      <formula>0</formula>
    </cfRule>
  </conditionalFormatting>
  <conditionalFormatting sqref="V51">
    <cfRule type="cellIs" dxfId="32" priority="85" operator="lessThan">
      <formula>0</formula>
    </cfRule>
    <cfRule type="cellIs" dxfId="31" priority="86" operator="greaterThan">
      <formula>0</formula>
    </cfRule>
    <cfRule type="cellIs" dxfId="30" priority="87" operator="equal">
      <formula>0</formula>
    </cfRule>
  </conditionalFormatting>
  <conditionalFormatting sqref="V53">
    <cfRule type="cellIs" dxfId="29" priority="88" operator="lessThan">
      <formula>0</formula>
    </cfRule>
    <cfRule type="cellIs" dxfId="28" priority="89" operator="greaterThan">
      <formula>0</formula>
    </cfRule>
    <cfRule type="cellIs" dxfId="27" priority="90" operator="equal">
      <formula>0</formula>
    </cfRule>
  </conditionalFormatting>
  <conditionalFormatting sqref="X29">
    <cfRule type="cellIs" dxfId="26" priority="91" operator="lessThan">
      <formula>0</formula>
    </cfRule>
    <cfRule type="cellIs" dxfId="25" priority="92" operator="greaterThan">
      <formula>0</formula>
    </cfRule>
    <cfRule type="cellIs" dxfId="24" priority="93" operator="equal">
      <formula>0</formula>
    </cfRule>
  </conditionalFormatting>
  <conditionalFormatting sqref="X51">
    <cfRule type="cellIs" dxfId="23" priority="94" operator="lessThan">
      <formula>0</formula>
    </cfRule>
    <cfRule type="cellIs" dxfId="22" priority="95" operator="greaterThan">
      <formula>0</formula>
    </cfRule>
    <cfRule type="cellIs" dxfId="21" priority="96" operator="equal">
      <formula>0</formula>
    </cfRule>
  </conditionalFormatting>
  <conditionalFormatting sqref="X53">
    <cfRule type="cellIs" dxfId="20" priority="97" operator="lessThan">
      <formula>0</formula>
    </cfRule>
    <cfRule type="cellIs" dxfId="19" priority="98" operator="greaterThan">
      <formula>0</formula>
    </cfRule>
    <cfRule type="cellIs" dxfId="18" priority="99" operator="equal">
      <formula>0</formula>
    </cfRule>
  </conditionalFormatting>
  <conditionalFormatting sqref="Z29">
    <cfRule type="cellIs" dxfId="17" priority="100" operator="lessThan">
      <formula>0</formula>
    </cfRule>
    <cfRule type="cellIs" dxfId="16" priority="101" operator="greaterThan">
      <formula>0</formula>
    </cfRule>
    <cfRule type="cellIs" dxfId="15" priority="102" operator="equal">
      <formula>0</formula>
    </cfRule>
  </conditionalFormatting>
  <conditionalFormatting sqref="Z51">
    <cfRule type="cellIs" dxfId="14" priority="103" operator="lessThan">
      <formula>0</formula>
    </cfRule>
    <cfRule type="cellIs" dxfId="13" priority="104" operator="greaterThan">
      <formula>0</formula>
    </cfRule>
    <cfRule type="cellIs" dxfId="12" priority="105" operator="equal">
      <formula>0</formula>
    </cfRule>
  </conditionalFormatting>
  <conditionalFormatting sqref="Z53">
    <cfRule type="cellIs" dxfId="11" priority="106" operator="lessThan">
      <formula>0</formula>
    </cfRule>
    <cfRule type="cellIs" dxfId="10" priority="107" operator="greaterThan">
      <formula>0</formula>
    </cfRule>
    <cfRule type="cellIs" dxfId="9" priority="108" operator="equal">
      <formula>0</formula>
    </cfRule>
  </conditionalFormatting>
  <conditionalFormatting sqref="AB29">
    <cfRule type="cellIs" dxfId="8" priority="109" operator="lessThan">
      <formula>0</formula>
    </cfRule>
    <cfRule type="cellIs" dxfId="7" priority="110" operator="greaterThan">
      <formula>0</formula>
    </cfRule>
    <cfRule type="cellIs" dxfId="6" priority="111" operator="equal">
      <formula>0</formula>
    </cfRule>
  </conditionalFormatting>
  <conditionalFormatting sqref="AB51">
    <cfRule type="cellIs" dxfId="5" priority="112" operator="lessThan">
      <formula>0</formula>
    </cfRule>
    <cfRule type="cellIs" dxfId="4" priority="113" operator="greaterThan">
      <formula>0</formula>
    </cfRule>
    <cfRule type="cellIs" dxfId="3" priority="114" operator="equal">
      <formula>0</formula>
    </cfRule>
  </conditionalFormatting>
  <conditionalFormatting sqref="AB53">
    <cfRule type="cellIs" dxfId="2" priority="115" operator="lessThan">
      <formula>0</formula>
    </cfRule>
    <cfRule type="cellIs" dxfId="1" priority="116" operator="greaterThan">
      <formula>0</formula>
    </cfRule>
    <cfRule type="cellIs" dxfId="0" priority="117" operator="equal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204E"/>
  </sheetPr>
  <dimension ref="A1:C27"/>
  <sheetViews>
    <sheetView workbookViewId="0"/>
  </sheetViews>
  <sheetFormatPr baseColWidth="10" defaultColWidth="8.83203125" defaultRowHeight="15" x14ac:dyDescent="0.2"/>
  <cols>
    <col min="1" max="1" width="55" customWidth="1"/>
    <col min="2" max="3" width="25" customWidth="1"/>
  </cols>
  <sheetData>
    <row r="1" spans="1:3" ht="19" x14ac:dyDescent="0.2">
      <c r="A1" s="38" t="s">
        <v>1783</v>
      </c>
      <c r="B1" s="39"/>
      <c r="C1" s="39"/>
    </row>
    <row r="2" spans="1:3" ht="17" x14ac:dyDescent="0.2">
      <c r="A2" s="24"/>
      <c r="B2" s="24" t="s">
        <v>1784</v>
      </c>
      <c r="C2" s="24" t="s">
        <v>931</v>
      </c>
    </row>
    <row r="4" spans="1:3" ht="19" x14ac:dyDescent="0.25">
      <c r="A4" s="25" t="s">
        <v>1785</v>
      </c>
      <c r="B4" s="26">
        <f>SUMIFS(Sales!$S:$S,Sales!$A:$A,"="&amp;"Endulini",Sales!$D:$D,TRUE,Sales!$E:$E,FALSE)</f>
        <v>0</v>
      </c>
      <c r="C4" s="26">
        <f>SUMIFS(Sales!$S:$S,Sales!$A:$A,"="&amp;"Endulini",Sales!$D:$D,TRUE,Sales!$E:$E,FALSE)</f>
        <v>0</v>
      </c>
    </row>
    <row r="5" spans="1:3" ht="19" x14ac:dyDescent="0.25">
      <c r="A5" s="25" t="s">
        <v>1786</v>
      </c>
      <c r="B5" s="26">
        <f>SUMIFS(Sales!$S:$S,Sales!$A:$A,"&lt;&gt;"&amp;"Endulini",Sales!$D:$D,TRUE,Sales!$E:$E,FALSE)</f>
        <v>7696980.3710365761</v>
      </c>
      <c r="C5" s="26">
        <f>SUMIFS(Sales!$S:$S,Sales!$A:$A,"&lt;&gt;"&amp;"Endulini",Sales!$D:$D,TRUE,Sales!$E:$E,FALSE)</f>
        <v>7696980.3710365761</v>
      </c>
    </row>
    <row r="6" spans="1:3" ht="19" x14ac:dyDescent="0.25">
      <c r="A6" s="25" t="s">
        <v>1787</v>
      </c>
      <c r="B6" s="26">
        <f>SUMIFS(Sales!$S:$S,Sales!$A:$A,"="&amp;"Endulini",Sales!$D:$D,FALSE,Sales!$E:$E,FALSE)</f>
        <v>9920999.9900000002</v>
      </c>
      <c r="C6" s="26"/>
    </row>
    <row r="7" spans="1:3" ht="19" x14ac:dyDescent="0.25">
      <c r="A7" s="25" t="s">
        <v>1788</v>
      </c>
      <c r="B7" s="26">
        <v>0</v>
      </c>
      <c r="C7" s="26"/>
    </row>
    <row r="8" spans="1:3" ht="19" x14ac:dyDescent="0.25">
      <c r="A8" s="25" t="s">
        <v>1789</v>
      </c>
      <c r="B8" s="26">
        <f>'Cashflow Projection'!D29-Dashboard!B4-Dashboard!B5-Dashboard!B6-Dashboard!B7</f>
        <v>11502136.226755822</v>
      </c>
      <c r="C8" s="26"/>
    </row>
    <row r="9" spans="1:3" ht="19" x14ac:dyDescent="0.25">
      <c r="A9" s="25"/>
      <c r="B9" s="26"/>
      <c r="C9" s="26"/>
    </row>
    <row r="10" spans="1:3" ht="19" x14ac:dyDescent="0.25">
      <c r="A10" s="27" t="s">
        <v>1790</v>
      </c>
      <c r="B10" s="28">
        <f>SUM(B4:B8)</f>
        <v>29120116.587792397</v>
      </c>
      <c r="C10" s="28">
        <f>SUM(C4:C8)</f>
        <v>7696980.3710365761</v>
      </c>
    </row>
    <row r="11" spans="1:3" ht="19" x14ac:dyDescent="0.25">
      <c r="A11" s="25"/>
      <c r="B11" s="26"/>
      <c r="C11" s="26"/>
    </row>
    <row r="12" spans="1:3" ht="19" x14ac:dyDescent="0.25">
      <c r="A12" s="25" t="s">
        <v>1791</v>
      </c>
      <c r="B12" s="26">
        <f>SUMIFS(Xero!$G:$G,Xero!$E:$E,"Momentum Investors Account RU502229930",Xero!$B:$B,'Cashflow Projection'!$B$2)</f>
        <v>12938990.67</v>
      </c>
      <c r="C12" s="26">
        <f>SUMIFS(Xero!$G:$G,Xero!$E:$E,"Momentum Investors Account RU502229930",Xero!$B:$B,'Cashflow Projection'!$B$2)</f>
        <v>12938990.67</v>
      </c>
    </row>
    <row r="13" spans="1:3" ht="19" x14ac:dyDescent="0.25">
      <c r="A13" s="25" t="s">
        <v>1792</v>
      </c>
      <c r="B13" s="26">
        <f>SUMIFS(Xero!$G:$G, Xero!$B:$B, 'Cashflow Projection'!$B$2, Xero!$D:$D, "84*")-B12</f>
        <v>2355649.8299999982</v>
      </c>
      <c r="C13" s="26">
        <f>SUMIFS(Xero!$G:$G, Xero!$B:$B, 'Cashflow Projection'!$B$2, Xero!$D:$D, "84*")-B12</f>
        <v>2355649.8299999982</v>
      </c>
    </row>
    <row r="14" spans="1:3" ht="19" x14ac:dyDescent="0.25">
      <c r="A14" s="25" t="s">
        <v>1793</v>
      </c>
      <c r="B14" s="26">
        <v>8823977</v>
      </c>
      <c r="C14" s="26">
        <v>8823977</v>
      </c>
    </row>
    <row r="15" spans="1:3" ht="19" x14ac:dyDescent="0.25">
      <c r="A15" s="25" t="s">
        <v>1794</v>
      </c>
      <c r="B15" s="26">
        <v>0</v>
      </c>
      <c r="C15" s="26">
        <v>0</v>
      </c>
    </row>
    <row r="16" spans="1:3" ht="19" x14ac:dyDescent="0.25">
      <c r="A16" s="25" t="s">
        <v>1795</v>
      </c>
      <c r="B16" s="26">
        <v>0</v>
      </c>
      <c r="C16" s="26">
        <v>0</v>
      </c>
    </row>
    <row r="17" spans="1:3" ht="19" x14ac:dyDescent="0.25">
      <c r="A17" s="25"/>
      <c r="B17" s="26"/>
      <c r="C17" s="26"/>
    </row>
    <row r="18" spans="1:3" ht="19" x14ac:dyDescent="0.25">
      <c r="A18" s="27" t="s">
        <v>1796</v>
      </c>
      <c r="B18" s="28">
        <f>SUM(B12:B16)</f>
        <v>24118617.5</v>
      </c>
      <c r="C18" s="28">
        <f>SUM(B12:B16)</f>
        <v>24118617.5</v>
      </c>
    </row>
    <row r="19" spans="1:3" ht="19" x14ac:dyDescent="0.25">
      <c r="A19" s="25"/>
      <c r="B19" s="26"/>
      <c r="C19" s="26"/>
    </row>
    <row r="20" spans="1:3" ht="19" x14ac:dyDescent="0.25">
      <c r="A20" s="27" t="s">
        <v>1797</v>
      </c>
      <c r="B20" s="28">
        <f>B18+B10</f>
        <v>53238734.087792397</v>
      </c>
      <c r="C20" s="28">
        <f>C18+C10</f>
        <v>31815597.871036574</v>
      </c>
    </row>
    <row r="21" spans="1:3" ht="19" x14ac:dyDescent="0.25">
      <c r="A21" s="25"/>
      <c r="B21" s="26"/>
      <c r="C21" s="26"/>
    </row>
    <row r="22" spans="1:3" ht="19" x14ac:dyDescent="0.25">
      <c r="A22" s="25" t="s">
        <v>1798</v>
      </c>
      <c r="B22" s="26">
        <f>'Cashflow Projection'!D32</f>
        <v>-40058921.220999986</v>
      </c>
      <c r="C22" s="26">
        <f>'Cashflow Projection'!D32</f>
        <v>-40058921.220999986</v>
      </c>
    </row>
    <row r="23" spans="1:3" ht="19" x14ac:dyDescent="0.25">
      <c r="A23" s="25" t="s">
        <v>1799</v>
      </c>
      <c r="B23" s="26">
        <f>'Cashflow Projection'!D49</f>
        <v>-20784728.039999992</v>
      </c>
      <c r="C23" s="26">
        <f>'Cashflow Projection'!D49</f>
        <v>-20784728.039999992</v>
      </c>
    </row>
    <row r="24" spans="1:3" ht="19" x14ac:dyDescent="0.25">
      <c r="A24" s="25"/>
      <c r="B24" s="26"/>
      <c r="C24" s="26"/>
    </row>
    <row r="25" spans="1:3" ht="19" x14ac:dyDescent="0.25">
      <c r="A25" s="27" t="s">
        <v>1800</v>
      </c>
      <c r="B25" s="28">
        <f>B22+B23</f>
        <v>-60843649.260999978</v>
      </c>
      <c r="C25" s="28">
        <f>C22+C23</f>
        <v>-60843649.260999978</v>
      </c>
    </row>
    <row r="26" spans="1:3" ht="19" x14ac:dyDescent="0.25">
      <c r="A26" s="25"/>
      <c r="B26" s="26"/>
      <c r="C26" s="26"/>
    </row>
    <row r="27" spans="1:3" ht="19" x14ac:dyDescent="0.25">
      <c r="A27" s="27" t="s">
        <v>1801</v>
      </c>
      <c r="B27" s="28">
        <f>B20+B25</f>
        <v>-7604915.173207581</v>
      </c>
      <c r="C27" s="28">
        <f>C20+C25</f>
        <v>-29028051.389963403</v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Investors</vt:lpstr>
      <vt:lpstr>Construction</vt:lpstr>
      <vt:lpstr>Updated Construction</vt:lpstr>
      <vt:lpstr>Sales</vt:lpstr>
      <vt:lpstr>Operational Costs</vt:lpstr>
      <vt:lpstr>Xero</vt:lpstr>
      <vt:lpstr>Other Costs</vt:lpstr>
      <vt:lpstr>Cashflow Projection</vt:lpstr>
      <vt:lpstr>Dashboard</vt:lpstr>
      <vt:lpstr>Heron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2024-03-22T09:18:44Z</dcterms:created>
  <dcterms:modified xsi:type="dcterms:W3CDTF">2024-03-22T09:27:24Z</dcterms:modified>
</cp:coreProperties>
</file>